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ne\Python\"/>
    </mc:Choice>
  </mc:AlternateContent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Sheet1!$A$2:$V$2</definedName>
  </definedNames>
  <calcPr calcId="162913"/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3" i="1"/>
  <c r="AB46" i="1" l="1"/>
  <c r="AB38" i="1"/>
  <c r="AB45" i="1"/>
  <c r="AB37" i="1"/>
  <c r="AB29" i="1"/>
  <c r="AB30" i="1"/>
  <c r="AB44" i="1"/>
  <c r="AB36" i="1"/>
  <c r="AB28" i="1"/>
  <c r="AB43" i="1"/>
  <c r="AB35" i="1"/>
  <c r="AB27" i="1"/>
  <c r="AB42" i="1"/>
  <c r="AB34" i="1"/>
  <c r="AB26" i="1"/>
  <c r="AB31" i="1"/>
  <c r="AB41" i="1"/>
  <c r="AB33" i="1"/>
  <c r="AB40" i="1"/>
  <c r="AB32" i="1"/>
  <c r="AB39" i="1"/>
  <c r="K149" i="1"/>
  <c r="M149" i="1"/>
  <c r="O149" i="1"/>
  <c r="I149" i="1"/>
  <c r="AC31" i="1" l="1"/>
  <c r="AC33" i="1"/>
  <c r="AC44" i="1"/>
  <c r="AC40" i="1"/>
  <c r="AC35" i="1"/>
  <c r="AC28" i="1"/>
  <c r="AC41" i="1"/>
  <c r="AC36" i="1"/>
  <c r="AC34" i="1"/>
  <c r="AC30" i="1"/>
  <c r="AC42" i="1"/>
  <c r="AC29" i="1"/>
  <c r="AC32" i="1"/>
  <c r="AC27" i="1"/>
  <c r="AC37" i="1"/>
  <c r="AC45" i="1"/>
  <c r="AD46" i="1" s="1"/>
  <c r="AC43" i="1"/>
  <c r="AC39" i="1"/>
  <c r="AC38" i="1"/>
  <c r="AC46" i="1"/>
  <c r="AD38" i="1" l="1"/>
  <c r="AD32" i="1"/>
  <c r="AD44" i="1"/>
  <c r="AD41" i="1"/>
  <c r="AD35" i="1"/>
  <c r="AD29" i="1"/>
  <c r="AD49" i="1" l="1"/>
  <c r="AE46" i="1" s="1"/>
  <c r="AE29" i="1"/>
  <c r="AE32" i="1" l="1"/>
  <c r="AE35" i="1"/>
  <c r="AE41" i="1"/>
  <c r="AE44" i="1"/>
  <c r="AE38" i="1"/>
</calcChain>
</file>

<file path=xl/sharedStrings.xml><?xml version="1.0" encoding="utf-8"?>
<sst xmlns="http://schemas.openxmlformats.org/spreadsheetml/2006/main" count="165" uniqueCount="162">
  <si>
    <t>Name</t>
  </si>
  <si>
    <t>Overall</t>
  </si>
  <si>
    <t>Potential</t>
  </si>
  <si>
    <t>Age</t>
  </si>
  <si>
    <t>Value</t>
  </si>
  <si>
    <t>Fee</t>
  </si>
  <si>
    <t>prev_1</t>
  </si>
  <si>
    <t>prev_2</t>
  </si>
  <si>
    <t>prev_3</t>
  </si>
  <si>
    <t>prev_4</t>
  </si>
  <si>
    <t xml:space="preserve"> Cristiano Ronaldo</t>
  </si>
  <si>
    <t xml:space="preserve"> K. Mbappé</t>
  </si>
  <si>
    <t xml:space="preserve"> Fabinho</t>
  </si>
  <si>
    <t xml:space="preserve"> Douglas Costa</t>
  </si>
  <si>
    <t xml:space="preserve"> R. Nainggolan</t>
  </si>
  <si>
    <t xml:space="preserve"> Felipe Anderson</t>
  </si>
  <si>
    <t xml:space="preserve"> C. Lenglet</t>
  </si>
  <si>
    <t xml:space="preserve"> Jorginho</t>
  </si>
  <si>
    <t xml:space="preserve"> Arthur</t>
  </si>
  <si>
    <t xml:space="preserve"> Malcom</t>
  </si>
  <si>
    <t xml:space="preserve"> L. Torreira</t>
  </si>
  <si>
    <t xml:space="preserve"> Fabián</t>
  </si>
  <si>
    <t xml:space="preserve"> T. Delaney</t>
  </si>
  <si>
    <t xml:space="preserve"> William Carvalho</t>
  </si>
  <si>
    <t xml:space="preserve"> D. Blind</t>
  </si>
  <si>
    <t xml:space="preserve"> G. Kondogbia</t>
  </si>
  <si>
    <t xml:space="preserve"> S. Verdi</t>
  </si>
  <si>
    <t xml:space="preserve"> A. Plea</t>
  </si>
  <si>
    <t xml:space="preserve"> Ricardo Pereira</t>
  </si>
  <si>
    <t xml:space="preserve"> L. Digne</t>
  </si>
  <si>
    <t xml:space="preserve"> Gerard Moreno</t>
  </si>
  <si>
    <t xml:space="preserve"> A. Modeste</t>
  </si>
  <si>
    <t xml:space="preserve"> A. Yarmolenko</t>
  </si>
  <si>
    <t xml:space="preserve"> L. Martínez</t>
  </si>
  <si>
    <t xml:space="preserve"> J. Correa</t>
  </si>
  <si>
    <t xml:space="preserve"> D. Klaassen</t>
  </si>
  <si>
    <t xml:space="preserve"> Deulofeu</t>
  </si>
  <si>
    <t xml:space="preserve"> W. Weghorst</t>
  </si>
  <si>
    <t xml:space="preserve"> G. Pezzella</t>
  </si>
  <si>
    <t xml:space="preserve"> K. Toko-Ekambi</t>
  </si>
  <si>
    <t xml:space="preserve"> S. Arias</t>
  </si>
  <si>
    <t xml:space="preserve"> G. Pizarro</t>
  </si>
  <si>
    <t xml:space="preserve"> A. Izzo</t>
  </si>
  <si>
    <t xml:space="preserve"> A. Mitrović</t>
  </si>
  <si>
    <t xml:space="preserve"> Diogo Jota</t>
  </si>
  <si>
    <t xml:space="preserve"> D. Ginczek</t>
  </si>
  <si>
    <t xml:space="preserve"> W. Boly</t>
  </si>
  <si>
    <t xml:space="preserve"> Omar Mascarell</t>
  </si>
  <si>
    <t xml:space="preserve"> L. Pavoletti</t>
  </si>
  <si>
    <t xml:space="preserve"> R. Olsen</t>
  </si>
  <si>
    <t xml:space="preserve"> E. Hernández</t>
  </si>
  <si>
    <t xml:space="preserve"> A. Meret</t>
  </si>
  <si>
    <t xml:space="preserve"> A. Jahanbakhsh</t>
  </si>
  <si>
    <t xml:space="preserve"> M. Elyounoussi</t>
  </si>
  <si>
    <t xml:space="preserve"> N. Mukiele</t>
  </si>
  <si>
    <t xml:space="preserve"> R. Pizarro</t>
  </si>
  <si>
    <t xml:space="preserve"> M. Weiser</t>
  </si>
  <si>
    <t xml:space="preserve"> Djaniny</t>
  </si>
  <si>
    <t xml:space="preserve"> S. Meïté</t>
  </si>
  <si>
    <t xml:space="preserve"> R. Funes Mori</t>
  </si>
  <si>
    <t xml:space="preserve"> C. Piccini</t>
  </si>
  <si>
    <t xml:space="preserve"> O. Colley</t>
  </si>
  <si>
    <t xml:space="preserve"> L. Castro</t>
  </si>
  <si>
    <t xml:space="preserve"> O. Yokuşlu</t>
  </si>
  <si>
    <t xml:space="preserve"> T. Rincón</t>
  </si>
  <si>
    <t xml:space="preserve"> Fabricio</t>
  </si>
  <si>
    <t xml:space="preserve"> V. Grifo</t>
  </si>
  <si>
    <t xml:space="preserve"> C. Hérelle</t>
  </si>
  <si>
    <t xml:space="preserve"> M. Diakhaby</t>
  </si>
  <si>
    <t xml:space="preserve"> J. Gnagnon</t>
  </si>
  <si>
    <t xml:space="preserve"> M. Niang</t>
  </si>
  <si>
    <t xml:space="preserve"> D. Brooks</t>
  </si>
  <si>
    <t xml:space="preserve"> F. Di Francesco</t>
  </si>
  <si>
    <t xml:space="preserve"> D. Santon</t>
  </si>
  <si>
    <t xml:space="preserve"> P. Schick</t>
  </si>
  <si>
    <t xml:space="preserve"> L. Skorupski</t>
  </si>
  <si>
    <t xml:space="preserve"> A. Lunin</t>
  </si>
  <si>
    <t xml:space="preserve"> I. Pussetto</t>
  </si>
  <si>
    <t xml:space="preserve"> J. Mateta</t>
  </si>
  <si>
    <t xml:space="preserve"> S. Gigot</t>
  </si>
  <si>
    <t xml:space="preserve"> V. Berisha</t>
  </si>
  <si>
    <t xml:space="preserve"> N. Araújo</t>
  </si>
  <si>
    <t xml:space="preserve"> N. Castillo</t>
  </si>
  <si>
    <t xml:space="preserve"> R. Ruidíaz</t>
  </si>
  <si>
    <t xml:space="preserve"> F. Borini</t>
  </si>
  <si>
    <t xml:space="preserve"> D. Dumfries</t>
  </si>
  <si>
    <t xml:space="preserve"> J. Izquierdo</t>
  </si>
  <si>
    <t xml:space="preserve"> G. Castro</t>
  </si>
  <si>
    <t xml:space="preserve"> E. N'Dicka</t>
  </si>
  <si>
    <t xml:space="preserve"> S. Widmer</t>
  </si>
  <si>
    <t xml:space="preserve"> J. Kluivert</t>
  </si>
  <si>
    <t xml:space="preserve"> J. Aholou</t>
  </si>
  <si>
    <t xml:space="preserve"> M. Saracchi</t>
  </si>
  <si>
    <t xml:space="preserve"> Merino</t>
  </si>
  <si>
    <t xml:space="preserve"> Diego Rico</t>
  </si>
  <si>
    <t xml:space="preserve"> A. Gunn</t>
  </si>
  <si>
    <t xml:space="preserve"> S. Serdar</t>
  </si>
  <si>
    <t xml:space="preserve"> Danilo</t>
  </si>
  <si>
    <t xml:space="preserve"> Bernardo</t>
  </si>
  <si>
    <t xml:space="preserve"> Pablo Maffeo</t>
  </si>
  <si>
    <t xml:space="preserve"> K. Babacar</t>
  </si>
  <si>
    <t xml:space="preserve"> Fran Beltrán</t>
  </si>
  <si>
    <t xml:space="preserve"> S. Armstrong</t>
  </si>
  <si>
    <t xml:space="preserve"> S. Johnstone</t>
  </si>
  <si>
    <t xml:space="preserve"> V. Lazaro</t>
  </si>
  <si>
    <t xml:space="preserve"> R. Durmisi</t>
  </si>
  <si>
    <t xml:space="preserve"> D. Rolán</t>
  </si>
  <si>
    <t xml:space="preserve"> Z. Labyad</t>
  </si>
  <si>
    <t xml:space="preserve"> M. Waris</t>
  </si>
  <si>
    <t xml:space="preserve"> F. Santander</t>
  </si>
  <si>
    <t xml:space="preserve"> Sidcley</t>
  </si>
  <si>
    <t xml:space="preserve"> J. Kurtić</t>
  </si>
  <si>
    <t xml:space="preserve"> G. Lapadula</t>
  </si>
  <si>
    <t xml:space="preserve"> J. Amavi</t>
  </si>
  <si>
    <t xml:space="preserve"> A. Barreca</t>
  </si>
  <si>
    <t xml:space="preserve"> M. Guendouzi</t>
  </si>
  <si>
    <t xml:space="preserve"> C. Mbemba</t>
  </si>
  <si>
    <t xml:space="preserve"> K. Adams Nuhu</t>
  </si>
  <si>
    <t xml:space="preserve"> A. Flint</t>
  </si>
  <si>
    <t xml:space="preserve"> P. Kunde Malong</t>
  </si>
  <si>
    <t xml:space="preserve"> M. Tisserand</t>
  </si>
  <si>
    <t xml:space="preserve"> R. Sobhi</t>
  </si>
  <si>
    <t xml:space="preserve"> Walace</t>
  </si>
  <si>
    <t xml:space="preserve"> M. Niakhaté</t>
  </si>
  <si>
    <t xml:space="preserve"> M. Caraglio</t>
  </si>
  <si>
    <t xml:space="preserve"> J. Gallardo</t>
  </si>
  <si>
    <t xml:space="preserve"> Fabrício</t>
  </si>
  <si>
    <t xml:space="preserve"> F. Hadergjonaj</t>
  </si>
  <si>
    <t xml:space="preserve"> J. Iturbe</t>
  </si>
  <si>
    <t xml:space="preserve"> L. Waldschmidt</t>
  </si>
  <si>
    <t xml:space="preserve"> Marc Muniesa</t>
  </si>
  <si>
    <t xml:space="preserve"> Matheus Cunha</t>
  </si>
  <si>
    <t xml:space="preserve"> B. Reid</t>
  </si>
  <si>
    <t xml:space="preserve"> O. Edouard</t>
  </si>
  <si>
    <t xml:space="preserve"> S. Cáseres</t>
  </si>
  <si>
    <t xml:space="preserve"> A. Diakhaby</t>
  </si>
  <si>
    <t xml:space="preserve"> L. Grabban</t>
  </si>
  <si>
    <t xml:space="preserve"> F. Mubele</t>
  </si>
  <si>
    <t xml:space="preserve"> A. Davies</t>
  </si>
  <si>
    <t xml:space="preserve"> N. González</t>
  </si>
  <si>
    <t xml:space="preserve"> P. Bamford</t>
  </si>
  <si>
    <t xml:space="preserve"> O. Etebo</t>
  </si>
  <si>
    <t xml:space="preserve"> Maycon</t>
  </si>
  <si>
    <t xml:space="preserve"> Ronaldo Vieira</t>
  </si>
  <si>
    <t xml:space="preserve"> André Horta</t>
  </si>
  <si>
    <t xml:space="preserve"> K. Bartley</t>
  </si>
  <si>
    <t xml:space="preserve"> B. Afobe</t>
  </si>
  <si>
    <t xml:space="preserve"> J. Siebatcheu</t>
  </si>
  <si>
    <t xml:space="preserve"> H. Bandé</t>
  </si>
  <si>
    <t xml:space="preserve"> Bremer</t>
  </si>
  <si>
    <t xml:space="preserve"> J. McClean</t>
  </si>
  <si>
    <t xml:space="preserve"> Fernando</t>
  </si>
  <si>
    <t xml:space="preserve"> P. McNair</t>
  </si>
  <si>
    <t xml:space="preserve"> P. Iemmello</t>
  </si>
  <si>
    <t xml:space="preserve"> G. Magnani</t>
  </si>
  <si>
    <t xml:space="preserve"> B. Sosa</t>
  </si>
  <si>
    <t>%</t>
  </si>
  <si>
    <t>TOTAL</t>
  </si>
  <si>
    <t>Faixa</t>
  </si>
  <si>
    <t>Total</t>
  </si>
  <si>
    <t>Increment</t>
  </si>
  <si>
    <t>Grow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</si>
</sst>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9" fontId="0" fillId="0" borderId="0" xfId="1" applyFont="1"/>
    <xf numFmtId="9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1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4" xfId="0" applyFill="1" applyBorder="1"/>
    <xf numFmtId="0" fontId="0" fillId="0" borderId="0" xfId="0" applyFill="1" applyBorder="1"/>
    <xf numFmtId="0" fontId="1" fillId="0" borderId="5" xfId="0" applyFont="1" applyFill="1" applyBorder="1" applyAlignment="1">
      <alignment horizontal="center" vertical="top"/>
    </xf>
    <xf numFmtId="0" fontId="1" fillId="0" borderId="6" xfId="0" applyFont="1" applyFill="1" applyBorder="1"/>
    <xf numFmtId="9" fontId="1" fillId="0" borderId="8" xfId="0" applyNumberFormat="1" applyFont="1" applyFill="1" applyBorder="1"/>
    <xf numFmtId="0" fontId="0" fillId="0" borderId="9" xfId="0" applyFill="1" applyBorder="1"/>
    <xf numFmtId="9" fontId="0" fillId="0" borderId="10" xfId="1" applyFont="1" applyFill="1" applyBorder="1"/>
    <xf numFmtId="0" fontId="1" fillId="0" borderId="11" xfId="0" applyFont="1" applyFill="1" applyBorder="1" applyAlignment="1">
      <alignment horizontal="center" vertical="top"/>
    </xf>
    <xf numFmtId="0" fontId="1" fillId="0" borderId="12" xfId="0" applyFont="1" applyFill="1" applyBorder="1" applyAlignment="1">
      <alignment horizontal="center" vertical="top"/>
    </xf>
    <xf numFmtId="0" fontId="1" fillId="0" borderId="13" xfId="0" applyFont="1" applyFill="1" applyBorder="1" applyAlignment="1">
      <alignment horizontal="center" vertical="top"/>
    </xf>
    <xf numFmtId="9" fontId="0" fillId="0" borderId="14" xfId="0" applyNumberFormat="1" applyFill="1" applyBorder="1"/>
    <xf numFmtId="9" fontId="0" fillId="0" borderId="15" xfId="0" applyNumberFormat="1" applyFill="1" applyBorder="1"/>
    <xf numFmtId="9" fontId="0" fillId="0" borderId="9" xfId="0" applyNumberFormat="1" applyFill="1" applyBorder="1"/>
    <xf numFmtId="9" fontId="0" fillId="0" borderId="10" xfId="0" applyNumberFormat="1" applyFill="1" applyBorder="1"/>
    <xf numFmtId="9" fontId="0" fillId="0" borderId="9" xfId="1" applyFont="1" applyFill="1" applyBorder="1"/>
    <xf numFmtId="9" fontId="0" fillId="0" borderId="9" xfId="0" applyNumberFormat="1" applyBorder="1"/>
    <xf numFmtId="9" fontId="0" fillId="0" borderId="10" xfId="0" applyNumberFormat="1" applyBorder="1"/>
    <xf numFmtId="9" fontId="0" fillId="0" borderId="16" xfId="1" applyFont="1" applyBorder="1"/>
    <xf numFmtId="9" fontId="0" fillId="0" borderId="17" xfId="0" applyNumberFormat="1" applyBorder="1"/>
    <xf numFmtId="0" fontId="1" fillId="0" borderId="6" xfId="0" applyFont="1" applyFill="1" applyBorder="1" applyAlignment="1">
      <alignment horizontal="right"/>
    </xf>
    <xf numFmtId="0" fontId="1" fillId="0" borderId="7" xfId="0" applyFont="1" applyFill="1" applyBorder="1" applyAlignment="1">
      <alignment horizontal="right"/>
    </xf>
    <xf numFmtId="0" fontId="0" fillId="0" borderId="18" xfId="0" applyBorder="1" applyAlignment="1">
      <alignment horizontal="center"/>
    </xf>
  </cellXfs>
  <cellStyles count="2">
    <cellStyle name="Normal" xfId="0" builtinId="0"/>
    <cellStyle name="Porcentagem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9"/>
  <sheetViews>
    <sheetView tabSelected="1" workbookViewId="0">
      <selection activeCell="T3" sqref="T3"/>
    </sheetView>
  </sheetViews>
  <sheetFormatPr defaultRowHeight="15" x14ac:dyDescent="0.25"/>
  <cols>
    <col min="1" max="1" width="9.140625" style="6"/>
    <col min="2" max="2" width="17.28515625" style="6" bestFit="1" customWidth="1"/>
    <col min="3" max="4" width="9.140625" style="6"/>
    <col min="5" max="5" width="8.7109375" style="6" hidden="1" customWidth="1"/>
    <col min="6" max="6" width="9.140625" style="6"/>
    <col min="7" max="8" width="10" style="6" bestFit="1" customWidth="1"/>
    <col min="9" max="9" width="10" style="6" customWidth="1"/>
    <col min="10" max="14" width="10" hidden="1" customWidth="1"/>
    <col min="15" max="15" width="0" hidden="1" customWidth="1"/>
    <col min="21" max="21" width="19.28515625" bestFit="1" customWidth="1"/>
    <col min="28" max="28" width="9.140625" customWidth="1"/>
    <col min="29" max="29" width="0" hidden="1" customWidth="1"/>
    <col min="30" max="30" width="10.140625" bestFit="1" customWidth="1"/>
  </cols>
  <sheetData>
    <row r="1" spans="1:22" ht="15.75" thickBot="1" x14ac:dyDescent="0.3"/>
    <row r="2" spans="1:22" ht="15.75" thickBot="1" x14ac:dyDescent="0.3">
      <c r="A2" s="9"/>
      <c r="B2" s="16" t="s">
        <v>0</v>
      </c>
      <c r="C2" s="17" t="s">
        <v>1</v>
      </c>
      <c r="D2" s="17" t="s">
        <v>2</v>
      </c>
      <c r="E2" s="17" t="s">
        <v>3</v>
      </c>
      <c r="F2" s="17" t="s">
        <v>4</v>
      </c>
      <c r="G2" s="17" t="s">
        <v>5</v>
      </c>
      <c r="H2" s="17" t="s">
        <v>6</v>
      </c>
      <c r="I2" s="18" t="s">
        <v>156</v>
      </c>
      <c r="J2" s="8" t="s">
        <v>7</v>
      </c>
      <c r="K2" s="1" t="s">
        <v>156</v>
      </c>
      <c r="L2" s="1" t="s">
        <v>8</v>
      </c>
      <c r="M2" s="1" t="s">
        <v>156</v>
      </c>
      <c r="N2" s="1" t="s">
        <v>9</v>
      </c>
      <c r="O2" s="2" t="s">
        <v>156</v>
      </c>
    </row>
    <row r="3" spans="1:22" x14ac:dyDescent="0.25">
      <c r="A3" s="7">
        <v>5</v>
      </c>
      <c r="B3" s="14" t="s">
        <v>10</v>
      </c>
      <c r="C3" s="10">
        <v>94</v>
      </c>
      <c r="D3" s="10">
        <v>94</v>
      </c>
      <c r="E3" s="10">
        <v>33</v>
      </c>
      <c r="F3" s="10">
        <v>77000000</v>
      </c>
      <c r="G3" s="10">
        <v>117000000</v>
      </c>
      <c r="H3" s="10">
        <v>104294113</v>
      </c>
      <c r="I3" s="15">
        <f t="shared" ref="I3:I34" si="0">H3/G3</f>
        <v>0.89140267521367522</v>
      </c>
      <c r="J3">
        <v>107056440</v>
      </c>
      <c r="K3" s="3">
        <f t="shared" ref="K3:K34" si="1">J3/G3</f>
        <v>0.91501230769230768</v>
      </c>
      <c r="L3">
        <v>107166659</v>
      </c>
      <c r="M3" s="3">
        <f t="shared" ref="M3:M34" si="2">L3/G3</f>
        <v>0.91595435042735041</v>
      </c>
      <c r="N3">
        <v>107614415</v>
      </c>
      <c r="O3" s="3">
        <f t="shared" ref="O3:O34" si="3">N3/G3</f>
        <v>0.91978132478632479</v>
      </c>
    </row>
    <row r="4" spans="1:22" x14ac:dyDescent="0.25">
      <c r="A4" s="7">
        <v>18</v>
      </c>
      <c r="B4" s="14" t="s">
        <v>11</v>
      </c>
      <c r="C4" s="10">
        <v>88</v>
      </c>
      <c r="D4" s="10">
        <v>95</v>
      </c>
      <c r="E4" s="10">
        <v>19</v>
      </c>
      <c r="F4" s="10">
        <v>82000000</v>
      </c>
      <c r="G4" s="10">
        <v>135000000</v>
      </c>
      <c r="H4" s="10">
        <v>123216180</v>
      </c>
      <c r="I4" s="15">
        <f t="shared" si="0"/>
        <v>0.91271244444444444</v>
      </c>
      <c r="J4">
        <v>122018867</v>
      </c>
      <c r="K4" s="3">
        <f t="shared" si="1"/>
        <v>0.90384345925925924</v>
      </c>
      <c r="L4">
        <v>121587292</v>
      </c>
      <c r="M4" s="3">
        <f t="shared" si="2"/>
        <v>0.90064660740740743</v>
      </c>
      <c r="N4">
        <v>121413230</v>
      </c>
      <c r="O4" s="3">
        <f t="shared" si="3"/>
        <v>0.89935725925925925</v>
      </c>
      <c r="Q4" s="5"/>
    </row>
    <row r="5" spans="1:22" x14ac:dyDescent="0.25">
      <c r="A5" s="7">
        <v>53</v>
      </c>
      <c r="B5" s="14" t="s">
        <v>12</v>
      </c>
      <c r="C5" s="10">
        <v>85</v>
      </c>
      <c r="D5" s="10">
        <v>89</v>
      </c>
      <c r="E5" s="10">
        <v>24</v>
      </c>
      <c r="F5" s="10">
        <v>42500000</v>
      </c>
      <c r="G5" s="10">
        <v>45000000</v>
      </c>
      <c r="H5" s="10">
        <v>55085563</v>
      </c>
      <c r="I5" s="15">
        <f t="shared" si="0"/>
        <v>1.2241236222222223</v>
      </c>
      <c r="J5">
        <v>55011835</v>
      </c>
      <c r="K5" s="3">
        <f t="shared" si="1"/>
        <v>1.2224852222222222</v>
      </c>
      <c r="L5">
        <v>55225884</v>
      </c>
      <c r="M5" s="3">
        <f t="shared" si="2"/>
        <v>1.2272418666666667</v>
      </c>
      <c r="N5">
        <v>54885505</v>
      </c>
      <c r="O5" s="3">
        <f t="shared" si="3"/>
        <v>1.2196778888888888</v>
      </c>
    </row>
    <row r="6" spans="1:22" x14ac:dyDescent="0.25">
      <c r="A6" s="7">
        <v>54</v>
      </c>
      <c r="B6" s="14" t="s">
        <v>13</v>
      </c>
      <c r="C6" s="10">
        <v>85</v>
      </c>
      <c r="D6" s="10">
        <v>85</v>
      </c>
      <c r="E6" s="10">
        <v>27</v>
      </c>
      <c r="F6" s="10">
        <v>40500000</v>
      </c>
      <c r="G6" s="10">
        <v>40000000</v>
      </c>
      <c r="H6" s="10">
        <v>52430461</v>
      </c>
      <c r="I6" s="15">
        <f t="shared" si="0"/>
        <v>1.310761525</v>
      </c>
      <c r="J6">
        <v>52355702</v>
      </c>
      <c r="K6" s="3">
        <f t="shared" si="1"/>
        <v>1.3088925499999999</v>
      </c>
      <c r="L6">
        <v>52240926</v>
      </c>
      <c r="M6" s="3">
        <f t="shared" si="2"/>
        <v>1.3060231499999999</v>
      </c>
      <c r="N6">
        <v>52138457</v>
      </c>
      <c r="O6" s="3">
        <f t="shared" si="3"/>
        <v>1.3034614250000001</v>
      </c>
    </row>
    <row r="7" spans="1:22" x14ac:dyDescent="0.25">
      <c r="A7" s="7">
        <v>68</v>
      </c>
      <c r="B7" s="14" t="s">
        <v>14</v>
      </c>
      <c r="C7" s="10">
        <v>85</v>
      </c>
      <c r="D7" s="10">
        <v>85</v>
      </c>
      <c r="E7" s="10">
        <v>30</v>
      </c>
      <c r="F7" s="10">
        <v>35500000</v>
      </c>
      <c r="G7" s="10">
        <v>38000000</v>
      </c>
      <c r="H7" s="10">
        <v>42975350</v>
      </c>
      <c r="I7" s="15">
        <f t="shared" si="0"/>
        <v>1.1309302631578948</v>
      </c>
      <c r="J7">
        <v>44263602</v>
      </c>
      <c r="K7" s="3">
        <f t="shared" si="1"/>
        <v>1.1648316315789473</v>
      </c>
      <c r="L7">
        <v>44275431</v>
      </c>
      <c r="M7" s="3">
        <f t="shared" si="2"/>
        <v>1.1651429210526316</v>
      </c>
      <c r="N7">
        <v>44039368</v>
      </c>
      <c r="O7" s="3">
        <f t="shared" si="3"/>
        <v>1.1589307368421053</v>
      </c>
    </row>
    <row r="8" spans="1:22" x14ac:dyDescent="0.25">
      <c r="A8" s="7">
        <v>83</v>
      </c>
      <c r="B8" s="14" t="s">
        <v>15</v>
      </c>
      <c r="C8" s="10">
        <v>84</v>
      </c>
      <c r="D8" s="10">
        <v>85</v>
      </c>
      <c r="E8" s="10">
        <v>25</v>
      </c>
      <c r="F8" s="10">
        <v>37000000</v>
      </c>
      <c r="G8" s="10">
        <v>38000000</v>
      </c>
      <c r="H8" s="10">
        <v>47436665</v>
      </c>
      <c r="I8" s="15">
        <f t="shared" si="0"/>
        <v>1.2483332894736843</v>
      </c>
      <c r="J8">
        <v>46777398</v>
      </c>
      <c r="K8" s="3">
        <f t="shared" si="1"/>
        <v>1.2309841578947369</v>
      </c>
      <c r="L8">
        <v>46494486</v>
      </c>
      <c r="M8" s="3">
        <f t="shared" si="2"/>
        <v>1.2235391052631579</v>
      </c>
      <c r="N8">
        <v>46679574</v>
      </c>
      <c r="O8" s="3">
        <f t="shared" si="3"/>
        <v>1.2284098421052632</v>
      </c>
    </row>
    <row r="9" spans="1:22" x14ac:dyDescent="0.25">
      <c r="A9" s="7">
        <v>124</v>
      </c>
      <c r="B9" s="14" t="s">
        <v>16</v>
      </c>
      <c r="C9" s="10">
        <v>84</v>
      </c>
      <c r="D9" s="10">
        <v>90</v>
      </c>
      <c r="E9" s="10">
        <v>23</v>
      </c>
      <c r="F9" s="10">
        <v>36500000</v>
      </c>
      <c r="G9" s="10">
        <v>35900000</v>
      </c>
      <c r="H9" s="10">
        <v>45082476</v>
      </c>
      <c r="I9" s="15">
        <f t="shared" si="0"/>
        <v>1.2557792757660167</v>
      </c>
      <c r="J9">
        <v>45219178</v>
      </c>
      <c r="K9" s="3">
        <f t="shared" si="1"/>
        <v>1.2595871309192201</v>
      </c>
      <c r="L9">
        <v>45242284</v>
      </c>
      <c r="M9" s="3">
        <f t="shared" si="2"/>
        <v>1.2602307520891365</v>
      </c>
      <c r="N9">
        <v>44935383</v>
      </c>
      <c r="O9" s="3">
        <f t="shared" si="3"/>
        <v>1.2516819777158774</v>
      </c>
    </row>
    <row r="10" spans="1:22" x14ac:dyDescent="0.25">
      <c r="A10" s="7">
        <v>154</v>
      </c>
      <c r="B10" s="14" t="s">
        <v>17</v>
      </c>
      <c r="C10" s="10">
        <v>83</v>
      </c>
      <c r="D10" s="10">
        <v>84</v>
      </c>
      <c r="E10" s="10">
        <v>26</v>
      </c>
      <c r="F10" s="10">
        <v>30000000</v>
      </c>
      <c r="G10" s="10">
        <v>57000000</v>
      </c>
      <c r="H10" s="10">
        <v>36106027</v>
      </c>
      <c r="I10" s="15">
        <f t="shared" si="0"/>
        <v>0.63343907017543855</v>
      </c>
      <c r="J10">
        <v>35887938</v>
      </c>
      <c r="K10" s="3">
        <f t="shared" si="1"/>
        <v>0.62961294736842111</v>
      </c>
      <c r="L10">
        <v>36352709</v>
      </c>
      <c r="M10" s="3">
        <f t="shared" si="2"/>
        <v>0.63776682456140354</v>
      </c>
      <c r="N10">
        <v>36147312</v>
      </c>
      <c r="O10" s="3">
        <f t="shared" si="3"/>
        <v>0.63416336842105259</v>
      </c>
    </row>
    <row r="11" spans="1:22" x14ac:dyDescent="0.25">
      <c r="A11" s="7">
        <v>155</v>
      </c>
      <c r="B11" s="14" t="s">
        <v>18</v>
      </c>
      <c r="C11" s="10">
        <v>83</v>
      </c>
      <c r="D11" s="10">
        <v>90</v>
      </c>
      <c r="E11" s="10">
        <v>21</v>
      </c>
      <c r="F11" s="10">
        <v>36000000</v>
      </c>
      <c r="G11" s="10">
        <v>31000000</v>
      </c>
      <c r="H11" s="10">
        <v>45761746</v>
      </c>
      <c r="I11" s="15">
        <f t="shared" si="0"/>
        <v>1.4761853548387096</v>
      </c>
      <c r="J11">
        <v>45328683</v>
      </c>
      <c r="K11" s="3">
        <f t="shared" si="1"/>
        <v>1.4622155806451613</v>
      </c>
      <c r="L11">
        <v>45969065</v>
      </c>
      <c r="M11" s="3">
        <f t="shared" si="2"/>
        <v>1.482873064516129</v>
      </c>
      <c r="N11">
        <v>45804068</v>
      </c>
      <c r="O11" s="3">
        <f t="shared" si="3"/>
        <v>1.4775505806451612</v>
      </c>
    </row>
    <row r="12" spans="1:22" x14ac:dyDescent="0.25">
      <c r="A12" s="7">
        <v>218</v>
      </c>
      <c r="B12" s="14" t="s">
        <v>19</v>
      </c>
      <c r="C12" s="10">
        <v>82</v>
      </c>
      <c r="D12" s="10">
        <v>89</v>
      </c>
      <c r="E12" s="10">
        <v>21</v>
      </c>
      <c r="F12" s="10">
        <v>31000000</v>
      </c>
      <c r="G12" s="10">
        <v>41000000</v>
      </c>
      <c r="H12" s="10">
        <v>38213153</v>
      </c>
      <c r="I12" s="15">
        <f t="shared" si="0"/>
        <v>0.93202812195121953</v>
      </c>
      <c r="J12">
        <v>37768568</v>
      </c>
      <c r="K12" s="3">
        <f t="shared" si="1"/>
        <v>0.92118458536585368</v>
      </c>
      <c r="L12">
        <v>37709738</v>
      </c>
      <c r="M12" s="3">
        <f t="shared" si="2"/>
        <v>0.91974970731707317</v>
      </c>
      <c r="N12">
        <v>37303617</v>
      </c>
      <c r="O12" s="3">
        <f t="shared" si="3"/>
        <v>0.90984431707317071</v>
      </c>
      <c r="Q12" s="5"/>
    </row>
    <row r="13" spans="1:22" x14ac:dyDescent="0.25">
      <c r="A13" s="7">
        <v>221</v>
      </c>
      <c r="B13" s="14" t="s">
        <v>20</v>
      </c>
      <c r="C13" s="10">
        <v>82</v>
      </c>
      <c r="D13" s="10">
        <v>87</v>
      </c>
      <c r="E13" s="10">
        <v>22</v>
      </c>
      <c r="F13" s="10">
        <v>25000000</v>
      </c>
      <c r="G13" s="10">
        <v>30000000</v>
      </c>
      <c r="H13" s="10">
        <v>27430491</v>
      </c>
      <c r="I13" s="15">
        <f t="shared" si="0"/>
        <v>0.91434970000000004</v>
      </c>
      <c r="J13">
        <v>26729556</v>
      </c>
      <c r="K13" s="3">
        <f t="shared" si="1"/>
        <v>0.89098520000000003</v>
      </c>
      <c r="L13">
        <v>26685557</v>
      </c>
      <c r="M13" s="3">
        <f t="shared" si="2"/>
        <v>0.88951856666666662</v>
      </c>
      <c r="N13">
        <v>26423785</v>
      </c>
      <c r="O13" s="3">
        <f t="shared" si="3"/>
        <v>0.88079283333333336</v>
      </c>
      <c r="V13" s="4"/>
    </row>
    <row r="14" spans="1:22" x14ac:dyDescent="0.25">
      <c r="A14" s="7">
        <v>235</v>
      </c>
      <c r="B14" s="14" t="s">
        <v>21</v>
      </c>
      <c r="C14" s="10">
        <v>82</v>
      </c>
      <c r="D14" s="10">
        <v>90</v>
      </c>
      <c r="E14" s="10">
        <v>22</v>
      </c>
      <c r="F14" s="10">
        <v>32000000</v>
      </c>
      <c r="G14" s="10">
        <v>30000000</v>
      </c>
      <c r="H14" s="10">
        <v>39822439</v>
      </c>
      <c r="I14" s="15">
        <f t="shared" si="0"/>
        <v>1.3274146333333334</v>
      </c>
      <c r="J14">
        <v>40189993</v>
      </c>
      <c r="K14" s="3">
        <f t="shared" si="1"/>
        <v>1.3396664333333332</v>
      </c>
      <c r="L14">
        <v>40200165</v>
      </c>
      <c r="M14" s="3">
        <f t="shared" si="2"/>
        <v>1.3400055</v>
      </c>
      <c r="N14">
        <v>40112327</v>
      </c>
      <c r="O14" s="3">
        <f t="shared" si="3"/>
        <v>1.3370775666666668</v>
      </c>
    </row>
    <row r="15" spans="1:22" x14ac:dyDescent="0.25">
      <c r="A15" s="7">
        <v>242</v>
      </c>
      <c r="B15" s="14" t="s">
        <v>22</v>
      </c>
      <c r="C15" s="10">
        <v>82</v>
      </c>
      <c r="D15" s="10">
        <v>83</v>
      </c>
      <c r="E15" s="10">
        <v>26</v>
      </c>
      <c r="F15" s="10">
        <v>21500000</v>
      </c>
      <c r="G15" s="10">
        <v>20000000</v>
      </c>
      <c r="H15" s="10">
        <v>21938856</v>
      </c>
      <c r="I15" s="15">
        <f t="shared" si="0"/>
        <v>1.0969428000000001</v>
      </c>
      <c r="J15">
        <v>21692046</v>
      </c>
      <c r="K15" s="3">
        <f t="shared" si="1"/>
        <v>1.0846023</v>
      </c>
      <c r="L15">
        <v>21365795</v>
      </c>
      <c r="M15" s="3">
        <f t="shared" si="2"/>
        <v>1.0682897499999999</v>
      </c>
      <c r="N15">
        <v>21027210</v>
      </c>
      <c r="O15" s="3">
        <f t="shared" si="3"/>
        <v>1.0513604999999999</v>
      </c>
    </row>
    <row r="16" spans="1:22" x14ac:dyDescent="0.25">
      <c r="A16" s="7">
        <v>268</v>
      </c>
      <c r="B16" s="14" t="s">
        <v>23</v>
      </c>
      <c r="C16" s="10">
        <v>82</v>
      </c>
      <c r="D16" s="10">
        <v>85</v>
      </c>
      <c r="E16" s="10">
        <v>26</v>
      </c>
      <c r="F16" s="10">
        <v>23000000</v>
      </c>
      <c r="G16" s="10">
        <v>20000000</v>
      </c>
      <c r="H16" s="10">
        <v>24211918</v>
      </c>
      <c r="I16" s="15">
        <f t="shared" si="0"/>
        <v>1.2105958999999999</v>
      </c>
      <c r="J16">
        <v>24661871</v>
      </c>
      <c r="K16" s="3">
        <f t="shared" si="1"/>
        <v>1.23309355</v>
      </c>
      <c r="L16">
        <v>24995389</v>
      </c>
      <c r="M16" s="3">
        <f t="shared" si="2"/>
        <v>1.2497694500000001</v>
      </c>
      <c r="N16">
        <v>24811390</v>
      </c>
      <c r="O16" s="3">
        <f t="shared" si="3"/>
        <v>1.2405695000000001</v>
      </c>
    </row>
    <row r="17" spans="1:31" x14ac:dyDescent="0.25">
      <c r="A17" s="7">
        <v>321</v>
      </c>
      <c r="B17" s="14" t="s">
        <v>24</v>
      </c>
      <c r="C17" s="10">
        <v>82</v>
      </c>
      <c r="D17" s="10">
        <v>82</v>
      </c>
      <c r="E17" s="10">
        <v>28</v>
      </c>
      <c r="F17" s="10">
        <v>18000000</v>
      </c>
      <c r="G17" s="10">
        <v>16000000</v>
      </c>
      <c r="H17" s="10">
        <v>15602014</v>
      </c>
      <c r="I17" s="15">
        <f t="shared" si="0"/>
        <v>0.97512587500000003</v>
      </c>
      <c r="J17">
        <v>15918362</v>
      </c>
      <c r="K17" s="3">
        <f t="shared" si="1"/>
        <v>0.99489762500000001</v>
      </c>
      <c r="L17">
        <v>15715292</v>
      </c>
      <c r="M17" s="3">
        <f t="shared" si="2"/>
        <v>0.98220574999999999</v>
      </c>
      <c r="N17">
        <v>15510361</v>
      </c>
      <c r="O17" s="3">
        <f t="shared" si="3"/>
        <v>0.96939756249999998</v>
      </c>
    </row>
    <row r="18" spans="1:31" x14ac:dyDescent="0.25">
      <c r="A18" s="7">
        <v>357</v>
      </c>
      <c r="B18" s="14" t="s">
        <v>25</v>
      </c>
      <c r="C18" s="10">
        <v>81</v>
      </c>
      <c r="D18" s="10">
        <v>84</v>
      </c>
      <c r="E18" s="10">
        <v>25</v>
      </c>
      <c r="F18" s="10">
        <v>22000000</v>
      </c>
      <c r="G18" s="10">
        <v>25000000</v>
      </c>
      <c r="H18" s="10">
        <v>24227413</v>
      </c>
      <c r="I18" s="15">
        <f t="shared" si="0"/>
        <v>0.96909652000000002</v>
      </c>
      <c r="J18">
        <v>24222975</v>
      </c>
      <c r="K18" s="3">
        <f t="shared" si="1"/>
        <v>0.96891899999999997</v>
      </c>
      <c r="L18">
        <v>23876285</v>
      </c>
      <c r="M18" s="3">
        <f t="shared" si="2"/>
        <v>0.95505139999999999</v>
      </c>
      <c r="N18">
        <v>23609271</v>
      </c>
      <c r="O18" s="3">
        <f t="shared" si="3"/>
        <v>0.94437084000000004</v>
      </c>
    </row>
    <row r="19" spans="1:31" x14ac:dyDescent="0.25">
      <c r="A19" s="7">
        <v>367</v>
      </c>
      <c r="B19" s="14" t="s">
        <v>26</v>
      </c>
      <c r="C19" s="10">
        <v>81</v>
      </c>
      <c r="D19" s="10">
        <v>81</v>
      </c>
      <c r="E19" s="10">
        <v>25</v>
      </c>
      <c r="F19" s="10">
        <v>19500000</v>
      </c>
      <c r="G19" s="10">
        <v>25000000</v>
      </c>
      <c r="H19" s="10">
        <v>20345065</v>
      </c>
      <c r="I19" s="15">
        <f t="shared" si="0"/>
        <v>0.81380260000000004</v>
      </c>
      <c r="J19">
        <v>19294252</v>
      </c>
      <c r="K19" s="3">
        <f t="shared" si="1"/>
        <v>0.77177008000000002</v>
      </c>
      <c r="L19">
        <v>19718150</v>
      </c>
      <c r="M19" s="3">
        <f t="shared" si="2"/>
        <v>0.78872600000000004</v>
      </c>
      <c r="N19">
        <v>19235486</v>
      </c>
      <c r="O19" s="3">
        <f t="shared" si="3"/>
        <v>0.76941943999999995</v>
      </c>
    </row>
    <row r="20" spans="1:31" x14ac:dyDescent="0.25">
      <c r="A20" s="7">
        <v>373</v>
      </c>
      <c r="B20" s="14" t="s">
        <v>27</v>
      </c>
      <c r="C20" s="10">
        <v>81</v>
      </c>
      <c r="D20" s="10">
        <v>83</v>
      </c>
      <c r="E20" s="10">
        <v>25</v>
      </c>
      <c r="F20" s="10">
        <v>22000000</v>
      </c>
      <c r="G20" s="10">
        <v>23000000</v>
      </c>
      <c r="H20" s="10">
        <v>24509149</v>
      </c>
      <c r="I20" s="15">
        <f t="shared" si="0"/>
        <v>1.0656151739130435</v>
      </c>
      <c r="J20">
        <v>24160014</v>
      </c>
      <c r="K20" s="3">
        <f t="shared" si="1"/>
        <v>1.0504353913043478</v>
      </c>
      <c r="L20">
        <v>24563192</v>
      </c>
      <c r="M20" s="3">
        <f t="shared" si="2"/>
        <v>1.0679648695652173</v>
      </c>
      <c r="N20">
        <v>25008392</v>
      </c>
      <c r="O20" s="3">
        <f t="shared" si="3"/>
        <v>1.0873213913043478</v>
      </c>
      <c r="Q20" s="5"/>
    </row>
    <row r="21" spans="1:31" x14ac:dyDescent="0.25">
      <c r="A21" s="7">
        <v>389</v>
      </c>
      <c r="B21" s="14" t="s">
        <v>28</v>
      </c>
      <c r="C21" s="10">
        <v>81</v>
      </c>
      <c r="D21" s="10">
        <v>84</v>
      </c>
      <c r="E21" s="10">
        <v>24</v>
      </c>
      <c r="F21" s="10">
        <v>18500000</v>
      </c>
      <c r="G21" s="10">
        <v>22000000</v>
      </c>
      <c r="H21" s="10">
        <v>17608836</v>
      </c>
      <c r="I21" s="15">
        <f t="shared" si="0"/>
        <v>0.80040163636363637</v>
      </c>
      <c r="J21">
        <v>17124670</v>
      </c>
      <c r="K21" s="3">
        <f t="shared" si="1"/>
        <v>0.77839409090909095</v>
      </c>
      <c r="L21">
        <v>17306970</v>
      </c>
      <c r="M21" s="3">
        <f t="shared" si="2"/>
        <v>0.78668045454545454</v>
      </c>
      <c r="N21">
        <v>17561757</v>
      </c>
      <c r="O21" s="3">
        <f t="shared" si="3"/>
        <v>0.7982616818181818</v>
      </c>
    </row>
    <row r="22" spans="1:31" x14ac:dyDescent="0.25">
      <c r="A22" s="7">
        <v>416</v>
      </c>
      <c r="B22" s="14" t="s">
        <v>29</v>
      </c>
      <c r="C22" s="10">
        <v>81</v>
      </c>
      <c r="D22" s="10">
        <v>84</v>
      </c>
      <c r="E22" s="10">
        <v>24</v>
      </c>
      <c r="F22" s="10">
        <v>18500000</v>
      </c>
      <c r="G22" s="10">
        <v>20200000</v>
      </c>
      <c r="H22" s="10">
        <v>17608836</v>
      </c>
      <c r="I22" s="15">
        <f t="shared" si="0"/>
        <v>0.8717245544554455</v>
      </c>
      <c r="J22">
        <v>17124670</v>
      </c>
      <c r="K22" s="3">
        <f t="shared" si="1"/>
        <v>0.84775594059405945</v>
      </c>
      <c r="L22">
        <v>17306970</v>
      </c>
      <c r="M22" s="3">
        <f t="shared" si="2"/>
        <v>0.85678069306930693</v>
      </c>
      <c r="N22">
        <v>17314376</v>
      </c>
      <c r="O22" s="3">
        <f t="shared" si="3"/>
        <v>0.85714732673267324</v>
      </c>
    </row>
    <row r="23" spans="1:31" x14ac:dyDescent="0.25">
      <c r="A23" s="7">
        <v>447</v>
      </c>
      <c r="B23" s="14" t="s">
        <v>30</v>
      </c>
      <c r="C23" s="10">
        <v>81</v>
      </c>
      <c r="D23" s="10">
        <v>82</v>
      </c>
      <c r="E23" s="10">
        <v>26</v>
      </c>
      <c r="F23" s="10">
        <v>21000000</v>
      </c>
      <c r="G23" s="10">
        <v>20000000</v>
      </c>
      <c r="H23" s="10">
        <v>22899863</v>
      </c>
      <c r="I23" s="15">
        <f t="shared" si="0"/>
        <v>1.1449931499999999</v>
      </c>
      <c r="J23">
        <v>22663644</v>
      </c>
      <c r="K23" s="3">
        <f t="shared" si="1"/>
        <v>1.1331822</v>
      </c>
      <c r="L23">
        <v>23169661</v>
      </c>
      <c r="M23" s="3">
        <f t="shared" si="2"/>
        <v>1.1584830500000001</v>
      </c>
      <c r="N23">
        <v>23617151</v>
      </c>
      <c r="O23" s="3">
        <f t="shared" si="3"/>
        <v>1.18085755</v>
      </c>
    </row>
    <row r="24" spans="1:31" x14ac:dyDescent="0.25">
      <c r="A24" s="7">
        <v>490</v>
      </c>
      <c r="B24" s="14" t="s">
        <v>31</v>
      </c>
      <c r="C24" s="10">
        <v>80</v>
      </c>
      <c r="D24" s="10">
        <v>80</v>
      </c>
      <c r="E24" s="10">
        <v>30</v>
      </c>
      <c r="F24" s="10">
        <v>14500000</v>
      </c>
      <c r="G24" s="10">
        <v>29000000</v>
      </c>
      <c r="H24" s="10">
        <v>12796472</v>
      </c>
      <c r="I24" s="15">
        <f t="shared" si="0"/>
        <v>0.44125765517241378</v>
      </c>
      <c r="J24">
        <v>14046774</v>
      </c>
      <c r="K24" s="3">
        <f t="shared" si="1"/>
        <v>0.48437151724137933</v>
      </c>
      <c r="L24">
        <v>14907780</v>
      </c>
      <c r="M24" s="3">
        <f t="shared" si="2"/>
        <v>0.51406137931034479</v>
      </c>
      <c r="N24">
        <v>15497734</v>
      </c>
      <c r="O24" s="3">
        <f t="shared" si="3"/>
        <v>0.53440462068965522</v>
      </c>
    </row>
    <row r="25" spans="1:31" ht="15.75" thickBot="1" x14ac:dyDescent="0.3">
      <c r="A25" s="7">
        <v>532</v>
      </c>
      <c r="B25" s="14" t="s">
        <v>32</v>
      </c>
      <c r="C25" s="10">
        <v>80</v>
      </c>
      <c r="D25" s="10">
        <v>80</v>
      </c>
      <c r="E25" s="10">
        <v>28</v>
      </c>
      <c r="F25" s="10">
        <v>15000000</v>
      </c>
      <c r="G25" s="10">
        <v>20000000</v>
      </c>
      <c r="H25" s="10">
        <v>13741983</v>
      </c>
      <c r="I25" s="15">
        <f t="shared" si="0"/>
        <v>0.68709914999999999</v>
      </c>
      <c r="J25">
        <v>14069687</v>
      </c>
      <c r="K25" s="3">
        <f t="shared" si="1"/>
        <v>0.70348434999999998</v>
      </c>
      <c r="L25">
        <v>14065250</v>
      </c>
      <c r="M25" s="3">
        <f t="shared" si="2"/>
        <v>0.70326250000000001</v>
      </c>
      <c r="N25">
        <v>13692047</v>
      </c>
      <c r="O25" s="3">
        <f t="shared" si="3"/>
        <v>0.68460235000000003</v>
      </c>
      <c r="Z25" s="30" t="s">
        <v>158</v>
      </c>
      <c r="AA25" s="30"/>
      <c r="AB25" t="s">
        <v>159</v>
      </c>
      <c r="AD25" t="s">
        <v>160</v>
      </c>
      <c r="AE25" t="s">
        <v>161</v>
      </c>
    </row>
    <row r="26" spans="1:31" x14ac:dyDescent="0.25">
      <c r="A26" s="7">
        <v>537</v>
      </c>
      <c r="B26" s="14" t="s">
        <v>33</v>
      </c>
      <c r="C26" s="10">
        <v>80</v>
      </c>
      <c r="D26" s="10">
        <v>88</v>
      </c>
      <c r="E26" s="10">
        <v>20</v>
      </c>
      <c r="F26" s="10">
        <v>22500000</v>
      </c>
      <c r="G26" s="10">
        <v>16000000</v>
      </c>
      <c r="H26" s="10">
        <v>25670764</v>
      </c>
      <c r="I26" s="15">
        <f t="shared" si="0"/>
        <v>1.6044227499999999</v>
      </c>
      <c r="J26">
        <v>25092677</v>
      </c>
      <c r="K26" s="3">
        <f t="shared" si="1"/>
        <v>1.5682923124999999</v>
      </c>
      <c r="L26">
        <v>24959138</v>
      </c>
      <c r="M26" s="3">
        <f t="shared" si="2"/>
        <v>1.559946125</v>
      </c>
      <c r="N26">
        <v>25457578</v>
      </c>
      <c r="O26" s="3">
        <f t="shared" si="3"/>
        <v>1.5910986250000001</v>
      </c>
      <c r="Z26" s="19">
        <v>1</v>
      </c>
      <c r="AA26" s="20">
        <v>1</v>
      </c>
      <c r="AB26" s="6">
        <f>COUNTIFS(I3:I148,"&gt;=100%",I3:I148,"&lt;=100%")</f>
        <v>0</v>
      </c>
      <c r="AC26" s="6"/>
    </row>
    <row r="27" spans="1:31" hidden="1" x14ac:dyDescent="0.25">
      <c r="A27" s="7">
        <v>551</v>
      </c>
      <c r="B27" s="14" t="s">
        <v>34</v>
      </c>
      <c r="C27" s="10">
        <v>80</v>
      </c>
      <c r="D27" s="10">
        <v>85</v>
      </c>
      <c r="E27" s="10">
        <v>23</v>
      </c>
      <c r="F27" s="10">
        <v>20000000</v>
      </c>
      <c r="G27" s="10">
        <v>15000000</v>
      </c>
      <c r="H27" s="10">
        <v>21788415</v>
      </c>
      <c r="I27" s="15">
        <f t="shared" si="0"/>
        <v>1.452561</v>
      </c>
      <c r="J27">
        <v>21551536</v>
      </c>
      <c r="K27" s="3">
        <f t="shared" si="1"/>
        <v>1.4367690666666666</v>
      </c>
      <c r="L27">
        <v>21739627</v>
      </c>
      <c r="M27" s="3">
        <f t="shared" si="2"/>
        <v>1.4493084666666667</v>
      </c>
      <c r="N27">
        <v>22052817</v>
      </c>
      <c r="O27" s="3">
        <f t="shared" si="3"/>
        <v>1.4701877999999999</v>
      </c>
      <c r="Z27" s="21">
        <v>0.95</v>
      </c>
      <c r="AA27" s="22">
        <v>1.05</v>
      </c>
      <c r="AB27" s="6">
        <f>COUNTIFS(I3:I148,"&gt;=95%",I3:I148,"&lt;=105%")</f>
        <v>14</v>
      </c>
      <c r="AC27" s="6">
        <f>AB27-AB26</f>
        <v>14</v>
      </c>
    </row>
    <row r="28" spans="1:31" hidden="1" x14ac:dyDescent="0.25">
      <c r="A28" s="7">
        <v>557</v>
      </c>
      <c r="B28" s="14" t="s">
        <v>35</v>
      </c>
      <c r="C28" s="10">
        <v>80</v>
      </c>
      <c r="D28" s="10">
        <v>81</v>
      </c>
      <c r="E28" s="10">
        <v>25</v>
      </c>
      <c r="F28" s="10">
        <v>17500000</v>
      </c>
      <c r="G28" s="10">
        <v>13500000</v>
      </c>
      <c r="H28" s="10">
        <v>18187803</v>
      </c>
      <c r="I28" s="15">
        <f t="shared" si="0"/>
        <v>1.3472446666666666</v>
      </c>
      <c r="J28">
        <v>17484907</v>
      </c>
      <c r="K28" s="3">
        <f t="shared" si="1"/>
        <v>1.2951782962962963</v>
      </c>
      <c r="L28">
        <v>17245137</v>
      </c>
      <c r="M28" s="3">
        <f t="shared" si="2"/>
        <v>1.2774175555555556</v>
      </c>
      <c r="N28">
        <v>17024081</v>
      </c>
      <c r="O28" s="3">
        <f t="shared" si="3"/>
        <v>1.2610430370370371</v>
      </c>
      <c r="Z28" s="23">
        <v>0.9</v>
      </c>
      <c r="AA28" s="22">
        <v>1.1000000000000001</v>
      </c>
      <c r="AB28" s="6">
        <f>COUNTIFS(I3:I148,"&gt;=90%",I3:I148,"&lt;=110%")</f>
        <v>29</v>
      </c>
      <c r="AC28" s="6">
        <f>AB28-AB27</f>
        <v>15</v>
      </c>
    </row>
    <row r="29" spans="1:31" x14ac:dyDescent="0.25">
      <c r="A29" s="7">
        <v>593</v>
      </c>
      <c r="B29" s="14" t="s">
        <v>36</v>
      </c>
      <c r="C29" s="10">
        <v>80</v>
      </c>
      <c r="D29" s="10">
        <v>83</v>
      </c>
      <c r="E29" s="10">
        <v>24</v>
      </c>
      <c r="F29" s="10">
        <v>19000000</v>
      </c>
      <c r="G29" s="10">
        <v>13000000</v>
      </c>
      <c r="H29" s="10">
        <v>20460864</v>
      </c>
      <c r="I29" s="15">
        <f t="shared" si="0"/>
        <v>1.5739126153846155</v>
      </c>
      <c r="J29">
        <v>19992205</v>
      </c>
      <c r="K29" s="3">
        <f t="shared" si="1"/>
        <v>1.537861923076923</v>
      </c>
      <c r="L29">
        <v>20326283</v>
      </c>
      <c r="M29" s="3">
        <f t="shared" si="2"/>
        <v>1.5635602307692307</v>
      </c>
      <c r="N29">
        <v>20656134</v>
      </c>
      <c r="O29" s="3">
        <f t="shared" si="3"/>
        <v>1.5889333846153846</v>
      </c>
      <c r="Z29" s="21">
        <v>0.85</v>
      </c>
      <c r="AA29" s="22">
        <v>1.1499999999999999</v>
      </c>
      <c r="AB29" s="6">
        <f>COUNTIFS(I3:I148,"&gt;=85%",I3:I148,"&lt;=115%")</f>
        <v>46</v>
      </c>
      <c r="AC29" s="6">
        <f>AB29-AB28</f>
        <v>17</v>
      </c>
      <c r="AD29">
        <f>SUM(AC27:AC29)</f>
        <v>46</v>
      </c>
      <c r="AE29" s="3">
        <f>AD29/AD49</f>
        <v>0.31506849315068491</v>
      </c>
    </row>
    <row r="30" spans="1:31" hidden="1" x14ac:dyDescent="0.25">
      <c r="A30" s="7">
        <v>603</v>
      </c>
      <c r="B30" s="14" t="s">
        <v>37</v>
      </c>
      <c r="C30" s="10">
        <v>80</v>
      </c>
      <c r="D30" s="10">
        <v>81</v>
      </c>
      <c r="E30" s="10">
        <v>25</v>
      </c>
      <c r="F30" s="10">
        <v>18000000</v>
      </c>
      <c r="G30" s="10">
        <v>10500000</v>
      </c>
      <c r="H30" s="10">
        <v>19133314</v>
      </c>
      <c r="I30" s="15">
        <f t="shared" si="0"/>
        <v>1.8222203809523809</v>
      </c>
      <c r="J30">
        <v>18432875</v>
      </c>
      <c r="K30" s="3">
        <f t="shared" si="1"/>
        <v>1.7555119047619048</v>
      </c>
      <c r="L30">
        <v>18912940</v>
      </c>
      <c r="M30" s="3">
        <f t="shared" si="2"/>
        <v>1.8012323809523809</v>
      </c>
      <c r="N30">
        <v>19321297</v>
      </c>
      <c r="O30" s="3">
        <f t="shared" si="3"/>
        <v>1.8401235238095237</v>
      </c>
      <c r="Z30" s="21">
        <v>0.8</v>
      </c>
      <c r="AA30" s="22">
        <v>1.2</v>
      </c>
      <c r="AB30" s="6">
        <f>COUNTIFS(I3:I148,"&gt;=80%",I3:I148,"&lt;=120%")</f>
        <v>54</v>
      </c>
      <c r="AC30" s="6">
        <f t="shared" ref="AC30:AC46" si="4">AB30-AB29</f>
        <v>8</v>
      </c>
    </row>
    <row r="31" spans="1:31" hidden="1" x14ac:dyDescent="0.25">
      <c r="A31" s="7">
        <v>636</v>
      </c>
      <c r="B31" s="14" t="s">
        <v>38</v>
      </c>
      <c r="C31" s="10">
        <v>80</v>
      </c>
      <c r="D31" s="10">
        <v>82</v>
      </c>
      <c r="E31" s="10">
        <v>27</v>
      </c>
      <c r="F31" s="10">
        <v>14500000</v>
      </c>
      <c r="G31" s="10">
        <v>9000000</v>
      </c>
      <c r="H31" s="10">
        <v>12233000</v>
      </c>
      <c r="I31" s="15">
        <f t="shared" si="0"/>
        <v>1.3592222222222223</v>
      </c>
      <c r="J31">
        <v>12785113</v>
      </c>
      <c r="K31" s="3">
        <f t="shared" si="1"/>
        <v>1.420568111111111</v>
      </c>
      <c r="L31">
        <v>12595341</v>
      </c>
      <c r="M31" s="3">
        <f t="shared" si="2"/>
        <v>1.3994823333333333</v>
      </c>
      <c r="N31">
        <v>12348923</v>
      </c>
      <c r="O31" s="3">
        <f t="shared" si="3"/>
        <v>1.3721025555555555</v>
      </c>
      <c r="Z31" s="23">
        <v>0.75</v>
      </c>
      <c r="AA31" s="22">
        <v>1.25</v>
      </c>
      <c r="AB31" s="6">
        <f>COUNTIFS(I3:I148,"&gt;=75%",I3:I148,"&lt;=125%")</f>
        <v>71</v>
      </c>
      <c r="AC31" s="6">
        <f t="shared" si="4"/>
        <v>17</v>
      </c>
    </row>
    <row r="32" spans="1:31" x14ac:dyDescent="0.25">
      <c r="A32" s="7">
        <v>677</v>
      </c>
      <c r="B32" s="14" t="s">
        <v>39</v>
      </c>
      <c r="C32" s="10">
        <v>79</v>
      </c>
      <c r="D32" s="10">
        <v>80</v>
      </c>
      <c r="E32" s="10">
        <v>25</v>
      </c>
      <c r="F32" s="10">
        <v>15000000</v>
      </c>
      <c r="G32" s="10">
        <v>18000000</v>
      </c>
      <c r="H32" s="10">
        <v>15366765</v>
      </c>
      <c r="I32" s="15">
        <f t="shared" si="0"/>
        <v>0.85370916666666663</v>
      </c>
      <c r="J32">
        <v>14664633</v>
      </c>
      <c r="K32" s="3">
        <f t="shared" si="1"/>
        <v>0.81470183333333335</v>
      </c>
      <c r="L32">
        <v>15204667</v>
      </c>
      <c r="M32" s="3">
        <f t="shared" si="2"/>
        <v>0.84470372222222223</v>
      </c>
      <c r="N32">
        <v>15610487</v>
      </c>
      <c r="O32" s="3">
        <f t="shared" si="3"/>
        <v>0.86724927777777783</v>
      </c>
      <c r="Z32" s="21">
        <v>0.7</v>
      </c>
      <c r="AA32" s="22">
        <v>1.3</v>
      </c>
      <c r="AB32" s="6">
        <f>COUNTIFS(I3:I148,"&gt;=70%",I3:I148,"&lt;=130%")</f>
        <v>82</v>
      </c>
      <c r="AC32" s="6">
        <f t="shared" si="4"/>
        <v>11</v>
      </c>
      <c r="AD32">
        <f>SUM(AC30:AC32)</f>
        <v>36</v>
      </c>
      <c r="AE32" s="3">
        <f>AD32/AD49</f>
        <v>0.24657534246575341</v>
      </c>
    </row>
    <row r="33" spans="1:31" hidden="1" x14ac:dyDescent="0.25">
      <c r="A33" s="7">
        <v>720</v>
      </c>
      <c r="B33" s="14" t="s">
        <v>40</v>
      </c>
      <c r="C33" s="10">
        <v>79</v>
      </c>
      <c r="D33" s="10">
        <v>80</v>
      </c>
      <c r="E33" s="10">
        <v>26</v>
      </c>
      <c r="F33" s="10">
        <v>12000000</v>
      </c>
      <c r="G33" s="10">
        <v>11000000</v>
      </c>
      <c r="H33" s="10">
        <v>9693698</v>
      </c>
      <c r="I33" s="15">
        <f t="shared" si="0"/>
        <v>0.88124527272727271</v>
      </c>
      <c r="J33">
        <v>9439351</v>
      </c>
      <c r="K33" s="3">
        <f t="shared" si="1"/>
        <v>0.85812281818181824</v>
      </c>
      <c r="L33">
        <v>9986612</v>
      </c>
      <c r="M33" s="3">
        <f t="shared" si="2"/>
        <v>0.90787381818181823</v>
      </c>
      <c r="N33">
        <v>10221153</v>
      </c>
      <c r="O33" s="3">
        <f t="shared" si="3"/>
        <v>0.92919572727272726</v>
      </c>
      <c r="Z33" s="21">
        <v>0.65</v>
      </c>
      <c r="AA33" s="22">
        <v>1.35</v>
      </c>
      <c r="AB33" s="6">
        <f>COUNTIFS(I3:I148,"&gt;=65%",I3:I148,"&lt;=135%")</f>
        <v>94</v>
      </c>
      <c r="AC33" s="6">
        <f t="shared" si="4"/>
        <v>12</v>
      </c>
    </row>
    <row r="34" spans="1:31" ht="14.25" hidden="1" customHeight="1" x14ac:dyDescent="0.25">
      <c r="A34" s="7">
        <v>723</v>
      </c>
      <c r="B34" s="14" t="s">
        <v>41</v>
      </c>
      <c r="C34" s="10">
        <v>79</v>
      </c>
      <c r="D34" s="10">
        <v>79</v>
      </c>
      <c r="E34" s="10">
        <v>28</v>
      </c>
      <c r="F34" s="10">
        <v>10000000</v>
      </c>
      <c r="G34" s="10">
        <v>8700000</v>
      </c>
      <c r="H34" s="10">
        <v>6193389</v>
      </c>
      <c r="I34" s="15">
        <f t="shared" si="0"/>
        <v>0.71188379310344829</v>
      </c>
      <c r="J34">
        <v>6509572</v>
      </c>
      <c r="K34" s="3">
        <f t="shared" si="1"/>
        <v>0.74822666666666671</v>
      </c>
      <c r="L34">
        <v>5805922</v>
      </c>
      <c r="M34" s="3">
        <f t="shared" si="2"/>
        <v>0.66734735632183906</v>
      </c>
      <c r="N34">
        <v>5562668</v>
      </c>
      <c r="O34" s="3">
        <f t="shared" si="3"/>
        <v>0.63938712643678164</v>
      </c>
      <c r="Z34" s="23">
        <v>0.6</v>
      </c>
      <c r="AA34" s="22">
        <v>1.4</v>
      </c>
      <c r="AB34" s="6">
        <f>COUNTIFS(I3:I148,"&gt;=60%",I3:I148,"&lt;=140%")</f>
        <v>104</v>
      </c>
      <c r="AC34" s="6">
        <f t="shared" si="4"/>
        <v>10</v>
      </c>
    </row>
    <row r="35" spans="1:31" x14ac:dyDescent="0.25">
      <c r="A35" s="7">
        <v>748</v>
      </c>
      <c r="B35" s="14" t="s">
        <v>42</v>
      </c>
      <c r="C35" s="10">
        <v>79</v>
      </c>
      <c r="D35" s="10">
        <v>81</v>
      </c>
      <c r="E35" s="10">
        <v>26</v>
      </c>
      <c r="F35" s="10">
        <v>12500000</v>
      </c>
      <c r="G35" s="10">
        <v>8000000</v>
      </c>
      <c r="H35" s="10">
        <v>10357473</v>
      </c>
      <c r="I35" s="15">
        <f t="shared" ref="I35:I51" si="5">H35/G35</f>
        <v>1.2946841250000001</v>
      </c>
      <c r="J35">
        <v>10450280</v>
      </c>
      <c r="K35" s="3">
        <f t="shared" ref="K35:K51" si="6">J35/G35</f>
        <v>1.3062849999999999</v>
      </c>
      <c r="L35">
        <v>10967508</v>
      </c>
      <c r="M35" s="3">
        <f t="shared" ref="M35:M51" si="7">L35/G35</f>
        <v>1.3709385000000001</v>
      </c>
      <c r="N35">
        <v>10686330</v>
      </c>
      <c r="O35" s="3">
        <f t="shared" ref="O35:O51" si="8">N35/G35</f>
        <v>1.33579125</v>
      </c>
      <c r="Z35" s="21">
        <v>0.55000000000000004</v>
      </c>
      <c r="AA35" s="22">
        <v>1.45</v>
      </c>
      <c r="AB35" s="6">
        <f>COUNTIFS(I3:I148,"&gt;=55%",I3:I148,"&lt;=145%")</f>
        <v>112</v>
      </c>
      <c r="AC35" s="6">
        <f t="shared" si="4"/>
        <v>8</v>
      </c>
      <c r="AD35">
        <f>SUM(AC33:AC35)</f>
        <v>30</v>
      </c>
      <c r="AE35" s="3">
        <f>AD35/AD49</f>
        <v>0.20547945205479451</v>
      </c>
    </row>
    <row r="36" spans="1:31" hidden="1" x14ac:dyDescent="0.25">
      <c r="A36" s="7">
        <v>775</v>
      </c>
      <c r="B36" s="14" t="s">
        <v>43</v>
      </c>
      <c r="C36" s="10">
        <v>78</v>
      </c>
      <c r="D36" s="10">
        <v>82</v>
      </c>
      <c r="E36" s="10">
        <v>23</v>
      </c>
      <c r="F36" s="10">
        <v>13500000</v>
      </c>
      <c r="G36" s="10">
        <v>20200000</v>
      </c>
      <c r="H36" s="10">
        <v>13591542</v>
      </c>
      <c r="I36" s="15">
        <f t="shared" si="5"/>
        <v>0.67284861386138617</v>
      </c>
      <c r="J36">
        <v>13004123</v>
      </c>
      <c r="K36" s="3">
        <f t="shared" si="6"/>
        <v>0.64376846534653465</v>
      </c>
      <c r="L36">
        <v>14048905</v>
      </c>
      <c r="M36" s="3">
        <f t="shared" si="7"/>
        <v>0.69549034653465347</v>
      </c>
      <c r="N36">
        <v>14519210</v>
      </c>
      <c r="O36" s="3">
        <f t="shared" si="8"/>
        <v>0.71877277227722769</v>
      </c>
      <c r="Z36" s="21">
        <v>0.5</v>
      </c>
      <c r="AA36" s="22">
        <v>1.5</v>
      </c>
      <c r="AB36" s="6">
        <f>COUNTIFS(I3:I148,"&gt;=5%",I3:I148,"&lt;=150%")</f>
        <v>123</v>
      </c>
      <c r="AC36" s="6">
        <f t="shared" si="4"/>
        <v>11</v>
      </c>
    </row>
    <row r="37" spans="1:31" hidden="1" x14ac:dyDescent="0.25">
      <c r="A37" s="7">
        <v>823</v>
      </c>
      <c r="B37" s="14" t="s">
        <v>44</v>
      </c>
      <c r="C37" s="10">
        <v>78</v>
      </c>
      <c r="D37" s="10">
        <v>85</v>
      </c>
      <c r="E37" s="10">
        <v>21</v>
      </c>
      <c r="F37" s="10">
        <v>15000000</v>
      </c>
      <c r="G37" s="10">
        <v>14000000</v>
      </c>
      <c r="H37" s="10">
        <v>15582868</v>
      </c>
      <c r="I37" s="15">
        <f t="shared" si="5"/>
        <v>1.113062</v>
      </c>
      <c r="J37">
        <v>15111855</v>
      </c>
      <c r="K37" s="3">
        <f t="shared" si="6"/>
        <v>1.0794182142857143</v>
      </c>
      <c r="L37">
        <v>14481257</v>
      </c>
      <c r="M37" s="3">
        <f t="shared" si="7"/>
        <v>1.0343754999999999</v>
      </c>
      <c r="N37">
        <v>14965955</v>
      </c>
      <c r="O37" s="3">
        <f t="shared" si="8"/>
        <v>1.0689967857142857</v>
      </c>
      <c r="Z37" s="23">
        <v>0.45</v>
      </c>
      <c r="AA37" s="22">
        <v>1.55</v>
      </c>
      <c r="AB37" s="6">
        <f>COUNTIFS(I3:I148,"&gt;=45%",I3:I148,"&lt;=155%")</f>
        <v>123</v>
      </c>
      <c r="AC37" s="6">
        <f t="shared" si="4"/>
        <v>0</v>
      </c>
    </row>
    <row r="38" spans="1:31" x14ac:dyDescent="0.25">
      <c r="A38" s="7">
        <v>845</v>
      </c>
      <c r="B38" s="14" t="s">
        <v>45</v>
      </c>
      <c r="C38" s="10">
        <v>78</v>
      </c>
      <c r="D38" s="10">
        <v>78</v>
      </c>
      <c r="E38" s="10">
        <v>27</v>
      </c>
      <c r="F38" s="10">
        <v>11000000</v>
      </c>
      <c r="G38" s="10">
        <v>14000000</v>
      </c>
      <c r="H38" s="10">
        <v>9990929</v>
      </c>
      <c r="I38" s="15">
        <f t="shared" si="5"/>
        <v>0.71363778571428571</v>
      </c>
      <c r="J38">
        <v>9862549</v>
      </c>
      <c r="K38" s="3">
        <f t="shared" si="6"/>
        <v>0.7044677857142857</v>
      </c>
      <c r="L38">
        <v>9944592</v>
      </c>
      <c r="M38" s="3">
        <f t="shared" si="7"/>
        <v>0.71032799999999996</v>
      </c>
      <c r="N38">
        <v>10369217</v>
      </c>
      <c r="O38" s="3">
        <f t="shared" si="8"/>
        <v>0.7406583571428571</v>
      </c>
      <c r="Z38" s="21">
        <v>0.39999999999999902</v>
      </c>
      <c r="AA38" s="22">
        <v>1.6</v>
      </c>
      <c r="AB38" s="6">
        <f>COUNTIFS(I3:I148,"&gt;=40%",I3:I148,"&lt;=160%")</f>
        <v>129</v>
      </c>
      <c r="AC38" s="6">
        <f t="shared" si="4"/>
        <v>6</v>
      </c>
      <c r="AD38">
        <f>SUM(AC36:AC38)</f>
        <v>17</v>
      </c>
      <c r="AE38" s="3">
        <f>AD38/AD49</f>
        <v>0.11643835616438356</v>
      </c>
    </row>
    <row r="39" spans="1:31" hidden="1" x14ac:dyDescent="0.25">
      <c r="A39" s="7">
        <v>884</v>
      </c>
      <c r="B39" s="14" t="s">
        <v>46</v>
      </c>
      <c r="C39" s="10">
        <v>78</v>
      </c>
      <c r="D39" s="10">
        <v>80</v>
      </c>
      <c r="E39" s="10">
        <v>27</v>
      </c>
      <c r="F39" s="10">
        <v>10000000</v>
      </c>
      <c r="G39" s="10">
        <v>12000000</v>
      </c>
      <c r="H39" s="10">
        <v>7536435</v>
      </c>
      <c r="I39" s="15">
        <f t="shared" si="5"/>
        <v>0.62803624999999996</v>
      </c>
      <c r="J39">
        <v>8092533</v>
      </c>
      <c r="K39" s="3">
        <f t="shared" si="6"/>
        <v>0.67437775</v>
      </c>
      <c r="L39">
        <v>7355328</v>
      </c>
      <c r="M39" s="3">
        <f t="shared" si="7"/>
        <v>0.61294400000000004</v>
      </c>
      <c r="N39">
        <v>7066539</v>
      </c>
      <c r="O39" s="3">
        <f t="shared" si="8"/>
        <v>0.58887825000000005</v>
      </c>
      <c r="Z39" s="21">
        <v>0.34999999999999898</v>
      </c>
      <c r="AA39" s="22">
        <v>1.65</v>
      </c>
      <c r="AB39" s="6">
        <f>COUNTIFS(I3:I148,"&gt;=35%",I3:I148,"&lt;=165%")</f>
        <v>136</v>
      </c>
      <c r="AC39" s="6">
        <f t="shared" si="4"/>
        <v>7</v>
      </c>
    </row>
    <row r="40" spans="1:31" hidden="1" x14ac:dyDescent="0.25">
      <c r="A40" s="7">
        <v>924</v>
      </c>
      <c r="B40" s="14" t="s">
        <v>47</v>
      </c>
      <c r="C40" s="10">
        <v>78</v>
      </c>
      <c r="D40" s="10">
        <v>80</v>
      </c>
      <c r="E40" s="10">
        <v>25</v>
      </c>
      <c r="F40" s="10">
        <v>10500000</v>
      </c>
      <c r="G40" s="10">
        <v>10000000</v>
      </c>
      <c r="H40" s="10">
        <v>8481947</v>
      </c>
      <c r="I40" s="15">
        <f t="shared" si="5"/>
        <v>0.84819469999999997</v>
      </c>
      <c r="J40">
        <v>8115447</v>
      </c>
      <c r="K40" s="3">
        <f t="shared" si="6"/>
        <v>0.81154470000000001</v>
      </c>
      <c r="L40">
        <v>7926236</v>
      </c>
      <c r="M40" s="3">
        <f t="shared" si="7"/>
        <v>0.79262359999999998</v>
      </c>
      <c r="N40">
        <v>7637058</v>
      </c>
      <c r="O40" s="3">
        <f t="shared" si="8"/>
        <v>0.76370579999999999</v>
      </c>
      <c r="Z40" s="23">
        <v>0.29999999999999899</v>
      </c>
      <c r="AA40" s="22">
        <v>1.7</v>
      </c>
      <c r="AB40" s="6">
        <f>COUNTIFS(I3:I148,"&gt;=30%",I3:I148,"&lt;=170%")</f>
        <v>137</v>
      </c>
      <c r="AC40" s="6">
        <f t="shared" si="4"/>
        <v>1</v>
      </c>
    </row>
    <row r="41" spans="1:31" x14ac:dyDescent="0.25">
      <c r="A41" s="7">
        <v>928</v>
      </c>
      <c r="B41" s="14" t="s">
        <v>48</v>
      </c>
      <c r="C41" s="10">
        <v>78</v>
      </c>
      <c r="D41" s="10">
        <v>78</v>
      </c>
      <c r="E41" s="10">
        <v>29</v>
      </c>
      <c r="F41" s="10">
        <v>10500000</v>
      </c>
      <c r="G41" s="10">
        <v>10000000</v>
      </c>
      <c r="H41" s="10">
        <v>9045418</v>
      </c>
      <c r="I41" s="15">
        <f t="shared" si="5"/>
        <v>0.90454179999999995</v>
      </c>
      <c r="J41">
        <v>9839635</v>
      </c>
      <c r="K41" s="3">
        <f t="shared" si="6"/>
        <v>0.98396349999999999</v>
      </c>
      <c r="L41">
        <v>10080403</v>
      </c>
      <c r="M41" s="3">
        <f t="shared" si="7"/>
        <v>1.0080403</v>
      </c>
      <c r="N41">
        <v>10584805</v>
      </c>
      <c r="O41" s="3">
        <f t="shared" si="8"/>
        <v>1.0584804999999999</v>
      </c>
      <c r="Z41" s="21">
        <v>0.249999999999999</v>
      </c>
      <c r="AA41" s="22">
        <v>1.75</v>
      </c>
      <c r="AB41" s="6">
        <f>COUNTIFS(I3:I148,"&gt;=25%",I3:I148,"&lt;=175%")</f>
        <v>137</v>
      </c>
      <c r="AC41" s="6">
        <f t="shared" si="4"/>
        <v>0</v>
      </c>
      <c r="AD41">
        <f>SUM(AC39:AC41)</f>
        <v>8</v>
      </c>
      <c r="AE41" s="3">
        <f>AD41/AD49</f>
        <v>5.4794520547945202E-2</v>
      </c>
    </row>
    <row r="42" spans="1:31" hidden="1" x14ac:dyDescent="0.25">
      <c r="A42" s="7">
        <v>932</v>
      </c>
      <c r="B42" s="14" t="s">
        <v>49</v>
      </c>
      <c r="C42" s="10">
        <v>78</v>
      </c>
      <c r="D42" s="10">
        <v>78</v>
      </c>
      <c r="E42" s="10">
        <v>28</v>
      </c>
      <c r="F42" s="10">
        <v>7500000</v>
      </c>
      <c r="G42" s="10">
        <v>8500000</v>
      </c>
      <c r="H42" s="10">
        <v>3372351</v>
      </c>
      <c r="I42" s="15">
        <f t="shared" si="5"/>
        <v>0.39674717647058821</v>
      </c>
      <c r="J42">
        <v>3689299</v>
      </c>
      <c r="K42" s="3">
        <f t="shared" si="6"/>
        <v>0.43403517647058826</v>
      </c>
      <c r="L42">
        <v>4472172</v>
      </c>
      <c r="M42" s="3">
        <f t="shared" si="7"/>
        <v>0.52613788235294112</v>
      </c>
      <c r="N42">
        <v>4440419</v>
      </c>
      <c r="O42" s="3">
        <f t="shared" si="8"/>
        <v>0.52240223529411767</v>
      </c>
      <c r="Z42" s="21">
        <v>0.19999999999999901</v>
      </c>
      <c r="AA42" s="22">
        <v>1.8</v>
      </c>
      <c r="AB42" s="6">
        <f>COUNTIFS(I3:I148,"&gt;=20%",I3:I148,"&lt;=180%")</f>
        <v>141</v>
      </c>
      <c r="AC42" s="6">
        <f t="shared" si="4"/>
        <v>4</v>
      </c>
    </row>
    <row r="43" spans="1:31" hidden="1" x14ac:dyDescent="0.25">
      <c r="A43" s="7">
        <v>973</v>
      </c>
      <c r="B43" s="14" t="s">
        <v>50</v>
      </c>
      <c r="C43" s="10">
        <v>78</v>
      </c>
      <c r="D43" s="10">
        <v>78</v>
      </c>
      <c r="E43" s="10">
        <v>30</v>
      </c>
      <c r="F43" s="10">
        <v>10000000</v>
      </c>
      <c r="G43" s="10">
        <v>5940000</v>
      </c>
      <c r="H43" s="10">
        <v>8099907</v>
      </c>
      <c r="I43" s="15">
        <f t="shared" si="5"/>
        <v>1.3636207070707071</v>
      </c>
      <c r="J43">
        <v>9354194</v>
      </c>
      <c r="K43" s="3">
        <f t="shared" si="6"/>
        <v>1.5747801346801347</v>
      </c>
      <c r="L43">
        <v>7547609</v>
      </c>
      <c r="M43" s="3">
        <f t="shared" si="7"/>
        <v>1.2706412457912457</v>
      </c>
      <c r="N43">
        <v>7176726</v>
      </c>
      <c r="O43" s="3">
        <f t="shared" si="8"/>
        <v>1.2082030303030302</v>
      </c>
      <c r="Z43" s="23">
        <v>0.149999999999999</v>
      </c>
      <c r="AA43" s="22">
        <v>1.85</v>
      </c>
      <c r="AB43" s="6">
        <f>COUNTIFS(I3:I148,"&gt;=15%",I3:I148,"&lt;=185%")</f>
        <v>143</v>
      </c>
      <c r="AC43" s="6">
        <f t="shared" si="4"/>
        <v>2</v>
      </c>
    </row>
    <row r="44" spans="1:31" x14ac:dyDescent="0.25">
      <c r="A44" s="7">
        <v>1090</v>
      </c>
      <c r="B44" s="14" t="s">
        <v>51</v>
      </c>
      <c r="C44" s="10">
        <v>77</v>
      </c>
      <c r="D44" s="10">
        <v>89</v>
      </c>
      <c r="E44" s="10">
        <v>21</v>
      </c>
      <c r="F44" s="10">
        <v>12500000</v>
      </c>
      <c r="G44" s="10">
        <v>22000000</v>
      </c>
      <c r="H44" s="10">
        <v>11353152</v>
      </c>
      <c r="I44" s="15">
        <f t="shared" si="5"/>
        <v>0.51605236363636364</v>
      </c>
      <c r="J44">
        <v>12606384</v>
      </c>
      <c r="K44" s="3">
        <f t="shared" si="6"/>
        <v>0.5730174545454545</v>
      </c>
      <c r="L44">
        <v>12539846</v>
      </c>
      <c r="M44" s="3">
        <f t="shared" si="7"/>
        <v>0.56999299999999997</v>
      </c>
      <c r="N44">
        <v>12713732</v>
      </c>
      <c r="O44" s="3">
        <f t="shared" si="8"/>
        <v>0.57789690909090907</v>
      </c>
      <c r="Z44" s="21">
        <v>9.9999999999999006E-2</v>
      </c>
      <c r="AA44" s="22">
        <v>1.9</v>
      </c>
      <c r="AB44" s="6">
        <f>COUNTIFS(I3:I148,"&gt;=10%",I3:I148,"&lt;=190%")</f>
        <v>143</v>
      </c>
      <c r="AC44" s="6">
        <f t="shared" si="4"/>
        <v>0</v>
      </c>
      <c r="AD44">
        <f>SUM(AC42:AC44)</f>
        <v>6</v>
      </c>
      <c r="AE44" s="3">
        <f>AD44/AD49</f>
        <v>4.1095890410958902E-2</v>
      </c>
    </row>
    <row r="45" spans="1:31" hidden="1" x14ac:dyDescent="0.25">
      <c r="A45" s="7">
        <v>1131</v>
      </c>
      <c r="B45" s="14" t="s">
        <v>52</v>
      </c>
      <c r="C45" s="10">
        <v>77</v>
      </c>
      <c r="D45" s="10">
        <v>78</v>
      </c>
      <c r="E45" s="10">
        <v>24</v>
      </c>
      <c r="F45" s="10">
        <v>10500000</v>
      </c>
      <c r="G45" s="10">
        <v>19000000</v>
      </c>
      <c r="H45" s="10">
        <v>10670200</v>
      </c>
      <c r="I45" s="15">
        <f t="shared" si="5"/>
        <v>0.56158947368421053</v>
      </c>
      <c r="J45">
        <v>9509526</v>
      </c>
      <c r="K45" s="3">
        <f t="shared" si="6"/>
        <v>0.50050136842105264</v>
      </c>
      <c r="L45">
        <v>10122926</v>
      </c>
      <c r="M45" s="3">
        <f t="shared" si="7"/>
        <v>0.53278557894736844</v>
      </c>
      <c r="N45">
        <v>10343631</v>
      </c>
      <c r="O45" s="3">
        <f t="shared" si="8"/>
        <v>0.54440163157894739</v>
      </c>
      <c r="Z45" s="24">
        <v>4.9999999999998997E-2</v>
      </c>
      <c r="AA45" s="25">
        <v>1.95</v>
      </c>
      <c r="AB45">
        <f>COUNTIFS(I3:I148,"&gt;=5%",I3:I148,"&lt;=195%")</f>
        <v>145</v>
      </c>
      <c r="AC45">
        <f t="shared" si="4"/>
        <v>2</v>
      </c>
    </row>
    <row r="46" spans="1:31" ht="15.75" thickBot="1" x14ac:dyDescent="0.3">
      <c r="A46" s="7">
        <v>1136</v>
      </c>
      <c r="B46" s="14" t="s">
        <v>53</v>
      </c>
      <c r="C46" s="10">
        <v>77</v>
      </c>
      <c r="D46" s="10">
        <v>80</v>
      </c>
      <c r="E46" s="10">
        <v>23</v>
      </c>
      <c r="F46" s="10">
        <v>11500000</v>
      </c>
      <c r="G46" s="10">
        <v>18000000</v>
      </c>
      <c r="H46" s="10">
        <v>11997751</v>
      </c>
      <c r="I46" s="15">
        <f t="shared" si="5"/>
        <v>0.66654172222222219</v>
      </c>
      <c r="J46">
        <v>11068857</v>
      </c>
      <c r="K46" s="3">
        <f t="shared" si="6"/>
        <v>0.6149365</v>
      </c>
      <c r="L46">
        <v>11536269</v>
      </c>
      <c r="M46" s="3">
        <f t="shared" si="7"/>
        <v>0.64090383333333334</v>
      </c>
      <c r="N46">
        <v>11492932</v>
      </c>
      <c r="O46" s="3">
        <f t="shared" si="8"/>
        <v>0.63849622222222224</v>
      </c>
      <c r="Z46" s="26">
        <v>0</v>
      </c>
      <c r="AA46" s="27">
        <v>2</v>
      </c>
      <c r="AB46">
        <f>COUNTIFS(I3:I148,"&gt;=0%",I3:I148,"&lt;=200%")</f>
        <v>146</v>
      </c>
      <c r="AC46">
        <f t="shared" si="4"/>
        <v>1</v>
      </c>
      <c r="AD46">
        <f>SUM(AC45:AC47)</f>
        <v>3</v>
      </c>
      <c r="AE46" s="3">
        <f>AD47/AD49</f>
        <v>0</v>
      </c>
    </row>
    <row r="47" spans="1:31" x14ac:dyDescent="0.25">
      <c r="A47" s="7">
        <v>1171</v>
      </c>
      <c r="B47" s="14" t="s">
        <v>54</v>
      </c>
      <c r="C47" s="10">
        <v>77</v>
      </c>
      <c r="D47" s="10">
        <v>85</v>
      </c>
      <c r="E47" s="10">
        <v>20</v>
      </c>
      <c r="F47" s="10">
        <v>11000000</v>
      </c>
      <c r="G47" s="10">
        <v>16000000</v>
      </c>
      <c r="H47" s="10">
        <v>9643561</v>
      </c>
      <c r="I47" s="15">
        <f t="shared" si="5"/>
        <v>0.6027225625</v>
      </c>
      <c r="J47">
        <v>9048109</v>
      </c>
      <c r="K47" s="3">
        <f t="shared" si="6"/>
        <v>0.56550681250000001</v>
      </c>
      <c r="L47">
        <v>9028900</v>
      </c>
      <c r="M47" s="3">
        <f t="shared" si="7"/>
        <v>0.56430625000000001</v>
      </c>
      <c r="N47">
        <v>9305270</v>
      </c>
      <c r="O47" s="3">
        <f t="shared" si="8"/>
        <v>0.58157937500000001</v>
      </c>
      <c r="AE47" s="3"/>
    </row>
    <row r="48" spans="1:31" x14ac:dyDescent="0.25">
      <c r="A48" s="7">
        <v>1177</v>
      </c>
      <c r="B48" s="14" t="s">
        <v>55</v>
      </c>
      <c r="C48" s="10">
        <v>77</v>
      </c>
      <c r="D48" s="10">
        <v>81</v>
      </c>
      <c r="E48" s="10">
        <v>24</v>
      </c>
      <c r="F48" s="10">
        <v>11500000</v>
      </c>
      <c r="G48" s="10">
        <v>14500000</v>
      </c>
      <c r="H48" s="10">
        <v>11716015</v>
      </c>
      <c r="I48" s="15">
        <f t="shared" si="5"/>
        <v>0.80800103448275862</v>
      </c>
      <c r="J48">
        <v>11594344</v>
      </c>
      <c r="K48" s="3">
        <f t="shared" si="6"/>
        <v>0.79960993103448275</v>
      </c>
      <c r="L48">
        <v>12104528</v>
      </c>
      <c r="M48" s="3">
        <f t="shared" si="7"/>
        <v>0.8347950344827586</v>
      </c>
      <c r="N48">
        <v>12392644</v>
      </c>
      <c r="O48" s="3">
        <f t="shared" si="8"/>
        <v>0.85466510344827584</v>
      </c>
    </row>
    <row r="49" spans="1:30" x14ac:dyDescent="0.25">
      <c r="A49" s="7">
        <v>1199</v>
      </c>
      <c r="B49" s="14" t="s">
        <v>56</v>
      </c>
      <c r="C49" s="10">
        <v>77</v>
      </c>
      <c r="D49" s="10">
        <v>82</v>
      </c>
      <c r="E49" s="10">
        <v>24</v>
      </c>
      <c r="F49" s="10">
        <v>10000000</v>
      </c>
      <c r="G49" s="10">
        <v>12000000</v>
      </c>
      <c r="H49" s="10">
        <v>8597746</v>
      </c>
      <c r="I49" s="15">
        <f t="shared" si="5"/>
        <v>0.71647883333333329</v>
      </c>
      <c r="J49">
        <v>8813400</v>
      </c>
      <c r="K49" s="3">
        <f t="shared" si="6"/>
        <v>0.73445000000000005</v>
      </c>
      <c r="L49">
        <v>9241088</v>
      </c>
      <c r="M49" s="3">
        <f t="shared" si="7"/>
        <v>0.7700906666666667</v>
      </c>
      <c r="N49">
        <v>9596433</v>
      </c>
      <c r="O49" s="3">
        <f t="shared" si="8"/>
        <v>0.79970275000000002</v>
      </c>
      <c r="AD49">
        <f>SUM(AD29:AD48)</f>
        <v>146</v>
      </c>
    </row>
    <row r="50" spans="1:30" x14ac:dyDescent="0.25">
      <c r="A50" s="7">
        <v>1254</v>
      </c>
      <c r="B50" s="14" t="s">
        <v>57</v>
      </c>
      <c r="C50" s="10">
        <v>77</v>
      </c>
      <c r="D50" s="10">
        <v>77</v>
      </c>
      <c r="E50" s="10">
        <v>27</v>
      </c>
      <c r="F50" s="10">
        <v>9500000</v>
      </c>
      <c r="G50" s="10">
        <v>10240000</v>
      </c>
      <c r="H50" s="10">
        <v>9060913</v>
      </c>
      <c r="I50" s="15">
        <f t="shared" si="5"/>
        <v>0.88485478515625005</v>
      </c>
      <c r="J50">
        <v>8938211</v>
      </c>
      <c r="K50" s="3">
        <f t="shared" si="6"/>
        <v>0.87287216796875</v>
      </c>
      <c r="L50">
        <v>9119570</v>
      </c>
      <c r="M50" s="3">
        <f t="shared" si="7"/>
        <v>0.89058300781249999</v>
      </c>
      <c r="N50">
        <v>9521906</v>
      </c>
      <c r="O50" s="3">
        <f t="shared" si="8"/>
        <v>0.92987363281250002</v>
      </c>
    </row>
    <row r="51" spans="1:30" x14ac:dyDescent="0.25">
      <c r="A51" s="7">
        <v>1261</v>
      </c>
      <c r="B51" s="14" t="s">
        <v>58</v>
      </c>
      <c r="C51" s="10">
        <v>77</v>
      </c>
      <c r="D51" s="10">
        <v>80</v>
      </c>
      <c r="E51" s="10">
        <v>24</v>
      </c>
      <c r="F51" s="10">
        <v>11000000</v>
      </c>
      <c r="G51" s="10">
        <v>10000000</v>
      </c>
      <c r="H51" s="10">
        <v>11052240</v>
      </c>
      <c r="I51" s="15">
        <f t="shared" si="5"/>
        <v>1.105224</v>
      </c>
      <c r="J51">
        <v>10583416</v>
      </c>
      <c r="K51" s="3">
        <f t="shared" si="6"/>
        <v>1.0583416000000001</v>
      </c>
      <c r="L51">
        <v>11123633</v>
      </c>
      <c r="M51" s="3">
        <f t="shared" si="7"/>
        <v>1.1123632999999999</v>
      </c>
      <c r="N51">
        <v>10814250</v>
      </c>
      <c r="O51" s="3">
        <f t="shared" si="8"/>
        <v>1.0814250000000001</v>
      </c>
    </row>
    <row r="52" spans="1:30" x14ac:dyDescent="0.25">
      <c r="A52" s="7">
        <v>1312</v>
      </c>
      <c r="B52" s="14" t="s">
        <v>59</v>
      </c>
      <c r="C52" s="10">
        <v>77</v>
      </c>
      <c r="D52" s="10">
        <v>78</v>
      </c>
      <c r="E52" s="10">
        <v>27</v>
      </c>
      <c r="F52" s="10">
        <v>8500000</v>
      </c>
      <c r="G52" s="10">
        <v>9000000</v>
      </c>
      <c r="H52" s="10">
        <v>6888156</v>
      </c>
      <c r="I52" s="15">
        <f t="shared" ref="I52:I83" si="9">H52/G52</f>
        <v>0.76535066666666662</v>
      </c>
      <c r="J52">
        <v>7105235</v>
      </c>
      <c r="K52" s="3">
        <f t="shared" ref="K52:K83" si="10">J52/G52</f>
        <v>0.78947055555555556</v>
      </c>
      <c r="L52">
        <v>7217214</v>
      </c>
      <c r="M52" s="3">
        <f t="shared" ref="M52:M83" si="11">L52/G52</f>
        <v>0.80191266666666672</v>
      </c>
      <c r="N52">
        <v>6876203</v>
      </c>
      <c r="O52" s="3">
        <f t="shared" ref="O52:O83" si="12">N52/G52</f>
        <v>0.76402255555555554</v>
      </c>
    </row>
    <row r="53" spans="1:30" x14ac:dyDescent="0.25">
      <c r="A53" s="7">
        <v>1396</v>
      </c>
      <c r="B53" s="14" t="s">
        <v>60</v>
      </c>
      <c r="C53" s="10">
        <v>77</v>
      </c>
      <c r="D53" s="10">
        <v>79</v>
      </c>
      <c r="E53" s="10">
        <v>25</v>
      </c>
      <c r="F53" s="10">
        <v>9000000</v>
      </c>
      <c r="G53" s="10">
        <v>8000000</v>
      </c>
      <c r="H53" s="10">
        <v>7551931</v>
      </c>
      <c r="I53" s="15">
        <f t="shared" si="9"/>
        <v>0.94399137499999997</v>
      </c>
      <c r="J53">
        <v>7191110</v>
      </c>
      <c r="K53" s="3">
        <f t="shared" si="10"/>
        <v>0.89888875000000001</v>
      </c>
      <c r="L53">
        <v>7101214</v>
      </c>
      <c r="M53" s="3">
        <f t="shared" si="11"/>
        <v>0.88765174999999996</v>
      </c>
      <c r="N53">
        <v>7284510</v>
      </c>
      <c r="O53" s="3">
        <f t="shared" si="12"/>
        <v>0.91056375000000001</v>
      </c>
    </row>
    <row r="54" spans="1:30" x14ac:dyDescent="0.25">
      <c r="A54" s="7">
        <v>1412</v>
      </c>
      <c r="B54" s="14" t="s">
        <v>61</v>
      </c>
      <c r="C54" s="10">
        <v>77</v>
      </c>
      <c r="D54" s="10">
        <v>82</v>
      </c>
      <c r="E54" s="10">
        <v>25</v>
      </c>
      <c r="F54" s="10">
        <v>10000000</v>
      </c>
      <c r="G54" s="10">
        <v>7750000</v>
      </c>
      <c r="H54" s="10">
        <v>8597746</v>
      </c>
      <c r="I54" s="15">
        <f t="shared" si="9"/>
        <v>1.1093865806451613</v>
      </c>
      <c r="J54">
        <v>9275928</v>
      </c>
      <c r="K54" s="3">
        <f t="shared" si="10"/>
        <v>1.196893935483871</v>
      </c>
      <c r="L54">
        <v>9082817</v>
      </c>
      <c r="M54" s="3">
        <f t="shared" si="11"/>
        <v>1.1719763870967741</v>
      </c>
      <c r="N54">
        <v>8838760</v>
      </c>
      <c r="O54" s="3">
        <f t="shared" si="12"/>
        <v>1.1404851612903226</v>
      </c>
    </row>
    <row r="55" spans="1:30" x14ac:dyDescent="0.25">
      <c r="A55" s="7">
        <v>1417</v>
      </c>
      <c r="B55" s="14" t="s">
        <v>62</v>
      </c>
      <c r="C55" s="10">
        <v>77</v>
      </c>
      <c r="D55" s="10">
        <v>77</v>
      </c>
      <c r="E55" s="10">
        <v>29</v>
      </c>
      <c r="F55" s="10">
        <v>8500000</v>
      </c>
      <c r="G55" s="10">
        <v>6500000</v>
      </c>
      <c r="H55" s="10">
        <v>7169891</v>
      </c>
      <c r="I55" s="15">
        <f t="shared" si="9"/>
        <v>1.1030601538461537</v>
      </c>
      <c r="J55">
        <v>7967329</v>
      </c>
      <c r="K55" s="3">
        <f t="shared" si="10"/>
        <v>1.225742923076923</v>
      </c>
      <c r="L55">
        <v>7587579</v>
      </c>
      <c r="M55" s="3">
        <f t="shared" si="11"/>
        <v>1.1673198461538461</v>
      </c>
      <c r="N55">
        <v>7192896</v>
      </c>
      <c r="O55" s="3">
        <f t="shared" si="12"/>
        <v>1.1065993846153845</v>
      </c>
    </row>
    <row r="56" spans="1:30" x14ac:dyDescent="0.25">
      <c r="A56" s="7">
        <v>1438</v>
      </c>
      <c r="B56" s="14" t="s">
        <v>63</v>
      </c>
      <c r="C56" s="10">
        <v>77</v>
      </c>
      <c r="D56" s="10">
        <v>83</v>
      </c>
      <c r="E56" s="10">
        <v>24</v>
      </c>
      <c r="F56" s="10">
        <v>10500000</v>
      </c>
      <c r="G56" s="10">
        <v>6000000</v>
      </c>
      <c r="H56" s="10">
        <v>9261521</v>
      </c>
      <c r="I56" s="15">
        <f t="shared" si="9"/>
        <v>1.5435868333333334</v>
      </c>
      <c r="J56">
        <v>9824329</v>
      </c>
      <c r="K56" s="3">
        <f t="shared" si="10"/>
        <v>1.6373881666666668</v>
      </c>
      <c r="L56">
        <v>10221984</v>
      </c>
      <c r="M56" s="3">
        <f t="shared" si="11"/>
        <v>1.7036640000000001</v>
      </c>
      <c r="N56">
        <v>10061610</v>
      </c>
      <c r="O56" s="3">
        <f t="shared" si="12"/>
        <v>1.6769350000000001</v>
      </c>
    </row>
    <row r="57" spans="1:30" x14ac:dyDescent="0.25">
      <c r="A57" s="7">
        <v>1464</v>
      </c>
      <c r="B57" s="14" t="s">
        <v>64</v>
      </c>
      <c r="C57" s="10">
        <v>77</v>
      </c>
      <c r="D57" s="10">
        <v>77</v>
      </c>
      <c r="E57" s="10">
        <v>30</v>
      </c>
      <c r="F57" s="10">
        <v>8000000</v>
      </c>
      <c r="G57" s="10">
        <v>6000000</v>
      </c>
      <c r="H57" s="10">
        <v>6224380</v>
      </c>
      <c r="I57" s="15">
        <f t="shared" si="9"/>
        <v>1.0373966666666667</v>
      </c>
      <c r="J57">
        <v>7481888</v>
      </c>
      <c r="K57" s="3">
        <f t="shared" si="10"/>
        <v>1.2469813333333333</v>
      </c>
      <c r="L57">
        <v>7881662</v>
      </c>
      <c r="M57" s="3">
        <f t="shared" si="11"/>
        <v>1.3136103333333333</v>
      </c>
      <c r="N57">
        <v>7671394</v>
      </c>
      <c r="O57" s="3">
        <f t="shared" si="12"/>
        <v>1.2785656666666667</v>
      </c>
      <c r="Q57" s="5"/>
    </row>
    <row r="58" spans="1:30" x14ac:dyDescent="0.25">
      <c r="A58" s="7">
        <v>1556</v>
      </c>
      <c r="B58" s="14" t="s">
        <v>65</v>
      </c>
      <c r="C58" s="10">
        <v>77</v>
      </c>
      <c r="D58" s="10">
        <v>77</v>
      </c>
      <c r="E58" s="10">
        <v>30</v>
      </c>
      <c r="F58" s="10">
        <v>5500000</v>
      </c>
      <c r="G58" s="10">
        <v>6000000</v>
      </c>
      <c r="H58" s="10">
        <v>1496825</v>
      </c>
      <c r="I58" s="15">
        <f t="shared" si="9"/>
        <v>0.24947083333333334</v>
      </c>
      <c r="J58">
        <v>2742047</v>
      </c>
      <c r="K58" s="3">
        <f t="shared" si="10"/>
        <v>0.45700783333333334</v>
      </c>
      <c r="L58">
        <v>2369523</v>
      </c>
      <c r="M58" s="3">
        <f t="shared" si="11"/>
        <v>0.39492050000000001</v>
      </c>
      <c r="N58">
        <v>2360171</v>
      </c>
      <c r="O58" s="3">
        <f t="shared" si="12"/>
        <v>0.39336183333333335</v>
      </c>
    </row>
    <row r="59" spans="1:30" x14ac:dyDescent="0.25">
      <c r="A59" s="7">
        <v>1561</v>
      </c>
      <c r="B59" s="14" t="s">
        <v>66</v>
      </c>
      <c r="C59" s="10">
        <v>77</v>
      </c>
      <c r="D59" s="10">
        <v>78</v>
      </c>
      <c r="E59" s="10">
        <v>25</v>
      </c>
      <c r="F59" s="10">
        <v>10500000</v>
      </c>
      <c r="G59" s="10">
        <v>5500000</v>
      </c>
      <c r="H59" s="10">
        <v>10670200</v>
      </c>
      <c r="I59" s="15">
        <f t="shared" si="9"/>
        <v>1.9400363636363636</v>
      </c>
      <c r="J59">
        <v>9972054</v>
      </c>
      <c r="K59" s="3">
        <f t="shared" si="10"/>
        <v>1.8131007272727273</v>
      </c>
      <c r="L59">
        <v>7844497</v>
      </c>
      <c r="M59" s="3">
        <f t="shared" si="11"/>
        <v>1.4262721818181818</v>
      </c>
      <c r="N59">
        <v>8031624</v>
      </c>
      <c r="O59" s="3">
        <f t="shared" si="12"/>
        <v>1.4602952727272727</v>
      </c>
    </row>
    <row r="60" spans="1:30" x14ac:dyDescent="0.25">
      <c r="A60" s="7">
        <v>1602</v>
      </c>
      <c r="B60" s="14" t="s">
        <v>67</v>
      </c>
      <c r="C60" s="10">
        <v>77</v>
      </c>
      <c r="D60" s="10">
        <v>80</v>
      </c>
      <c r="E60" s="10">
        <v>25</v>
      </c>
      <c r="F60" s="10">
        <v>9500000</v>
      </c>
      <c r="G60" s="10">
        <v>5000000</v>
      </c>
      <c r="H60" s="10">
        <v>8215706</v>
      </c>
      <c r="I60" s="15">
        <f t="shared" si="9"/>
        <v>1.6431412000000001</v>
      </c>
      <c r="J60">
        <v>8202038</v>
      </c>
      <c r="K60" s="3">
        <f t="shared" si="10"/>
        <v>1.6404076000000001</v>
      </c>
      <c r="L60">
        <v>8082110</v>
      </c>
      <c r="M60" s="3">
        <f t="shared" si="11"/>
        <v>1.616422</v>
      </c>
      <c r="N60">
        <v>7749687</v>
      </c>
      <c r="O60" s="3">
        <f t="shared" si="12"/>
        <v>1.5499373999999999</v>
      </c>
    </row>
    <row r="61" spans="1:30" x14ac:dyDescent="0.25">
      <c r="A61" s="7">
        <v>1614</v>
      </c>
      <c r="B61" s="14" t="s">
        <v>68</v>
      </c>
      <c r="C61" s="10">
        <v>76</v>
      </c>
      <c r="D61" s="10">
        <v>82</v>
      </c>
      <c r="E61" s="10">
        <v>21</v>
      </c>
      <c r="F61" s="10">
        <v>9000000</v>
      </c>
      <c r="G61" s="10">
        <v>15000000</v>
      </c>
      <c r="H61" s="10">
        <v>8331506</v>
      </c>
      <c r="I61" s="15">
        <f t="shared" si="9"/>
        <v>0.55543373333333335</v>
      </c>
      <c r="J61">
        <v>7512410</v>
      </c>
      <c r="K61" s="3">
        <f t="shared" si="10"/>
        <v>0.50082733333333329</v>
      </c>
      <c r="L61">
        <v>7751619</v>
      </c>
      <c r="M61" s="3">
        <f t="shared" si="11"/>
        <v>0.51677459999999997</v>
      </c>
      <c r="N61">
        <v>7397322</v>
      </c>
      <c r="O61" s="3">
        <f t="shared" si="12"/>
        <v>0.4931548</v>
      </c>
    </row>
    <row r="62" spans="1:30" x14ac:dyDescent="0.25">
      <c r="A62" s="7">
        <v>1674</v>
      </c>
      <c r="B62" s="14" t="s">
        <v>69</v>
      </c>
      <c r="C62" s="10">
        <v>76</v>
      </c>
      <c r="D62" s="10">
        <v>83</v>
      </c>
      <c r="E62" s="10">
        <v>21</v>
      </c>
      <c r="F62" s="10">
        <v>9500000</v>
      </c>
      <c r="G62" s="10">
        <v>15000000</v>
      </c>
      <c r="H62" s="10">
        <v>8995281</v>
      </c>
      <c r="I62" s="15">
        <f t="shared" si="9"/>
        <v>0.59968540000000004</v>
      </c>
      <c r="J62">
        <v>8523339</v>
      </c>
      <c r="K62" s="3">
        <f t="shared" si="10"/>
        <v>0.56822260000000002</v>
      </c>
      <c r="L62">
        <v>8732515</v>
      </c>
      <c r="M62" s="3">
        <f t="shared" si="11"/>
        <v>0.58216766666666664</v>
      </c>
      <c r="N62">
        <v>8419108</v>
      </c>
      <c r="O62" s="3">
        <f t="shared" si="12"/>
        <v>0.56127386666666668</v>
      </c>
    </row>
    <row r="63" spans="1:30" x14ac:dyDescent="0.25">
      <c r="A63" s="7">
        <v>1753</v>
      </c>
      <c r="B63" s="14" t="s">
        <v>70</v>
      </c>
      <c r="C63" s="10">
        <v>76</v>
      </c>
      <c r="D63" s="10">
        <v>81</v>
      </c>
      <c r="E63" s="10">
        <v>23</v>
      </c>
      <c r="F63" s="10">
        <v>10500000</v>
      </c>
      <c r="G63" s="10">
        <v>12000000</v>
      </c>
      <c r="H63" s="10">
        <v>11449775</v>
      </c>
      <c r="I63" s="15">
        <f t="shared" si="9"/>
        <v>0.95414791666666665</v>
      </c>
      <c r="J63">
        <v>11218408</v>
      </c>
      <c r="K63" s="3">
        <f t="shared" si="10"/>
        <v>0.93486733333333338</v>
      </c>
      <c r="L63">
        <v>8885078</v>
      </c>
      <c r="M63" s="3">
        <f t="shared" si="11"/>
        <v>0.74042316666666663</v>
      </c>
      <c r="N63">
        <v>9270560</v>
      </c>
      <c r="O63" s="3">
        <f t="shared" si="12"/>
        <v>0.77254666666666671</v>
      </c>
      <c r="Q63" s="5"/>
    </row>
    <row r="64" spans="1:30" x14ac:dyDescent="0.25">
      <c r="A64" s="7">
        <v>1792</v>
      </c>
      <c r="B64" s="14" t="s">
        <v>71</v>
      </c>
      <c r="C64" s="10">
        <v>76</v>
      </c>
      <c r="D64" s="10">
        <v>86</v>
      </c>
      <c r="E64" s="10">
        <v>20</v>
      </c>
      <c r="F64" s="10">
        <v>12500000</v>
      </c>
      <c r="G64" s="10">
        <v>11300000</v>
      </c>
      <c r="H64" s="10">
        <v>13823141</v>
      </c>
      <c r="I64" s="15">
        <f t="shared" si="9"/>
        <v>1.2232868141592921</v>
      </c>
      <c r="J64">
        <v>13937502</v>
      </c>
      <c r="K64" s="3">
        <f t="shared" si="10"/>
        <v>1.2334072566371681</v>
      </c>
      <c r="L64">
        <v>14010005</v>
      </c>
      <c r="M64" s="3">
        <f t="shared" si="11"/>
        <v>1.2398234513274335</v>
      </c>
      <c r="N64">
        <v>13701075</v>
      </c>
      <c r="O64" s="3">
        <f t="shared" si="12"/>
        <v>1.2124845132743363</v>
      </c>
    </row>
    <row r="65" spans="1:17" x14ac:dyDescent="0.25">
      <c r="A65" s="7">
        <v>1837</v>
      </c>
      <c r="B65" s="14" t="s">
        <v>72</v>
      </c>
      <c r="C65" s="10">
        <v>76</v>
      </c>
      <c r="D65" s="10">
        <v>79</v>
      </c>
      <c r="E65" s="10">
        <v>24</v>
      </c>
      <c r="F65" s="10">
        <v>10000000</v>
      </c>
      <c r="G65" s="10">
        <v>10000000</v>
      </c>
      <c r="H65" s="10">
        <v>11067735</v>
      </c>
      <c r="I65" s="15">
        <f t="shared" si="9"/>
        <v>1.1067735000000001</v>
      </c>
      <c r="J65">
        <v>10607046</v>
      </c>
      <c r="K65" s="3">
        <f t="shared" si="10"/>
        <v>1.0607046</v>
      </c>
      <c r="L65">
        <v>9846257</v>
      </c>
      <c r="M65" s="3">
        <f t="shared" si="11"/>
        <v>0.98462570000000005</v>
      </c>
      <c r="N65">
        <v>10029521</v>
      </c>
      <c r="O65" s="3">
        <f t="shared" si="12"/>
        <v>1.0029520999999999</v>
      </c>
    </row>
    <row r="66" spans="1:17" x14ac:dyDescent="0.25">
      <c r="A66" s="7">
        <v>1884</v>
      </c>
      <c r="B66" s="14" t="s">
        <v>73</v>
      </c>
      <c r="C66" s="10">
        <v>76</v>
      </c>
      <c r="D66" s="10">
        <v>76</v>
      </c>
      <c r="E66" s="10">
        <v>27</v>
      </c>
      <c r="F66" s="10">
        <v>6500000</v>
      </c>
      <c r="G66" s="10">
        <v>9500000</v>
      </c>
      <c r="H66" s="10">
        <v>5294364</v>
      </c>
      <c r="I66" s="15">
        <f t="shared" si="9"/>
        <v>0.55730147368421057</v>
      </c>
      <c r="J66">
        <v>5169969</v>
      </c>
      <c r="K66" s="3">
        <f t="shared" si="10"/>
        <v>0.54420726315789469</v>
      </c>
      <c r="L66">
        <v>5411297</v>
      </c>
      <c r="M66" s="3">
        <f t="shared" si="11"/>
        <v>0.56961021052631577</v>
      </c>
      <c r="N66">
        <v>5749250</v>
      </c>
      <c r="O66" s="3">
        <f t="shared" si="12"/>
        <v>0.60518421052631577</v>
      </c>
    </row>
    <row r="67" spans="1:17" x14ac:dyDescent="0.25">
      <c r="A67" s="7">
        <v>1921</v>
      </c>
      <c r="B67" s="14" t="s">
        <v>74</v>
      </c>
      <c r="C67" s="10">
        <v>76</v>
      </c>
      <c r="D67" s="10">
        <v>83</v>
      </c>
      <c r="E67" s="10">
        <v>22</v>
      </c>
      <c r="F67" s="10">
        <v>11000000</v>
      </c>
      <c r="G67" s="10">
        <v>9000000</v>
      </c>
      <c r="H67" s="10">
        <v>11831814</v>
      </c>
      <c r="I67" s="15">
        <f t="shared" si="9"/>
        <v>1.314646</v>
      </c>
      <c r="J67">
        <v>11829771</v>
      </c>
      <c r="K67" s="3">
        <f t="shared" si="10"/>
        <v>1.314419</v>
      </c>
      <c r="L67">
        <v>11457495</v>
      </c>
      <c r="M67" s="3">
        <f t="shared" si="11"/>
        <v>1.273055</v>
      </c>
      <c r="N67">
        <v>11576305</v>
      </c>
      <c r="O67" s="3">
        <f t="shared" si="12"/>
        <v>1.286256111111111</v>
      </c>
    </row>
    <row r="68" spans="1:17" x14ac:dyDescent="0.25">
      <c r="A68" s="7">
        <v>2029</v>
      </c>
      <c r="B68" s="14" t="s">
        <v>75</v>
      </c>
      <c r="C68" s="10">
        <v>76</v>
      </c>
      <c r="D68" s="10">
        <v>79</v>
      </c>
      <c r="E68" s="10">
        <v>27</v>
      </c>
      <c r="F68" s="10">
        <v>6500000</v>
      </c>
      <c r="G68" s="10">
        <v>9000000</v>
      </c>
      <c r="H68" s="10">
        <v>4449157</v>
      </c>
      <c r="I68" s="15">
        <f t="shared" si="9"/>
        <v>0.49435077777777775</v>
      </c>
      <c r="J68">
        <v>5358851</v>
      </c>
      <c r="K68" s="3">
        <f t="shared" si="10"/>
        <v>0.59542788888888887</v>
      </c>
      <c r="L68">
        <v>6177451</v>
      </c>
      <c r="M68" s="3">
        <f t="shared" si="11"/>
        <v>0.68638344444444443</v>
      </c>
      <c r="N68">
        <v>6180610</v>
      </c>
      <c r="O68" s="3">
        <f t="shared" si="12"/>
        <v>0.68673444444444443</v>
      </c>
    </row>
    <row r="69" spans="1:17" x14ac:dyDescent="0.25">
      <c r="A69" s="7">
        <v>2039</v>
      </c>
      <c r="B69" s="14" t="s">
        <v>76</v>
      </c>
      <c r="C69" s="10">
        <v>76</v>
      </c>
      <c r="D69" s="10">
        <v>88</v>
      </c>
      <c r="E69" s="10">
        <v>19</v>
      </c>
      <c r="F69" s="10">
        <v>10500000</v>
      </c>
      <c r="G69" s="10">
        <v>8500000</v>
      </c>
      <c r="H69" s="10">
        <v>9477625</v>
      </c>
      <c r="I69" s="15">
        <f t="shared" si="9"/>
        <v>1.115014705882353</v>
      </c>
      <c r="J69">
        <v>9809023</v>
      </c>
      <c r="K69" s="3">
        <f t="shared" si="10"/>
        <v>1.154002705882353</v>
      </c>
      <c r="L69">
        <v>6829969</v>
      </c>
      <c r="M69" s="3">
        <f t="shared" si="11"/>
        <v>0.80352576470588233</v>
      </c>
      <c r="N69">
        <v>6844782</v>
      </c>
      <c r="O69" s="3">
        <f t="shared" si="12"/>
        <v>0.80526847058823525</v>
      </c>
    </row>
    <row r="70" spans="1:17" x14ac:dyDescent="0.25">
      <c r="A70" s="7">
        <v>2103</v>
      </c>
      <c r="B70" s="14" t="s">
        <v>77</v>
      </c>
      <c r="C70" s="10">
        <v>76</v>
      </c>
      <c r="D70" s="10">
        <v>84</v>
      </c>
      <c r="E70" s="10">
        <v>22</v>
      </c>
      <c r="F70" s="10">
        <v>11500000</v>
      </c>
      <c r="G70" s="10">
        <v>8000000</v>
      </c>
      <c r="H70" s="10">
        <v>12495590</v>
      </c>
      <c r="I70" s="15">
        <f t="shared" si="9"/>
        <v>1.56194875</v>
      </c>
      <c r="J70">
        <v>12840699</v>
      </c>
      <c r="K70" s="3">
        <f t="shared" si="10"/>
        <v>1.6050873750000001</v>
      </c>
      <c r="L70">
        <v>13145109</v>
      </c>
      <c r="M70" s="3">
        <f t="shared" si="11"/>
        <v>1.643138625</v>
      </c>
      <c r="N70">
        <v>13693426</v>
      </c>
      <c r="O70" s="3">
        <f t="shared" si="12"/>
        <v>1.7116782500000001</v>
      </c>
    </row>
    <row r="71" spans="1:17" x14ac:dyDescent="0.25">
      <c r="A71" s="7">
        <v>2121</v>
      </c>
      <c r="B71" s="14" t="s">
        <v>78</v>
      </c>
      <c r="C71" s="10">
        <v>76</v>
      </c>
      <c r="D71" s="10">
        <v>84</v>
      </c>
      <c r="E71" s="10">
        <v>21</v>
      </c>
      <c r="F71" s="10">
        <v>11500000</v>
      </c>
      <c r="G71" s="10">
        <v>8000000</v>
      </c>
      <c r="H71" s="10">
        <v>12495590</v>
      </c>
      <c r="I71" s="15">
        <f t="shared" si="9"/>
        <v>1.56194875</v>
      </c>
      <c r="J71">
        <v>12378172</v>
      </c>
      <c r="K71" s="3">
        <f t="shared" si="10"/>
        <v>1.5472714999999999</v>
      </c>
      <c r="L71">
        <v>12596662</v>
      </c>
      <c r="M71" s="3">
        <f t="shared" si="11"/>
        <v>1.57458275</v>
      </c>
      <c r="N71">
        <v>13108382</v>
      </c>
      <c r="O71" s="3">
        <f t="shared" si="12"/>
        <v>1.6385477500000001</v>
      </c>
    </row>
    <row r="72" spans="1:17" x14ac:dyDescent="0.25">
      <c r="A72" s="7">
        <v>2182</v>
      </c>
      <c r="B72" s="14" t="s">
        <v>79</v>
      </c>
      <c r="C72" s="10">
        <v>76</v>
      </c>
      <c r="D72" s="10">
        <v>81</v>
      </c>
      <c r="E72" s="10">
        <v>24</v>
      </c>
      <c r="F72" s="10">
        <v>8500000</v>
      </c>
      <c r="G72" s="10">
        <v>8000000</v>
      </c>
      <c r="H72" s="10">
        <v>7667730</v>
      </c>
      <c r="I72" s="15">
        <f t="shared" si="9"/>
        <v>0.95846624999999996</v>
      </c>
      <c r="J72">
        <v>7889063</v>
      </c>
      <c r="K72" s="3">
        <f t="shared" si="10"/>
        <v>0.98613287500000002</v>
      </c>
      <c r="L72">
        <v>7709348</v>
      </c>
      <c r="M72" s="3">
        <f t="shared" si="11"/>
        <v>0.96366850000000004</v>
      </c>
      <c r="N72">
        <v>7406405</v>
      </c>
      <c r="O72" s="3">
        <f t="shared" si="12"/>
        <v>0.92580062500000004</v>
      </c>
      <c r="Q72" s="5"/>
    </row>
    <row r="73" spans="1:17" x14ac:dyDescent="0.25">
      <c r="A73" s="7">
        <v>2193</v>
      </c>
      <c r="B73" s="14" t="s">
        <v>80</v>
      </c>
      <c r="C73" s="10">
        <v>76</v>
      </c>
      <c r="D73" s="10">
        <v>77</v>
      </c>
      <c r="E73" s="10">
        <v>25</v>
      </c>
      <c r="F73" s="10">
        <v>9000000</v>
      </c>
      <c r="G73" s="10">
        <v>7500000</v>
      </c>
      <c r="H73" s="10">
        <v>9740184</v>
      </c>
      <c r="I73" s="15">
        <f t="shared" si="9"/>
        <v>1.2986911999999999</v>
      </c>
      <c r="J73">
        <v>9047716</v>
      </c>
      <c r="K73" s="3">
        <f t="shared" si="10"/>
        <v>1.2063621333333334</v>
      </c>
      <c r="L73">
        <v>9846352</v>
      </c>
      <c r="M73" s="3">
        <f t="shared" si="11"/>
        <v>1.3128469333333332</v>
      </c>
      <c r="N73">
        <v>9772137</v>
      </c>
      <c r="O73" s="3">
        <f t="shared" si="12"/>
        <v>1.3029516000000001</v>
      </c>
    </row>
    <row r="74" spans="1:17" x14ac:dyDescent="0.25">
      <c r="A74" s="7">
        <v>2241</v>
      </c>
      <c r="B74" s="14" t="s">
        <v>81</v>
      </c>
      <c r="C74" s="10">
        <v>76</v>
      </c>
      <c r="D74" s="10">
        <v>78</v>
      </c>
      <c r="E74" s="10">
        <v>26</v>
      </c>
      <c r="F74" s="10">
        <v>7500000</v>
      </c>
      <c r="G74" s="10">
        <v>7000000</v>
      </c>
      <c r="H74" s="10">
        <v>6621915</v>
      </c>
      <c r="I74" s="15">
        <f t="shared" si="9"/>
        <v>0.94598785714285716</v>
      </c>
      <c r="J74">
        <v>6729299</v>
      </c>
      <c r="K74" s="3">
        <f t="shared" si="10"/>
        <v>0.96132842857142853</v>
      </c>
      <c r="L74">
        <v>7531360</v>
      </c>
      <c r="M74" s="3">
        <f t="shared" si="11"/>
        <v>1.0759085714285714</v>
      </c>
      <c r="N74">
        <v>7189897</v>
      </c>
      <c r="O74" s="3">
        <f t="shared" si="12"/>
        <v>1.0271281428571428</v>
      </c>
      <c r="Q74" s="5"/>
    </row>
    <row r="75" spans="1:17" x14ac:dyDescent="0.25">
      <c r="A75" s="7">
        <v>2323</v>
      </c>
      <c r="B75" s="14" t="s">
        <v>82</v>
      </c>
      <c r="C75" s="10">
        <v>76</v>
      </c>
      <c r="D75" s="10">
        <v>79</v>
      </c>
      <c r="E75" s="10">
        <v>25</v>
      </c>
      <c r="F75" s="10">
        <v>10000000</v>
      </c>
      <c r="G75" s="10">
        <v>6850000</v>
      </c>
      <c r="H75" s="10">
        <v>11067735</v>
      </c>
      <c r="I75" s="15">
        <f t="shared" si="9"/>
        <v>1.6157277372262773</v>
      </c>
      <c r="J75">
        <v>11069574</v>
      </c>
      <c r="K75" s="3">
        <f t="shared" si="10"/>
        <v>1.6159962043795622</v>
      </c>
      <c r="L75">
        <v>11808143</v>
      </c>
      <c r="M75" s="3">
        <f t="shared" si="11"/>
        <v>1.723816496350365</v>
      </c>
      <c r="N75">
        <v>12248626</v>
      </c>
      <c r="O75" s="3">
        <f t="shared" si="12"/>
        <v>1.7881205839416059</v>
      </c>
    </row>
    <row r="76" spans="1:17" x14ac:dyDescent="0.25">
      <c r="A76" s="7">
        <v>2362</v>
      </c>
      <c r="B76" s="14" t="s">
        <v>83</v>
      </c>
      <c r="C76" s="10">
        <v>76</v>
      </c>
      <c r="D76" s="10">
        <v>76</v>
      </c>
      <c r="E76" s="10">
        <v>27</v>
      </c>
      <c r="F76" s="10">
        <v>8000000</v>
      </c>
      <c r="G76" s="10">
        <v>6360000</v>
      </c>
      <c r="H76" s="10">
        <v>8130898</v>
      </c>
      <c r="I76" s="15">
        <f t="shared" si="9"/>
        <v>1.2784430817610062</v>
      </c>
      <c r="J76">
        <v>8013874</v>
      </c>
      <c r="K76" s="3">
        <f t="shared" si="10"/>
        <v>1.2600430817610062</v>
      </c>
      <c r="L76">
        <v>7587830</v>
      </c>
      <c r="M76" s="3">
        <f t="shared" si="11"/>
        <v>1.1930550314465409</v>
      </c>
      <c r="N76">
        <v>7950331</v>
      </c>
      <c r="O76" s="3">
        <f t="shared" si="12"/>
        <v>1.2500520440251572</v>
      </c>
    </row>
    <row r="77" spans="1:17" x14ac:dyDescent="0.25">
      <c r="A77" s="7">
        <v>2435</v>
      </c>
      <c r="B77" s="14" t="s">
        <v>84</v>
      </c>
      <c r="C77" s="10">
        <v>76</v>
      </c>
      <c r="D77" s="10">
        <v>76</v>
      </c>
      <c r="E77" s="10">
        <v>27</v>
      </c>
      <c r="F77" s="10">
        <v>8000000</v>
      </c>
      <c r="G77" s="10">
        <v>5500000</v>
      </c>
      <c r="H77" s="10">
        <v>8130898</v>
      </c>
      <c r="I77" s="15">
        <f t="shared" si="9"/>
        <v>1.4783450909090909</v>
      </c>
      <c r="J77">
        <v>8013874</v>
      </c>
      <c r="K77" s="3">
        <f t="shared" si="10"/>
        <v>1.457068</v>
      </c>
      <c r="L77">
        <v>7587830</v>
      </c>
      <c r="M77" s="3">
        <f t="shared" si="11"/>
        <v>1.3796054545454546</v>
      </c>
      <c r="N77">
        <v>7826641</v>
      </c>
      <c r="O77" s="3">
        <f t="shared" si="12"/>
        <v>1.4230256363636364</v>
      </c>
    </row>
    <row r="78" spans="1:17" x14ac:dyDescent="0.25">
      <c r="A78" s="7">
        <v>2438</v>
      </c>
      <c r="B78" s="14" t="s">
        <v>85</v>
      </c>
      <c r="C78" s="10">
        <v>76</v>
      </c>
      <c r="D78" s="10">
        <v>81</v>
      </c>
      <c r="E78" s="10">
        <v>22</v>
      </c>
      <c r="F78" s="10">
        <v>8500000</v>
      </c>
      <c r="G78" s="10">
        <v>5500000</v>
      </c>
      <c r="H78" s="10">
        <v>7667730</v>
      </c>
      <c r="I78" s="15">
        <f t="shared" si="9"/>
        <v>1.3941327272727273</v>
      </c>
      <c r="J78">
        <v>6964008</v>
      </c>
      <c r="K78" s="3">
        <f t="shared" si="10"/>
        <v>1.2661832727272728</v>
      </c>
      <c r="L78">
        <v>7319172</v>
      </c>
      <c r="M78" s="3">
        <f t="shared" si="11"/>
        <v>1.3307585454545454</v>
      </c>
      <c r="N78">
        <v>7517188</v>
      </c>
      <c r="O78" s="3">
        <f t="shared" si="12"/>
        <v>1.3667614545454545</v>
      </c>
    </row>
    <row r="79" spans="1:17" x14ac:dyDescent="0.25">
      <c r="A79" s="7">
        <v>2461</v>
      </c>
      <c r="B79" s="14" t="s">
        <v>86</v>
      </c>
      <c r="C79" s="10">
        <v>76</v>
      </c>
      <c r="D79" s="10">
        <v>76</v>
      </c>
      <c r="E79" s="10">
        <v>25</v>
      </c>
      <c r="F79" s="10">
        <v>8500000</v>
      </c>
      <c r="G79" s="10">
        <v>5150000</v>
      </c>
      <c r="H79" s="10">
        <v>9076409</v>
      </c>
      <c r="I79" s="15">
        <f t="shared" si="9"/>
        <v>1.7624095145631069</v>
      </c>
      <c r="J79">
        <v>8036787</v>
      </c>
      <c r="K79" s="3">
        <f t="shared" si="10"/>
        <v>1.5605411650485437</v>
      </c>
      <c r="L79">
        <v>7452018</v>
      </c>
      <c r="M79" s="3">
        <f t="shared" si="11"/>
        <v>1.4469937864077669</v>
      </c>
      <c r="N79">
        <v>7611052</v>
      </c>
      <c r="O79" s="3">
        <f t="shared" si="12"/>
        <v>1.4778741747572814</v>
      </c>
    </row>
    <row r="80" spans="1:17" x14ac:dyDescent="0.25">
      <c r="A80" s="7">
        <v>2490</v>
      </c>
      <c r="B80" s="14" t="s">
        <v>87</v>
      </c>
      <c r="C80" s="10">
        <v>76</v>
      </c>
      <c r="D80" s="10">
        <v>76</v>
      </c>
      <c r="E80" s="10">
        <v>31</v>
      </c>
      <c r="F80" s="10">
        <v>6500000</v>
      </c>
      <c r="G80" s="10">
        <v>5000000</v>
      </c>
      <c r="H80" s="10">
        <v>5294364</v>
      </c>
      <c r="I80" s="15">
        <f t="shared" si="9"/>
        <v>1.0588728000000001</v>
      </c>
      <c r="J80">
        <v>7020078</v>
      </c>
      <c r="K80" s="3">
        <f t="shared" si="10"/>
        <v>1.4040155999999999</v>
      </c>
      <c r="L80">
        <v>6898369</v>
      </c>
      <c r="M80" s="3">
        <f t="shared" si="11"/>
        <v>1.3796738</v>
      </c>
      <c r="N80">
        <v>6561173</v>
      </c>
      <c r="O80" s="3">
        <f t="shared" si="12"/>
        <v>1.3122346</v>
      </c>
      <c r="Q80" s="5"/>
    </row>
    <row r="81" spans="1:15" x14ac:dyDescent="0.25">
      <c r="A81" s="7">
        <v>2522</v>
      </c>
      <c r="B81" s="14" t="s">
        <v>88</v>
      </c>
      <c r="C81" s="10">
        <v>76</v>
      </c>
      <c r="D81" s="10">
        <v>86</v>
      </c>
      <c r="E81" s="10">
        <v>18</v>
      </c>
      <c r="F81" s="10">
        <v>10000000</v>
      </c>
      <c r="G81" s="10">
        <v>5000000</v>
      </c>
      <c r="H81" s="10">
        <v>9095585</v>
      </c>
      <c r="I81" s="15">
        <f t="shared" si="9"/>
        <v>1.8191170000000001</v>
      </c>
      <c r="J81">
        <v>8272607</v>
      </c>
      <c r="K81" s="3">
        <f t="shared" si="10"/>
        <v>1.6545213999999999</v>
      </c>
      <c r="L81">
        <v>8107691</v>
      </c>
      <c r="M81" s="3">
        <f t="shared" si="11"/>
        <v>1.6215382</v>
      </c>
      <c r="N81">
        <v>7820335</v>
      </c>
      <c r="O81" s="3">
        <f t="shared" si="12"/>
        <v>1.5640670000000001</v>
      </c>
    </row>
    <row r="82" spans="1:15" x14ac:dyDescent="0.25">
      <c r="A82" s="7">
        <v>2554</v>
      </c>
      <c r="B82" s="14" t="s">
        <v>89</v>
      </c>
      <c r="C82" s="10">
        <v>76</v>
      </c>
      <c r="D82" s="10">
        <v>78</v>
      </c>
      <c r="E82" s="10">
        <v>25</v>
      </c>
      <c r="F82" s="10">
        <v>7500000</v>
      </c>
      <c r="G82" s="10">
        <v>4500000</v>
      </c>
      <c r="H82" s="10">
        <v>6621915</v>
      </c>
      <c r="I82" s="15">
        <f t="shared" si="9"/>
        <v>1.4715366666666667</v>
      </c>
      <c r="J82">
        <v>6266772</v>
      </c>
      <c r="K82" s="3">
        <f t="shared" si="10"/>
        <v>1.3926160000000001</v>
      </c>
      <c r="L82">
        <v>6276193</v>
      </c>
      <c r="M82" s="3">
        <f t="shared" si="11"/>
        <v>1.3947095555555555</v>
      </c>
      <c r="N82">
        <v>6622735</v>
      </c>
      <c r="O82" s="3">
        <f t="shared" si="12"/>
        <v>1.4717188888888888</v>
      </c>
    </row>
    <row r="83" spans="1:15" x14ac:dyDescent="0.25">
      <c r="A83" s="7">
        <v>2640</v>
      </c>
      <c r="B83" s="14" t="s">
        <v>90</v>
      </c>
      <c r="C83" s="10">
        <v>75</v>
      </c>
      <c r="D83" s="10">
        <v>86</v>
      </c>
      <c r="E83" s="10">
        <v>19</v>
      </c>
      <c r="F83" s="10">
        <v>11000000</v>
      </c>
      <c r="G83" s="10">
        <v>17250000</v>
      </c>
      <c r="H83" s="10">
        <v>12611389</v>
      </c>
      <c r="I83" s="15">
        <f t="shared" si="9"/>
        <v>0.7310950144927536</v>
      </c>
      <c r="J83">
        <v>12613598</v>
      </c>
      <c r="K83" s="3">
        <f t="shared" si="10"/>
        <v>0.73122307246376816</v>
      </c>
      <c r="L83">
        <v>12656347</v>
      </c>
      <c r="M83" s="3">
        <f t="shared" si="11"/>
        <v>0.73370127536231888</v>
      </c>
      <c r="N83">
        <v>13078151</v>
      </c>
      <c r="O83" s="3">
        <f t="shared" si="12"/>
        <v>0.75815368115942028</v>
      </c>
    </row>
    <row r="84" spans="1:15" x14ac:dyDescent="0.25">
      <c r="A84" s="7">
        <v>2668</v>
      </c>
      <c r="B84" s="14" t="s">
        <v>91</v>
      </c>
      <c r="C84" s="10">
        <v>75</v>
      </c>
      <c r="D84" s="10">
        <v>81</v>
      </c>
      <c r="E84" s="10">
        <v>24</v>
      </c>
      <c r="F84" s="10">
        <v>8000000</v>
      </c>
      <c r="G84" s="10">
        <v>14000000</v>
      </c>
      <c r="H84" s="10">
        <v>8347001</v>
      </c>
      <c r="I84" s="15">
        <f t="shared" ref="I84:I115" si="13">H84/G84</f>
        <v>0.59621435714285709</v>
      </c>
      <c r="J84">
        <v>8923622</v>
      </c>
      <c r="K84" s="3">
        <f t="shared" ref="K84:K115" si="14">J84/G84</f>
        <v>0.63740157142857146</v>
      </c>
      <c r="L84">
        <v>9533025</v>
      </c>
      <c r="M84" s="3">
        <f t="shared" ref="M84:M115" si="15">L84/G84</f>
        <v>0.6809303571428571</v>
      </c>
      <c r="N84">
        <v>9321487</v>
      </c>
      <c r="O84" s="3">
        <f t="shared" ref="O84:O115" si="16">N84/G84</f>
        <v>0.66582050000000004</v>
      </c>
    </row>
    <row r="85" spans="1:15" x14ac:dyDescent="0.25">
      <c r="A85" s="7">
        <v>2727</v>
      </c>
      <c r="B85" s="14" t="s">
        <v>92</v>
      </c>
      <c r="C85" s="10">
        <v>75</v>
      </c>
      <c r="D85" s="10">
        <v>82</v>
      </c>
      <c r="E85" s="10">
        <v>20</v>
      </c>
      <c r="F85" s="10">
        <v>8000000</v>
      </c>
      <c r="G85" s="10">
        <v>12000000</v>
      </c>
      <c r="H85" s="10">
        <v>8065265</v>
      </c>
      <c r="I85" s="15">
        <f t="shared" si="13"/>
        <v>0.67210541666666668</v>
      </c>
      <c r="J85">
        <v>7136474</v>
      </c>
      <c r="K85" s="3">
        <f t="shared" si="14"/>
        <v>0.59470616666666665</v>
      </c>
      <c r="L85">
        <v>7359046</v>
      </c>
      <c r="M85" s="3">
        <f t="shared" si="15"/>
        <v>0.61325383333333339</v>
      </c>
      <c r="N85">
        <v>7357825</v>
      </c>
      <c r="O85" s="3">
        <f t="shared" si="16"/>
        <v>0.61315208333333338</v>
      </c>
    </row>
    <row r="86" spans="1:15" x14ac:dyDescent="0.25">
      <c r="A86" s="7">
        <v>2783</v>
      </c>
      <c r="B86" s="14" t="s">
        <v>93</v>
      </c>
      <c r="C86" s="10">
        <v>75</v>
      </c>
      <c r="D86" s="10">
        <v>84</v>
      </c>
      <c r="E86" s="10">
        <v>22</v>
      </c>
      <c r="F86" s="10">
        <v>10000000</v>
      </c>
      <c r="G86" s="10">
        <v>12000000</v>
      </c>
      <c r="H86" s="10">
        <v>11283838</v>
      </c>
      <c r="I86" s="15">
        <f t="shared" si="13"/>
        <v>0.94031983333333335</v>
      </c>
      <c r="J86">
        <v>11979322</v>
      </c>
      <c r="K86" s="3">
        <f t="shared" si="14"/>
        <v>0.99827683333333328</v>
      </c>
      <c r="L86">
        <v>12339900</v>
      </c>
      <c r="M86" s="3">
        <f t="shared" si="15"/>
        <v>1.0283249999999999</v>
      </c>
      <c r="N86">
        <v>12294947</v>
      </c>
      <c r="O86" s="3">
        <f t="shared" si="16"/>
        <v>1.0245789166666666</v>
      </c>
    </row>
    <row r="87" spans="1:15" x14ac:dyDescent="0.25">
      <c r="A87" s="7">
        <v>2890</v>
      </c>
      <c r="B87" s="14" t="s">
        <v>94</v>
      </c>
      <c r="C87" s="10">
        <v>75</v>
      </c>
      <c r="D87" s="10">
        <v>77</v>
      </c>
      <c r="E87" s="10">
        <v>25</v>
      </c>
      <c r="F87" s="10">
        <v>6500000</v>
      </c>
      <c r="G87" s="10">
        <v>12000000</v>
      </c>
      <c r="H87" s="10">
        <v>6637411</v>
      </c>
      <c r="I87" s="15">
        <f t="shared" si="13"/>
        <v>0.55311758333333338</v>
      </c>
      <c r="J87">
        <v>6290403</v>
      </c>
      <c r="K87" s="3">
        <f t="shared" si="14"/>
        <v>0.52420025000000003</v>
      </c>
      <c r="L87">
        <v>6412255</v>
      </c>
      <c r="M87" s="3">
        <f t="shared" si="15"/>
        <v>0.5343545833333333</v>
      </c>
      <c r="N87">
        <v>6297005</v>
      </c>
      <c r="O87" s="3">
        <f t="shared" si="16"/>
        <v>0.52475041666666666</v>
      </c>
    </row>
    <row r="88" spans="1:15" x14ac:dyDescent="0.25">
      <c r="A88" s="7">
        <v>2916</v>
      </c>
      <c r="B88" s="14" t="s">
        <v>95</v>
      </c>
      <c r="C88" s="10">
        <v>75</v>
      </c>
      <c r="D88" s="10">
        <v>83</v>
      </c>
      <c r="E88" s="10">
        <v>22</v>
      </c>
      <c r="F88" s="10">
        <v>7500000</v>
      </c>
      <c r="G88" s="10">
        <v>11300000</v>
      </c>
      <c r="H88" s="10">
        <v>6838019</v>
      </c>
      <c r="I88" s="15">
        <f t="shared" si="13"/>
        <v>0.60513442477876112</v>
      </c>
      <c r="J88">
        <v>7176521</v>
      </c>
      <c r="K88" s="3">
        <f t="shared" si="14"/>
        <v>0.63509035398230085</v>
      </c>
      <c r="L88">
        <v>7514669</v>
      </c>
      <c r="M88" s="3">
        <f t="shared" si="15"/>
        <v>0.66501495575221237</v>
      </c>
      <c r="N88">
        <v>7517009</v>
      </c>
      <c r="O88" s="3">
        <f t="shared" si="16"/>
        <v>0.6652220353982301</v>
      </c>
    </row>
    <row r="89" spans="1:15" x14ac:dyDescent="0.25">
      <c r="A89" s="7">
        <v>2989</v>
      </c>
      <c r="B89" s="14" t="s">
        <v>96</v>
      </c>
      <c r="C89" s="10">
        <v>75</v>
      </c>
      <c r="D89" s="10">
        <v>82</v>
      </c>
      <c r="E89" s="10">
        <v>21</v>
      </c>
      <c r="F89" s="10">
        <v>9000000</v>
      </c>
      <c r="G89" s="10">
        <v>11000000</v>
      </c>
      <c r="H89" s="10">
        <v>9956288</v>
      </c>
      <c r="I89" s="15">
        <f t="shared" si="13"/>
        <v>0.90511709090909087</v>
      </c>
      <c r="J89">
        <v>9494938</v>
      </c>
      <c r="K89" s="3">
        <f t="shared" si="14"/>
        <v>0.86317618181818179</v>
      </c>
      <c r="L89">
        <v>9122942</v>
      </c>
      <c r="M89" s="3">
        <f t="shared" si="15"/>
        <v>0.82935836363636362</v>
      </c>
      <c r="N89">
        <v>8942068</v>
      </c>
      <c r="O89" s="3">
        <f t="shared" si="16"/>
        <v>0.81291527272727271</v>
      </c>
    </row>
    <row r="90" spans="1:15" x14ac:dyDescent="0.25">
      <c r="A90" s="7">
        <v>3075</v>
      </c>
      <c r="B90" s="14" t="s">
        <v>97</v>
      </c>
      <c r="C90" s="10">
        <v>75</v>
      </c>
      <c r="D90" s="10">
        <v>80</v>
      </c>
      <c r="E90" s="10">
        <v>22</v>
      </c>
      <c r="F90" s="10">
        <v>9000000</v>
      </c>
      <c r="G90" s="10">
        <v>10000000</v>
      </c>
      <c r="H90" s="10">
        <v>10519759</v>
      </c>
      <c r="I90" s="15">
        <f t="shared" si="13"/>
        <v>1.0519759</v>
      </c>
      <c r="J90">
        <v>9831544</v>
      </c>
      <c r="K90" s="3">
        <f t="shared" si="14"/>
        <v>0.98315439999999998</v>
      </c>
      <c r="L90">
        <v>8925047</v>
      </c>
      <c r="M90" s="3">
        <f t="shared" si="15"/>
        <v>0.89250470000000004</v>
      </c>
      <c r="N90">
        <v>8482740</v>
      </c>
      <c r="O90" s="3">
        <f t="shared" si="16"/>
        <v>0.84827399999999997</v>
      </c>
    </row>
    <row r="91" spans="1:15" x14ac:dyDescent="0.25">
      <c r="A91" s="7">
        <v>3178</v>
      </c>
      <c r="B91" s="14" t="s">
        <v>98</v>
      </c>
      <c r="C91" s="10">
        <v>75</v>
      </c>
      <c r="D91" s="10">
        <v>80</v>
      </c>
      <c r="E91" s="10">
        <v>23</v>
      </c>
      <c r="F91" s="10">
        <v>7500000</v>
      </c>
      <c r="G91" s="10">
        <v>10000000</v>
      </c>
      <c r="H91" s="10">
        <v>7683226</v>
      </c>
      <c r="I91" s="15">
        <f t="shared" si="13"/>
        <v>0.76832259999999997</v>
      </c>
      <c r="J91">
        <v>7450166</v>
      </c>
      <c r="K91" s="3">
        <f t="shared" si="14"/>
        <v>0.74501660000000003</v>
      </c>
      <c r="L91">
        <v>7296963</v>
      </c>
      <c r="M91" s="3">
        <f t="shared" si="15"/>
        <v>0.72969629999999996</v>
      </c>
      <c r="N91">
        <v>7237776</v>
      </c>
      <c r="O91" s="3">
        <f t="shared" si="16"/>
        <v>0.72377760000000002</v>
      </c>
    </row>
    <row r="92" spans="1:15" x14ac:dyDescent="0.25">
      <c r="A92" s="7">
        <v>3187</v>
      </c>
      <c r="B92" s="14" t="s">
        <v>99</v>
      </c>
      <c r="C92" s="10">
        <v>75</v>
      </c>
      <c r="D92" s="10">
        <v>83</v>
      </c>
      <c r="E92" s="10">
        <v>20</v>
      </c>
      <c r="F92" s="10">
        <v>8500000</v>
      </c>
      <c r="G92" s="10">
        <v>9000000</v>
      </c>
      <c r="H92" s="10">
        <v>8729041</v>
      </c>
      <c r="I92" s="15">
        <f t="shared" si="13"/>
        <v>0.96989344444444447</v>
      </c>
      <c r="J92">
        <v>8147403</v>
      </c>
      <c r="K92" s="3">
        <f t="shared" si="14"/>
        <v>0.90526700000000004</v>
      </c>
      <c r="L92">
        <v>8339941</v>
      </c>
      <c r="M92" s="3">
        <f t="shared" si="15"/>
        <v>0.92666011111111113</v>
      </c>
      <c r="N92">
        <v>8750683</v>
      </c>
      <c r="O92" s="3">
        <f t="shared" si="16"/>
        <v>0.97229811111111109</v>
      </c>
    </row>
    <row r="93" spans="1:15" x14ac:dyDescent="0.25">
      <c r="A93" s="7">
        <v>3346</v>
      </c>
      <c r="B93" s="14" t="s">
        <v>100</v>
      </c>
      <c r="C93" s="10">
        <v>75</v>
      </c>
      <c r="D93" s="10">
        <v>77</v>
      </c>
      <c r="E93" s="10">
        <v>25</v>
      </c>
      <c r="F93" s="10">
        <v>8500000</v>
      </c>
      <c r="G93" s="10">
        <v>9000000</v>
      </c>
      <c r="H93" s="10">
        <v>10419455</v>
      </c>
      <c r="I93" s="15">
        <f t="shared" si="13"/>
        <v>1.1577172222222223</v>
      </c>
      <c r="J93">
        <v>10082276</v>
      </c>
      <c r="K93" s="3">
        <f t="shared" si="14"/>
        <v>1.120252888888889</v>
      </c>
      <c r="L93">
        <v>10256591</v>
      </c>
      <c r="M93" s="3">
        <f t="shared" si="15"/>
        <v>1.1396212222222222</v>
      </c>
      <c r="N93">
        <v>10609766</v>
      </c>
      <c r="O93" s="3">
        <f t="shared" si="16"/>
        <v>1.1788628888888888</v>
      </c>
    </row>
    <row r="94" spans="1:15" x14ac:dyDescent="0.25">
      <c r="A94" s="7">
        <v>3428</v>
      </c>
      <c r="B94" s="14" t="s">
        <v>101</v>
      </c>
      <c r="C94" s="10">
        <v>75</v>
      </c>
      <c r="D94" s="10">
        <v>83</v>
      </c>
      <c r="E94" s="10">
        <v>19</v>
      </c>
      <c r="F94" s="10">
        <v>8000000</v>
      </c>
      <c r="G94" s="10">
        <v>8000000</v>
      </c>
      <c r="H94" s="10">
        <v>7783530</v>
      </c>
      <c r="I94" s="15">
        <f t="shared" si="13"/>
        <v>0.97294124999999998</v>
      </c>
      <c r="J94">
        <v>6736907</v>
      </c>
      <c r="K94" s="3">
        <f t="shared" si="14"/>
        <v>0.84211337500000005</v>
      </c>
      <c r="L94">
        <v>6830410</v>
      </c>
      <c r="M94" s="3">
        <f t="shared" si="15"/>
        <v>0.85380124999999996</v>
      </c>
      <c r="N94">
        <v>6530840</v>
      </c>
      <c r="O94" s="3">
        <f t="shared" si="16"/>
        <v>0.81635500000000005</v>
      </c>
    </row>
    <row r="95" spans="1:15" x14ac:dyDescent="0.25">
      <c r="A95" s="7">
        <v>3463</v>
      </c>
      <c r="B95" s="14" t="s">
        <v>102</v>
      </c>
      <c r="C95" s="10">
        <v>75</v>
      </c>
      <c r="D95" s="10">
        <v>76</v>
      </c>
      <c r="E95" s="10">
        <v>26</v>
      </c>
      <c r="F95" s="10">
        <v>8000000</v>
      </c>
      <c r="G95" s="10">
        <v>7950000</v>
      </c>
      <c r="H95" s="10">
        <v>9755680</v>
      </c>
      <c r="I95" s="15">
        <f t="shared" si="13"/>
        <v>1.2271295597484277</v>
      </c>
      <c r="J95">
        <v>9533874</v>
      </c>
      <c r="K95" s="3">
        <f t="shared" si="14"/>
        <v>1.1992294339622642</v>
      </c>
      <c r="L95">
        <v>9824143</v>
      </c>
      <c r="M95" s="3">
        <f t="shared" si="15"/>
        <v>1.2357412578616351</v>
      </c>
      <c r="N95">
        <v>9307188</v>
      </c>
      <c r="O95" s="3">
        <f t="shared" si="16"/>
        <v>1.1707154716981132</v>
      </c>
    </row>
    <row r="96" spans="1:15" x14ac:dyDescent="0.25">
      <c r="A96" s="7">
        <v>3556</v>
      </c>
      <c r="B96" s="14" t="s">
        <v>103</v>
      </c>
      <c r="C96" s="10">
        <v>75</v>
      </c>
      <c r="D96" s="10">
        <v>80</v>
      </c>
      <c r="E96" s="10">
        <v>25</v>
      </c>
      <c r="F96" s="10">
        <v>6500000</v>
      </c>
      <c r="G96" s="10">
        <v>7350000</v>
      </c>
      <c r="H96" s="10">
        <v>5792204</v>
      </c>
      <c r="I96" s="15">
        <f t="shared" si="13"/>
        <v>0.78805496598639457</v>
      </c>
      <c r="J96">
        <v>6479285</v>
      </c>
      <c r="K96" s="3">
        <f t="shared" si="14"/>
        <v>0.88153537414965988</v>
      </c>
      <c r="L96">
        <v>6471690</v>
      </c>
      <c r="M96" s="3">
        <f t="shared" si="15"/>
        <v>0.88050204081632655</v>
      </c>
      <c r="N96">
        <v>6437019</v>
      </c>
      <c r="O96" s="3">
        <f t="shared" si="16"/>
        <v>0.87578489795918368</v>
      </c>
    </row>
    <row r="97" spans="1:15" x14ac:dyDescent="0.25">
      <c r="A97" s="7">
        <v>3734</v>
      </c>
      <c r="B97" s="14" t="s">
        <v>104</v>
      </c>
      <c r="C97" s="10">
        <v>75</v>
      </c>
      <c r="D97" s="10">
        <v>80</v>
      </c>
      <c r="E97" s="10">
        <v>22</v>
      </c>
      <c r="F97" s="10">
        <v>7500000</v>
      </c>
      <c r="G97" s="10">
        <v>6500000</v>
      </c>
      <c r="H97" s="10">
        <v>7683226</v>
      </c>
      <c r="I97" s="15">
        <f t="shared" si="13"/>
        <v>1.1820347692307693</v>
      </c>
      <c r="J97">
        <v>6987639</v>
      </c>
      <c r="K97" s="3">
        <f t="shared" si="14"/>
        <v>1.0750213846153847</v>
      </c>
      <c r="L97">
        <v>6041796</v>
      </c>
      <c r="M97" s="3">
        <f t="shared" si="15"/>
        <v>0.92950707692307688</v>
      </c>
      <c r="N97">
        <v>6237696</v>
      </c>
      <c r="O97" s="3">
        <f t="shared" si="16"/>
        <v>0.95964553846153844</v>
      </c>
    </row>
    <row r="98" spans="1:15" x14ac:dyDescent="0.25">
      <c r="A98" s="7">
        <v>3765</v>
      </c>
      <c r="B98" s="14" t="s">
        <v>105</v>
      </c>
      <c r="C98" s="10">
        <v>75</v>
      </c>
      <c r="D98" s="10">
        <v>80</v>
      </c>
      <c r="E98" s="10">
        <v>24</v>
      </c>
      <c r="F98" s="10">
        <v>7500000</v>
      </c>
      <c r="G98" s="10">
        <v>6500000</v>
      </c>
      <c r="H98" s="10">
        <v>7683226</v>
      </c>
      <c r="I98" s="15">
        <f t="shared" si="13"/>
        <v>1.1820347692307693</v>
      </c>
      <c r="J98">
        <v>7912694</v>
      </c>
      <c r="K98" s="3">
        <f t="shared" si="14"/>
        <v>1.2173375384615384</v>
      </c>
      <c r="L98">
        <v>8552129</v>
      </c>
      <c r="M98" s="3">
        <f t="shared" si="15"/>
        <v>1.3157121538461538</v>
      </c>
      <c r="N98">
        <v>8732618</v>
      </c>
      <c r="O98" s="3">
        <f t="shared" si="16"/>
        <v>1.3434796923076924</v>
      </c>
    </row>
    <row r="99" spans="1:15" x14ac:dyDescent="0.25">
      <c r="A99" s="7">
        <v>4027</v>
      </c>
      <c r="B99" s="14" t="s">
        <v>106</v>
      </c>
      <c r="C99" s="10">
        <v>75</v>
      </c>
      <c r="D99" s="10">
        <v>78</v>
      </c>
      <c r="E99" s="10">
        <v>25</v>
      </c>
      <c r="F99" s="10">
        <v>8500000</v>
      </c>
      <c r="G99" s="10">
        <v>6000000</v>
      </c>
      <c r="H99" s="10">
        <v>10137719</v>
      </c>
      <c r="I99" s="15">
        <f t="shared" si="13"/>
        <v>1.6896198333333334</v>
      </c>
      <c r="J99">
        <v>10145236</v>
      </c>
      <c r="K99" s="3">
        <f t="shared" si="14"/>
        <v>1.6908726666666667</v>
      </c>
      <c r="L99">
        <v>8156245</v>
      </c>
      <c r="M99" s="3">
        <f t="shared" si="15"/>
        <v>1.3593741666666668</v>
      </c>
      <c r="N99">
        <v>8380573</v>
      </c>
      <c r="O99" s="3">
        <f t="shared" si="16"/>
        <v>1.3967621666666667</v>
      </c>
    </row>
    <row r="100" spans="1:15" x14ac:dyDescent="0.25">
      <c r="A100" s="7">
        <v>4135</v>
      </c>
      <c r="B100" s="14" t="s">
        <v>107</v>
      </c>
      <c r="C100" s="10">
        <v>75</v>
      </c>
      <c r="D100" s="10">
        <v>77</v>
      </c>
      <c r="E100" s="10">
        <v>25</v>
      </c>
      <c r="F100" s="10">
        <v>8000000</v>
      </c>
      <c r="G100" s="10">
        <v>6000000</v>
      </c>
      <c r="H100" s="10">
        <v>9473944</v>
      </c>
      <c r="I100" s="15">
        <f t="shared" si="13"/>
        <v>1.5789906666666667</v>
      </c>
      <c r="J100">
        <v>9134307</v>
      </c>
      <c r="K100" s="3">
        <f t="shared" si="14"/>
        <v>1.5223845</v>
      </c>
      <c r="L100">
        <v>9295507</v>
      </c>
      <c r="M100" s="3">
        <f t="shared" si="15"/>
        <v>1.5492511666666666</v>
      </c>
      <c r="N100">
        <v>8789431</v>
      </c>
      <c r="O100" s="3">
        <f t="shared" si="16"/>
        <v>1.4649051666666666</v>
      </c>
    </row>
    <row r="101" spans="1:15" x14ac:dyDescent="0.25">
      <c r="A101" s="7">
        <v>4165</v>
      </c>
      <c r="B101" s="14" t="s">
        <v>108</v>
      </c>
      <c r="C101" s="10">
        <v>75</v>
      </c>
      <c r="D101" s="10">
        <v>76</v>
      </c>
      <c r="E101" s="10">
        <v>26</v>
      </c>
      <c r="F101" s="10">
        <v>8000000</v>
      </c>
      <c r="G101" s="10">
        <v>6000000</v>
      </c>
      <c r="H101" s="10">
        <v>9755680</v>
      </c>
      <c r="I101" s="15">
        <f t="shared" si="13"/>
        <v>1.6259466666666667</v>
      </c>
      <c r="J101">
        <v>9533874</v>
      </c>
      <c r="K101" s="3">
        <f t="shared" si="14"/>
        <v>1.5889789999999999</v>
      </c>
      <c r="L101">
        <v>7703985</v>
      </c>
      <c r="M101" s="3">
        <f t="shared" si="15"/>
        <v>1.2839974999999999</v>
      </c>
      <c r="N101">
        <v>7876545</v>
      </c>
      <c r="O101" s="3">
        <f t="shared" si="16"/>
        <v>1.3127575</v>
      </c>
    </row>
    <row r="102" spans="1:15" x14ac:dyDescent="0.25">
      <c r="A102" s="7">
        <v>4174</v>
      </c>
      <c r="B102" s="14" t="s">
        <v>109</v>
      </c>
      <c r="C102" s="10">
        <v>75</v>
      </c>
      <c r="D102" s="10">
        <v>75</v>
      </c>
      <c r="E102" s="10">
        <v>27</v>
      </c>
      <c r="F102" s="10">
        <v>7000000</v>
      </c>
      <c r="G102" s="10">
        <v>6000000</v>
      </c>
      <c r="H102" s="10">
        <v>8146393</v>
      </c>
      <c r="I102" s="15">
        <f t="shared" si="13"/>
        <v>1.3577321666666666</v>
      </c>
      <c r="J102">
        <v>8037504</v>
      </c>
      <c r="K102" s="3">
        <f t="shared" si="14"/>
        <v>1.3395840000000001</v>
      </c>
      <c r="L102">
        <v>8430611</v>
      </c>
      <c r="M102" s="3">
        <f t="shared" si="15"/>
        <v>1.4051018333333334</v>
      </c>
      <c r="N102">
        <v>8781782</v>
      </c>
      <c r="O102" s="3">
        <f t="shared" si="16"/>
        <v>1.4636303333333334</v>
      </c>
    </row>
    <row r="103" spans="1:15" x14ac:dyDescent="0.25">
      <c r="A103" s="7">
        <v>4427</v>
      </c>
      <c r="B103" s="14" t="s">
        <v>110</v>
      </c>
      <c r="C103" s="10">
        <v>75</v>
      </c>
      <c r="D103" s="10">
        <v>76</v>
      </c>
      <c r="E103" s="10">
        <v>25</v>
      </c>
      <c r="F103" s="10">
        <v>8000000</v>
      </c>
      <c r="G103" s="10">
        <v>5000000</v>
      </c>
      <c r="H103" s="10">
        <v>9755680</v>
      </c>
      <c r="I103" s="15">
        <f t="shared" si="13"/>
        <v>1.951136</v>
      </c>
      <c r="J103">
        <v>9071347</v>
      </c>
      <c r="K103" s="3">
        <f t="shared" si="14"/>
        <v>1.8142693999999999</v>
      </c>
      <c r="L103">
        <v>9982414</v>
      </c>
      <c r="M103" s="3">
        <f t="shared" si="15"/>
        <v>1.9964827999999999</v>
      </c>
      <c r="N103">
        <v>10003015</v>
      </c>
      <c r="O103" s="3">
        <f t="shared" si="16"/>
        <v>2.0006029999999999</v>
      </c>
    </row>
    <row r="104" spans="1:15" x14ac:dyDescent="0.25">
      <c r="A104" s="7">
        <v>4590</v>
      </c>
      <c r="B104" s="14" t="s">
        <v>111</v>
      </c>
      <c r="C104" s="10">
        <v>75</v>
      </c>
      <c r="D104" s="10">
        <v>75</v>
      </c>
      <c r="E104" s="10">
        <v>29</v>
      </c>
      <c r="F104" s="10">
        <v>6500000</v>
      </c>
      <c r="G104" s="10">
        <v>4800000</v>
      </c>
      <c r="H104" s="10">
        <v>7200882</v>
      </c>
      <c r="I104" s="15">
        <f t="shared" si="13"/>
        <v>1.5001837499999999</v>
      </c>
      <c r="J104">
        <v>8014591</v>
      </c>
      <c r="K104" s="3">
        <f t="shared" si="14"/>
        <v>1.6697064583333334</v>
      </c>
      <c r="L104">
        <v>8566423</v>
      </c>
      <c r="M104" s="3">
        <f t="shared" si="15"/>
        <v>1.7846714583333334</v>
      </c>
      <c r="N104">
        <v>8378916</v>
      </c>
      <c r="O104" s="3">
        <f t="shared" si="16"/>
        <v>1.7456075</v>
      </c>
    </row>
    <row r="105" spans="1:15" x14ac:dyDescent="0.25">
      <c r="A105" s="7">
        <v>4622</v>
      </c>
      <c r="B105" s="14" t="s">
        <v>112</v>
      </c>
      <c r="C105" s="10">
        <v>74</v>
      </c>
      <c r="D105" s="10">
        <v>74</v>
      </c>
      <c r="E105" s="10">
        <v>28</v>
      </c>
      <c r="F105" s="10">
        <v>6000000</v>
      </c>
      <c r="G105" s="10">
        <v>11000000</v>
      </c>
      <c r="H105" s="10">
        <v>8161889</v>
      </c>
      <c r="I105" s="15">
        <f t="shared" si="13"/>
        <v>0.74198990909090912</v>
      </c>
      <c r="J105">
        <v>8523662</v>
      </c>
      <c r="K105" s="3">
        <f t="shared" si="14"/>
        <v>0.77487836363636364</v>
      </c>
      <c r="L105">
        <v>9115121</v>
      </c>
      <c r="M105" s="3">
        <f t="shared" si="15"/>
        <v>0.8286473636363636</v>
      </c>
      <c r="N105">
        <v>9474014</v>
      </c>
      <c r="O105" s="3">
        <f t="shared" si="16"/>
        <v>0.86127399999999998</v>
      </c>
    </row>
    <row r="106" spans="1:15" x14ac:dyDescent="0.25">
      <c r="A106" s="7">
        <v>4683</v>
      </c>
      <c r="B106" s="14" t="s">
        <v>113</v>
      </c>
      <c r="C106" s="10">
        <v>74</v>
      </c>
      <c r="D106" s="10">
        <v>79</v>
      </c>
      <c r="E106" s="10">
        <v>24</v>
      </c>
      <c r="F106" s="10">
        <v>6500000</v>
      </c>
      <c r="G106" s="10">
        <v>10000000</v>
      </c>
      <c r="H106" s="10">
        <v>7698721</v>
      </c>
      <c r="I106" s="15">
        <f t="shared" si="13"/>
        <v>0.76987209999999995</v>
      </c>
      <c r="J106">
        <v>7936324</v>
      </c>
      <c r="K106" s="3">
        <f t="shared" si="14"/>
        <v>0.79363240000000002</v>
      </c>
      <c r="L106">
        <v>7274753</v>
      </c>
      <c r="M106" s="3">
        <f t="shared" si="15"/>
        <v>0.72747530000000005</v>
      </c>
      <c r="N106">
        <v>7205745</v>
      </c>
      <c r="O106" s="3">
        <f t="shared" si="16"/>
        <v>0.72057450000000001</v>
      </c>
    </row>
    <row r="107" spans="1:15" x14ac:dyDescent="0.25">
      <c r="A107" s="7">
        <v>4828</v>
      </c>
      <c r="B107" s="14" t="s">
        <v>114</v>
      </c>
      <c r="C107" s="10">
        <v>74</v>
      </c>
      <c r="D107" s="10">
        <v>79</v>
      </c>
      <c r="E107" s="10">
        <v>23</v>
      </c>
      <c r="F107" s="10">
        <v>6500000</v>
      </c>
      <c r="G107" s="10">
        <v>10000000</v>
      </c>
      <c r="H107" s="10">
        <v>7698721</v>
      </c>
      <c r="I107" s="15">
        <f t="shared" si="13"/>
        <v>0.76987209999999995</v>
      </c>
      <c r="J107">
        <v>7473797</v>
      </c>
      <c r="K107" s="3">
        <f t="shared" si="14"/>
        <v>0.74737969999999998</v>
      </c>
      <c r="L107">
        <v>5312868</v>
      </c>
      <c r="M107" s="3">
        <f t="shared" si="15"/>
        <v>0.53128679999999995</v>
      </c>
      <c r="N107">
        <v>5172175</v>
      </c>
      <c r="O107" s="3">
        <f t="shared" si="16"/>
        <v>0.5172175</v>
      </c>
    </row>
    <row r="108" spans="1:15" x14ac:dyDescent="0.25">
      <c r="A108" s="7">
        <v>4848</v>
      </c>
      <c r="B108" s="14" t="s">
        <v>115</v>
      </c>
      <c r="C108" s="10">
        <v>74</v>
      </c>
      <c r="D108" s="10">
        <v>86</v>
      </c>
      <c r="E108" s="10">
        <v>19</v>
      </c>
      <c r="F108" s="10">
        <v>9500000</v>
      </c>
      <c r="G108" s="10">
        <v>8000000</v>
      </c>
      <c r="H108" s="10">
        <v>11399638</v>
      </c>
      <c r="I108" s="15">
        <f t="shared" si="13"/>
        <v>1.4249547499999999</v>
      </c>
      <c r="J108">
        <v>11752221</v>
      </c>
      <c r="K108" s="3">
        <f t="shared" si="14"/>
        <v>1.4690276250000001</v>
      </c>
      <c r="L108">
        <v>11851138</v>
      </c>
      <c r="M108" s="3">
        <f t="shared" si="15"/>
        <v>1.4813922500000001</v>
      </c>
      <c r="N108">
        <v>11679672</v>
      </c>
      <c r="O108" s="3">
        <f t="shared" si="16"/>
        <v>1.459959</v>
      </c>
    </row>
    <row r="109" spans="1:15" x14ac:dyDescent="0.25">
      <c r="A109" s="7">
        <v>4983</v>
      </c>
      <c r="B109" s="14" t="s">
        <v>116</v>
      </c>
      <c r="C109" s="10">
        <v>74</v>
      </c>
      <c r="D109" s="10">
        <v>79</v>
      </c>
      <c r="E109" s="10">
        <v>23</v>
      </c>
      <c r="F109" s="10">
        <v>6500000</v>
      </c>
      <c r="G109" s="10">
        <v>8000000</v>
      </c>
      <c r="H109" s="10">
        <v>7698721</v>
      </c>
      <c r="I109" s="15">
        <f t="shared" si="13"/>
        <v>0.96234012499999999</v>
      </c>
      <c r="J109">
        <v>7473797</v>
      </c>
      <c r="K109" s="3">
        <f t="shared" si="14"/>
        <v>0.93422462500000003</v>
      </c>
      <c r="L109">
        <v>7433025</v>
      </c>
      <c r="M109" s="3">
        <f t="shared" si="15"/>
        <v>0.92912812499999997</v>
      </c>
      <c r="N109">
        <v>7035737</v>
      </c>
      <c r="O109" s="3">
        <f t="shared" si="16"/>
        <v>0.87946712500000002</v>
      </c>
    </row>
    <row r="110" spans="1:15" x14ac:dyDescent="0.25">
      <c r="A110" s="7">
        <v>5079</v>
      </c>
      <c r="B110" s="14" t="s">
        <v>117</v>
      </c>
      <c r="C110" s="10">
        <v>74</v>
      </c>
      <c r="D110" s="10">
        <v>81</v>
      </c>
      <c r="E110" s="10">
        <v>23</v>
      </c>
      <c r="F110" s="10">
        <v>7000000</v>
      </c>
      <c r="G110" s="10">
        <v>8000000</v>
      </c>
      <c r="H110" s="10">
        <v>8080761</v>
      </c>
      <c r="I110" s="15">
        <f t="shared" si="13"/>
        <v>1.0100951250000001</v>
      </c>
      <c r="J110">
        <v>8547686</v>
      </c>
      <c r="K110" s="3">
        <f t="shared" si="14"/>
        <v>1.0684607500000001</v>
      </c>
      <c r="L110">
        <v>9140451</v>
      </c>
      <c r="M110" s="3">
        <f t="shared" si="15"/>
        <v>1.1425563750000001</v>
      </c>
      <c r="N110">
        <v>8849072</v>
      </c>
      <c r="O110" s="3">
        <f t="shared" si="16"/>
        <v>1.106134</v>
      </c>
    </row>
    <row r="111" spans="1:15" x14ac:dyDescent="0.25">
      <c r="A111" s="7">
        <v>5175</v>
      </c>
      <c r="B111" s="14" t="s">
        <v>118</v>
      </c>
      <c r="C111" s="10">
        <v>74</v>
      </c>
      <c r="D111" s="10">
        <v>74</v>
      </c>
      <c r="E111" s="10">
        <v>28</v>
      </c>
      <c r="F111" s="10">
        <v>4600000</v>
      </c>
      <c r="G111" s="10">
        <v>8000000</v>
      </c>
      <c r="H111" s="10">
        <v>5514458</v>
      </c>
      <c r="I111" s="15">
        <f t="shared" si="13"/>
        <v>0.68930725000000004</v>
      </c>
      <c r="J111">
        <v>5869351</v>
      </c>
      <c r="K111" s="3">
        <f t="shared" si="14"/>
        <v>0.733668875</v>
      </c>
      <c r="L111">
        <v>6424087</v>
      </c>
      <c r="M111" s="3">
        <f t="shared" si="15"/>
        <v>0.80301087500000001</v>
      </c>
      <c r="N111">
        <v>5997425</v>
      </c>
      <c r="O111" s="3">
        <f t="shared" si="16"/>
        <v>0.74967812499999997</v>
      </c>
    </row>
    <row r="112" spans="1:15" x14ac:dyDescent="0.25">
      <c r="A112" s="7">
        <v>5541</v>
      </c>
      <c r="B112" s="14" t="s">
        <v>119</v>
      </c>
      <c r="C112" s="10">
        <v>74</v>
      </c>
      <c r="D112" s="10">
        <v>80</v>
      </c>
      <c r="E112" s="10">
        <v>22</v>
      </c>
      <c r="F112" s="10">
        <v>6500000</v>
      </c>
      <c r="G112" s="10">
        <v>7500000</v>
      </c>
      <c r="H112" s="10">
        <v>7416985</v>
      </c>
      <c r="I112" s="15">
        <f t="shared" si="13"/>
        <v>0.98893133333333338</v>
      </c>
      <c r="J112">
        <v>7074230</v>
      </c>
      <c r="K112" s="3">
        <f t="shared" si="14"/>
        <v>0.94323066666666666</v>
      </c>
      <c r="L112">
        <v>6904389</v>
      </c>
      <c r="M112" s="3">
        <f t="shared" si="15"/>
        <v>0.92058519999999999</v>
      </c>
      <c r="N112">
        <v>6579825</v>
      </c>
      <c r="O112" s="3">
        <f t="shared" si="16"/>
        <v>0.87731000000000003</v>
      </c>
    </row>
    <row r="113" spans="1:15" x14ac:dyDescent="0.25">
      <c r="A113" s="7">
        <v>5586</v>
      </c>
      <c r="B113" s="14" t="s">
        <v>120</v>
      </c>
      <c r="C113" s="10">
        <v>74</v>
      </c>
      <c r="D113" s="10">
        <v>78</v>
      </c>
      <c r="E113" s="10">
        <v>25</v>
      </c>
      <c r="F113" s="10">
        <v>6000000</v>
      </c>
      <c r="G113" s="10">
        <v>7000000</v>
      </c>
      <c r="H113" s="10">
        <v>7034946</v>
      </c>
      <c r="I113" s="15">
        <f t="shared" si="13"/>
        <v>1.0049922857142857</v>
      </c>
      <c r="J113">
        <v>7387923</v>
      </c>
      <c r="K113" s="3">
        <f t="shared" si="14"/>
        <v>1.0554175714285714</v>
      </c>
      <c r="L113">
        <v>7549025</v>
      </c>
      <c r="M113" s="3">
        <f t="shared" si="15"/>
        <v>1.0784321428571428</v>
      </c>
      <c r="N113">
        <v>7184038</v>
      </c>
      <c r="O113" s="3">
        <f t="shared" si="16"/>
        <v>1.0262911428571428</v>
      </c>
    </row>
    <row r="114" spans="1:15" x14ac:dyDescent="0.25">
      <c r="A114" s="7">
        <v>5646</v>
      </c>
      <c r="B114" s="14" t="s">
        <v>121</v>
      </c>
      <c r="C114" s="10">
        <v>74</v>
      </c>
      <c r="D114" s="10">
        <v>79</v>
      </c>
      <c r="E114" s="10">
        <v>21</v>
      </c>
      <c r="F114" s="10">
        <v>7000000</v>
      </c>
      <c r="G114" s="10">
        <v>6500000</v>
      </c>
      <c r="H114" s="10">
        <v>8644232</v>
      </c>
      <c r="I114" s="15">
        <f t="shared" si="13"/>
        <v>1.3298818461538462</v>
      </c>
      <c r="J114">
        <v>7496711</v>
      </c>
      <c r="K114" s="3">
        <f t="shared" si="14"/>
        <v>1.1533401538461538</v>
      </c>
      <c r="L114">
        <v>8003933</v>
      </c>
      <c r="M114" s="3">
        <f t="shared" si="15"/>
        <v>1.2313743076923076</v>
      </c>
      <c r="N114">
        <v>7482566</v>
      </c>
      <c r="O114" s="3">
        <f t="shared" si="16"/>
        <v>1.1511640000000001</v>
      </c>
    </row>
    <row r="115" spans="1:15" x14ac:dyDescent="0.25">
      <c r="A115" s="7">
        <v>5811</v>
      </c>
      <c r="B115" s="14" t="s">
        <v>122</v>
      </c>
      <c r="C115" s="10">
        <v>74</v>
      </c>
      <c r="D115" s="10">
        <v>80</v>
      </c>
      <c r="E115" s="10">
        <v>23</v>
      </c>
      <c r="F115" s="10">
        <v>6500000</v>
      </c>
      <c r="G115" s="10">
        <v>6000000</v>
      </c>
      <c r="H115" s="10">
        <v>7416985</v>
      </c>
      <c r="I115" s="15">
        <f t="shared" si="13"/>
        <v>1.2361641666666667</v>
      </c>
      <c r="J115">
        <v>7536758</v>
      </c>
      <c r="K115" s="3">
        <f t="shared" si="14"/>
        <v>1.2561263333333332</v>
      </c>
      <c r="L115">
        <v>7452837</v>
      </c>
      <c r="M115" s="3">
        <f t="shared" si="15"/>
        <v>1.2421395</v>
      </c>
      <c r="N115">
        <v>7164869</v>
      </c>
      <c r="O115" s="3">
        <f t="shared" si="16"/>
        <v>1.1941448333333333</v>
      </c>
    </row>
    <row r="116" spans="1:15" x14ac:dyDescent="0.25">
      <c r="A116" s="7">
        <v>5976</v>
      </c>
      <c r="B116" s="14" t="s">
        <v>123</v>
      </c>
      <c r="C116" s="10">
        <v>74</v>
      </c>
      <c r="D116" s="10">
        <v>81</v>
      </c>
      <c r="E116" s="10">
        <v>22</v>
      </c>
      <c r="F116" s="10">
        <v>7000000</v>
      </c>
      <c r="G116" s="10">
        <v>6000000</v>
      </c>
      <c r="H116" s="10">
        <v>8080761</v>
      </c>
      <c r="I116" s="15">
        <f t="shared" ref="I116:I147" si="17">H116/G116</f>
        <v>1.3467935</v>
      </c>
      <c r="J116">
        <v>8085159</v>
      </c>
      <c r="K116" s="3">
        <f t="shared" ref="K116:K147" si="18">J116/G116</f>
        <v>1.3475265000000001</v>
      </c>
      <c r="L116">
        <v>8592004</v>
      </c>
      <c r="M116" s="3">
        <f t="shared" ref="M116:M147" si="19">L116/G116</f>
        <v>1.4320006666666667</v>
      </c>
      <c r="N116">
        <v>8264028</v>
      </c>
      <c r="O116" s="3">
        <f t="shared" ref="O116:O147" si="20">N116/G116</f>
        <v>1.377338</v>
      </c>
    </row>
    <row r="117" spans="1:15" x14ac:dyDescent="0.25">
      <c r="A117" s="7">
        <v>6253</v>
      </c>
      <c r="B117" s="14" t="s">
        <v>124</v>
      </c>
      <c r="C117" s="10">
        <v>74</v>
      </c>
      <c r="D117" s="10">
        <v>74</v>
      </c>
      <c r="E117" s="10">
        <v>29</v>
      </c>
      <c r="F117" s="10">
        <v>5500000</v>
      </c>
      <c r="G117" s="10">
        <v>5980000</v>
      </c>
      <c r="H117" s="10">
        <v>7216378</v>
      </c>
      <c r="I117" s="15">
        <f t="shared" si="17"/>
        <v>1.2067521739130436</v>
      </c>
      <c r="J117">
        <v>8038221</v>
      </c>
      <c r="K117" s="3">
        <f t="shared" si="18"/>
        <v>1.3441841137123747</v>
      </c>
      <c r="L117">
        <v>6582328</v>
      </c>
      <c r="M117" s="3">
        <f t="shared" si="19"/>
        <v>1.1007237458193979</v>
      </c>
      <c r="N117">
        <v>6931770</v>
      </c>
      <c r="O117" s="3">
        <f t="shared" si="20"/>
        <v>1.1591588628762541</v>
      </c>
    </row>
    <row r="118" spans="1:15" x14ac:dyDescent="0.25">
      <c r="A118" s="7">
        <v>6329</v>
      </c>
      <c r="B118" s="14" t="s">
        <v>125</v>
      </c>
      <c r="C118" s="10">
        <v>74</v>
      </c>
      <c r="D118" s="10">
        <v>77</v>
      </c>
      <c r="E118" s="10">
        <v>23</v>
      </c>
      <c r="F118" s="10">
        <v>7000000</v>
      </c>
      <c r="G118" s="10">
        <v>5150000</v>
      </c>
      <c r="H118" s="10">
        <v>9207704</v>
      </c>
      <c r="I118" s="15">
        <f t="shared" si="17"/>
        <v>1.7879036893203883</v>
      </c>
      <c r="J118">
        <v>8295844</v>
      </c>
      <c r="K118" s="3">
        <f t="shared" si="18"/>
        <v>1.610843495145631</v>
      </c>
      <c r="L118">
        <v>9061205</v>
      </c>
      <c r="M118" s="3">
        <f t="shared" si="19"/>
        <v>1.759457281553398</v>
      </c>
      <c r="N118">
        <v>8950998</v>
      </c>
      <c r="O118" s="3">
        <f t="shared" si="20"/>
        <v>1.7380578640776698</v>
      </c>
    </row>
    <row r="119" spans="1:15" x14ac:dyDescent="0.25">
      <c r="A119" s="7">
        <v>6665</v>
      </c>
      <c r="B119" s="14" t="s">
        <v>126</v>
      </c>
      <c r="C119" s="10">
        <v>74</v>
      </c>
      <c r="D119" s="10">
        <v>74</v>
      </c>
      <c r="E119" s="10">
        <v>28</v>
      </c>
      <c r="F119" s="10">
        <v>6000000</v>
      </c>
      <c r="G119" s="10">
        <v>5000000</v>
      </c>
      <c r="H119" s="10">
        <v>8161889</v>
      </c>
      <c r="I119" s="15">
        <f t="shared" si="17"/>
        <v>1.6323778</v>
      </c>
      <c r="J119">
        <v>8523662</v>
      </c>
      <c r="K119" s="3">
        <f t="shared" si="18"/>
        <v>1.7047323999999999</v>
      </c>
      <c r="L119">
        <v>6994964</v>
      </c>
      <c r="M119" s="3">
        <f t="shared" si="19"/>
        <v>1.3989928</v>
      </c>
      <c r="N119">
        <v>7301226</v>
      </c>
      <c r="O119" s="3">
        <f t="shared" si="20"/>
        <v>1.4602451999999999</v>
      </c>
    </row>
    <row r="120" spans="1:15" x14ac:dyDescent="0.25">
      <c r="A120" s="7">
        <v>6868</v>
      </c>
      <c r="B120" s="14" t="s">
        <v>127</v>
      </c>
      <c r="C120" s="10">
        <v>74</v>
      </c>
      <c r="D120" s="10">
        <v>79</v>
      </c>
      <c r="E120" s="10">
        <v>23</v>
      </c>
      <c r="F120" s="10">
        <v>6500000</v>
      </c>
      <c r="G120" s="10">
        <v>5000000</v>
      </c>
      <c r="H120" s="10">
        <v>7698721</v>
      </c>
      <c r="I120" s="15">
        <f t="shared" si="17"/>
        <v>1.5397441999999999</v>
      </c>
      <c r="J120">
        <v>7473797</v>
      </c>
      <c r="K120" s="3">
        <f t="shared" si="18"/>
        <v>1.4947594</v>
      </c>
      <c r="L120">
        <v>6019587</v>
      </c>
      <c r="M120" s="3">
        <f t="shared" si="19"/>
        <v>1.2039173999999999</v>
      </c>
      <c r="N120">
        <v>6329356</v>
      </c>
      <c r="O120" s="3">
        <f t="shared" si="20"/>
        <v>1.2658712000000001</v>
      </c>
    </row>
    <row r="121" spans="1:15" x14ac:dyDescent="0.25">
      <c r="A121" s="7">
        <v>6939</v>
      </c>
      <c r="B121" s="14" t="s">
        <v>128</v>
      </c>
      <c r="C121" s="10">
        <v>74</v>
      </c>
      <c r="D121" s="10">
        <v>75</v>
      </c>
      <c r="E121" s="10">
        <v>25</v>
      </c>
      <c r="F121" s="10">
        <v>6500000</v>
      </c>
      <c r="G121" s="10">
        <v>5000000</v>
      </c>
      <c r="H121" s="10">
        <v>8825664</v>
      </c>
      <c r="I121" s="15">
        <f t="shared" si="17"/>
        <v>1.7651327999999999</v>
      </c>
      <c r="J121">
        <v>8147009</v>
      </c>
      <c r="K121" s="3">
        <f t="shared" si="18"/>
        <v>1.6294017999999999</v>
      </c>
      <c r="L121">
        <v>8450674</v>
      </c>
      <c r="M121" s="3">
        <f t="shared" si="19"/>
        <v>1.6901348</v>
      </c>
      <c r="N121">
        <v>8369596</v>
      </c>
      <c r="O121" s="3">
        <f t="shared" si="20"/>
        <v>1.6739192000000001</v>
      </c>
    </row>
    <row r="122" spans="1:15" x14ac:dyDescent="0.25">
      <c r="A122" s="7">
        <v>7232</v>
      </c>
      <c r="B122" s="14" t="s">
        <v>129</v>
      </c>
      <c r="C122" s="10">
        <v>74</v>
      </c>
      <c r="D122" s="10">
        <v>79</v>
      </c>
      <c r="E122" s="10">
        <v>22</v>
      </c>
      <c r="F122" s="10">
        <v>7500000</v>
      </c>
      <c r="G122" s="10">
        <v>5000000</v>
      </c>
      <c r="H122" s="10">
        <v>9589743</v>
      </c>
      <c r="I122" s="15">
        <f t="shared" si="17"/>
        <v>1.9179485999999999</v>
      </c>
      <c r="J122">
        <v>8907206</v>
      </c>
      <c r="K122" s="3">
        <f t="shared" si="18"/>
        <v>1.7814411999999999</v>
      </c>
      <c r="L122">
        <v>8806745</v>
      </c>
      <c r="M122" s="3">
        <f t="shared" si="19"/>
        <v>1.7613490000000001</v>
      </c>
      <c r="N122">
        <v>8483382</v>
      </c>
      <c r="O122" s="3">
        <f t="shared" si="20"/>
        <v>1.6966764000000001</v>
      </c>
    </row>
    <row r="123" spans="1:15" x14ac:dyDescent="0.25">
      <c r="A123" s="7">
        <v>7308</v>
      </c>
      <c r="B123" s="14" t="s">
        <v>130</v>
      </c>
      <c r="C123" s="10">
        <v>74</v>
      </c>
      <c r="D123" s="10">
        <v>77</v>
      </c>
      <c r="E123" s="10">
        <v>26</v>
      </c>
      <c r="F123" s="10">
        <v>6000000</v>
      </c>
      <c r="G123" s="10">
        <v>5000000</v>
      </c>
      <c r="H123" s="10">
        <v>7316681</v>
      </c>
      <c r="I123" s="15">
        <f t="shared" si="17"/>
        <v>1.4633362000000001</v>
      </c>
      <c r="J123">
        <v>7787490</v>
      </c>
      <c r="K123" s="3">
        <f t="shared" si="18"/>
        <v>1.557498</v>
      </c>
      <c r="L123">
        <v>7370942</v>
      </c>
      <c r="M123" s="3">
        <f t="shared" si="19"/>
        <v>1.4741884000000001</v>
      </c>
      <c r="N123">
        <v>6977533</v>
      </c>
      <c r="O123" s="3">
        <f t="shared" si="20"/>
        <v>1.3955066</v>
      </c>
    </row>
    <row r="124" spans="1:15" x14ac:dyDescent="0.25">
      <c r="A124" s="7">
        <v>7406</v>
      </c>
      <c r="B124" s="14" t="s">
        <v>131</v>
      </c>
      <c r="C124" s="10">
        <v>73</v>
      </c>
      <c r="D124" s="10">
        <v>86</v>
      </c>
      <c r="E124" s="10">
        <v>19</v>
      </c>
      <c r="F124" s="10">
        <v>7500000</v>
      </c>
      <c r="G124" s="10">
        <v>15000000</v>
      </c>
      <c r="H124" s="10">
        <v>9242375</v>
      </c>
      <c r="I124" s="15">
        <f t="shared" si="17"/>
        <v>0.61615833333333336</v>
      </c>
      <c r="J124">
        <v>9942876</v>
      </c>
      <c r="K124" s="3">
        <f t="shared" si="18"/>
        <v>0.66285839999999996</v>
      </c>
      <c r="L124">
        <v>10084844</v>
      </c>
      <c r="M124" s="3">
        <f t="shared" si="19"/>
        <v>0.67232293333333337</v>
      </c>
      <c r="N124">
        <v>10687292</v>
      </c>
      <c r="O124" s="3">
        <f t="shared" si="20"/>
        <v>0.71248613333333333</v>
      </c>
    </row>
    <row r="125" spans="1:15" x14ac:dyDescent="0.25">
      <c r="A125" s="7">
        <v>7514</v>
      </c>
      <c r="B125" s="14" t="s">
        <v>132</v>
      </c>
      <c r="C125" s="10">
        <v>73</v>
      </c>
      <c r="D125" s="10">
        <v>75</v>
      </c>
      <c r="E125" s="10">
        <v>25</v>
      </c>
      <c r="F125" s="10">
        <v>5000000</v>
      </c>
      <c r="G125" s="10">
        <v>11350000</v>
      </c>
      <c r="H125" s="10">
        <v>7613913</v>
      </c>
      <c r="I125" s="15">
        <f t="shared" si="17"/>
        <v>0.67082933920704846</v>
      </c>
      <c r="J125">
        <v>7285632</v>
      </c>
      <c r="K125" s="3">
        <f t="shared" si="18"/>
        <v>0.64190590308370044</v>
      </c>
      <c r="L125">
        <v>7645464</v>
      </c>
      <c r="M125" s="3">
        <f t="shared" si="19"/>
        <v>0.6736091629955947</v>
      </c>
      <c r="N125">
        <v>7836952</v>
      </c>
      <c r="O125" s="3">
        <f t="shared" si="20"/>
        <v>0.69048035242290751</v>
      </c>
    </row>
    <row r="126" spans="1:15" x14ac:dyDescent="0.25">
      <c r="A126" s="7">
        <v>7885</v>
      </c>
      <c r="B126" s="14" t="s">
        <v>133</v>
      </c>
      <c r="C126" s="10">
        <v>73</v>
      </c>
      <c r="D126" s="10">
        <v>84</v>
      </c>
      <c r="E126" s="10">
        <v>20</v>
      </c>
      <c r="F126" s="10">
        <v>7000000</v>
      </c>
      <c r="G126" s="10">
        <v>10300000</v>
      </c>
      <c r="H126" s="10">
        <v>8860336</v>
      </c>
      <c r="I126" s="15">
        <f t="shared" si="17"/>
        <v>0.86022679611650488</v>
      </c>
      <c r="J126">
        <v>9331514</v>
      </c>
      <c r="K126" s="3">
        <f t="shared" si="18"/>
        <v>0.90597223300970875</v>
      </c>
      <c r="L126">
        <v>8925866</v>
      </c>
      <c r="M126" s="3">
        <f t="shared" si="19"/>
        <v>0.86658893203883491</v>
      </c>
      <c r="N126">
        <v>9459001</v>
      </c>
      <c r="O126" s="3">
        <f t="shared" si="20"/>
        <v>0.91834961165048545</v>
      </c>
    </row>
    <row r="127" spans="1:15" x14ac:dyDescent="0.25">
      <c r="A127" s="7">
        <v>7968</v>
      </c>
      <c r="B127" s="14" t="s">
        <v>134</v>
      </c>
      <c r="C127" s="10">
        <v>73</v>
      </c>
      <c r="D127" s="10">
        <v>83</v>
      </c>
      <c r="E127" s="10">
        <v>21</v>
      </c>
      <c r="F127" s="10">
        <v>5500000</v>
      </c>
      <c r="G127" s="10">
        <v>10000000</v>
      </c>
      <c r="H127" s="10">
        <v>6305538</v>
      </c>
      <c r="I127" s="15">
        <f t="shared" si="17"/>
        <v>0.63055380000000005</v>
      </c>
      <c r="J127">
        <v>6887176</v>
      </c>
      <c r="K127" s="3">
        <f t="shared" si="18"/>
        <v>0.68871760000000004</v>
      </c>
      <c r="L127">
        <v>7277969</v>
      </c>
      <c r="M127" s="3">
        <f t="shared" si="19"/>
        <v>0.72779689999999997</v>
      </c>
      <c r="N127">
        <v>7095378</v>
      </c>
      <c r="O127" s="3">
        <f t="shared" si="20"/>
        <v>0.7095378</v>
      </c>
    </row>
    <row r="128" spans="1:15" x14ac:dyDescent="0.25">
      <c r="A128" s="7">
        <v>8009</v>
      </c>
      <c r="B128" s="14" t="s">
        <v>135</v>
      </c>
      <c r="C128" s="10">
        <v>73</v>
      </c>
      <c r="D128" s="10">
        <v>78</v>
      </c>
      <c r="E128" s="10">
        <v>21</v>
      </c>
      <c r="F128" s="10">
        <v>5500000</v>
      </c>
      <c r="G128" s="10">
        <v>10000000</v>
      </c>
      <c r="H128" s="10">
        <v>7714217</v>
      </c>
      <c r="I128" s="15">
        <f t="shared" si="17"/>
        <v>0.77142169999999999</v>
      </c>
      <c r="J128">
        <v>6572373</v>
      </c>
      <c r="K128" s="3">
        <f t="shared" si="18"/>
        <v>0.65723730000000002</v>
      </c>
      <c r="L128">
        <v>5765473</v>
      </c>
      <c r="M128" s="3">
        <f t="shared" si="19"/>
        <v>0.57654729999999998</v>
      </c>
      <c r="N128">
        <v>5681492</v>
      </c>
      <c r="O128" s="3">
        <f t="shared" si="20"/>
        <v>0.56814920000000002</v>
      </c>
    </row>
    <row r="129" spans="1:15" x14ac:dyDescent="0.25">
      <c r="A129" s="7">
        <v>8739</v>
      </c>
      <c r="B129" s="14" t="s">
        <v>136</v>
      </c>
      <c r="C129" s="10">
        <v>73</v>
      </c>
      <c r="D129" s="10">
        <v>73</v>
      </c>
      <c r="E129" s="10">
        <v>30</v>
      </c>
      <c r="F129" s="10">
        <v>3900000</v>
      </c>
      <c r="G129" s="10">
        <v>6800000</v>
      </c>
      <c r="H129" s="10">
        <v>6097260</v>
      </c>
      <c r="I129" s="15">
        <f t="shared" si="17"/>
        <v>0.89665588235294114</v>
      </c>
      <c r="J129">
        <v>7386818</v>
      </c>
      <c r="K129" s="3">
        <f t="shared" si="18"/>
        <v>1.0862967647058823</v>
      </c>
      <c r="L129">
        <v>8233695</v>
      </c>
      <c r="M129" s="3">
        <f t="shared" si="19"/>
        <v>1.2108375</v>
      </c>
      <c r="N129">
        <v>8651391</v>
      </c>
      <c r="O129" s="3">
        <f t="shared" si="20"/>
        <v>1.2722633823529412</v>
      </c>
    </row>
    <row r="130" spans="1:15" x14ac:dyDescent="0.25">
      <c r="A130" s="7">
        <v>9054</v>
      </c>
      <c r="B130" s="14" t="s">
        <v>137</v>
      </c>
      <c r="C130" s="10">
        <v>73</v>
      </c>
      <c r="D130" s="10">
        <v>77</v>
      </c>
      <c r="E130" s="10">
        <v>24</v>
      </c>
      <c r="F130" s="10">
        <v>5500000</v>
      </c>
      <c r="G130" s="10">
        <v>5000000</v>
      </c>
      <c r="H130" s="10">
        <v>7995952</v>
      </c>
      <c r="I130" s="15">
        <f t="shared" si="17"/>
        <v>1.5991903999999999</v>
      </c>
      <c r="J130">
        <v>7896995</v>
      </c>
      <c r="K130" s="3">
        <f t="shared" si="18"/>
        <v>1.579399</v>
      </c>
      <c r="L130">
        <v>8097723</v>
      </c>
      <c r="M130" s="3">
        <f t="shared" si="19"/>
        <v>1.6195446</v>
      </c>
      <c r="N130">
        <v>8464672</v>
      </c>
      <c r="O130" s="3">
        <f t="shared" si="20"/>
        <v>1.6929344</v>
      </c>
    </row>
    <row r="131" spans="1:15" x14ac:dyDescent="0.25">
      <c r="A131" s="7">
        <v>9175</v>
      </c>
      <c r="B131" s="14" t="s">
        <v>138</v>
      </c>
      <c r="C131" s="10">
        <v>72</v>
      </c>
      <c r="D131" s="10">
        <v>87</v>
      </c>
      <c r="E131" s="10">
        <v>17</v>
      </c>
      <c r="F131" s="10">
        <v>6000000</v>
      </c>
      <c r="G131" s="10">
        <v>10000000</v>
      </c>
      <c r="H131" s="10">
        <v>7748888</v>
      </c>
      <c r="I131" s="15">
        <f t="shared" si="17"/>
        <v>0.77488880000000004</v>
      </c>
      <c r="J131">
        <v>8219405</v>
      </c>
      <c r="K131" s="3">
        <f t="shared" si="18"/>
        <v>0.82194049999999996</v>
      </c>
      <c r="L131">
        <v>8202551</v>
      </c>
      <c r="M131" s="3">
        <f t="shared" si="19"/>
        <v>0.82025510000000001</v>
      </c>
      <c r="N131">
        <v>8433394</v>
      </c>
      <c r="O131" s="3">
        <f t="shared" si="20"/>
        <v>0.84333939999999996</v>
      </c>
    </row>
    <row r="132" spans="1:15" x14ac:dyDescent="0.25">
      <c r="A132" s="7">
        <v>9206</v>
      </c>
      <c r="B132" s="14" t="s">
        <v>139</v>
      </c>
      <c r="C132" s="10">
        <v>72</v>
      </c>
      <c r="D132" s="10">
        <v>83</v>
      </c>
      <c r="E132" s="10">
        <v>20</v>
      </c>
      <c r="F132" s="10">
        <v>5500000</v>
      </c>
      <c r="G132" s="10">
        <v>8500000</v>
      </c>
      <c r="H132" s="10">
        <v>7930320</v>
      </c>
      <c r="I132" s="15">
        <f t="shared" si="17"/>
        <v>0.93297882352941175</v>
      </c>
      <c r="J132">
        <v>8407177</v>
      </c>
      <c r="K132" s="3">
        <f t="shared" si="18"/>
        <v>0.98907964705882356</v>
      </c>
      <c r="L132">
        <v>8807563</v>
      </c>
      <c r="M132" s="3">
        <f t="shared" si="19"/>
        <v>1.0361838823529412</v>
      </c>
      <c r="N132">
        <v>8964879</v>
      </c>
      <c r="O132" s="3">
        <f t="shared" si="20"/>
        <v>1.0546916470588235</v>
      </c>
    </row>
    <row r="133" spans="1:15" x14ac:dyDescent="0.25">
      <c r="A133" s="7">
        <v>9814</v>
      </c>
      <c r="B133" s="14" t="s">
        <v>140</v>
      </c>
      <c r="C133" s="10">
        <v>72</v>
      </c>
      <c r="D133" s="10">
        <v>75</v>
      </c>
      <c r="E133" s="10">
        <v>24</v>
      </c>
      <c r="F133" s="10">
        <v>4000000</v>
      </c>
      <c r="G133" s="10">
        <v>7900000</v>
      </c>
      <c r="H133" s="10">
        <v>7347672</v>
      </c>
      <c r="I133" s="15">
        <f t="shared" si="17"/>
        <v>0.93008506329113927</v>
      </c>
      <c r="J133">
        <v>6909696</v>
      </c>
      <c r="K133" s="3">
        <f t="shared" si="18"/>
        <v>0.87464506329113922</v>
      </c>
      <c r="L133">
        <v>7252890</v>
      </c>
      <c r="M133" s="3">
        <f t="shared" si="19"/>
        <v>0.9180873417721519</v>
      </c>
      <c r="N133">
        <v>7550074</v>
      </c>
      <c r="O133" s="3">
        <f t="shared" si="20"/>
        <v>0.95570556962025321</v>
      </c>
    </row>
    <row r="134" spans="1:15" x14ac:dyDescent="0.25">
      <c r="A134" s="7">
        <v>10741</v>
      </c>
      <c r="B134" s="14" t="s">
        <v>141</v>
      </c>
      <c r="C134" s="10">
        <v>72</v>
      </c>
      <c r="D134" s="10">
        <v>81</v>
      </c>
      <c r="E134" s="10">
        <v>22</v>
      </c>
      <c r="F134" s="10">
        <v>4700000</v>
      </c>
      <c r="G134" s="10">
        <v>7200000</v>
      </c>
      <c r="H134" s="10">
        <v>6980974</v>
      </c>
      <c r="I134" s="15">
        <f t="shared" si="17"/>
        <v>0.96957972222222222</v>
      </c>
      <c r="J134">
        <v>7689561</v>
      </c>
      <c r="K134" s="3">
        <f t="shared" si="18"/>
        <v>1.0679945833333333</v>
      </c>
      <c r="L134">
        <v>8327101</v>
      </c>
      <c r="M134" s="3">
        <f t="shared" si="19"/>
        <v>1.1565418055555556</v>
      </c>
      <c r="N134">
        <v>8102123</v>
      </c>
      <c r="O134" s="3">
        <f t="shared" si="20"/>
        <v>1.1252948611111111</v>
      </c>
    </row>
    <row r="135" spans="1:15" x14ac:dyDescent="0.25">
      <c r="A135" s="7">
        <v>12212</v>
      </c>
      <c r="B135" s="14" t="s">
        <v>142</v>
      </c>
      <c r="C135" s="10">
        <v>72</v>
      </c>
      <c r="D135" s="10">
        <v>81</v>
      </c>
      <c r="E135" s="10">
        <v>20</v>
      </c>
      <c r="F135" s="10">
        <v>4800000</v>
      </c>
      <c r="G135" s="10">
        <v>6600000</v>
      </c>
      <c r="H135" s="10">
        <v>7170076</v>
      </c>
      <c r="I135" s="15">
        <f t="shared" si="17"/>
        <v>1.0863751515151514</v>
      </c>
      <c r="J135">
        <v>6954100</v>
      </c>
      <c r="K135" s="3">
        <f t="shared" si="18"/>
        <v>1.0536515151515151</v>
      </c>
      <c r="L135">
        <v>7422423</v>
      </c>
      <c r="M135" s="3">
        <f t="shared" si="19"/>
        <v>1.1246095454545455</v>
      </c>
      <c r="N135">
        <v>7246626</v>
      </c>
      <c r="O135" s="3">
        <f t="shared" si="20"/>
        <v>1.0979736363636363</v>
      </c>
    </row>
    <row r="136" spans="1:15" x14ac:dyDescent="0.25">
      <c r="A136" s="7">
        <v>12385</v>
      </c>
      <c r="B136" s="14" t="s">
        <v>143</v>
      </c>
      <c r="C136" s="10">
        <v>72</v>
      </c>
      <c r="D136" s="10">
        <v>81</v>
      </c>
      <c r="E136" s="10">
        <v>19</v>
      </c>
      <c r="F136" s="10">
        <v>4000000</v>
      </c>
      <c r="G136" s="10">
        <v>6500000</v>
      </c>
      <c r="H136" s="10">
        <v>5657258</v>
      </c>
      <c r="I136" s="15">
        <f t="shared" si="17"/>
        <v>0.87034738461538463</v>
      </c>
      <c r="J136">
        <v>4974824</v>
      </c>
      <c r="K136" s="3">
        <f t="shared" si="18"/>
        <v>0.76535753846153842</v>
      </c>
      <c r="L136">
        <v>5336241</v>
      </c>
      <c r="M136" s="3">
        <f t="shared" si="19"/>
        <v>0.82096015384615384</v>
      </c>
      <c r="N136">
        <v>5010692</v>
      </c>
      <c r="O136" s="3">
        <f t="shared" si="20"/>
        <v>0.77087569230769226</v>
      </c>
    </row>
    <row r="137" spans="1:15" x14ac:dyDescent="0.25">
      <c r="A137" s="7">
        <v>12476</v>
      </c>
      <c r="B137" s="14" t="s">
        <v>144</v>
      </c>
      <c r="C137" s="10">
        <v>72</v>
      </c>
      <c r="D137" s="10">
        <v>80</v>
      </c>
      <c r="E137" s="10">
        <v>21</v>
      </c>
      <c r="F137" s="10">
        <v>4500000</v>
      </c>
      <c r="G137" s="10">
        <v>5700000</v>
      </c>
      <c r="H137" s="10">
        <v>6884505</v>
      </c>
      <c r="I137" s="15">
        <f t="shared" si="17"/>
        <v>1.207807894736842</v>
      </c>
      <c r="J137">
        <v>6784886</v>
      </c>
      <c r="K137" s="3">
        <f t="shared" si="18"/>
        <v>1.1903308771929824</v>
      </c>
      <c r="L137">
        <v>7374409</v>
      </c>
      <c r="M137" s="3">
        <f t="shared" si="19"/>
        <v>1.2937559649122807</v>
      </c>
      <c r="N137">
        <v>6944302</v>
      </c>
      <c r="O137" s="3">
        <f t="shared" si="20"/>
        <v>1.2182985964912281</v>
      </c>
    </row>
    <row r="138" spans="1:15" x14ac:dyDescent="0.25">
      <c r="A138" s="7">
        <v>13321</v>
      </c>
      <c r="B138" s="14" t="s">
        <v>145</v>
      </c>
      <c r="C138" s="10">
        <v>72</v>
      </c>
      <c r="D138" s="10">
        <v>74</v>
      </c>
      <c r="E138" s="10">
        <v>27</v>
      </c>
      <c r="F138" s="10">
        <v>3000000</v>
      </c>
      <c r="G138" s="10">
        <v>4500000</v>
      </c>
      <c r="H138" s="10">
        <v>5738386</v>
      </c>
      <c r="I138" s="15">
        <f t="shared" si="17"/>
        <v>1.2751968888888889</v>
      </c>
      <c r="J138">
        <v>6338381</v>
      </c>
      <c r="K138" s="3">
        <f t="shared" si="18"/>
        <v>1.4085291111111111</v>
      </c>
      <c r="L138">
        <v>6249535</v>
      </c>
      <c r="M138" s="3">
        <f t="shared" si="19"/>
        <v>1.3887855555555555</v>
      </c>
      <c r="N138">
        <v>5800667</v>
      </c>
      <c r="O138" s="3">
        <f t="shared" si="20"/>
        <v>1.2890371111111112</v>
      </c>
    </row>
    <row r="139" spans="1:15" x14ac:dyDescent="0.25">
      <c r="A139" s="7">
        <v>14283</v>
      </c>
      <c r="B139" s="14" t="s">
        <v>146</v>
      </c>
      <c r="C139" s="10">
        <v>71</v>
      </c>
      <c r="D139" s="10">
        <v>73</v>
      </c>
      <c r="E139" s="10">
        <v>25</v>
      </c>
      <c r="F139" s="10">
        <v>2900000</v>
      </c>
      <c r="G139" s="10">
        <v>13500000</v>
      </c>
      <c r="H139" s="10">
        <v>7455801</v>
      </c>
      <c r="I139" s="15">
        <f t="shared" si="17"/>
        <v>0.55228155555555558</v>
      </c>
      <c r="J139">
        <v>7143300</v>
      </c>
      <c r="K139" s="3">
        <f t="shared" si="18"/>
        <v>0.52913333333333334</v>
      </c>
      <c r="L139">
        <v>7725372</v>
      </c>
      <c r="M139" s="3">
        <f t="shared" si="19"/>
        <v>0.57224977777777775</v>
      </c>
      <c r="N139">
        <v>7984119</v>
      </c>
      <c r="O139" s="3">
        <f t="shared" si="20"/>
        <v>0.59141622222222223</v>
      </c>
    </row>
    <row r="140" spans="1:15" x14ac:dyDescent="0.25">
      <c r="A140" s="7">
        <v>15391</v>
      </c>
      <c r="B140" s="14" t="s">
        <v>147</v>
      </c>
      <c r="C140" s="10">
        <v>71</v>
      </c>
      <c r="D140" s="10">
        <v>78</v>
      </c>
      <c r="E140" s="10">
        <v>22</v>
      </c>
      <c r="F140" s="10">
        <v>3400000</v>
      </c>
      <c r="G140" s="10">
        <v>9000000</v>
      </c>
      <c r="H140" s="10">
        <v>6992634</v>
      </c>
      <c r="I140" s="15">
        <f t="shared" si="17"/>
        <v>0.77695933333333334</v>
      </c>
      <c r="J140">
        <v>7018490</v>
      </c>
      <c r="K140" s="3">
        <f t="shared" si="18"/>
        <v>0.77983222222222226</v>
      </c>
      <c r="L140">
        <v>7846890</v>
      </c>
      <c r="M140" s="3">
        <f t="shared" si="19"/>
        <v>0.87187666666666663</v>
      </c>
      <c r="N140">
        <v>8244183</v>
      </c>
      <c r="O140" s="3">
        <f t="shared" si="20"/>
        <v>0.91602033333333333</v>
      </c>
    </row>
    <row r="141" spans="1:15" x14ac:dyDescent="0.25">
      <c r="A141" s="7">
        <v>15590</v>
      </c>
      <c r="B141" s="14" t="s">
        <v>148</v>
      </c>
      <c r="C141" s="10">
        <v>71</v>
      </c>
      <c r="D141" s="10">
        <v>80</v>
      </c>
      <c r="E141" s="10">
        <v>19</v>
      </c>
      <c r="F141" s="10">
        <v>3600000</v>
      </c>
      <c r="G141" s="10">
        <v>8250000</v>
      </c>
      <c r="H141" s="10">
        <v>6807367</v>
      </c>
      <c r="I141" s="15">
        <f t="shared" si="17"/>
        <v>0.82513539393939395</v>
      </c>
      <c r="J141">
        <v>6136016</v>
      </c>
      <c r="K141" s="3">
        <f t="shared" si="18"/>
        <v>0.74375951515151517</v>
      </c>
      <c r="L141">
        <v>6625604</v>
      </c>
      <c r="M141" s="3">
        <f t="shared" si="19"/>
        <v>0.80310351515151512</v>
      </c>
      <c r="N141">
        <v>6881733</v>
      </c>
      <c r="O141" s="3">
        <f t="shared" si="20"/>
        <v>0.83414945454545453</v>
      </c>
    </row>
    <row r="142" spans="1:15" x14ac:dyDescent="0.25">
      <c r="A142" s="7">
        <v>15703</v>
      </c>
      <c r="B142" s="14" t="s">
        <v>149</v>
      </c>
      <c r="C142" s="10">
        <v>71</v>
      </c>
      <c r="D142" s="10">
        <v>80</v>
      </c>
      <c r="E142" s="10">
        <v>21</v>
      </c>
      <c r="F142" s="10">
        <v>3200000</v>
      </c>
      <c r="G142" s="10">
        <v>5800000</v>
      </c>
      <c r="H142" s="10">
        <v>6050958</v>
      </c>
      <c r="I142" s="15">
        <f t="shared" si="17"/>
        <v>1.0432686206896551</v>
      </c>
      <c r="J142">
        <v>6302696</v>
      </c>
      <c r="K142" s="3">
        <f t="shared" si="18"/>
        <v>1.0866717241379311</v>
      </c>
      <c r="L142">
        <v>6953632</v>
      </c>
      <c r="M142" s="3">
        <f t="shared" si="19"/>
        <v>1.1989020689655172</v>
      </c>
      <c r="N142">
        <v>6607922</v>
      </c>
      <c r="O142" s="3">
        <f t="shared" si="20"/>
        <v>1.1392968965517241</v>
      </c>
    </row>
    <row r="143" spans="1:15" x14ac:dyDescent="0.25">
      <c r="A143" s="7">
        <v>15871</v>
      </c>
      <c r="B143" s="14" t="s">
        <v>150</v>
      </c>
      <c r="C143" s="10">
        <v>71</v>
      </c>
      <c r="D143" s="10">
        <v>71</v>
      </c>
      <c r="E143" s="10">
        <v>29</v>
      </c>
      <c r="F143" s="10">
        <v>2300000</v>
      </c>
      <c r="G143" s="10">
        <v>5600000</v>
      </c>
      <c r="H143" s="10">
        <v>6884659</v>
      </c>
      <c r="I143" s="15">
        <f t="shared" si="17"/>
        <v>1.2294033928571428</v>
      </c>
      <c r="J143">
        <v>7729926</v>
      </c>
      <c r="K143" s="3">
        <f t="shared" si="18"/>
        <v>1.3803439285714285</v>
      </c>
      <c r="L143">
        <v>8726239</v>
      </c>
      <c r="M143" s="3">
        <f t="shared" si="19"/>
        <v>1.5582569642857143</v>
      </c>
      <c r="N143">
        <v>8611404</v>
      </c>
      <c r="O143" s="3">
        <f t="shared" si="20"/>
        <v>1.5377507142857143</v>
      </c>
    </row>
    <row r="144" spans="1:15" x14ac:dyDescent="0.25">
      <c r="A144" s="7">
        <v>15923</v>
      </c>
      <c r="B144" s="14" t="s">
        <v>151</v>
      </c>
      <c r="C144" s="10">
        <v>71</v>
      </c>
      <c r="D144" s="10">
        <v>85</v>
      </c>
      <c r="E144" s="10">
        <v>19</v>
      </c>
      <c r="F144" s="10">
        <v>5000000</v>
      </c>
      <c r="G144" s="10">
        <v>5500000</v>
      </c>
      <c r="H144" s="10">
        <v>8046119</v>
      </c>
      <c r="I144" s="15">
        <f t="shared" si="17"/>
        <v>1.4629307272727272</v>
      </c>
      <c r="J144">
        <v>9105130</v>
      </c>
      <c r="K144" s="3">
        <f t="shared" si="18"/>
        <v>1.6554781818181818</v>
      </c>
      <c r="L144">
        <v>9415697</v>
      </c>
      <c r="M144" s="3">
        <f t="shared" si="19"/>
        <v>1.7119449090909091</v>
      </c>
      <c r="N144">
        <v>9890764</v>
      </c>
      <c r="O144" s="3">
        <f t="shared" si="20"/>
        <v>1.7983207272727273</v>
      </c>
    </row>
    <row r="145" spans="1:15" x14ac:dyDescent="0.25">
      <c r="A145" s="7">
        <v>16094</v>
      </c>
      <c r="B145" s="14" t="s">
        <v>152</v>
      </c>
      <c r="C145" s="10">
        <v>70</v>
      </c>
      <c r="D145" s="10">
        <v>78</v>
      </c>
      <c r="E145" s="10">
        <v>23</v>
      </c>
      <c r="F145" s="10">
        <v>2300000</v>
      </c>
      <c r="G145" s="10">
        <v>5700000</v>
      </c>
      <c r="H145" s="10">
        <v>6537291</v>
      </c>
      <c r="I145" s="15">
        <f t="shared" si="17"/>
        <v>1.1468931578947368</v>
      </c>
      <c r="J145">
        <v>7378014</v>
      </c>
      <c r="K145" s="3">
        <f t="shared" si="18"/>
        <v>1.2943884210526315</v>
      </c>
      <c r="L145">
        <v>7652276</v>
      </c>
      <c r="M145" s="3">
        <f t="shared" si="19"/>
        <v>1.3425045614035087</v>
      </c>
      <c r="N145">
        <v>7284548</v>
      </c>
      <c r="O145" s="3">
        <f t="shared" si="20"/>
        <v>1.2779908771929824</v>
      </c>
    </row>
    <row r="146" spans="1:15" x14ac:dyDescent="0.25">
      <c r="A146" s="7">
        <v>16238</v>
      </c>
      <c r="B146" s="14" t="s">
        <v>153</v>
      </c>
      <c r="C146" s="10">
        <v>70</v>
      </c>
      <c r="D146" s="10">
        <v>71</v>
      </c>
      <c r="E146" s="10">
        <v>26</v>
      </c>
      <c r="F146" s="10">
        <v>2100000</v>
      </c>
      <c r="G146" s="10">
        <v>5000000</v>
      </c>
      <c r="H146" s="10">
        <v>8131237</v>
      </c>
      <c r="I146" s="15">
        <f t="shared" si="17"/>
        <v>1.6262474</v>
      </c>
      <c r="J146">
        <v>7945685</v>
      </c>
      <c r="K146" s="3">
        <f t="shared" si="18"/>
        <v>1.589137</v>
      </c>
      <c r="L146">
        <v>6654347</v>
      </c>
      <c r="M146" s="3">
        <f t="shared" si="19"/>
        <v>1.3308694000000001</v>
      </c>
      <c r="N146">
        <v>6818076</v>
      </c>
      <c r="O146" s="3">
        <f t="shared" si="20"/>
        <v>1.3636151999999999</v>
      </c>
    </row>
    <row r="147" spans="1:15" x14ac:dyDescent="0.25">
      <c r="A147" s="7">
        <v>16270</v>
      </c>
      <c r="B147" s="14" t="s">
        <v>154</v>
      </c>
      <c r="C147" s="10">
        <v>70</v>
      </c>
      <c r="D147" s="10">
        <v>80</v>
      </c>
      <c r="E147" s="10">
        <v>22</v>
      </c>
      <c r="F147" s="10">
        <v>2500000</v>
      </c>
      <c r="G147" s="10">
        <v>5000000</v>
      </c>
      <c r="H147" s="10">
        <v>6352024</v>
      </c>
      <c r="I147" s="15">
        <f t="shared" si="17"/>
        <v>1.2704047999999999</v>
      </c>
      <c r="J147">
        <v>7420596</v>
      </c>
      <c r="K147" s="3">
        <f t="shared" si="18"/>
        <v>1.4841192000000001</v>
      </c>
      <c r="L147">
        <v>6114447</v>
      </c>
      <c r="M147" s="3">
        <f t="shared" si="19"/>
        <v>1.2228893999999999</v>
      </c>
      <c r="N147">
        <v>5767352</v>
      </c>
      <c r="O147" s="3">
        <f t="shared" si="20"/>
        <v>1.1534704</v>
      </c>
    </row>
    <row r="148" spans="1:15" ht="15.75" thickBot="1" x14ac:dyDescent="0.3">
      <c r="A148" s="11">
        <v>16704</v>
      </c>
      <c r="B148" s="14" t="s">
        <v>155</v>
      </c>
      <c r="C148" s="10">
        <v>69</v>
      </c>
      <c r="D148" s="10">
        <v>80</v>
      </c>
      <c r="E148" s="10">
        <v>20</v>
      </c>
      <c r="F148" s="10">
        <v>1600000</v>
      </c>
      <c r="G148" s="10">
        <v>6000000</v>
      </c>
      <c r="H148" s="10">
        <v>6274886</v>
      </c>
      <c r="I148" s="15">
        <f t="shared" ref="I148" si="21">H148/G148</f>
        <v>1.0458143333333334</v>
      </c>
      <c r="J148">
        <v>6771726</v>
      </c>
      <c r="K148" s="3">
        <f t="shared" ref="K148" si="22">J148/G148</f>
        <v>1.1286210000000001</v>
      </c>
      <c r="L148">
        <v>7485800</v>
      </c>
      <c r="M148" s="3">
        <f t="shared" ref="M148" si="23">L148/G148</f>
        <v>1.2476333333333334</v>
      </c>
      <c r="N148">
        <v>7444653</v>
      </c>
      <c r="O148" s="3">
        <f t="shared" ref="O148" si="24">N148/G148</f>
        <v>1.2407755</v>
      </c>
    </row>
    <row r="149" spans="1:15" ht="15.75" thickBot="1" x14ac:dyDescent="0.3">
      <c r="A149" s="12"/>
      <c r="B149" s="28" t="s">
        <v>157</v>
      </c>
      <c r="C149" s="29"/>
      <c r="D149" s="29"/>
      <c r="E149" s="29"/>
      <c r="F149" s="29"/>
      <c r="G149" s="29"/>
      <c r="H149" s="29"/>
      <c r="I149" s="13">
        <f>AVERAGE(I3:I148)</f>
        <v>1.0812733229126028</v>
      </c>
      <c r="K149" s="4">
        <f>AVERAGE(K3:K148)</f>
        <v>1.0852083874787206</v>
      </c>
      <c r="M149" s="4">
        <f>AVERAGE(M3:M148)</f>
        <v>1.079449504660061</v>
      </c>
      <c r="O149" s="4">
        <f>AVERAGE(O3:O148)</f>
        <v>1.0773872434892702</v>
      </c>
    </row>
  </sheetData>
  <mergeCells count="2">
    <mergeCell ref="B149:H149"/>
    <mergeCell ref="Z25:AA25"/>
  </mergeCells>
  <conditionalFormatting sqref="I3:I149">
    <cfRule type="cellIs" dxfId="2" priority="1" operator="between">
      <formula>0.85</formula>
      <formula>1.15</formula>
    </cfRule>
    <cfRule type="cellIs" dxfId="1" priority="2" operator="lessThan">
      <formula>0.85</formula>
    </cfRule>
    <cfRule type="cellIs" dxfId="0" priority="3" operator="greaterThan">
      <formula>1.15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Kenneth De Coster</cp:lastModifiedBy>
  <dcterms:created xsi:type="dcterms:W3CDTF">2021-06-15T23:09:40Z</dcterms:created>
  <dcterms:modified xsi:type="dcterms:W3CDTF">2022-02-25T17:54:02Z</dcterms:modified>
</cp:coreProperties>
</file>