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ropbox\UdelaR\CCEEA\Semestre 9\Muestreo I\Parcia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5" i="1"/>
  <c r="S9" i="1"/>
  <c r="S6" i="1"/>
  <c r="S7" i="1"/>
  <c r="S8" i="1"/>
  <c r="S5" i="1"/>
  <c r="R9" i="1"/>
  <c r="R6" i="1"/>
  <c r="R7" i="1"/>
  <c r="R8" i="1"/>
  <c r="R5" i="1"/>
  <c r="O9" i="1"/>
  <c r="N9" i="1"/>
  <c r="M7" i="1"/>
  <c r="E6" i="1"/>
  <c r="G6" i="1" s="1"/>
  <c r="E7" i="1"/>
  <c r="G7" i="1" s="1"/>
  <c r="E8" i="1"/>
  <c r="G8" i="1" s="1"/>
  <c r="E5" i="1"/>
  <c r="G5" i="1" s="1"/>
  <c r="D9" i="1"/>
  <c r="C9" i="1"/>
  <c r="I8" i="1" s="1"/>
  <c r="M8" i="1" s="1"/>
  <c r="B9" i="1"/>
  <c r="F6" i="1" l="1"/>
  <c r="K6" i="1" s="1"/>
  <c r="F8" i="1"/>
  <c r="K8" i="1" s="1"/>
  <c r="G9" i="1"/>
  <c r="H8" i="1" s="1"/>
  <c r="H7" i="1"/>
  <c r="I5" i="1"/>
  <c r="I6" i="1"/>
  <c r="M6" i="1" s="1"/>
  <c r="E9" i="1"/>
  <c r="F5" i="1"/>
  <c r="K5" i="1" s="1"/>
  <c r="K9" i="1" s="1"/>
  <c r="K2" i="1" s="1"/>
  <c r="F7" i="1"/>
  <c r="K7" i="1" s="1"/>
  <c r="B2" i="1"/>
  <c r="H5" i="1" l="1"/>
  <c r="H6" i="1"/>
  <c r="Q8" i="1"/>
  <c r="P8" i="1"/>
  <c r="U8" i="1" s="1"/>
  <c r="L8" i="1"/>
  <c r="I9" i="1"/>
  <c r="M5" i="1"/>
  <c r="Q5" i="1"/>
  <c r="P5" i="1"/>
  <c r="U5" i="1" s="1"/>
  <c r="L5" i="1"/>
  <c r="P6" i="1"/>
  <c r="U6" i="1" s="1"/>
  <c r="F9" i="1"/>
  <c r="M9" i="1"/>
  <c r="M2" i="1" s="1"/>
  <c r="H9" i="1"/>
  <c r="Q7" i="1"/>
  <c r="P7" i="1"/>
  <c r="U7" i="1" s="1"/>
  <c r="L7" i="1"/>
  <c r="L6" i="1" l="1"/>
  <c r="L9" i="1" s="1"/>
  <c r="L2" i="1" s="1"/>
  <c r="Q6" i="1"/>
  <c r="Q9" i="1" s="1"/>
  <c r="U9" i="1"/>
  <c r="P2" i="1" s="1"/>
</calcChain>
</file>

<file path=xl/sharedStrings.xml><?xml version="1.0" encoding="utf-8"?>
<sst xmlns="http://schemas.openxmlformats.org/spreadsheetml/2006/main" count="26" uniqueCount="24">
  <si>
    <t>Estrato</t>
  </si>
  <si>
    <t>TOTAL</t>
  </si>
  <si>
    <t>N_h</t>
  </si>
  <si>
    <t>SUMA_U_h (x_k)</t>
  </si>
  <si>
    <t>SUMA_U_h (x_k)^2</t>
  </si>
  <si>
    <t>S^2_x_h</t>
  </si>
  <si>
    <t>n_prop</t>
  </si>
  <si>
    <t>n =</t>
  </si>
  <si>
    <t>n_opt</t>
  </si>
  <si>
    <t>N_h*S_h</t>
  </si>
  <si>
    <t>n_porpx</t>
  </si>
  <si>
    <t>S^2_y_U_h</t>
  </si>
  <si>
    <t>V_SI t_pi</t>
  </si>
  <si>
    <t>Deff</t>
  </si>
  <si>
    <t>SUMA_s_h (y_k)</t>
  </si>
  <si>
    <t>SUMA_s_h (y_k)^2</t>
  </si>
  <si>
    <t>S^2_y_s_h</t>
  </si>
  <si>
    <t>t_hat_pi</t>
  </si>
  <si>
    <t>V_STSI (t_pi)</t>
  </si>
  <si>
    <t>N_h*S^2_y_U_h</t>
  </si>
  <si>
    <t>V_hat_STSI (t_pi)</t>
  </si>
  <si>
    <t xml:space="preserve">n_100 </t>
  </si>
  <si>
    <t>Inf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</si>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</sst>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3" borderId="0" xfId="1" applyNumberFormat="1" applyFont="1" applyFill="1" applyAlignment="1">
      <alignment horizontal="center"/>
    </xf>
    <xf numFmtId="1" fontId="0" fillId="4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4" borderId="0" xfId="0" applyNumberFormat="1" applyFill="1"/>
    <xf numFmtId="43" fontId="0" fillId="3" borderId="0" xfId="0" applyNumberFormat="1" applyFill="1"/>
    <xf numFmtId="43" fontId="0" fillId="2" borderId="0" xfId="0" applyNumberFormat="1" applyFill="1"/>
    <xf numFmtId="165" fontId="3" fillId="3" borderId="3" xfId="0" applyNumberFormat="1" applyFont="1" applyFill="1" applyBorder="1"/>
    <xf numFmtId="165" fontId="3" fillId="2" borderId="3" xfId="0" applyNumberFormat="1" applyFont="1" applyFill="1" applyBorder="1"/>
    <xf numFmtId="165" fontId="3" fillId="4" borderId="4" xfId="0" applyNumberFormat="1" applyFont="1" applyFill="1" applyBorder="1"/>
    <xf numFmtId="0" fontId="2" fillId="5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3" fontId="2" fillId="6" borderId="4" xfId="0" applyNumberFormat="1" applyFont="1" applyFill="1" applyBorder="1"/>
    <xf numFmtId="0" fontId="2" fillId="6" borderId="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C7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G6" sqref="G6"/>
    </sheetView>
  </sheetViews>
  <sheetFormatPr baseColWidth="10" defaultRowHeight="15" x14ac:dyDescent="0.25"/>
  <cols>
    <col min="1" max="1" width="8.7109375" bestFit="1" customWidth="1"/>
    <col min="2" max="2" width="10.5703125" bestFit="1" customWidth="1"/>
    <col min="3" max="4" width="11.140625" bestFit="1" customWidth="1"/>
    <col min="5" max="5" width="8.140625" bestFit="1" customWidth="1"/>
    <col min="6" max="6" width="7.28515625" bestFit="1" customWidth="1"/>
    <col min="7" max="7" width="9.5703125" bestFit="1" customWidth="1"/>
    <col min="8" max="8" width="7" customWidth="1"/>
    <col min="9" max="9" width="9.5703125" customWidth="1"/>
    <col min="10" max="10" width="10.5703125" bestFit="1" customWidth="1"/>
    <col min="11" max="13" width="12.42578125" bestFit="1" customWidth="1"/>
    <col min="14" max="14" width="10.7109375" customWidth="1"/>
    <col min="17" max="17" width="9.5703125" bestFit="1" customWidth="1"/>
    <col min="18" max="18" width="10.5703125" customWidth="1"/>
    <col min="21" max="21" width="15.140625" customWidth="1"/>
  </cols>
  <sheetData>
    <row r="1" spans="1:21" ht="15.75" thickBot="1" x14ac:dyDescent="0.3">
      <c r="A1" t="s">
        <v>7</v>
      </c>
      <c r="B1">
        <v>40</v>
      </c>
    </row>
    <row r="2" spans="1:21" ht="15.75" thickBot="1" x14ac:dyDescent="0.3">
      <c r="A2" t="s">
        <v>12</v>
      </c>
      <c r="B2" s="1">
        <f>+($B$9^2/$B$1)*(1-$B$1/$B$9)*$J$9</f>
        <v>91054.944000000003</v>
      </c>
      <c r="J2" s="17" t="s">
        <v>13</v>
      </c>
      <c r="K2" s="14">
        <f>+K9/$B$2</f>
        <v>0.4851973331618325</v>
      </c>
      <c r="L2" s="15">
        <f t="shared" ref="L2:M2" si="0">+L9/$B$2</f>
        <v>0.49672549356573098</v>
      </c>
      <c r="M2" s="16">
        <f t="shared" si="0"/>
        <v>0.49990030395074631</v>
      </c>
      <c r="O2" s="23" t="s">
        <v>21</v>
      </c>
      <c r="P2" s="22">
        <f>+($B$9*1.96^2*U9)/(100^2+1.96^2*U9)</f>
        <v>211.49623307643395</v>
      </c>
    </row>
    <row r="4" spans="1:21" ht="30" x14ac:dyDescent="0.25">
      <c r="A4" s="18" t="s">
        <v>0</v>
      </c>
      <c r="B4" s="18" t="s">
        <v>2</v>
      </c>
      <c r="C4" s="18" t="s">
        <v>3</v>
      </c>
      <c r="D4" s="18" t="s">
        <v>4</v>
      </c>
      <c r="E4" s="18" t="s">
        <v>5</v>
      </c>
      <c r="F4" s="19" t="s">
        <v>6</v>
      </c>
      <c r="G4" s="18" t="s">
        <v>9</v>
      </c>
      <c r="H4" s="20" t="s">
        <v>8</v>
      </c>
      <c r="I4" s="21" t="s">
        <v>10</v>
      </c>
      <c r="J4" s="18" t="s">
        <v>11</v>
      </c>
      <c r="K4" s="19" t="s">
        <v>18</v>
      </c>
      <c r="L4" s="20" t="s">
        <v>18</v>
      </c>
      <c r="M4" s="21" t="s">
        <v>18</v>
      </c>
      <c r="N4" s="18" t="s">
        <v>14</v>
      </c>
      <c r="O4" s="18" t="s">
        <v>15</v>
      </c>
      <c r="P4" s="20" t="s">
        <v>16</v>
      </c>
      <c r="Q4" s="20" t="s">
        <v>17</v>
      </c>
      <c r="R4" s="20" t="s">
        <v>20</v>
      </c>
      <c r="S4" s="20" t="s">
        <v>22</v>
      </c>
      <c r="T4" s="20" t="s">
        <v>23</v>
      </c>
      <c r="U4" s="20" t="s">
        <v>19</v>
      </c>
    </row>
    <row r="5" spans="1:21" x14ac:dyDescent="0.25">
      <c r="A5" s="9">
        <v>1</v>
      </c>
      <c r="B5" s="10">
        <v>44</v>
      </c>
      <c r="C5" s="2">
        <v>1518</v>
      </c>
      <c r="D5" s="2">
        <v>52764</v>
      </c>
      <c r="E5" s="1">
        <f>+B5/(B5-1)*((1/B5)*D5-(C5/B5)^2)</f>
        <v>9.1395348837209944</v>
      </c>
      <c r="F5" s="7">
        <f>+$B$1*B5/$B$9</f>
        <v>6.197183098591549</v>
      </c>
      <c r="G5" s="3">
        <f>+B5*SQRT(E5)</f>
        <v>133.01932015644886</v>
      </c>
      <c r="H5" s="6">
        <f>ROUND(($B$1*G5)/$G$9,0)</f>
        <v>5</v>
      </c>
      <c r="I5" s="8">
        <f>ROUND($B$1*C5/$C$9,0)</f>
        <v>4</v>
      </c>
      <c r="J5" s="10">
        <v>18.48</v>
      </c>
      <c r="K5" s="12">
        <f>+($B5^2/F5)*(1-F5/$B5)*$J5</f>
        <v>4960.0320000000011</v>
      </c>
      <c r="L5" s="13">
        <f t="shared" ref="L5:M8" si="1">+($B5^2/H5)*(1-H5/$B5)*$J5</f>
        <v>6342.3360000000002</v>
      </c>
      <c r="M5" s="11">
        <f t="shared" si="1"/>
        <v>8131.2</v>
      </c>
      <c r="N5">
        <v>89</v>
      </c>
      <c r="O5" s="2">
        <v>1647</v>
      </c>
      <c r="P5" s="13">
        <f>+(H5/(H5-1))*(O5/H5-(N5/H5)^2)</f>
        <v>15.699999999999932</v>
      </c>
      <c r="Q5" s="13">
        <f>+B5/H5*N5</f>
        <v>783.2</v>
      </c>
      <c r="R5" s="13">
        <f>+(B5^2/H5)*(1-H5/B5)*P5</f>
        <v>5388.2399999999761</v>
      </c>
      <c r="S5" s="13">
        <f>+$Q5-1.96*SQRT($R5)</f>
        <v>639.32692126738971</v>
      </c>
      <c r="T5" s="13">
        <f>+$Q5+1.96*SQRT($R5)</f>
        <v>927.07307873261038</v>
      </c>
      <c r="U5" s="13">
        <f>+P5*B5</f>
        <v>690.799999999997</v>
      </c>
    </row>
    <row r="6" spans="1:21" x14ac:dyDescent="0.25">
      <c r="A6" s="9">
        <v>2</v>
      </c>
      <c r="B6" s="10">
        <v>168</v>
      </c>
      <c r="C6" s="2">
        <v>7524</v>
      </c>
      <c r="D6" s="2">
        <v>339344</v>
      </c>
      <c r="E6" s="1">
        <f t="shared" ref="E6:E9" si="2">+B6/(B6-1)*((1/B6)*D6-(C6/B6)^2)</f>
        <v>14.229255774165862</v>
      </c>
      <c r="F6" s="7">
        <f>+$B$1*B6/$B$9</f>
        <v>23.661971830985916</v>
      </c>
      <c r="G6" s="3">
        <f t="shared" ref="G6:G8" si="3">+B6*SQRT(E6)</f>
        <v>633.72432095514318</v>
      </c>
      <c r="H6" s="6">
        <f>ROUND(($B$1*G6)/$G$9,0)</f>
        <v>21</v>
      </c>
      <c r="I6" s="8">
        <f>ROUND($B$1*C6/$C$9,0)</f>
        <v>22</v>
      </c>
      <c r="J6" s="10">
        <v>24.55</v>
      </c>
      <c r="K6" s="12">
        <f>+($B6^2/F6)*(1-F6/$B6)*$J6</f>
        <v>25158.84</v>
      </c>
      <c r="L6" s="13">
        <f t="shared" si="1"/>
        <v>28870.799999999999</v>
      </c>
      <c r="M6" s="11">
        <f t="shared" si="1"/>
        <v>27371.018181818185</v>
      </c>
      <c r="N6">
        <v>441</v>
      </c>
      <c r="O6" s="2">
        <v>9735</v>
      </c>
      <c r="P6" s="13">
        <f t="shared" ref="P6:P8" si="4">+(H6/(H6-1))*(O6/H6-(N6/H6)^2)</f>
        <v>23.699999999999985</v>
      </c>
      <c r="Q6" s="13">
        <f>+B6/H6*N6</f>
        <v>3528</v>
      </c>
      <c r="R6" s="13">
        <f t="shared" ref="R6:R8" si="5">+(B6^2/H6)*(1-H6/B6)*P6</f>
        <v>27871.199999999983</v>
      </c>
      <c r="S6" s="13">
        <f t="shared" ref="S6:S9" si="6">+$Q6-1.96*SQRT($R6)</f>
        <v>3200.7844717621124</v>
      </c>
      <c r="T6" s="13">
        <f t="shared" ref="T6:T9" si="7">+$Q6+1.96*SQRT($R6)</f>
        <v>3855.2155282378876</v>
      </c>
      <c r="U6" s="13">
        <f t="shared" ref="U6:U8" si="8">+P6*B6</f>
        <v>3981.5999999999976</v>
      </c>
    </row>
    <row r="7" spans="1:21" x14ac:dyDescent="0.25">
      <c r="A7" s="9">
        <v>3</v>
      </c>
      <c r="B7" s="10">
        <v>56</v>
      </c>
      <c r="C7" s="2">
        <v>3198</v>
      </c>
      <c r="D7" s="2">
        <v>184168</v>
      </c>
      <c r="E7" s="1">
        <f t="shared" si="2"/>
        <v>27.988311688311789</v>
      </c>
      <c r="F7" s="7">
        <f>+$B$1*B7/$B$9</f>
        <v>7.887323943661972</v>
      </c>
      <c r="G7" s="3">
        <f t="shared" si="3"/>
        <v>296.26229165141109</v>
      </c>
      <c r="H7" s="6">
        <f>ROUND(($B$1*G7)/$G$9,0)</f>
        <v>10</v>
      </c>
      <c r="I7" s="8">
        <v>10</v>
      </c>
      <c r="J7" s="10">
        <v>34.61</v>
      </c>
      <c r="K7" s="12">
        <f>+($B7^2/F7)*(1-F7/$B7)*$J7</f>
        <v>11822.775999999998</v>
      </c>
      <c r="L7" s="13">
        <f t="shared" si="1"/>
        <v>8915.5360000000001</v>
      </c>
      <c r="M7" s="11">
        <f t="shared" si="1"/>
        <v>8915.5360000000001</v>
      </c>
      <c r="N7">
        <v>280</v>
      </c>
      <c r="O7" s="2">
        <v>8294</v>
      </c>
      <c r="P7" s="13">
        <f t="shared" si="4"/>
        <v>50.444444444444422</v>
      </c>
      <c r="Q7" s="13">
        <f>+B7/H7*N7</f>
        <v>1568</v>
      </c>
      <c r="R7" s="13">
        <f t="shared" si="5"/>
        <v>12994.488888888884</v>
      </c>
      <c r="S7" s="13">
        <f t="shared" si="6"/>
        <v>1344.5729906310439</v>
      </c>
      <c r="T7" s="13">
        <f t="shared" si="7"/>
        <v>1791.4270093689561</v>
      </c>
      <c r="U7" s="13">
        <f t="shared" si="8"/>
        <v>2824.8888888888878</v>
      </c>
    </row>
    <row r="8" spans="1:21" x14ac:dyDescent="0.25">
      <c r="A8" s="9">
        <v>4</v>
      </c>
      <c r="B8" s="10">
        <v>16</v>
      </c>
      <c r="C8" s="2">
        <v>1260</v>
      </c>
      <c r="D8" s="2">
        <v>100016</v>
      </c>
      <c r="E8" s="1">
        <f t="shared" si="2"/>
        <v>52.733333333333334</v>
      </c>
      <c r="F8" s="7">
        <f>+$B$1*B8/$B$9</f>
        <v>2.2535211267605635</v>
      </c>
      <c r="G8" s="3">
        <f t="shared" si="3"/>
        <v>116.18835282993443</v>
      </c>
      <c r="H8" s="6">
        <f>ROUND(($B$1*G8)/$G$9,0)</f>
        <v>4</v>
      </c>
      <c r="I8" s="8">
        <f>ROUND($B$1*C8/$C$9,0)</f>
        <v>4</v>
      </c>
      <c r="J8" s="10">
        <v>22.93</v>
      </c>
      <c r="K8" s="12">
        <f>+($B8^2/F8)*(1-F8/$B8)*$J8</f>
        <v>2237.9679999999998</v>
      </c>
      <c r="L8" s="13">
        <f t="shared" si="1"/>
        <v>1100.6399999999999</v>
      </c>
      <c r="M8" s="11">
        <f t="shared" si="1"/>
        <v>1100.6399999999999</v>
      </c>
      <c r="N8">
        <v>152</v>
      </c>
      <c r="O8" s="2">
        <v>5794</v>
      </c>
      <c r="P8" s="13">
        <f t="shared" si="4"/>
        <v>6</v>
      </c>
      <c r="Q8" s="13">
        <f>+B8/H8*N8</f>
        <v>608</v>
      </c>
      <c r="R8" s="13">
        <f t="shared" si="5"/>
        <v>288</v>
      </c>
      <c r="S8" s="13">
        <f t="shared" si="6"/>
        <v>574.73769701298477</v>
      </c>
      <c r="T8" s="13">
        <f t="shared" si="7"/>
        <v>641.26230298701523</v>
      </c>
      <c r="U8" s="13">
        <f t="shared" si="8"/>
        <v>96</v>
      </c>
    </row>
    <row r="9" spans="1:21" x14ac:dyDescent="0.25">
      <c r="A9" s="9" t="s">
        <v>1</v>
      </c>
      <c r="B9" s="10">
        <f>+SUM(B5:B8)</f>
        <v>284</v>
      </c>
      <c r="C9" s="2">
        <f>+SUM(C5:C8)</f>
        <v>13500</v>
      </c>
      <c r="D9" s="2">
        <f>+SUM(D5:D8)</f>
        <v>676292</v>
      </c>
      <c r="E9" s="1">
        <f t="shared" si="2"/>
        <v>122.14363211068576</v>
      </c>
      <c r="F9" s="7">
        <f>+SUM(F5:F8)</f>
        <v>40</v>
      </c>
      <c r="G9" s="4">
        <f>+SUM(G5:G8)</f>
        <v>1179.1942855929376</v>
      </c>
      <c r="H9" s="6">
        <f>+SUM(H5:H8)</f>
        <v>40</v>
      </c>
      <c r="I9" s="8">
        <f>+SUM(I5:I8)</f>
        <v>40</v>
      </c>
      <c r="J9" s="10">
        <v>52.56</v>
      </c>
      <c r="K9" s="12">
        <f>+SUM(K5:K8)</f>
        <v>44179.616000000002</v>
      </c>
      <c r="L9" s="13">
        <f>+SUM(L5:L8)</f>
        <v>45229.311999999998</v>
      </c>
      <c r="M9" s="11">
        <f>+SUM(M5:M8)</f>
        <v>45518.394181818185</v>
      </c>
      <c r="N9">
        <f>+SUM(N5:N8)</f>
        <v>962</v>
      </c>
      <c r="O9" s="2">
        <f>+SUM(O5:O8)</f>
        <v>25470</v>
      </c>
      <c r="P9" s="5"/>
      <c r="Q9" s="13">
        <f>SUM(Q5:Q8)</f>
        <v>6487.2</v>
      </c>
      <c r="R9" s="13">
        <f>+SUM(R5:R8)</f>
        <v>46541.92888888884</v>
      </c>
      <c r="S9" s="13">
        <f t="shared" si="6"/>
        <v>6064.3578615847809</v>
      </c>
      <c r="T9" s="13">
        <f t="shared" si="7"/>
        <v>6910.0421384152187</v>
      </c>
      <c r="U9" s="13">
        <f>+SUM(U5:U8)</f>
        <v>7593.288888888882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2017-04-27T22:25:16Z</dcterms:created>
  <dcterms:modified xsi:type="dcterms:W3CDTF">2017-04-28T14:14:42Z</dcterms:modified>
</cp:coreProperties>
</file>