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'老婆合資(投資)'!$A$1:$K$285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C280" i="1"/>
  <c r="C279"/>
  <c r="C278"/>
  <c r="C276"/>
  <c r="C277"/>
  <c r="C275"/>
  <c r="J245"/>
  <c r="B244"/>
  <c r="J244" s="1"/>
  <c r="C243"/>
  <c r="C252"/>
  <c r="J241"/>
  <c r="C241"/>
  <c r="C274"/>
  <c r="C245"/>
  <c r="B240"/>
  <c r="J240" s="1"/>
  <c r="C242"/>
  <c r="C238"/>
  <c r="C273" l="1"/>
  <c r="J236"/>
  <c r="J237"/>
  <c r="C281"/>
  <c r="C272"/>
  <c r="J234"/>
  <c r="J233"/>
  <c r="C237"/>
  <c r="E7" i="5"/>
  <c r="J22"/>
  <c r="C236" i="1"/>
  <c r="J232"/>
  <c r="C271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255"/>
  <c r="C227"/>
  <c r="C239"/>
  <c r="C226"/>
  <c r="C254"/>
  <c r="C253"/>
  <c r="C224"/>
  <c r="C251"/>
  <c r="C250"/>
  <c r="C249"/>
  <c r="C248"/>
  <c r="C247"/>
  <c r="C246"/>
  <c r="C270"/>
  <c r="C222"/>
  <c r="J221"/>
  <c r="C221"/>
  <c r="C261"/>
  <c r="C267"/>
  <c r="C266"/>
  <c r="C265"/>
  <c r="C264"/>
  <c r="C263"/>
  <c r="C262"/>
  <c r="C260"/>
  <c r="C259"/>
  <c r="C258"/>
  <c r="C257"/>
  <c r="C269"/>
  <c r="C268"/>
  <c r="J219"/>
  <c r="J220"/>
  <c r="J218"/>
  <c r="J217"/>
  <c r="J212"/>
  <c r="J211"/>
  <c r="J209"/>
  <c r="J208"/>
  <c r="D7" i="5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Q6" i="5"/>
  <c r="E3"/>
  <c r="E4"/>
  <c r="E5"/>
  <c r="E6"/>
  <c r="P7"/>
  <c r="D3"/>
  <c r="D4"/>
  <c r="D5"/>
  <c r="D6"/>
  <c r="L16"/>
  <c r="J284" i="1"/>
  <c r="J186"/>
  <c r="J187"/>
  <c r="J184"/>
  <c r="J185"/>
  <c r="J183"/>
  <c r="J181"/>
  <c r="J182"/>
  <c r="J178"/>
  <c r="J179"/>
  <c r="J180"/>
  <c r="J177"/>
  <c r="J176"/>
  <c r="J175"/>
  <c r="J174"/>
  <c r="J173"/>
  <c r="J172"/>
  <c r="J171"/>
  <c r="Q3" i="5"/>
  <c r="Q4"/>
  <c r="Q5"/>
  <c r="G14" i="6"/>
  <c r="G15"/>
  <c r="F15"/>
  <c r="F14"/>
  <c r="J169" i="1"/>
  <c r="J170"/>
  <c r="J168"/>
  <c r="J167"/>
  <c r="J166"/>
  <c r="J164"/>
  <c r="J165"/>
  <c r="Q2" i="5"/>
  <c r="J163" i="1"/>
  <c r="J162"/>
  <c r="J161"/>
  <c r="J160"/>
  <c r="Q12" i="5"/>
  <c r="Q13"/>
  <c r="Q14"/>
  <c r="Q15"/>
  <c r="P12"/>
  <c r="P13"/>
  <c r="P14"/>
  <c r="P15"/>
  <c r="P16"/>
  <c r="Q11"/>
  <c r="P11"/>
  <c r="P3"/>
  <c r="J2"/>
  <c r="J3"/>
  <c r="J4"/>
  <c r="J5"/>
  <c r="J6"/>
  <c r="J7"/>
  <c r="P4"/>
  <c r="J159" i="1"/>
  <c r="J158"/>
  <c r="J155"/>
  <c r="J156"/>
  <c r="J157"/>
  <c r="P5" i="5"/>
  <c r="P2"/>
  <c r="J145" i="1"/>
  <c r="J146"/>
  <c r="J147"/>
  <c r="J148"/>
  <c r="J149"/>
  <c r="J150"/>
  <c r="J151"/>
  <c r="J152"/>
  <c r="J153"/>
  <c r="J154"/>
  <c r="J144"/>
  <c r="J140"/>
  <c r="J141"/>
  <c r="J142"/>
  <c r="J143"/>
  <c r="J139"/>
  <c r="C3" i="5"/>
  <c r="C4"/>
  <c r="C5"/>
  <c r="C6"/>
  <c r="C7"/>
  <c r="J138" i="1"/>
  <c r="J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J131" i="1"/>
  <c r="J130"/>
  <c r="J129"/>
  <c r="J125"/>
  <c r="J126"/>
  <c r="J127"/>
  <c r="J128"/>
  <c r="J124"/>
  <c r="I5" i="5"/>
  <c r="I6"/>
  <c r="I2"/>
  <c r="O7"/>
  <c r="N5"/>
  <c r="N2"/>
  <c r="M5"/>
  <c r="M2"/>
  <c r="O3"/>
  <c r="O4"/>
  <c r="O5"/>
  <c r="O6"/>
  <c r="O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P6" i="5"/>
  <c r="I3"/>
  <c r="N3"/>
  <c r="M6"/>
  <c r="N6"/>
  <c r="M4"/>
  <c r="N4"/>
  <c r="I4"/>
  <c r="M3"/>
  <c r="M7"/>
  <c r="J235" i="1" l="1"/>
  <c r="N7" i="5"/>
  <c r="Q16"/>
  <c r="H13" i="6"/>
  <c r="I7" i="5"/>
  <c r="Q7"/>
  <c r="L19"/>
</calcChain>
</file>

<file path=xl/sharedStrings.xml><?xml version="1.0" encoding="utf-8"?>
<sst xmlns="http://schemas.openxmlformats.org/spreadsheetml/2006/main" count="870" uniqueCount="381">
  <si>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</si>
  <si>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</si>
  <si>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</si>
  <si>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</si>
  <si>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</si>
  <si>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</si>
  <si>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</si>
  <si>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</si>
  <si>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</si>
  <si>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</si>
  <si>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</si>
  <si>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</si>
  <si>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</si>
  <si>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</si>
  <si>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</si>
  <si>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</si>
  <si>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</si>
  <si>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</si>
  <si>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</si>
  <si>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</si>
  <si>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</si>
  <si>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</si>
  <si>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</si>
  <si>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</si>
  <si>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</si>
  <si>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</si>
  <si>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</si>
  <si>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</si>
  <si>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</si>
  <si>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</si>
  <si>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</si>
  <si>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</si>
  <si>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</si>
  <si>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</si>
  <si>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</si>
  <si>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</si>
  <si>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</si>
  <si>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</si>
  <si>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</si>
  <si>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</si>
  <si>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</si>
  <si>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</si>
  <si>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</si>
  <si>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</si>
  <si>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</si>
  <si>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</si>
  <si>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</si>
  <si>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</si>
  <si>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</si>
  <si>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</si>
  <si>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</si>
  <si>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</si>
  <si>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</si>
  <si>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</si>
  <si>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</si>
  <si>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</si>
  <si>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</si>
  <si>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</si>
  <si>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</si>
  <si>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</si>
  <si>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</si>
  <si>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</si>
  <si>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</si>
  <si>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</si>
  <si>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</si>
  <si>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</si>
  <si>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</si>
  <si>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</si>
  <si>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</si>
  <si>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</si>
  <si>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</si>
  <si>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</si>
  <si>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</si>
  <si>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</si>
  <si>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</si>
  <si>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</si>
  <si>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</si>
  <si>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</si>
  <si>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</si>
  <si>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</si>
  <si>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</si>
  <si>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</si>
  <si>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</si>
  <si>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</si>
  <si>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</si>
  <si>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</si>
  <si>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</si>
  <si>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</si>
  <si>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</si>
  <si>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</si>
  <si>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</si>
  <si>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</si>
  <si>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</si>
  <si>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</si>
  <si>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</si>
  <si>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</si>
  <si>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</si>
  <si>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</si>
  <si>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</si>
  <si>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</si>
  <si>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</si>
  <si>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</si>
  <si>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</si>
  <si>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</si>
  <si>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</si>
  <si>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</si>
  <si>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</si>
  <si>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</si>
  <si>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</si>
  <si>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</si>
  <si>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</si>
  <si>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</si>
  <si>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</si>
  <si>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</si>
  <si>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</si>
  <si>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</si>
  <si>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</si>
  <si>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</si>
  <si>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</si>
  <si>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</si>
  <si>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</si>
  <si>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</si>
  <si>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</si>
  <si>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</si>
  <si>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</si>
  <si>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</si>
  <si>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</si>
  <si>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</si>
  <si>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</si>
  <si>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</si>
  <si>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</si>
  <si>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</si>
  <si>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</si>
  <si>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</si>
  <si>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</si>
  <si>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</si>
  <si>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</si>
  <si>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</si>
  <si>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</si>
  <si>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</si>
  <si>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</si>
  <si>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</si>
  <si>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</si>
  <si>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</si>
  <si>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</si>
  <si>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</si>
  <si>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</si>
  <si>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</si>
  <si>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</si>
  <si>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</si>
  <si>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</si>
  <si>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</si>
  <si>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</si>
  <si>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</si>
  <si>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</si>
  <si>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</si>
  <si>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</si>
  <si>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</si>
  <si>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</si>
  <si>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</si>
  <si>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</si>
  <si>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</si>
  <si>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</si>
  <si>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</si>
  <si>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</si>
  <si>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</si>
  <si>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</si>
  <si>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</si>
  <si>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</si>
  <si>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</si>
  <si>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</si>
  <si>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</si>
  <si>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</si>
  <si>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</si>
  <si>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</si>
  <si>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</si>
  <si>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</si>
  <si>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</si>
  <si>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</si>
  <si>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</si>
  <si>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</si>
  <si>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</si>
  <si>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</si>
  <si>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</si>
  <si>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</si>
  <si>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</si>
  <si>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</si>
  <si>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</si>
  <si>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</si>
  <si>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</si>
  <si>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</si>
  <si>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</si>
  <si>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</si>
  <si>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</si>
  <si>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</si>
  <si>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</si>
  <si>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</si>
  <si>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</si>
  <si>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</si>
  <si>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</si>
  <si>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</si>
  <si>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</si>
  <si>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</si>
  <si>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</si>
  <si>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</si>
  <si>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</si>
  <si>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</si>
  <si>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</si>
  <si>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</si>
  <si>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</si>
  <si>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</si>
  <si>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</si>
  <si>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</si>
  <si>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</si>
  <si>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</si>
  <si>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</si>
  <si>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</si>
  <si>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</si>
  <si>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</si>
  <si>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</si>
  <si>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</si>
  <si>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</si>
  <si>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</si>
  <si>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</si>
  <si>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</si>
  <si>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</si>
  <si>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</si>
  <si>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</si>
  <si>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</si>
  <si>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</si>
  <si>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</si>
  <si>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</si>
  <si>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</si>
  <si>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</si>
  <si>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</si>
  <si>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</si>
  <si>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</si>
  <si>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</si>
  <si>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</si>
  <si>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</si>
  <si>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</si>
  <si>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</si>
  <si>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</si>
  <si>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</si>
  <si>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</si>
  <si>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</si>
  <si>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</si>
  <si>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</si>
  <si>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</si>
  <si>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</si>
  <si>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</si>
  <si>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</si>
  <si>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</si>
  <si>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</si>
  <si>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</si>
  <si>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</si>
  <si>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</si>
  <si>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</si>
  <si>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</si>
  <si>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</si>
  <si>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</si>
  <si>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</si>
  <si>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</si>
  <si>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</si>
  <si>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</si>
  <si>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</si>
  <si>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</si>
  <si>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</si>
  <si>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</si>
  <si>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</si>
  <si>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</si>
  <si>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</si>
  <si>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</si>
  <si>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</si>
  <si>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</si>
  <si>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</si>
  <si>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</si>
  <si>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</si>
  <si>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</si>
  <si>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</si>
  <si>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</si>
  <si>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</si>
  <si>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</si>
  <si>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</si>
  <si>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</si>
  <si>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</si>
  <si>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</si>
  <si>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</si>
  <si>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</si>
  <si>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</si>
  <si>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</si>
  <si>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</si>
  <si>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</si>
  <si>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</si>
  <si>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</si>
  <si>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</si>
  <si>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</si>
  <si>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</si>
  <si>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</si>
  <si>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</si>
  <si>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</si>
  <si>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</si>
  <si>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</si>
  <si>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</si>
  <si>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</si>
  <si>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</si>
  <si>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</si>
  <si>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</si>
  <si>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</si>
  <si>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</si>
  <si>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</si>
  <si>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</si>
  <si>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</si>
  <si>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</si>
  <si>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</si>
  <si>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</si>
  <si>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</si>
  <si>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</si>
  <si>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</si>
  <si>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</si>
  <si>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</si>
  <si>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</si>
  <si>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</si>
  <si>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</si>
  <si>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</si>
  <si>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</si>
  <si>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</si>
  <si>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</si>
  <si>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</si>
  <si>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</si>
  <si>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</si>
  <si>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</si>
  <si>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</si>
  <si>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</si>
  <si>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</si>
  <si>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</si>
  <si>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</si>
  <si>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</si>
  <si>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2015 信貸利息手續成本大約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</si>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</sst>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1958455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2356133</c:v>
                </c:pt>
              </c:numCache>
            </c:numRef>
          </c:val>
        </c:ser>
        <c:marker val="1"/>
        <c:axId val="130328832"/>
        <c:axId val="150028672"/>
      </c:lineChart>
      <c:catAx>
        <c:axId val="130328832"/>
        <c:scaling>
          <c:orientation val="minMax"/>
        </c:scaling>
        <c:axPos val="b"/>
        <c:tickLblPos val="nextTo"/>
        <c:crossAx val="150028672"/>
        <c:crosses val="autoZero"/>
        <c:auto val="1"/>
        <c:lblAlgn val="ctr"/>
        <c:lblOffset val="100"/>
      </c:catAx>
      <c:valAx>
        <c:axId val="150028672"/>
        <c:scaling>
          <c:orientation val="minMax"/>
        </c:scaling>
        <c:axPos val="l"/>
        <c:majorGridlines/>
        <c:numFmt formatCode="General" sourceLinked="1"/>
        <c:tickLblPos val="nextTo"/>
        <c:crossAx val="130328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329"/>
  <sheetViews>
    <sheetView topLeftCell="A242" zoomScale="85" zoomScaleNormal="85" workbookViewId="0">
      <selection activeCell="B246" sqref="B246:B254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365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</row>
    <row r="2" spans="1:11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1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1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1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1">
      <c r="A6" s="1">
        <v>40755</v>
      </c>
      <c r="K6" s="12" t="s">
        <v>51</v>
      </c>
    </row>
    <row r="7" spans="1:11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1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1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1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1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1">
      <c r="A12" s="1">
        <v>40981</v>
      </c>
      <c r="B12">
        <v>-31044</v>
      </c>
      <c r="F12" t="s">
        <v>72</v>
      </c>
      <c r="K12" t="s">
        <v>83</v>
      </c>
    </row>
    <row r="13" spans="1:11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1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1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1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275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271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271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271</v>
      </c>
    </row>
    <row r="121" spans="1:11">
      <c r="A121" s="1">
        <v>41865</v>
      </c>
      <c r="D121" s="1"/>
      <c r="J121">
        <v>9980</v>
      </c>
      <c r="K121" t="s">
        <v>278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282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276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288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289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290</v>
      </c>
    </row>
    <row r="132" spans="1:11" hidden="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274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301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273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273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243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243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302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270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270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270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270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243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270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270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270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270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270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270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270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270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270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276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306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307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307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300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308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314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313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272</v>
      </c>
    </row>
    <row r="163" spans="1:11">
      <c r="A163" s="1" t="s">
        <v>330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329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272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272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272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317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317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323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316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326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316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316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331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332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333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336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336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348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348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336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349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336</v>
      </c>
    </row>
    <row r="192" spans="1:11">
      <c r="A192" s="1">
        <v>41964</v>
      </c>
      <c r="D192" s="1">
        <v>42185</v>
      </c>
      <c r="J192">
        <v>-10196</v>
      </c>
      <c r="K192" s="12" t="s">
        <v>350</v>
      </c>
    </row>
    <row r="193" spans="1:11">
      <c r="A193" s="1">
        <v>41956</v>
      </c>
      <c r="D193" s="1">
        <v>42186</v>
      </c>
      <c r="J193">
        <v>-19427</v>
      </c>
      <c r="K193" s="12" t="s">
        <v>351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348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336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336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354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356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354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354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357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333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356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361</v>
      </c>
    </row>
    <row r="214" spans="1:11">
      <c r="A214" s="1">
        <v>42235</v>
      </c>
      <c r="D214" s="1"/>
      <c r="J214">
        <v>14032</v>
      </c>
      <c r="K214" t="s">
        <v>362</v>
      </c>
    </row>
    <row r="215" spans="1:11">
      <c r="A215" s="1">
        <v>42236</v>
      </c>
      <c r="D215" s="1"/>
      <c r="J215">
        <v>40760</v>
      </c>
      <c r="K215" t="s">
        <v>363</v>
      </c>
    </row>
    <row r="216" spans="1:11">
      <c r="A216" s="1">
        <v>42236</v>
      </c>
      <c r="D216" s="1"/>
      <c r="J216">
        <v>252157</v>
      </c>
      <c r="K216" t="s">
        <v>363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358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358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358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367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366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357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368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366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357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336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371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370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372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369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373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352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374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357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376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378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357</v>
      </c>
    </row>
    <row r="246" spans="1:11">
      <c r="A246" s="1">
        <v>42111</v>
      </c>
      <c r="B246">
        <v>99484</v>
      </c>
      <c r="C246" s="5">
        <f>B246/1</f>
        <v>99484</v>
      </c>
      <c r="D246" s="1"/>
      <c r="F246" t="s">
        <v>7</v>
      </c>
      <c r="K246" t="s">
        <v>221</v>
      </c>
    </row>
    <row r="247" spans="1:11">
      <c r="A247" s="1">
        <v>42096</v>
      </c>
      <c r="B247">
        <v>1413154</v>
      </c>
      <c r="C247" s="5">
        <f>B247/15.564</f>
        <v>90796.324852223072</v>
      </c>
      <c r="D247" s="1"/>
      <c r="F247" t="s">
        <v>7</v>
      </c>
      <c r="K247" t="s">
        <v>327</v>
      </c>
    </row>
    <row r="248" spans="1:11">
      <c r="A248" s="1">
        <v>42115</v>
      </c>
      <c r="B248">
        <v>1031076</v>
      </c>
      <c r="C248" s="5">
        <f>B248/11</f>
        <v>93734.181818181823</v>
      </c>
      <c r="D248" s="1"/>
      <c r="F248" t="s">
        <v>7</v>
      </c>
      <c r="K248" t="s">
        <v>324</v>
      </c>
    </row>
    <row r="249" spans="1:11">
      <c r="A249" s="1">
        <v>42116</v>
      </c>
      <c r="B249">
        <v>1310819</v>
      </c>
      <c r="C249" s="5">
        <f>B249/14</f>
        <v>93629.928571428565</v>
      </c>
      <c r="D249" s="1"/>
      <c r="F249" t="s">
        <v>7</v>
      </c>
      <c r="K249" t="s">
        <v>325</v>
      </c>
    </row>
    <row r="250" spans="1:11">
      <c r="A250" s="1">
        <v>42121</v>
      </c>
      <c r="B250">
        <v>87875</v>
      </c>
      <c r="C250" s="5">
        <f>B250/1</f>
        <v>87875</v>
      </c>
      <c r="D250" s="1"/>
      <c r="F250" t="s">
        <v>7</v>
      </c>
      <c r="K250" t="s">
        <v>221</v>
      </c>
    </row>
    <row r="251" spans="1:11">
      <c r="A251" s="1">
        <v>42122</v>
      </c>
      <c r="B251">
        <v>810692</v>
      </c>
      <c r="C251" s="5">
        <f>B251/9</f>
        <v>90076.888888888891</v>
      </c>
      <c r="D251" s="1"/>
      <c r="F251" t="s">
        <v>7</v>
      </c>
      <c r="K251" t="s">
        <v>328</v>
      </c>
    </row>
    <row r="252" spans="1:11">
      <c r="A252" s="1">
        <v>42144</v>
      </c>
      <c r="B252">
        <v>4675</v>
      </c>
      <c r="C252" s="5">
        <f>B252/0.091</f>
        <v>51373.626373626372</v>
      </c>
      <c r="D252" s="1"/>
      <c r="F252" t="s">
        <v>7</v>
      </c>
      <c r="K252" t="s">
        <v>377</v>
      </c>
    </row>
    <row r="253" spans="1:11">
      <c r="A253" s="1">
        <v>42150</v>
      </c>
      <c r="B253">
        <v>1050</v>
      </c>
      <c r="C253" s="5">
        <f>B253/0.054</f>
        <v>19444.444444444445</v>
      </c>
      <c r="D253" s="1"/>
      <c r="F253" t="s">
        <v>7</v>
      </c>
      <c r="K253" t="s">
        <v>334</v>
      </c>
    </row>
    <row r="254" spans="1:11">
      <c r="A254" s="1">
        <v>42156</v>
      </c>
      <c r="B254">
        <v>22340</v>
      </c>
      <c r="C254" s="5">
        <f>B254/0.291</f>
        <v>76769.759450171827</v>
      </c>
      <c r="D254" s="1"/>
      <c r="F254" t="s">
        <v>7</v>
      </c>
      <c r="K254" t="s">
        <v>335</v>
      </c>
    </row>
    <row r="255" spans="1:11">
      <c r="A255" s="1">
        <v>42200</v>
      </c>
      <c r="B255">
        <v>4302</v>
      </c>
      <c r="C255" s="5">
        <f>B255/0.054</f>
        <v>79666.666666666672</v>
      </c>
      <c r="D255" s="1"/>
      <c r="F255" t="s">
        <v>7</v>
      </c>
      <c r="K255" t="s">
        <v>353</v>
      </c>
    </row>
    <row r="256" spans="1:11">
      <c r="A256" s="1">
        <v>42235</v>
      </c>
      <c r="B256" s="5">
        <v>0</v>
      </c>
      <c r="C256" s="5"/>
      <c r="D256" s="4"/>
      <c r="E256" s="5"/>
      <c r="K256" t="s">
        <v>360</v>
      </c>
    </row>
    <row r="257" spans="1:11">
      <c r="A257" s="1">
        <v>42170</v>
      </c>
      <c r="B257" s="5">
        <v>37732</v>
      </c>
      <c r="C257" s="5">
        <f>B257/1</f>
        <v>37732</v>
      </c>
      <c r="D257" s="4"/>
      <c r="E257" s="5"/>
      <c r="F257" t="s">
        <v>7</v>
      </c>
      <c r="K257" t="s">
        <v>336</v>
      </c>
    </row>
    <row r="258" spans="1:11">
      <c r="A258" s="1">
        <v>42170</v>
      </c>
      <c r="B258" s="5">
        <v>76965</v>
      </c>
      <c r="C258" s="5">
        <f>B258/2</f>
        <v>38482.5</v>
      </c>
      <c r="D258" s="4"/>
      <c r="E258" s="5"/>
      <c r="F258" t="s">
        <v>7</v>
      </c>
      <c r="K258" t="s">
        <v>348</v>
      </c>
    </row>
    <row r="259" spans="1:11">
      <c r="A259" s="1">
        <v>42193</v>
      </c>
      <c r="B259" s="5">
        <v>36080</v>
      </c>
      <c r="C259" s="5">
        <f t="shared" ref="C259:C264" si="5">B259/1</f>
        <v>36080</v>
      </c>
      <c r="D259" s="4"/>
      <c r="E259" s="5"/>
      <c r="F259" t="s">
        <v>7</v>
      </c>
      <c r="K259" t="s">
        <v>336</v>
      </c>
    </row>
    <row r="260" spans="1:11">
      <c r="A260" s="1">
        <v>42193</v>
      </c>
      <c r="B260" s="5">
        <v>34779</v>
      </c>
      <c r="C260" s="5">
        <f t="shared" si="5"/>
        <v>34779</v>
      </c>
      <c r="D260" s="4"/>
      <c r="E260" s="5"/>
      <c r="F260" t="s">
        <v>7</v>
      </c>
      <c r="K260" t="s">
        <v>336</v>
      </c>
    </row>
    <row r="261" spans="1:11">
      <c r="A261" s="1">
        <v>42226</v>
      </c>
      <c r="B261" s="5">
        <v>33778</v>
      </c>
      <c r="C261" s="5">
        <f t="shared" si="5"/>
        <v>33778</v>
      </c>
      <c r="D261" s="4"/>
      <c r="E261" s="5"/>
      <c r="F261" t="s">
        <v>7</v>
      </c>
      <c r="K261" t="s">
        <v>336</v>
      </c>
    </row>
    <row r="262" spans="1:11">
      <c r="A262" s="1">
        <v>42229</v>
      </c>
      <c r="B262" s="5">
        <v>34529</v>
      </c>
      <c r="C262" s="5">
        <f t="shared" si="5"/>
        <v>34529</v>
      </c>
      <c r="D262" s="4"/>
      <c r="E262" s="5"/>
      <c r="F262" t="s">
        <v>7</v>
      </c>
      <c r="K262" t="s">
        <v>336</v>
      </c>
    </row>
    <row r="263" spans="1:11">
      <c r="A263" s="1">
        <v>42229</v>
      </c>
      <c r="B263" s="5">
        <v>34529</v>
      </c>
      <c r="C263" s="5">
        <f t="shared" si="5"/>
        <v>34529</v>
      </c>
      <c r="D263" s="4"/>
      <c r="E263" s="5"/>
      <c r="F263" t="s">
        <v>7</v>
      </c>
      <c r="K263" t="s">
        <v>336</v>
      </c>
    </row>
    <row r="264" spans="1:11">
      <c r="A264" s="1">
        <v>42230</v>
      </c>
      <c r="B264" s="5">
        <v>34329</v>
      </c>
      <c r="C264" s="5">
        <f t="shared" si="5"/>
        <v>34329</v>
      </c>
      <c r="D264" s="4"/>
      <c r="E264" s="5"/>
      <c r="F264" t="s">
        <v>7</v>
      </c>
      <c r="K264" t="s">
        <v>336</v>
      </c>
    </row>
    <row r="265" spans="1:11">
      <c r="A265" s="1">
        <v>42235</v>
      </c>
      <c r="B265" s="5">
        <v>171396</v>
      </c>
      <c r="C265" s="5">
        <f>B265/5</f>
        <v>34279.199999999997</v>
      </c>
      <c r="D265" s="4"/>
      <c r="E265" s="5"/>
      <c r="F265" t="s">
        <v>7</v>
      </c>
      <c r="K265" t="s">
        <v>359</v>
      </c>
    </row>
    <row r="266" spans="1:11">
      <c r="A266" s="1">
        <v>42236</v>
      </c>
      <c r="B266" s="5">
        <v>34179</v>
      </c>
      <c r="C266" s="5">
        <f>B266/1</f>
        <v>34179</v>
      </c>
      <c r="D266" s="4"/>
      <c r="E266" s="5"/>
      <c r="F266" t="s">
        <v>7</v>
      </c>
      <c r="K266" t="s">
        <v>336</v>
      </c>
    </row>
    <row r="267" spans="1:11">
      <c r="A267" s="1">
        <v>42241</v>
      </c>
      <c r="B267" s="5">
        <v>65856</v>
      </c>
      <c r="C267" s="5">
        <f>B267/2</f>
        <v>32928</v>
      </c>
      <c r="D267" s="4"/>
      <c r="E267" s="5"/>
      <c r="F267" t="s">
        <v>7</v>
      </c>
      <c r="K267" t="s">
        <v>348</v>
      </c>
    </row>
    <row r="268" spans="1:11">
      <c r="A268" s="1">
        <v>42244</v>
      </c>
      <c r="B268" s="5">
        <v>102087</v>
      </c>
      <c r="C268" s="5">
        <f>B268/3</f>
        <v>34029</v>
      </c>
      <c r="D268" s="4"/>
      <c r="E268" s="5"/>
      <c r="F268" t="s">
        <v>7</v>
      </c>
      <c r="K268" t="s">
        <v>364</v>
      </c>
    </row>
    <row r="269" spans="1:11">
      <c r="A269" s="1">
        <v>42249</v>
      </c>
      <c r="B269" s="5">
        <v>33428</v>
      </c>
      <c r="C269" s="5">
        <f>B269/1</f>
        <v>33428</v>
      </c>
      <c r="D269" s="4"/>
      <c r="E269" s="5"/>
      <c r="F269" t="s">
        <v>7</v>
      </c>
      <c r="K269" t="s">
        <v>336</v>
      </c>
    </row>
    <row r="270" spans="1:11">
      <c r="A270" s="1">
        <v>42249</v>
      </c>
      <c r="B270" s="5">
        <v>135315</v>
      </c>
      <c r="C270" s="5">
        <f>B270/4</f>
        <v>33828.75</v>
      </c>
      <c r="D270" s="4"/>
      <c r="E270" s="5"/>
      <c r="F270" t="s">
        <v>7</v>
      </c>
      <c r="K270" t="s">
        <v>355</v>
      </c>
    </row>
    <row r="271" spans="1:11">
      <c r="A271" s="1">
        <v>42278</v>
      </c>
      <c r="B271" s="5">
        <v>35630</v>
      </c>
      <c r="C271" s="5">
        <f>B271/1</f>
        <v>35630</v>
      </c>
      <c r="D271" s="4"/>
      <c r="E271" s="5"/>
      <c r="F271" t="s">
        <v>7</v>
      </c>
      <c r="K271" t="s">
        <v>336</v>
      </c>
    </row>
    <row r="272" spans="1:11">
      <c r="A272" s="1">
        <v>42289</v>
      </c>
      <c r="B272" s="5">
        <v>35525</v>
      </c>
      <c r="C272" s="5">
        <f>B272/1</f>
        <v>35525</v>
      </c>
      <c r="D272" s="4"/>
      <c r="E272" s="5"/>
      <c r="F272" t="s">
        <v>7</v>
      </c>
      <c r="K272" t="s">
        <v>336</v>
      </c>
    </row>
    <row r="273" spans="1:11">
      <c r="A273" s="1">
        <v>42305</v>
      </c>
      <c r="B273" s="5">
        <v>159913</v>
      </c>
      <c r="C273" s="5">
        <f>B273/4</f>
        <v>39978.25</v>
      </c>
      <c r="D273" s="4"/>
      <c r="E273" s="5"/>
      <c r="F273" t="s">
        <v>7</v>
      </c>
      <c r="K273" t="s">
        <v>355</v>
      </c>
    </row>
    <row r="274" spans="1:11">
      <c r="A274" s="4">
        <v>42306</v>
      </c>
      <c r="B274" s="5">
        <v>354852</v>
      </c>
      <c r="C274" s="5">
        <f>B274/9</f>
        <v>39428</v>
      </c>
      <c r="D274" s="4"/>
      <c r="E274" s="5"/>
      <c r="F274" t="s">
        <v>7</v>
      </c>
      <c r="K274" t="s">
        <v>375</v>
      </c>
    </row>
    <row r="275" spans="1:11">
      <c r="A275" s="1">
        <v>42312</v>
      </c>
      <c r="B275" s="5">
        <v>168119</v>
      </c>
      <c r="C275" s="5">
        <f>B275/4</f>
        <v>42029.75</v>
      </c>
      <c r="D275" s="4"/>
      <c r="E275" s="5"/>
      <c r="F275" t="s">
        <v>7</v>
      </c>
      <c r="K275" t="s">
        <v>355</v>
      </c>
    </row>
    <row r="276" spans="1:11">
      <c r="A276" s="1">
        <v>42312</v>
      </c>
      <c r="B276" s="5">
        <v>81658</v>
      </c>
      <c r="C276" s="5">
        <f>B276/2</f>
        <v>40829</v>
      </c>
      <c r="D276" s="4"/>
      <c r="E276" s="5"/>
      <c r="F276" t="s">
        <v>7</v>
      </c>
      <c r="K276" t="s">
        <v>348</v>
      </c>
    </row>
    <row r="277" spans="1:11">
      <c r="A277" s="1">
        <v>42312</v>
      </c>
      <c r="B277" s="5">
        <v>40728</v>
      </c>
      <c r="C277" s="5">
        <f>B277/1</f>
        <v>40728</v>
      </c>
      <c r="D277" s="4"/>
      <c r="E277" s="5"/>
      <c r="F277" t="s">
        <v>7</v>
      </c>
      <c r="K277" t="s">
        <v>379</v>
      </c>
    </row>
    <row r="278" spans="1:11">
      <c r="A278" s="1">
        <v>42313</v>
      </c>
      <c r="B278" s="5">
        <v>40728</v>
      </c>
      <c r="C278" s="5">
        <f>B278/1</f>
        <v>40728</v>
      </c>
      <c r="D278" s="4"/>
      <c r="E278" s="5"/>
      <c r="F278" t="s">
        <v>7</v>
      </c>
      <c r="K278" t="s">
        <v>336</v>
      </c>
    </row>
    <row r="279" spans="1:11">
      <c r="A279" s="1">
        <v>42314</v>
      </c>
      <c r="B279" s="5">
        <v>39728</v>
      </c>
      <c r="C279" s="5">
        <f>B279/1</f>
        <v>39728</v>
      </c>
      <c r="D279" s="4"/>
      <c r="E279" s="5"/>
      <c r="F279" t="s">
        <v>7</v>
      </c>
      <c r="K279" t="s">
        <v>336</v>
      </c>
    </row>
    <row r="280" spans="1:11">
      <c r="A280" s="1">
        <v>42314</v>
      </c>
      <c r="B280" s="5">
        <v>117833</v>
      </c>
      <c r="C280" s="5">
        <f>B280/3</f>
        <v>39277.666666666664</v>
      </c>
      <c r="D280" s="4"/>
      <c r="E280" s="5"/>
      <c r="F280" t="s">
        <v>7</v>
      </c>
      <c r="K280" t="s">
        <v>364</v>
      </c>
    </row>
    <row r="281" spans="1:11">
      <c r="A281" s="4">
        <v>42293</v>
      </c>
      <c r="B281" s="5">
        <v>355252</v>
      </c>
      <c r="C281" s="5">
        <f>B281/5</f>
        <v>71050.399999999994</v>
      </c>
      <c r="D281" s="4"/>
      <c r="E281" s="5"/>
      <c r="F281" t="s">
        <v>7</v>
      </c>
      <c r="K281" t="s">
        <v>380</v>
      </c>
    </row>
    <row r="282" spans="1:11">
      <c r="A282" s="1">
        <v>41821</v>
      </c>
      <c r="B282">
        <v>91774</v>
      </c>
      <c r="K282" t="s">
        <v>242</v>
      </c>
    </row>
    <row r="283" spans="1:11">
      <c r="A283" s="1">
        <v>42088</v>
      </c>
      <c r="K283" s="12" t="s">
        <v>315</v>
      </c>
    </row>
    <row r="284" spans="1:11">
      <c r="A284" s="1">
        <v>41987</v>
      </c>
      <c r="B284">
        <v>12200</v>
      </c>
      <c r="J284">
        <f>-B284</f>
        <v>-12200</v>
      </c>
      <c r="K284" t="s">
        <v>277</v>
      </c>
    </row>
    <row r="285" spans="1:11">
      <c r="A285" s="1">
        <v>42169</v>
      </c>
      <c r="B285">
        <v>33638</v>
      </c>
      <c r="J285">
        <v>-23000</v>
      </c>
      <c r="K285" s="12" t="s">
        <v>338</v>
      </c>
    </row>
    <row r="293" spans="1:11">
      <c r="A293" s="1">
        <v>41177</v>
      </c>
      <c r="B293">
        <v>254.9</v>
      </c>
      <c r="D293" s="1">
        <v>41200</v>
      </c>
      <c r="E293">
        <v>259.39999999999998</v>
      </c>
      <c r="F293" t="s">
        <v>141</v>
      </c>
      <c r="H293">
        <v>22800</v>
      </c>
      <c r="K293" s="5" t="s">
        <v>142</v>
      </c>
    </row>
    <row r="294" spans="1:11">
      <c r="A294" s="1">
        <v>41222</v>
      </c>
      <c r="B294">
        <v>250</v>
      </c>
      <c r="D294" s="1">
        <v>41227</v>
      </c>
      <c r="E294">
        <v>244.9</v>
      </c>
      <c r="F294" t="s">
        <v>133</v>
      </c>
      <c r="H294">
        <v>23900</v>
      </c>
      <c r="K294" s="5" t="s">
        <v>143</v>
      </c>
    </row>
    <row r="295" spans="1:11">
      <c r="A295" s="1">
        <v>41241</v>
      </c>
      <c r="B295">
        <v>257.2</v>
      </c>
      <c r="D295" s="1">
        <v>41247</v>
      </c>
      <c r="E295">
        <v>263</v>
      </c>
      <c r="F295" t="s">
        <v>141</v>
      </c>
      <c r="H295">
        <v>27400</v>
      </c>
      <c r="J295">
        <v>25935</v>
      </c>
      <c r="K295" s="5" t="s">
        <v>153</v>
      </c>
    </row>
    <row r="296" spans="1:11">
      <c r="A296" s="1">
        <v>41306</v>
      </c>
      <c r="B296">
        <v>315.89999999999998</v>
      </c>
      <c r="D296" s="1">
        <v>41309</v>
      </c>
      <c r="E296">
        <v>335</v>
      </c>
      <c r="F296" t="s">
        <v>7</v>
      </c>
      <c r="H296">
        <v>93700</v>
      </c>
    </row>
    <row r="297" spans="1:11">
      <c r="A297" s="1">
        <v>41311</v>
      </c>
      <c r="B297">
        <v>336.6</v>
      </c>
      <c r="D297" s="1">
        <v>41316</v>
      </c>
      <c r="E297">
        <v>325.2</v>
      </c>
      <c r="F297" t="s">
        <v>7</v>
      </c>
      <c r="H297">
        <v>-58800</v>
      </c>
    </row>
    <row r="298" spans="1:11">
      <c r="A298" s="1">
        <v>41313</v>
      </c>
      <c r="B298">
        <v>80500</v>
      </c>
      <c r="D298" s="1">
        <v>41313</v>
      </c>
      <c r="E298">
        <v>80390</v>
      </c>
      <c r="F298" t="s">
        <v>150</v>
      </c>
      <c r="H298">
        <v>3700</v>
      </c>
    </row>
    <row r="299" spans="1:11">
      <c r="A299" s="1">
        <v>41318</v>
      </c>
      <c r="B299">
        <v>81260</v>
      </c>
      <c r="D299" s="1">
        <v>41318</v>
      </c>
      <c r="E299">
        <v>81160</v>
      </c>
      <c r="F299" t="s">
        <v>7</v>
      </c>
      <c r="H299">
        <v>-6800</v>
      </c>
    </row>
    <row r="300" spans="1:11">
      <c r="A300" s="1">
        <v>41332</v>
      </c>
      <c r="B300">
        <v>78490</v>
      </c>
      <c r="D300" s="1">
        <v>41332</v>
      </c>
      <c r="E300">
        <v>78810</v>
      </c>
      <c r="F300" t="s">
        <v>150</v>
      </c>
      <c r="H300">
        <v>-17800</v>
      </c>
    </row>
    <row r="301" spans="1:11">
      <c r="A301" s="1">
        <v>41346</v>
      </c>
      <c r="B301">
        <v>78840</v>
      </c>
      <c r="D301" s="1">
        <v>41346</v>
      </c>
      <c r="E301">
        <v>78940</v>
      </c>
      <c r="F301" t="s">
        <v>7</v>
      </c>
      <c r="H301">
        <v>3200</v>
      </c>
    </row>
    <row r="302" spans="1:11">
      <c r="A302" s="1">
        <v>41347</v>
      </c>
      <c r="B302">
        <v>77310</v>
      </c>
      <c r="D302" s="1">
        <v>41347</v>
      </c>
      <c r="E302">
        <v>77500</v>
      </c>
      <c r="F302" t="s">
        <v>150</v>
      </c>
      <c r="H302">
        <v>-11300</v>
      </c>
    </row>
    <row r="303" spans="1:11">
      <c r="A303" s="1">
        <v>41403</v>
      </c>
      <c r="B303">
        <v>275</v>
      </c>
      <c r="D303" s="1">
        <v>41407</v>
      </c>
      <c r="E303">
        <v>295.8</v>
      </c>
      <c r="F303" t="s">
        <v>7</v>
      </c>
      <c r="H303">
        <v>102200</v>
      </c>
    </row>
    <row r="304" spans="1:11">
      <c r="A304" s="1">
        <v>41411</v>
      </c>
      <c r="B304">
        <v>278</v>
      </c>
      <c r="D304" s="1">
        <v>41411</v>
      </c>
      <c r="E304">
        <v>280</v>
      </c>
      <c r="F304" t="s">
        <v>7</v>
      </c>
      <c r="H304">
        <v>8200</v>
      </c>
    </row>
    <row r="305" spans="1:8">
      <c r="A305" s="1">
        <v>41417</v>
      </c>
      <c r="B305">
        <v>16000</v>
      </c>
      <c r="D305" s="1">
        <v>41417</v>
      </c>
      <c r="E305">
        <v>15700</v>
      </c>
      <c r="F305" t="s">
        <v>7</v>
      </c>
      <c r="H305">
        <v>-31000</v>
      </c>
    </row>
    <row r="306" spans="1:8">
      <c r="A306" s="1">
        <v>41417</v>
      </c>
      <c r="B306">
        <v>15970</v>
      </c>
      <c r="D306" s="1">
        <v>41417</v>
      </c>
      <c r="E306">
        <v>15675</v>
      </c>
      <c r="F306" t="s">
        <v>7</v>
      </c>
      <c r="H306">
        <v>-30500</v>
      </c>
    </row>
    <row r="307" spans="1:8">
      <c r="A307" s="1">
        <v>41446</v>
      </c>
      <c r="B307">
        <v>71660</v>
      </c>
      <c r="D307" s="1">
        <v>41449</v>
      </c>
      <c r="E307">
        <v>71050</v>
      </c>
      <c r="F307" t="s">
        <v>70</v>
      </c>
      <c r="H307">
        <v>28700</v>
      </c>
    </row>
    <row r="308" spans="1:8">
      <c r="A308" s="1">
        <v>41473</v>
      </c>
      <c r="B308">
        <v>243</v>
      </c>
      <c r="D308" s="1">
        <v>41474</v>
      </c>
      <c r="E308">
        <v>253.1</v>
      </c>
      <c r="F308" t="s">
        <v>7</v>
      </c>
      <c r="H308">
        <v>48700</v>
      </c>
    </row>
    <row r="309" spans="1:8">
      <c r="A309" s="1">
        <v>41485</v>
      </c>
      <c r="B309">
        <v>74000</v>
      </c>
      <c r="D309" s="1">
        <v>41486</v>
      </c>
      <c r="E309">
        <v>73650</v>
      </c>
      <c r="F309" t="s">
        <v>7</v>
      </c>
      <c r="H309">
        <v>-19300</v>
      </c>
    </row>
    <row r="310" spans="1:8">
      <c r="A310" s="1">
        <v>41486</v>
      </c>
      <c r="B310">
        <v>73900</v>
      </c>
      <c r="D310" s="1">
        <v>41486</v>
      </c>
      <c r="E310">
        <v>73750</v>
      </c>
      <c r="F310" t="s">
        <v>70</v>
      </c>
      <c r="H310">
        <v>5700</v>
      </c>
    </row>
    <row r="311" spans="1:8">
      <c r="A311" s="1">
        <v>41486</v>
      </c>
      <c r="B311">
        <v>240.5</v>
      </c>
      <c r="D311" s="1">
        <v>41486</v>
      </c>
      <c r="E311">
        <v>243.5</v>
      </c>
      <c r="F311" t="s">
        <v>179</v>
      </c>
      <c r="H311">
        <v>-16800</v>
      </c>
    </row>
    <row r="312" spans="1:8">
      <c r="A312" s="1">
        <v>41487</v>
      </c>
      <c r="B312">
        <v>242.8</v>
      </c>
      <c r="D312" s="1">
        <v>41488</v>
      </c>
      <c r="E312">
        <v>249</v>
      </c>
      <c r="F312" t="s">
        <v>179</v>
      </c>
      <c r="H312">
        <v>-32800</v>
      </c>
    </row>
    <row r="313" spans="1:8">
      <c r="A313" s="1">
        <v>41488</v>
      </c>
      <c r="B313">
        <v>75340</v>
      </c>
      <c r="D313" s="1">
        <v>41488</v>
      </c>
      <c r="E313">
        <v>74860</v>
      </c>
      <c r="F313" t="s">
        <v>174</v>
      </c>
      <c r="H313">
        <v>22200</v>
      </c>
    </row>
    <row r="314" spans="1:8">
      <c r="A314" s="1">
        <v>41502</v>
      </c>
      <c r="B314">
        <v>263</v>
      </c>
      <c r="D314" s="1">
        <v>41502</v>
      </c>
      <c r="E314">
        <v>268</v>
      </c>
      <c r="F314" t="s">
        <v>179</v>
      </c>
      <c r="H314">
        <v>-26800</v>
      </c>
    </row>
    <row r="315" spans="1:8">
      <c r="A315" s="1">
        <v>41507</v>
      </c>
      <c r="B315">
        <v>73900</v>
      </c>
      <c r="D315" s="1">
        <v>41507</v>
      </c>
      <c r="E315">
        <v>74040</v>
      </c>
      <c r="F315" t="s">
        <v>174</v>
      </c>
      <c r="H315">
        <v>5200</v>
      </c>
    </row>
    <row r="316" spans="1:8">
      <c r="A316" s="1">
        <v>41516</v>
      </c>
      <c r="B316">
        <v>270</v>
      </c>
      <c r="D316" s="1">
        <v>41519</v>
      </c>
      <c r="E316">
        <v>273</v>
      </c>
      <c r="F316" t="s">
        <v>174</v>
      </c>
      <c r="H316">
        <v>13200</v>
      </c>
    </row>
    <row r="317" spans="1:8">
      <c r="A317" s="1">
        <v>41528</v>
      </c>
      <c r="B317">
        <v>76980</v>
      </c>
      <c r="D317" s="1">
        <v>41528</v>
      </c>
      <c r="E317">
        <v>76790</v>
      </c>
      <c r="F317" t="s">
        <v>33</v>
      </c>
      <c r="H317">
        <v>-11300</v>
      </c>
    </row>
    <row r="318" spans="1:8">
      <c r="A318" s="1">
        <v>41528</v>
      </c>
      <c r="B318">
        <v>76960</v>
      </c>
      <c r="D318" s="1">
        <v>41528</v>
      </c>
      <c r="E318">
        <v>76990</v>
      </c>
      <c r="F318" t="s">
        <v>33</v>
      </c>
      <c r="H318">
        <v>-300</v>
      </c>
    </row>
    <row r="319" spans="1:8">
      <c r="A319" s="1">
        <v>41529</v>
      </c>
      <c r="B319">
        <v>76920</v>
      </c>
      <c r="D319" s="1">
        <v>41529</v>
      </c>
      <c r="E319">
        <v>76600</v>
      </c>
      <c r="F319" t="s">
        <v>33</v>
      </c>
      <c r="H319">
        <v>-17800</v>
      </c>
    </row>
    <row r="320" spans="1:8">
      <c r="A320" s="1">
        <v>41544</v>
      </c>
      <c r="B320">
        <v>270.2</v>
      </c>
      <c r="D320" s="1">
        <v>41547</v>
      </c>
      <c r="E320">
        <v>267.5</v>
      </c>
      <c r="F320" t="s">
        <v>180</v>
      </c>
      <c r="H320">
        <v>11900</v>
      </c>
    </row>
    <row r="321" spans="1:11">
      <c r="A321" s="6">
        <v>41556</v>
      </c>
      <c r="B321" s="7">
        <v>265</v>
      </c>
      <c r="C321" s="7"/>
      <c r="D321" s="6">
        <v>41557</v>
      </c>
      <c r="E321" s="7">
        <v>260</v>
      </c>
      <c r="F321" s="7" t="s">
        <v>182</v>
      </c>
      <c r="G321" s="7"/>
      <c r="H321" s="7">
        <v>23400</v>
      </c>
    </row>
    <row r="322" spans="1:11">
      <c r="A322" s="6">
        <v>41564</v>
      </c>
      <c r="B322">
        <v>266</v>
      </c>
      <c r="D322" s="6">
        <v>41564</v>
      </c>
      <c r="E322">
        <v>270</v>
      </c>
      <c r="F322" t="s">
        <v>184</v>
      </c>
      <c r="H322">
        <v>-21600</v>
      </c>
    </row>
    <row r="323" spans="1:11">
      <c r="A323" s="6">
        <v>41634</v>
      </c>
      <c r="B323">
        <v>275</v>
      </c>
      <c r="D323" s="6">
        <v>41635</v>
      </c>
      <c r="E323">
        <v>276</v>
      </c>
      <c r="F323" t="s">
        <v>185</v>
      </c>
      <c r="H323">
        <v>3400</v>
      </c>
    </row>
    <row r="324" spans="1:11">
      <c r="A324" t="s">
        <v>186</v>
      </c>
      <c r="J324">
        <v>19035</v>
      </c>
      <c r="K324" s="5" t="s">
        <v>187</v>
      </c>
    </row>
    <row r="325" spans="1:11">
      <c r="A325" s="1">
        <v>41687</v>
      </c>
      <c r="B325">
        <v>80800</v>
      </c>
      <c r="D325" s="1">
        <v>41687</v>
      </c>
      <c r="E325">
        <v>81100</v>
      </c>
      <c r="F325" t="s">
        <v>7</v>
      </c>
      <c r="H325">
        <v>8900</v>
      </c>
    </row>
    <row r="326" spans="1:11">
      <c r="A326" s="1">
        <v>41691</v>
      </c>
      <c r="B326">
        <v>227</v>
      </c>
      <c r="D326" s="1">
        <v>41694</v>
      </c>
      <c r="E326">
        <v>221.1</v>
      </c>
      <c r="F326" t="s">
        <v>203</v>
      </c>
      <c r="H326">
        <v>-31100</v>
      </c>
    </row>
    <row r="327" spans="1:11">
      <c r="A327" t="s">
        <v>230</v>
      </c>
      <c r="J327">
        <v>-5328</v>
      </c>
      <c r="K327" s="5" t="s">
        <v>231</v>
      </c>
    </row>
    <row r="329" spans="1:11">
      <c r="A329" t="s">
        <v>240</v>
      </c>
    </row>
  </sheetData>
  <autoFilter ref="A1:K285">
    <filterColumn colId="2"/>
    <filterColumn colId="10">
      <customFilters>
        <customFilter val="**"/>
      </customFilters>
    </filterColumn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tabSelected="1" zoomScale="85" zoomScaleNormal="85" workbookViewId="0">
      <selection activeCell="N8" sqref="N8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280</v>
      </c>
      <c r="E1" t="s">
        <v>286</v>
      </c>
      <c r="F1" t="s">
        <v>318</v>
      </c>
      <c r="G1" t="s">
        <v>319</v>
      </c>
      <c r="H1" t="s">
        <v>339</v>
      </c>
      <c r="I1" t="s">
        <v>287</v>
      </c>
      <c r="J1" t="s">
        <v>285</v>
      </c>
      <c r="K1" t="s">
        <v>309</v>
      </c>
      <c r="L1" t="s">
        <v>310</v>
      </c>
      <c r="M1" t="s">
        <v>283</v>
      </c>
      <c r="N1" t="s">
        <v>284</v>
      </c>
      <c r="O1" t="s">
        <v>279</v>
      </c>
      <c r="P1" t="s">
        <v>303</v>
      </c>
      <c r="Q1" t="s">
        <v>304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802500</v>
      </c>
      <c r="G6">
        <v>37500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281</v>
      </c>
      <c r="B7">
        <v>1958455</v>
      </c>
      <c r="C7">
        <f>C6+B7</f>
        <v>2356133</v>
      </c>
      <c r="D7">
        <f>D6+F6+L6</f>
        <v>1642500</v>
      </c>
      <c r="E7">
        <f>E6+B6+F6+G6-K6</f>
        <v>1931678</v>
      </c>
      <c r="H7">
        <v>3042518</v>
      </c>
      <c r="I7">
        <f t="shared" si="0"/>
        <v>61.166025625045741</v>
      </c>
      <c r="J7">
        <f>J6+B7-K7-L7</f>
        <v>2210133</v>
      </c>
      <c r="K7">
        <v>0</v>
      </c>
      <c r="L7">
        <v>0</v>
      </c>
      <c r="M7">
        <f>(B7/E7)*100</f>
        <v>101.38620411890595</v>
      </c>
      <c r="N7">
        <f t="shared" si="1"/>
        <v>39.372292527274759</v>
      </c>
      <c r="O7">
        <f>(B7/D7)*10</f>
        <v>11.923622526636226</v>
      </c>
      <c r="P7">
        <f>(E7/D7)*10</f>
        <v>11.760596651445967</v>
      </c>
      <c r="Q7" s="12">
        <f>((E7+B7-K7+J10-J13+J16)/(D7))*10</f>
        <v>21.33323592085236</v>
      </c>
    </row>
    <row r="9" spans="1:17">
      <c r="J9" s="2" t="s">
        <v>305</v>
      </c>
      <c r="L9" s="2" t="s">
        <v>343</v>
      </c>
      <c r="O9" s="2" t="s">
        <v>311</v>
      </c>
      <c r="P9" s="2"/>
      <c r="Q9" s="2"/>
    </row>
    <row r="10" spans="1:17">
      <c r="J10">
        <v>-350949</v>
      </c>
      <c r="L10">
        <v>850000</v>
      </c>
      <c r="O10" s="2" t="s">
        <v>312</v>
      </c>
      <c r="P10" s="2" t="s">
        <v>321</v>
      </c>
      <c r="Q10" s="2" t="s">
        <v>322</v>
      </c>
    </row>
    <row r="11" spans="1:17">
      <c r="O11">
        <v>2010</v>
      </c>
      <c r="P11">
        <f t="shared" ref="P11:P16" si="8">K2/(D2/10)</f>
        <v>3</v>
      </c>
      <c r="Q11">
        <f t="shared" ref="Q11:Q16" si="9">L2/(D2/10)</f>
        <v>0</v>
      </c>
    </row>
    <row r="12" spans="1:17">
      <c r="J12" s="2" t="s">
        <v>337</v>
      </c>
      <c r="L12" s="2" t="s">
        <v>344</v>
      </c>
      <c r="M12" s="2" t="s">
        <v>345</v>
      </c>
      <c r="O12">
        <v>2011</v>
      </c>
      <c r="P12">
        <f t="shared" si="8"/>
        <v>0</v>
      </c>
      <c r="Q12">
        <f t="shared" si="9"/>
        <v>0</v>
      </c>
    </row>
    <row r="13" spans="1:17">
      <c r="J13">
        <v>35200</v>
      </c>
      <c r="L13">
        <v>0.4</v>
      </c>
      <c r="M13">
        <v>2</v>
      </c>
      <c r="O13">
        <v>2012</v>
      </c>
      <c r="P13">
        <f t="shared" si="8"/>
        <v>0</v>
      </c>
      <c r="Q13">
        <f t="shared" si="9"/>
        <v>0</v>
      </c>
    </row>
    <row r="14" spans="1:17">
      <c r="O14">
        <v>2013</v>
      </c>
      <c r="P14">
        <f t="shared" si="8"/>
        <v>0</v>
      </c>
      <c r="Q14">
        <f t="shared" si="9"/>
        <v>0</v>
      </c>
    </row>
    <row r="15" spans="1:17">
      <c r="J15" s="2" t="s">
        <v>342</v>
      </c>
      <c r="L15" s="2" t="s">
        <v>346</v>
      </c>
      <c r="O15">
        <v>2014</v>
      </c>
      <c r="P15">
        <f t="shared" si="8"/>
        <v>0</v>
      </c>
      <c r="Q15">
        <f t="shared" si="9"/>
        <v>2</v>
      </c>
    </row>
    <row r="16" spans="1:17">
      <c r="L16">
        <f>D7+L10+((D7/10)*M13)</f>
        <v>2821000</v>
      </c>
      <c r="O16">
        <v>2015</v>
      </c>
      <c r="P16">
        <f t="shared" si="8"/>
        <v>0</v>
      </c>
      <c r="Q16">
        <f t="shared" si="9"/>
        <v>0</v>
      </c>
    </row>
    <row r="18" spans="10:12">
      <c r="J18" s="2" t="s">
        <v>340</v>
      </c>
      <c r="L18" s="2" t="s">
        <v>347</v>
      </c>
    </row>
    <row r="19" spans="10:12">
      <c r="J19">
        <v>2770000</v>
      </c>
      <c r="L19">
        <f>((E7+B7+L10-((D7/10)*L13))/L16)*10</f>
        <v>16.570127614321162</v>
      </c>
    </row>
    <row r="21" spans="10:12">
      <c r="J21" s="2" t="s">
        <v>341</v>
      </c>
    </row>
    <row r="22" spans="10:12">
      <c r="J22">
        <f>J19/(E7+B7+J10-J13+J19+J16)*100</f>
        <v>44.150574818169765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A13" sqref="A1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291</v>
      </c>
      <c r="C1" t="s">
        <v>320</v>
      </c>
      <c r="D1" t="s">
        <v>296</v>
      </c>
      <c r="E1" t="s">
        <v>295</v>
      </c>
      <c r="F1" t="s">
        <v>292</v>
      </c>
      <c r="G1" t="s">
        <v>299</v>
      </c>
      <c r="H1" t="s">
        <v>298</v>
      </c>
    </row>
    <row r="2" spans="1:8">
      <c r="A2" s="1">
        <v>40179</v>
      </c>
      <c r="B2" t="s">
        <v>293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294</v>
      </c>
      <c r="D3">
        <v>10000</v>
      </c>
      <c r="E3">
        <v>10</v>
      </c>
      <c r="F3">
        <f t="shared" ref="F3:F12" si="0">D3/E3</f>
        <v>1000</v>
      </c>
      <c r="G3">
        <f t="shared" ref="G3:G15" si="1">10*F3</f>
        <v>10000</v>
      </c>
    </row>
    <row r="4" spans="1:8">
      <c r="A4" s="1">
        <v>40909</v>
      </c>
      <c r="B4" t="s">
        <v>293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294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293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294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293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294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293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294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297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42222</v>
      </c>
      <c r="B13" t="s">
        <v>297</v>
      </c>
      <c r="D13">
        <v>50000</v>
      </c>
      <c r="E13">
        <v>16</v>
      </c>
      <c r="F13">
        <f t="shared" ref="F13" si="2">D13/E13</f>
        <v>3125</v>
      </c>
      <c r="G13">
        <f t="shared" ref="G13" si="3">10*F13</f>
        <v>31250</v>
      </c>
      <c r="H13">
        <f>(E13-10)*F13</f>
        <v>18750</v>
      </c>
    </row>
    <row r="14" spans="1:8">
      <c r="A14" s="1">
        <v>42111</v>
      </c>
      <c r="B14" t="s">
        <v>293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15" spans="1:8">
      <c r="A15" s="1">
        <v>42111</v>
      </c>
      <c r="B15" t="s">
        <v>294</v>
      </c>
      <c r="C15">
        <v>70000</v>
      </c>
      <c r="E15">
        <v>10</v>
      </c>
      <c r="F15">
        <f>C15/E15</f>
        <v>7000</v>
      </c>
      <c r="G15">
        <f t="shared" si="1"/>
        <v>70000</v>
      </c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  <row r="27" spans="1:1">
      <c r="A27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2015-11-08T00:33:14Z</dcterms:modified>
</cp:coreProperties>
</file>