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0" hidden="1">'老婆合資(投資)'!$A$1:$K$272</definedName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C267" i="1"/>
  <c r="J236"/>
  <c r="J237"/>
  <c r="C268"/>
  <c r="C266"/>
  <c r="J234"/>
  <c r="J233"/>
  <c r="C237"/>
  <c r="E7" i="5"/>
  <c r="J22"/>
  <c r="C236" i="1"/>
  <c r="J232"/>
  <c r="C265"/>
  <c r="C232"/>
  <c r="C234"/>
  <c r="C233"/>
  <c r="J231"/>
  <c r="J230"/>
  <c r="J229"/>
  <c r="C230"/>
  <c r="B235"/>
  <c r="C235" s="1"/>
  <c r="B228"/>
  <c r="J228" s="1"/>
  <c r="C225"/>
  <c r="C229"/>
  <c r="J223"/>
  <c r="C223"/>
  <c r="J222"/>
  <c r="C231"/>
  <c r="C249"/>
  <c r="C227"/>
  <c r="C248"/>
  <c r="C226"/>
  <c r="C247"/>
  <c r="C246"/>
  <c r="C245"/>
  <c r="C244"/>
  <c r="C224"/>
  <c r="C243"/>
  <c r="C242"/>
  <c r="C241"/>
  <c r="C240"/>
  <c r="C239"/>
  <c r="C238"/>
  <c r="C264"/>
  <c r="C222"/>
  <c r="J221"/>
  <c r="C221"/>
  <c r="C255"/>
  <c r="C261"/>
  <c r="C260"/>
  <c r="C259"/>
  <c r="C258"/>
  <c r="C257"/>
  <c r="C256"/>
  <c r="C254"/>
  <c r="C253"/>
  <c r="C252"/>
  <c r="C251"/>
  <c r="C263"/>
  <c r="C262"/>
  <c r="J219"/>
  <c r="J220"/>
  <c r="J218"/>
  <c r="J217"/>
  <c r="J212"/>
  <c r="J211"/>
  <c r="J209"/>
  <c r="J208"/>
  <c r="D7" i="5"/>
  <c r="F13" i="6"/>
  <c r="G13" s="1"/>
  <c r="J207" i="1"/>
  <c r="J205"/>
  <c r="J206"/>
  <c r="J204"/>
  <c r="J203"/>
  <c r="J202"/>
  <c r="J201"/>
  <c r="J199"/>
  <c r="J200"/>
  <c r="J197"/>
  <c r="J198"/>
  <c r="J196"/>
  <c r="J195"/>
  <c r="J194"/>
  <c r="J191"/>
  <c r="J190"/>
  <c r="J189"/>
  <c r="J188"/>
  <c r="Q6" i="5"/>
  <c r="E3"/>
  <c r="E4"/>
  <c r="E5"/>
  <c r="E6"/>
  <c r="P7"/>
  <c r="D3"/>
  <c r="D4"/>
  <c r="D5"/>
  <c r="D6"/>
  <c r="L16"/>
  <c r="J271" i="1"/>
  <c r="J186"/>
  <c r="J187"/>
  <c r="J184"/>
  <c r="J185"/>
  <c r="J183"/>
  <c r="J181"/>
  <c r="J182"/>
  <c r="J178"/>
  <c r="J179"/>
  <c r="J180"/>
  <c r="J177"/>
  <c r="J176"/>
  <c r="J175"/>
  <c r="J174"/>
  <c r="J173"/>
  <c r="J172"/>
  <c r="J171"/>
  <c r="Q3" i="5"/>
  <c r="Q4"/>
  <c r="Q5"/>
  <c r="G14" i="6"/>
  <c r="G15"/>
  <c r="F15"/>
  <c r="F14"/>
  <c r="J169" i="1"/>
  <c r="J170"/>
  <c r="J168"/>
  <c r="J167"/>
  <c r="J166"/>
  <c r="J164"/>
  <c r="J165"/>
  <c r="Q2" i="5"/>
  <c r="J163" i="1"/>
  <c r="J162"/>
  <c r="J161"/>
  <c r="J160"/>
  <c r="Q12" i="5"/>
  <c r="Q13"/>
  <c r="Q14"/>
  <c r="Q15"/>
  <c r="P12"/>
  <c r="P13"/>
  <c r="P14"/>
  <c r="P15"/>
  <c r="P16"/>
  <c r="Q11"/>
  <c r="P11"/>
  <c r="P3"/>
  <c r="J2"/>
  <c r="J3"/>
  <c r="J4"/>
  <c r="J5"/>
  <c r="J6"/>
  <c r="J7"/>
  <c r="P4"/>
  <c r="J159" i="1"/>
  <c r="J158"/>
  <c r="J155"/>
  <c r="J156"/>
  <c r="J157"/>
  <c r="P5" i="5"/>
  <c r="P2"/>
  <c r="J145" i="1"/>
  <c r="J146"/>
  <c r="J147"/>
  <c r="J148"/>
  <c r="J149"/>
  <c r="J150"/>
  <c r="J151"/>
  <c r="J152"/>
  <c r="J153"/>
  <c r="J154"/>
  <c r="J144"/>
  <c r="J140"/>
  <c r="J141"/>
  <c r="J142"/>
  <c r="J143"/>
  <c r="J139"/>
  <c r="C3" i="5"/>
  <c r="C4"/>
  <c r="C5"/>
  <c r="C6"/>
  <c r="C7"/>
  <c r="J138" i="1"/>
  <c r="J137"/>
  <c r="F3" i="6"/>
  <c r="G3"/>
  <c r="F5"/>
  <c r="G5"/>
  <c r="F6"/>
  <c r="G6"/>
  <c r="F7"/>
  <c r="G7"/>
  <c r="F9"/>
  <c r="G9"/>
  <c r="F10"/>
  <c r="G10"/>
  <c r="F11"/>
  <c r="G11"/>
  <c r="F12"/>
  <c r="H12"/>
  <c r="G12"/>
  <c r="F4"/>
  <c r="G4"/>
  <c r="F8"/>
  <c r="G8"/>
  <c r="F2"/>
  <c r="G2"/>
  <c r="J131" i="1"/>
  <c r="J130"/>
  <c r="J129"/>
  <c r="J125"/>
  <c r="J126"/>
  <c r="J127"/>
  <c r="J128"/>
  <c r="J124"/>
  <c r="I5" i="5"/>
  <c r="I6"/>
  <c r="I2"/>
  <c r="O7"/>
  <c r="N5"/>
  <c r="N2"/>
  <c r="M5"/>
  <c r="M2"/>
  <c r="O3"/>
  <c r="O4"/>
  <c r="O5"/>
  <c r="O6"/>
  <c r="O2"/>
  <c r="J117" i="1"/>
  <c r="J102"/>
  <c r="J103"/>
  <c r="J104"/>
  <c r="J105"/>
  <c r="J106"/>
  <c r="J107"/>
  <c r="J108"/>
  <c r="J109"/>
  <c r="J110"/>
  <c r="J111"/>
  <c r="J112"/>
  <c r="J113"/>
  <c r="J114"/>
  <c r="J115"/>
  <c r="J116"/>
  <c r="J101"/>
  <c r="P6" i="5"/>
  <c r="I3"/>
  <c r="N3"/>
  <c r="M6"/>
  <c r="N6"/>
  <c r="M4"/>
  <c r="N4"/>
  <c r="I4"/>
  <c r="M3"/>
  <c r="M7"/>
  <c r="J235" i="1" l="1"/>
  <c r="N7" i="5"/>
  <c r="Q16"/>
  <c r="H13" i="6"/>
  <c r="I7" i="5"/>
  <c r="Q7"/>
  <c r="L19"/>
</calcChain>
</file>

<file path=xl/sharedStrings.xml><?xml version="1.0" encoding="utf-8"?>
<sst xmlns="http://schemas.openxmlformats.org/spreadsheetml/2006/main" count="847" uniqueCount="376">
  <si>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</si>
  <si>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</si>
  <si>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</si>
  <si>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</si>
  <si>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</si>
  <si>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</si>
  <si>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</si>
  <si>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</si>
  <si>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</si>
  <si>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</si>
  <si>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</si>
  <si>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</si>
  <si>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</si>
  <si>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</si>
  <si>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</si>
  <si>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</si>
  <si>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</si>
  <si>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</si>
  <si>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</si>
  <si>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</si>
  <si>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</si>
  <si>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</si>
  <si>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</si>
  <si>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</si>
  <si>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</si>
  <si>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</si>
  <si>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</si>
  <si>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</si>
  <si>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</si>
  <si>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</si>
  <si>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</si>
  <si>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</si>
  <si>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</si>
  <si>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</si>
  <si>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</si>
  <si>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</si>
  <si>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</si>
  <si>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</si>
  <si>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</si>
  <si>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</si>
  <si>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</si>
  <si>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</si>
  <si>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</si>
  <si>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</si>
  <si>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</si>
  <si>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</si>
  <si>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</si>
  <si>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</si>
  <si>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</si>
  <si>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</si>
  <si>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</si>
  <si>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</si>
  <si>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</si>
  <si>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</si>
  <si>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</si>
  <si>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</si>
  <si>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</si>
  <si>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</si>
  <si>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</si>
  <si>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</si>
  <si>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</si>
  <si>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</si>
  <si>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</si>
  <si>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</si>
  <si>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</si>
  <si>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</si>
  <si>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</si>
  <si>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</si>
  <si>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</si>
  <si>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</si>
  <si>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</si>
  <si>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</si>
  <si>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</si>
  <si>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</si>
  <si>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</si>
  <si>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</si>
  <si>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</si>
  <si>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</si>
  <si>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</si>
  <si>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</si>
  <si>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</si>
  <si>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</si>
  <si>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</si>
  <si>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</si>
  <si>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</si>
  <si>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</si>
  <si>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</si>
  <si>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</si>
  <si>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</si>
  <si>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</si>
  <si>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</si>
  <si>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</si>
  <si>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</si>
  <si>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</si>
  <si>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</si>
  <si>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</si>
  <si>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</si>
  <si>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</si>
  <si>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</si>
  <si>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</si>
  <si>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</si>
  <si>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</si>
  <si>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</si>
  <si>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</si>
  <si>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</si>
  <si>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</si>
  <si>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</si>
  <si>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</si>
  <si>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</si>
  <si>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</si>
  <si>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</si>
  <si>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</si>
  <si>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</si>
  <si>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</si>
  <si>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</si>
  <si>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</si>
  <si>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</si>
  <si>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</si>
  <si>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</si>
  <si>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</si>
  <si>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</si>
  <si>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</si>
  <si>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</si>
  <si>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</si>
  <si>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</si>
  <si>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</si>
  <si>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</si>
  <si>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</si>
  <si>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</si>
  <si>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</si>
  <si>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</si>
  <si>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</si>
  <si>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</si>
  <si>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</si>
  <si>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</si>
  <si>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</si>
  <si>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</si>
  <si>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</si>
  <si>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</si>
  <si>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</si>
  <si>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</si>
  <si>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</si>
  <si>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</si>
  <si>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</si>
  <si>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</si>
  <si>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</si>
  <si>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</si>
  <si>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</si>
  <si>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</si>
  <si>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</si>
  <si>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</si>
  <si>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</si>
  <si>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</si>
  <si>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</si>
  <si>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</si>
  <si>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</si>
  <si>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</si>
  <si>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</si>
  <si>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</si>
  <si>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</si>
  <si>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</si>
  <si>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</si>
  <si>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</si>
  <si>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</si>
  <si>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</si>
  <si>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</si>
  <si>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</si>
  <si>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</si>
  <si>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</si>
  <si>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</si>
  <si>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</si>
  <si>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</si>
  <si>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</si>
  <si>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</si>
  <si>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</si>
  <si>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</si>
  <si>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</si>
  <si>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</si>
  <si>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</si>
  <si>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</si>
  <si>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</si>
  <si>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</si>
  <si>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</si>
  <si>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</si>
  <si>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</si>
  <si>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</si>
  <si>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</si>
  <si>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</si>
  <si>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</si>
  <si>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</si>
  <si>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</si>
  <si>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</si>
  <si>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</si>
  <si>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</si>
  <si>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</si>
  <si>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</si>
  <si>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</si>
  <si>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</si>
  <si>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</si>
  <si>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</si>
  <si>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</si>
  <si>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</si>
  <si>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</si>
  <si>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</si>
  <si>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</si>
  <si>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</si>
  <si>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</si>
  <si>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</si>
  <si>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</si>
  <si>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</si>
  <si>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</si>
  <si>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</si>
  <si>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</si>
  <si>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</si>
  <si>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</si>
  <si>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</si>
  <si>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</si>
  <si>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</si>
  <si>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</si>
  <si>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</si>
  <si>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</si>
  <si>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</si>
  <si>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</si>
  <si>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</si>
  <si>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</si>
  <si>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</si>
  <si>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</si>
  <si>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</si>
  <si>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</si>
  <si>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</si>
  <si>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</si>
  <si>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</si>
  <si>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</si>
  <si>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</si>
  <si>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</si>
  <si>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</si>
  <si>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</si>
  <si>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</si>
  <si>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</si>
  <si>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</si>
  <si>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</si>
  <si>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</si>
  <si>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</si>
  <si>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</si>
  <si>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</si>
  <si>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</si>
  <si>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</si>
  <si>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</si>
  <si>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</si>
  <si>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</si>
  <si>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</si>
  <si>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</si>
  <si>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</si>
  <si>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</si>
  <si>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</si>
  <si>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</si>
  <si>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</si>
  <si>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</si>
  <si>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</si>
  <si>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</si>
  <si>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</si>
  <si>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</si>
  <si>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</si>
  <si>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</si>
  <si>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</si>
  <si>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</si>
  <si>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</si>
  <si>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</si>
  <si>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</si>
  <si>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</si>
  <si>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</si>
  <si>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</si>
  <si>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</si>
  <si>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</si>
  <si>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</si>
  <si>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</si>
  <si>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</si>
  <si>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</si>
  <si>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</si>
  <si>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</si>
  <si>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</si>
  <si>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</si>
  <si>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</si>
  <si>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</si>
  <si>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</si>
  <si>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</si>
  <si>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</si>
  <si>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</si>
  <si>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</si>
  <si>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</si>
  <si>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</si>
  <si>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</si>
  <si>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</si>
  <si>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</si>
  <si>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</si>
  <si>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</si>
  <si>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</si>
  <si>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</si>
  <si>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</si>
  <si>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</si>
  <si>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</si>
  <si>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</si>
  <si>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</si>
  <si>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</si>
  <si>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</si>
  <si>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</si>
  <si>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</si>
  <si>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</si>
  <si>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</si>
  <si>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</si>
  <si>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</si>
  <si>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</si>
  <si>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</si>
  <si>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</si>
  <si>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</si>
  <si>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 xml:space="preserve">匯豐信貸50萬(手續4530) 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</si>
  <si>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</si>
  <si>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</si>
  <si>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</si>
  <si>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資本公積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</si>
  <si>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</si>
  <si>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</si>
  <si>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</si>
  <si>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</si>
  <si>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(4912聯德)11張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</si>
  <si>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</si>
  <si>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</si>
  <si>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</si>
  <si>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</si>
  <si>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</si>
  <si>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</si>
  <si>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</si>
  <si>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</si>
  <si>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</si>
  <si>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(4912聯德)0.564張 (買進23張可轉債602051, 賣出40張現股573071)  多出564股</t>
    <phoneticPr fontId="1" type="noConversion"/>
  </si>
  <si>
    <t>(4912聯德)0.054張 (買進4張可轉債604516, 賣出7張現股603466)  多出54股</t>
    <phoneticPr fontId="1" type="noConversion"/>
  </si>
  <si>
    <t>(4912聯德)3.52734  (可轉債2張 3527.34股)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</si>
  <si>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</si>
  <si>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</si>
  <si>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</si>
  <si>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2015 信貸利息手續成本大約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</si>
  <si>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</si>
  <si>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</si>
  <si>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</si>
  <si>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</si>
  <si>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年末預估現增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</si>
  <si>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</si>
  <si>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</si>
  <si>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</si>
  <si>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</si>
  <si>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</si>
  <si>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</si>
  <si>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</si>
  <si>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</si>
  <si>
    <t>(4912聯德)4張</t>
    <phoneticPr fontId="1" type="noConversion"/>
  </si>
  <si>
    <t>(4912聯德)0.054張</t>
    <phoneticPr fontId="1" type="noConversion"/>
  </si>
  <si>
    <t>(2383台光電)1張</t>
    <phoneticPr fontId="1" type="noConversion"/>
  </si>
  <si>
    <t>(4972湯石)4張</t>
    <phoneticPr fontId="1" type="noConversion"/>
  </si>
  <si>
    <t>(5349先豐)2張</t>
    <phoneticPr fontId="1" type="noConversion"/>
  </si>
  <si>
    <t>(2383台光電)2張</t>
    <phoneticPr fontId="1" type="noConversion"/>
  </si>
  <si>
    <t>(2317 鴻海)1張</t>
    <phoneticPr fontId="1" type="noConversion"/>
  </si>
  <si>
    <t>(4972湯石)5張</t>
    <phoneticPr fontId="1" type="noConversion"/>
  </si>
  <si>
    <t>(4972湯石 股票股利10*30股 ) 0.3張</t>
    <phoneticPr fontId="1" type="noConversion"/>
  </si>
  <si>
    <t>(4972湯石)2張 股息</t>
    <phoneticPr fontId="1" type="noConversion"/>
  </si>
  <si>
    <t>(4972湯石)8張 股息</t>
    <phoneticPr fontId="1" type="noConversion"/>
  </si>
  <si>
    <t>(4912聯德) 股息</t>
    <phoneticPr fontId="1" type="noConversion"/>
  </si>
  <si>
    <t>(4972湯石)3張</t>
    <phoneticPr fontId="1" type="noConversion"/>
  </si>
  <si>
    <t>單價</t>
    <phoneticPr fontId="1" type="noConversion"/>
  </si>
  <si>
    <t>(2317 鴻海)2張</t>
    <phoneticPr fontId="1" type="noConversion"/>
  </si>
  <si>
    <t>(4972湯石)6張</t>
    <phoneticPr fontId="1" type="noConversion"/>
  </si>
  <si>
    <t>聯德共賣4張</t>
    <phoneticPr fontId="1" type="noConversion"/>
  </si>
  <si>
    <t>(4972湯石)10張</t>
    <phoneticPr fontId="1" type="noConversion"/>
  </si>
  <si>
    <t>(2397 友通)3張</t>
    <phoneticPr fontId="1" type="noConversion"/>
  </si>
  <si>
    <t>(2397 友通)2張</t>
    <phoneticPr fontId="1" type="noConversion"/>
  </si>
  <si>
    <t>(2397 友通)1張</t>
    <phoneticPr fontId="1" type="noConversion"/>
  </si>
  <si>
    <t>(2383台光電)5張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</si>
</sst>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股票獲利曲線!$B$2:$B$7</c:f>
              <c:numCache>
                <c:formatCode>General</c:formatCode>
                <c:ptCount val="6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1960185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股票獲利曲線!$C$2:$C$7</c:f>
              <c:numCache>
                <c:formatCode>General</c:formatCode>
                <c:ptCount val="6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2357863</c:v>
                </c:pt>
              </c:numCache>
            </c:numRef>
          </c:val>
        </c:ser>
        <c:marker val="1"/>
        <c:axId val="131683072"/>
        <c:axId val="131684608"/>
      </c:lineChart>
      <c:catAx>
        <c:axId val="131683072"/>
        <c:scaling>
          <c:orientation val="minMax"/>
        </c:scaling>
        <c:axPos val="b"/>
        <c:tickLblPos val="nextTo"/>
        <c:crossAx val="131684608"/>
        <c:crosses val="autoZero"/>
        <c:auto val="1"/>
        <c:lblAlgn val="ctr"/>
        <c:lblOffset val="100"/>
      </c:catAx>
      <c:valAx>
        <c:axId val="131684608"/>
        <c:scaling>
          <c:orientation val="minMax"/>
        </c:scaling>
        <c:axPos val="l"/>
        <c:majorGridlines/>
        <c:numFmt formatCode="General" sourceLinked="1"/>
        <c:tickLblPos val="nextTo"/>
        <c:crossAx val="1316830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8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316"/>
  <sheetViews>
    <sheetView tabSelected="1" topLeftCell="A257" zoomScale="85" zoomScaleNormal="85" workbookViewId="0">
      <selection activeCell="F271" sqref="F271"/>
    </sheetView>
  </sheetViews>
  <sheetFormatPr defaultRowHeight="16.5"/>
  <cols>
    <col min="1" max="1" width="11.375" customWidth="1"/>
    <col min="2" max="2" width="9.5" bestFit="1" customWidth="1"/>
    <col min="3" max="3" width="9.5" customWidth="1"/>
    <col min="4" max="4" width="11.25" bestFit="1" customWidth="1"/>
    <col min="5" max="5" width="9.5" bestFit="1" customWidth="1"/>
    <col min="8" max="9" width="14.125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367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151</v>
      </c>
      <c r="I1" s="2" t="s">
        <v>152</v>
      </c>
      <c r="J1" s="2" t="s">
        <v>6</v>
      </c>
      <c r="K1" s="2" t="s">
        <v>14</v>
      </c>
    </row>
    <row r="2" spans="1:11">
      <c r="A2" s="1">
        <v>40470</v>
      </c>
      <c r="B2">
        <v>3000</v>
      </c>
      <c r="E2">
        <v>14600</v>
      </c>
      <c r="F2" t="s">
        <v>7</v>
      </c>
      <c r="G2">
        <v>54</v>
      </c>
      <c r="J2">
        <v>11546</v>
      </c>
      <c r="K2" s="12" t="s">
        <v>50</v>
      </c>
    </row>
    <row r="3" spans="1:11">
      <c r="A3" s="1">
        <v>40472</v>
      </c>
      <c r="B3">
        <v>5500</v>
      </c>
      <c r="E3">
        <v>18000</v>
      </c>
      <c r="F3" t="s">
        <v>7</v>
      </c>
      <c r="G3">
        <v>63</v>
      </c>
      <c r="J3">
        <v>12437</v>
      </c>
      <c r="K3" t="s">
        <v>15</v>
      </c>
    </row>
    <row r="4" spans="1:11">
      <c r="A4" s="1">
        <v>40616</v>
      </c>
      <c r="B4">
        <v>21400</v>
      </c>
      <c r="E4">
        <v>35000</v>
      </c>
      <c r="F4" t="s">
        <v>8</v>
      </c>
      <c r="G4">
        <v>114</v>
      </c>
      <c r="J4">
        <v>9440</v>
      </c>
      <c r="K4" t="s">
        <v>41</v>
      </c>
    </row>
    <row r="5" spans="1:11">
      <c r="A5" s="1">
        <v>40681</v>
      </c>
      <c r="B5">
        <v>33400</v>
      </c>
      <c r="E5">
        <v>42500</v>
      </c>
      <c r="F5" t="s">
        <v>33</v>
      </c>
      <c r="G5">
        <v>149</v>
      </c>
      <c r="J5">
        <v>8849</v>
      </c>
      <c r="K5" t="s">
        <v>43</v>
      </c>
    </row>
    <row r="6" spans="1:11">
      <c r="A6" s="1">
        <v>40755</v>
      </c>
      <c r="K6" s="12" t="s">
        <v>51</v>
      </c>
    </row>
    <row r="7" spans="1:11">
      <c r="A7" s="1">
        <v>40791</v>
      </c>
      <c r="B7">
        <v>48925</v>
      </c>
      <c r="E7">
        <v>61102</v>
      </c>
      <c r="F7" t="s">
        <v>58</v>
      </c>
      <c r="J7">
        <v>8524</v>
      </c>
      <c r="K7" t="s">
        <v>56</v>
      </c>
    </row>
    <row r="8" spans="1:11">
      <c r="A8" s="1">
        <v>40801</v>
      </c>
      <c r="B8">
        <v>-22990</v>
      </c>
      <c r="E8">
        <v>19753</v>
      </c>
      <c r="F8" t="s">
        <v>58</v>
      </c>
      <c r="J8">
        <v>-2266</v>
      </c>
      <c r="K8" t="s">
        <v>59</v>
      </c>
    </row>
    <row r="9" spans="1:11">
      <c r="A9" s="1">
        <v>40814</v>
      </c>
      <c r="B9">
        <v>-25540</v>
      </c>
      <c r="D9" s="1">
        <v>40820</v>
      </c>
      <c r="E9">
        <v>20152</v>
      </c>
      <c r="F9" t="s">
        <v>58</v>
      </c>
      <c r="J9">
        <v>-3772</v>
      </c>
      <c r="K9" t="s">
        <v>60</v>
      </c>
    </row>
    <row r="10" spans="1:11">
      <c r="A10" s="1">
        <v>40848</v>
      </c>
      <c r="B10">
        <v>19740</v>
      </c>
      <c r="D10" s="1">
        <v>40858</v>
      </c>
      <c r="E10">
        <v>18756</v>
      </c>
      <c r="F10" t="s">
        <v>64</v>
      </c>
      <c r="J10">
        <v>-689</v>
      </c>
      <c r="K10" t="s">
        <v>65</v>
      </c>
    </row>
    <row r="11" spans="1:11">
      <c r="A11" s="1">
        <v>40942</v>
      </c>
      <c r="B11">
        <v>33700</v>
      </c>
      <c r="D11" s="1">
        <v>40948</v>
      </c>
      <c r="E11">
        <v>30451</v>
      </c>
      <c r="F11" t="s">
        <v>70</v>
      </c>
      <c r="J11">
        <v>-2274</v>
      </c>
      <c r="K11" t="s">
        <v>71</v>
      </c>
    </row>
    <row r="12" spans="1:11">
      <c r="A12" s="1">
        <v>40981</v>
      </c>
      <c r="B12">
        <v>-31044</v>
      </c>
      <c r="F12" t="s">
        <v>72</v>
      </c>
      <c r="K12" t="s">
        <v>83</v>
      </c>
    </row>
    <row r="13" spans="1:11">
      <c r="A13" s="1">
        <v>40989</v>
      </c>
      <c r="B13">
        <v>-14720</v>
      </c>
      <c r="E13">
        <v>25431</v>
      </c>
      <c r="F13" t="s">
        <v>72</v>
      </c>
      <c r="J13">
        <v>-14233</v>
      </c>
      <c r="K13" t="s">
        <v>87</v>
      </c>
    </row>
    <row r="14" spans="1:11">
      <c r="A14" s="1">
        <v>40996</v>
      </c>
      <c r="B14">
        <v>-15522</v>
      </c>
      <c r="E14">
        <v>4766</v>
      </c>
      <c r="F14" t="s">
        <v>7</v>
      </c>
      <c r="J14">
        <v>-7529</v>
      </c>
      <c r="K14" t="s">
        <v>84</v>
      </c>
    </row>
    <row r="15" spans="1:11">
      <c r="A15" s="1">
        <v>40998</v>
      </c>
      <c r="B15">
        <v>-13320</v>
      </c>
      <c r="E15">
        <v>2108</v>
      </c>
      <c r="F15" t="s">
        <v>7</v>
      </c>
      <c r="J15">
        <v>-7848</v>
      </c>
      <c r="K15" t="s">
        <v>85</v>
      </c>
    </row>
    <row r="16" spans="1:11">
      <c r="A16" s="1">
        <v>41067</v>
      </c>
      <c r="K16" s="12" t="s">
        <v>86</v>
      </c>
    </row>
    <row r="17" spans="1:11">
      <c r="A17" s="1">
        <v>41148</v>
      </c>
      <c r="B17">
        <v>36351</v>
      </c>
      <c r="D17" s="1">
        <v>41162</v>
      </c>
      <c r="E17">
        <v>37733</v>
      </c>
      <c r="F17" t="s">
        <v>7</v>
      </c>
      <c r="J17">
        <v>1106</v>
      </c>
      <c r="K17" t="s">
        <v>131</v>
      </c>
    </row>
    <row r="18" spans="1:11">
      <c r="A18" s="1">
        <v>41191</v>
      </c>
      <c r="B18">
        <v>25536</v>
      </c>
      <c r="D18" s="1">
        <v>41204</v>
      </c>
      <c r="E18">
        <v>25687</v>
      </c>
      <c r="F18" t="s">
        <v>7</v>
      </c>
      <c r="J18">
        <v>151</v>
      </c>
      <c r="K18" t="s">
        <v>132</v>
      </c>
    </row>
    <row r="19" spans="1:11" s="5" customFormat="1">
      <c r="A19" s="4">
        <v>41211</v>
      </c>
      <c r="B19">
        <v>32400</v>
      </c>
      <c r="C19"/>
      <c r="D19" s="4">
        <v>41220</v>
      </c>
      <c r="E19">
        <v>33118</v>
      </c>
      <c r="F19" s="5" t="s">
        <v>133</v>
      </c>
      <c r="J19" s="5">
        <v>718</v>
      </c>
      <c r="K19" s="5" t="s">
        <v>134</v>
      </c>
    </row>
    <row r="20" spans="1:11" s="5" customFormat="1">
      <c r="A20" s="4">
        <v>41218</v>
      </c>
      <c r="B20">
        <v>17100</v>
      </c>
      <c r="C20"/>
      <c r="D20" s="4">
        <v>41220</v>
      </c>
      <c r="E20">
        <v>16874</v>
      </c>
      <c r="F20" s="5" t="s">
        <v>133</v>
      </c>
      <c r="J20" s="5">
        <v>-226</v>
      </c>
      <c r="K20" s="5" t="s">
        <v>135</v>
      </c>
    </row>
    <row r="21" spans="1:11" s="5" customFormat="1">
      <c r="A21" s="4">
        <v>41221</v>
      </c>
      <c r="B21">
        <v>49500</v>
      </c>
      <c r="C21"/>
      <c r="D21" s="4">
        <v>41222</v>
      </c>
      <c r="E21">
        <v>49936</v>
      </c>
      <c r="F21" s="5" t="s">
        <v>133</v>
      </c>
      <c r="J21" s="5">
        <v>436</v>
      </c>
      <c r="K21" s="5" t="s">
        <v>136</v>
      </c>
    </row>
    <row r="22" spans="1:11" s="5" customFormat="1">
      <c r="A22" s="4">
        <v>41221</v>
      </c>
      <c r="B22">
        <v>31700</v>
      </c>
      <c r="C22"/>
      <c r="D22" s="4">
        <v>41222</v>
      </c>
      <c r="E22">
        <v>32118</v>
      </c>
      <c r="F22" s="5" t="s">
        <v>133</v>
      </c>
      <c r="J22" s="5">
        <v>418</v>
      </c>
      <c r="K22" s="5" t="s">
        <v>137</v>
      </c>
    </row>
    <row r="23" spans="1:11" s="5" customFormat="1">
      <c r="A23" s="4">
        <v>41228</v>
      </c>
      <c r="B23">
        <v>63900</v>
      </c>
      <c r="C23"/>
      <c r="D23" s="4">
        <v>41229</v>
      </c>
      <c r="E23">
        <v>62328</v>
      </c>
      <c r="F23" s="5" t="s">
        <v>133</v>
      </c>
      <c r="J23" s="5">
        <v>-1572</v>
      </c>
      <c r="K23" s="5" t="s">
        <v>138</v>
      </c>
    </row>
    <row r="24" spans="1:11" s="5" customFormat="1">
      <c r="A24" s="4">
        <v>41236</v>
      </c>
      <c r="B24">
        <v>64800</v>
      </c>
      <c r="C24"/>
      <c r="D24" s="4">
        <v>41239</v>
      </c>
      <c r="E24">
        <v>63522</v>
      </c>
      <c r="F24" s="5" t="s">
        <v>133</v>
      </c>
      <c r="J24" s="5">
        <v>-1278</v>
      </c>
      <c r="K24" s="5" t="s">
        <v>139</v>
      </c>
    </row>
    <row r="25" spans="1:11" s="5" customFormat="1">
      <c r="A25" s="4">
        <v>41236</v>
      </c>
      <c r="B25">
        <v>57200</v>
      </c>
      <c r="C25"/>
      <c r="D25" s="4">
        <v>41239</v>
      </c>
      <c r="E25">
        <v>54977</v>
      </c>
      <c r="F25" s="5" t="s">
        <v>133</v>
      </c>
      <c r="J25" s="5">
        <v>-2223</v>
      </c>
      <c r="K25" s="5" t="s">
        <v>140</v>
      </c>
    </row>
    <row r="26" spans="1:11">
      <c r="A26" s="1">
        <v>41239</v>
      </c>
      <c r="B26">
        <v>90128</v>
      </c>
      <c r="D26" s="4">
        <v>41254</v>
      </c>
      <c r="E26">
        <v>86517</v>
      </c>
      <c r="F26" t="s">
        <v>7</v>
      </c>
      <c r="J26" s="5">
        <v>-2889</v>
      </c>
      <c r="K26" s="5" t="s">
        <v>144</v>
      </c>
    </row>
    <row r="27" spans="1:11">
      <c r="A27" s="1">
        <v>41239</v>
      </c>
      <c r="B27">
        <v>26137</v>
      </c>
      <c r="D27" s="4">
        <v>41261</v>
      </c>
      <c r="E27">
        <v>25040</v>
      </c>
      <c r="F27" t="s">
        <v>7</v>
      </c>
      <c r="J27" s="5">
        <v>-1097</v>
      </c>
      <c r="K27" s="5" t="s">
        <v>145</v>
      </c>
    </row>
    <row r="28" spans="1:11">
      <c r="A28" s="1" t="s">
        <v>148</v>
      </c>
      <c r="D28" s="1"/>
      <c r="J28" s="5">
        <v>20748</v>
      </c>
      <c r="K28" s="5" t="s">
        <v>149</v>
      </c>
    </row>
    <row r="29" spans="1:11">
      <c r="A29" s="1">
        <v>41253</v>
      </c>
      <c r="B29">
        <v>27238</v>
      </c>
      <c r="D29" s="1">
        <v>41339</v>
      </c>
      <c r="E29">
        <v>33054</v>
      </c>
      <c r="F29" t="s">
        <v>7</v>
      </c>
      <c r="J29" s="5">
        <v>4653</v>
      </c>
      <c r="K29" s="5" t="s">
        <v>146</v>
      </c>
    </row>
    <row r="30" spans="1:11">
      <c r="A30" s="1">
        <v>41339</v>
      </c>
      <c r="B30">
        <v>43261</v>
      </c>
      <c r="D30" s="1">
        <v>41347</v>
      </c>
      <c r="E30">
        <v>44503</v>
      </c>
      <c r="F30" t="s">
        <v>7</v>
      </c>
      <c r="J30" s="5">
        <v>994</v>
      </c>
      <c r="K30" s="5" t="s">
        <v>147</v>
      </c>
    </row>
    <row r="31" spans="1:11">
      <c r="A31" s="1">
        <v>41347</v>
      </c>
      <c r="B31">
        <v>32054</v>
      </c>
      <c r="D31" s="1">
        <v>41355</v>
      </c>
      <c r="E31">
        <v>34498</v>
      </c>
      <c r="F31" t="s">
        <v>7</v>
      </c>
      <c r="J31" s="5">
        <v>1955</v>
      </c>
      <c r="K31" t="s">
        <v>163</v>
      </c>
    </row>
    <row r="32" spans="1:11">
      <c r="A32" s="1">
        <v>41348</v>
      </c>
      <c r="B32">
        <v>38254</v>
      </c>
      <c r="D32" s="1">
        <v>41372</v>
      </c>
      <c r="E32">
        <v>35991</v>
      </c>
      <c r="F32" t="s">
        <v>7</v>
      </c>
      <c r="J32" s="5">
        <v>-1810</v>
      </c>
      <c r="K32" t="s">
        <v>165</v>
      </c>
    </row>
    <row r="33" spans="1:11">
      <c r="A33" s="1">
        <v>41348</v>
      </c>
      <c r="B33">
        <v>30393</v>
      </c>
      <c r="D33" s="1">
        <v>41372</v>
      </c>
      <c r="E33">
        <v>29619</v>
      </c>
      <c r="F33" t="s">
        <v>7</v>
      </c>
      <c r="J33" s="5">
        <v>-619</v>
      </c>
      <c r="K33" t="s">
        <v>166</v>
      </c>
    </row>
    <row r="34" spans="1:11">
      <c r="A34" s="1">
        <v>41359</v>
      </c>
      <c r="B34">
        <v>29700</v>
      </c>
      <c r="D34" s="1">
        <v>41372</v>
      </c>
      <c r="E34">
        <v>27783</v>
      </c>
      <c r="F34" t="s">
        <v>164</v>
      </c>
      <c r="J34" s="5">
        <v>-1917</v>
      </c>
      <c r="K34" t="s">
        <v>167</v>
      </c>
    </row>
    <row r="35" spans="1:11">
      <c r="A35" s="1">
        <v>41372</v>
      </c>
      <c r="B35">
        <v>34774</v>
      </c>
      <c r="D35" s="1">
        <v>41374</v>
      </c>
      <c r="E35">
        <v>33303</v>
      </c>
      <c r="F35" t="s">
        <v>168</v>
      </c>
      <c r="J35" s="5">
        <v>-1177</v>
      </c>
      <c r="K35" t="s">
        <v>169</v>
      </c>
    </row>
    <row r="36" spans="1:11">
      <c r="A36" s="1">
        <v>41372</v>
      </c>
      <c r="B36">
        <v>34774</v>
      </c>
      <c r="D36" s="1">
        <v>41414</v>
      </c>
      <c r="E36">
        <v>35891</v>
      </c>
      <c r="F36" t="s">
        <v>168</v>
      </c>
      <c r="J36" s="5">
        <v>893</v>
      </c>
      <c r="K36" t="s">
        <v>170</v>
      </c>
    </row>
    <row r="37" spans="1:11">
      <c r="A37" s="1">
        <v>41456</v>
      </c>
      <c r="B37">
        <v>111658</v>
      </c>
      <c r="D37" s="1">
        <v>41459</v>
      </c>
      <c r="E37">
        <v>113994</v>
      </c>
      <c r="F37" t="s">
        <v>168</v>
      </c>
      <c r="J37">
        <v>1869</v>
      </c>
      <c r="K37" t="s">
        <v>171</v>
      </c>
    </row>
    <row r="38" spans="1:11">
      <c r="A38" s="1">
        <v>41459</v>
      </c>
      <c r="B38">
        <v>32796</v>
      </c>
      <c r="E38">
        <v>34100</v>
      </c>
      <c r="F38" t="s">
        <v>168</v>
      </c>
      <c r="J38" s="5">
        <v>1304</v>
      </c>
      <c r="K38" t="s">
        <v>172</v>
      </c>
    </row>
    <row r="39" spans="1:11">
      <c r="A39" s="1">
        <v>41456</v>
      </c>
      <c r="B39">
        <v>58483</v>
      </c>
      <c r="D39" s="1">
        <v>41470</v>
      </c>
      <c r="E39">
        <v>63717</v>
      </c>
      <c r="F39" t="s">
        <v>168</v>
      </c>
      <c r="J39">
        <v>4187</v>
      </c>
      <c r="K39" t="s">
        <v>173</v>
      </c>
    </row>
    <row r="40" spans="1:11">
      <c r="A40" s="1">
        <v>41465</v>
      </c>
      <c r="B40">
        <v>26938</v>
      </c>
      <c r="D40" s="1">
        <v>41473</v>
      </c>
      <c r="E40">
        <v>26981</v>
      </c>
      <c r="F40" t="s">
        <v>174</v>
      </c>
      <c r="J40" s="5">
        <v>43</v>
      </c>
      <c r="K40" t="s">
        <v>175</v>
      </c>
    </row>
    <row r="41" spans="1:11">
      <c r="A41" s="1">
        <v>41480</v>
      </c>
      <c r="B41">
        <v>29542</v>
      </c>
      <c r="D41" s="1">
        <v>41512</v>
      </c>
      <c r="E41">
        <v>30216</v>
      </c>
      <c r="F41" t="s">
        <v>174</v>
      </c>
      <c r="J41">
        <v>539</v>
      </c>
      <c r="K41" t="s">
        <v>176</v>
      </c>
    </row>
    <row r="42" spans="1:11">
      <c r="A42" s="1">
        <v>41481</v>
      </c>
      <c r="D42" s="1"/>
      <c r="J42">
        <v>5990</v>
      </c>
      <c r="K42" t="s">
        <v>177</v>
      </c>
    </row>
    <row r="43" spans="1:11">
      <c r="A43" s="1">
        <v>41516</v>
      </c>
      <c r="D43" s="1"/>
      <c r="J43">
        <v>3571</v>
      </c>
      <c r="K43" t="s">
        <v>178</v>
      </c>
    </row>
    <row r="44" spans="1:11">
      <c r="A44" s="1">
        <v>41509</v>
      </c>
      <c r="B44">
        <v>47167</v>
      </c>
      <c r="D44" s="1">
        <v>41528</v>
      </c>
      <c r="E44">
        <v>48137</v>
      </c>
      <c r="F44" t="s">
        <v>7</v>
      </c>
      <c r="J44">
        <v>776</v>
      </c>
      <c r="K44" t="s">
        <v>181</v>
      </c>
    </row>
    <row r="45" spans="1:11">
      <c r="A45" s="1">
        <v>41401</v>
      </c>
      <c r="B45">
        <v>56480</v>
      </c>
      <c r="D45" s="1">
        <v>41631</v>
      </c>
      <c r="E45">
        <v>57674</v>
      </c>
      <c r="F45" t="s">
        <v>168</v>
      </c>
      <c r="J45">
        <v>955</v>
      </c>
      <c r="K45" t="s">
        <v>183</v>
      </c>
    </row>
    <row r="46" spans="1:11">
      <c r="A46" s="1" t="s">
        <v>189</v>
      </c>
      <c r="D46" s="1"/>
      <c r="J46" s="5">
        <v>15228</v>
      </c>
      <c r="K46" s="5" t="s">
        <v>188</v>
      </c>
    </row>
    <row r="47" spans="1:11">
      <c r="A47" s="1">
        <v>41640</v>
      </c>
      <c r="D47" s="1"/>
      <c r="J47" s="5"/>
      <c r="K47" s="12" t="s">
        <v>191</v>
      </c>
    </row>
    <row r="48" spans="1:11">
      <c r="A48" s="1">
        <v>41514</v>
      </c>
      <c r="B48">
        <v>47467</v>
      </c>
      <c r="D48" s="1">
        <v>41653</v>
      </c>
      <c r="E48">
        <v>56977</v>
      </c>
      <c r="F48" t="s">
        <v>7</v>
      </c>
      <c r="J48">
        <v>8559</v>
      </c>
      <c r="K48" t="s">
        <v>192</v>
      </c>
    </row>
    <row r="49" spans="1:11">
      <c r="A49" s="1">
        <v>41523</v>
      </c>
      <c r="B49">
        <v>45364</v>
      </c>
      <c r="D49" s="1">
        <v>41652</v>
      </c>
      <c r="E49">
        <v>56478</v>
      </c>
      <c r="F49" t="s">
        <v>7</v>
      </c>
      <c r="J49">
        <v>10003</v>
      </c>
      <c r="K49" t="s">
        <v>193</v>
      </c>
    </row>
    <row r="50" spans="1:11">
      <c r="A50" s="1">
        <v>41575</v>
      </c>
      <c r="B50">
        <v>46539</v>
      </c>
      <c r="D50" s="1">
        <v>41652</v>
      </c>
      <c r="E50">
        <v>56777</v>
      </c>
      <c r="F50" t="s">
        <v>7</v>
      </c>
      <c r="J50">
        <v>9214</v>
      </c>
      <c r="K50" t="s">
        <v>194</v>
      </c>
    </row>
    <row r="51" spans="1:11">
      <c r="A51" s="1">
        <v>41578</v>
      </c>
      <c r="B51">
        <v>45592</v>
      </c>
      <c r="D51" s="1">
        <v>41652</v>
      </c>
      <c r="E51">
        <v>56678</v>
      </c>
      <c r="F51" t="s">
        <v>7</v>
      </c>
      <c r="J51">
        <v>9977</v>
      </c>
      <c r="K51" t="s">
        <v>195</v>
      </c>
    </row>
    <row r="52" spans="1:11">
      <c r="A52" s="1">
        <v>41585</v>
      </c>
      <c r="B52">
        <v>46893</v>
      </c>
      <c r="D52" s="1">
        <v>41652</v>
      </c>
      <c r="E52">
        <v>56777</v>
      </c>
      <c r="F52" t="s">
        <v>7</v>
      </c>
      <c r="J52">
        <v>8896</v>
      </c>
      <c r="K52" t="s">
        <v>196</v>
      </c>
    </row>
    <row r="53" spans="1:11">
      <c r="A53" s="1">
        <v>41516</v>
      </c>
      <c r="D53" s="1">
        <v>41653</v>
      </c>
      <c r="J53">
        <v>1109</v>
      </c>
      <c r="K53" t="s">
        <v>197</v>
      </c>
    </row>
    <row r="54" spans="1:11">
      <c r="A54" s="1">
        <v>41543</v>
      </c>
      <c r="B54">
        <v>44391</v>
      </c>
      <c r="D54" s="1">
        <v>41652</v>
      </c>
      <c r="E54">
        <v>57773</v>
      </c>
      <c r="F54" t="s">
        <v>7</v>
      </c>
      <c r="J54">
        <v>12109</v>
      </c>
      <c r="K54" t="s">
        <v>198</v>
      </c>
    </row>
    <row r="55" spans="1:11">
      <c r="A55" s="1">
        <v>41401</v>
      </c>
      <c r="B55">
        <v>-73104</v>
      </c>
      <c r="D55" s="1">
        <v>41691</v>
      </c>
      <c r="E55">
        <v>60462</v>
      </c>
      <c r="F55" t="s">
        <v>168</v>
      </c>
      <c r="J55">
        <v>-10114</v>
      </c>
      <c r="K55" t="s">
        <v>199</v>
      </c>
    </row>
    <row r="56" spans="1:11">
      <c r="A56" s="1">
        <v>41429</v>
      </c>
      <c r="B56">
        <v>-69899</v>
      </c>
      <c r="D56" s="1">
        <v>41694</v>
      </c>
      <c r="E56">
        <v>60562</v>
      </c>
      <c r="F56" t="s">
        <v>168</v>
      </c>
      <c r="J56">
        <v>-9337</v>
      </c>
      <c r="K56" t="s">
        <v>200</v>
      </c>
    </row>
    <row r="57" spans="1:11">
      <c r="A57" s="1">
        <v>41459</v>
      </c>
      <c r="B57">
        <v>-59885</v>
      </c>
      <c r="D57" s="1">
        <v>41691</v>
      </c>
      <c r="E57">
        <v>60961</v>
      </c>
      <c r="F57" t="s">
        <v>168</v>
      </c>
      <c r="J57">
        <v>861</v>
      </c>
      <c r="K57" t="s">
        <v>201</v>
      </c>
    </row>
    <row r="58" spans="1:11">
      <c r="A58" s="1">
        <v>41694</v>
      </c>
      <c r="B58">
        <v>35432</v>
      </c>
      <c r="D58" s="1">
        <v>41710</v>
      </c>
      <c r="E58">
        <v>36207</v>
      </c>
      <c r="F58" t="s">
        <v>7</v>
      </c>
      <c r="J58">
        <v>729</v>
      </c>
      <c r="K58" t="s">
        <v>208</v>
      </c>
    </row>
    <row r="59" spans="1:11">
      <c r="A59" s="1">
        <v>41694</v>
      </c>
      <c r="B59">
        <v>35432</v>
      </c>
      <c r="D59" s="1">
        <v>41710</v>
      </c>
      <c r="E59">
        <v>36208</v>
      </c>
      <c r="F59" t="s">
        <v>7</v>
      </c>
      <c r="J59">
        <v>729</v>
      </c>
      <c r="K59" t="s">
        <v>209</v>
      </c>
    </row>
    <row r="60" spans="1:11">
      <c r="A60" s="1">
        <v>41694</v>
      </c>
      <c r="B60">
        <v>18818</v>
      </c>
      <c r="D60" s="1">
        <v>41716</v>
      </c>
      <c r="E60">
        <v>23457</v>
      </c>
      <c r="F60" t="s">
        <v>202</v>
      </c>
      <c r="J60">
        <v>4361</v>
      </c>
      <c r="K60" t="s">
        <v>205</v>
      </c>
    </row>
    <row r="61" spans="1:11">
      <c r="A61" s="1">
        <v>41694</v>
      </c>
      <c r="B61">
        <v>18817</v>
      </c>
      <c r="D61" s="1">
        <v>41716</v>
      </c>
      <c r="E61">
        <v>23457</v>
      </c>
      <c r="F61" t="s">
        <v>202</v>
      </c>
      <c r="J61">
        <v>4362</v>
      </c>
      <c r="K61" t="s">
        <v>206</v>
      </c>
    </row>
    <row r="62" spans="1:11">
      <c r="A62" s="1">
        <v>41694</v>
      </c>
      <c r="B62">
        <v>18817</v>
      </c>
      <c r="D62" s="1">
        <v>41716</v>
      </c>
      <c r="E62">
        <v>23457</v>
      </c>
      <c r="F62" t="s">
        <v>202</v>
      </c>
      <c r="J62">
        <v>4362</v>
      </c>
      <c r="K62" t="s">
        <v>206</v>
      </c>
    </row>
    <row r="63" spans="1:11">
      <c r="A63" s="1">
        <v>41694</v>
      </c>
      <c r="B63">
        <v>18818</v>
      </c>
      <c r="D63" s="1">
        <v>41716</v>
      </c>
      <c r="E63">
        <v>23457</v>
      </c>
      <c r="F63" t="s">
        <v>202</v>
      </c>
      <c r="J63">
        <v>4361</v>
      </c>
      <c r="K63" t="s">
        <v>205</v>
      </c>
    </row>
    <row r="64" spans="1:11">
      <c r="A64" s="1">
        <v>41694</v>
      </c>
      <c r="B64">
        <v>18817</v>
      </c>
      <c r="D64" s="1">
        <v>41716</v>
      </c>
      <c r="E64">
        <v>23457</v>
      </c>
      <c r="F64" t="s">
        <v>202</v>
      </c>
      <c r="J64">
        <v>4362</v>
      </c>
      <c r="K64" t="s">
        <v>206</v>
      </c>
    </row>
    <row r="65" spans="1:11">
      <c r="A65" s="1">
        <v>41694</v>
      </c>
      <c r="B65">
        <v>18817</v>
      </c>
      <c r="D65" s="1">
        <v>41716</v>
      </c>
      <c r="E65">
        <v>23462</v>
      </c>
      <c r="F65" t="s">
        <v>202</v>
      </c>
      <c r="J65">
        <v>4366</v>
      </c>
      <c r="K65" t="s">
        <v>207</v>
      </c>
    </row>
    <row r="66" spans="1:11">
      <c r="A66" s="1">
        <v>41659</v>
      </c>
      <c r="B66">
        <v>29427</v>
      </c>
      <c r="D66" s="1">
        <v>41716</v>
      </c>
      <c r="E66">
        <v>29535</v>
      </c>
      <c r="F66" t="s">
        <v>7</v>
      </c>
      <c r="J66">
        <v>107</v>
      </c>
      <c r="K66" t="s">
        <v>204</v>
      </c>
    </row>
    <row r="67" spans="1:11">
      <c r="A67" s="1">
        <v>41659</v>
      </c>
      <c r="B67">
        <v>29427</v>
      </c>
      <c r="D67" s="1">
        <v>41716</v>
      </c>
      <c r="E67">
        <v>29534</v>
      </c>
      <c r="F67" t="s">
        <v>7</v>
      </c>
      <c r="J67">
        <v>108</v>
      </c>
      <c r="K67" t="s">
        <v>204</v>
      </c>
    </row>
    <row r="68" spans="1:11">
      <c r="A68" s="1">
        <v>41633</v>
      </c>
      <c r="B68">
        <v>39836</v>
      </c>
      <c r="D68" s="1">
        <v>41716</v>
      </c>
      <c r="E68">
        <v>41885</v>
      </c>
      <c r="F68" t="s">
        <v>7</v>
      </c>
      <c r="J68">
        <v>1844</v>
      </c>
      <c r="K68" t="s">
        <v>210</v>
      </c>
    </row>
    <row r="69" spans="1:11">
      <c r="A69" s="1">
        <v>41634</v>
      </c>
      <c r="B69">
        <v>40087</v>
      </c>
      <c r="D69" s="1">
        <v>41716</v>
      </c>
      <c r="E69">
        <v>41885</v>
      </c>
      <c r="F69" t="s">
        <v>7</v>
      </c>
      <c r="J69">
        <v>1618</v>
      </c>
      <c r="K69" t="s">
        <v>211</v>
      </c>
    </row>
    <row r="70" spans="1:11">
      <c r="A70" s="1">
        <v>41634</v>
      </c>
      <c r="B70">
        <v>40737</v>
      </c>
      <c r="D70" s="1">
        <v>41716</v>
      </c>
      <c r="E70">
        <v>41536</v>
      </c>
      <c r="F70" t="s">
        <v>7</v>
      </c>
      <c r="J70">
        <v>719</v>
      </c>
      <c r="K70" t="s">
        <v>212</v>
      </c>
    </row>
    <row r="71" spans="1:11">
      <c r="A71" s="1">
        <v>41635</v>
      </c>
      <c r="B71">
        <v>41488</v>
      </c>
      <c r="D71" s="1">
        <v>41716</v>
      </c>
      <c r="E71">
        <v>41537</v>
      </c>
      <c r="F71" t="s">
        <v>7</v>
      </c>
      <c r="J71">
        <v>47</v>
      </c>
      <c r="K71" t="s">
        <v>213</v>
      </c>
    </row>
    <row r="72" spans="1:11">
      <c r="A72" s="1">
        <v>41652</v>
      </c>
      <c r="B72">
        <v>39686</v>
      </c>
      <c r="D72" s="1">
        <v>41716</v>
      </c>
      <c r="E72">
        <v>41886</v>
      </c>
      <c r="F72" t="s">
        <v>7</v>
      </c>
      <c r="J72">
        <v>2068</v>
      </c>
      <c r="K72" t="s">
        <v>214</v>
      </c>
    </row>
    <row r="73" spans="1:11">
      <c r="A73" s="1">
        <v>41645</v>
      </c>
      <c r="B73">
        <v>28626</v>
      </c>
      <c r="D73" s="1">
        <v>41719</v>
      </c>
      <c r="E73">
        <v>31029</v>
      </c>
      <c r="F73" t="s">
        <v>190</v>
      </c>
      <c r="J73">
        <v>2259</v>
      </c>
      <c r="K73" t="s">
        <v>215</v>
      </c>
    </row>
    <row r="74" spans="1:11">
      <c r="A74" s="1">
        <v>41645</v>
      </c>
      <c r="B74">
        <v>28626</v>
      </c>
      <c r="D74" s="1">
        <v>41719</v>
      </c>
      <c r="E74">
        <v>31029</v>
      </c>
      <c r="F74" t="s">
        <v>190</v>
      </c>
      <c r="J74">
        <v>2259</v>
      </c>
      <c r="K74" t="s">
        <v>215</v>
      </c>
    </row>
    <row r="75" spans="1:11">
      <c r="A75" s="1">
        <v>41652</v>
      </c>
      <c r="B75">
        <v>28926</v>
      </c>
      <c r="D75" s="1">
        <v>41719</v>
      </c>
      <c r="E75">
        <v>30979</v>
      </c>
      <c r="F75" t="s">
        <v>7</v>
      </c>
      <c r="J75">
        <v>1930</v>
      </c>
      <c r="K75" t="s">
        <v>217</v>
      </c>
    </row>
    <row r="76" spans="1:11">
      <c r="A76" s="1">
        <v>41677</v>
      </c>
      <c r="B76">
        <v>29977</v>
      </c>
      <c r="D76" s="1">
        <v>41719</v>
      </c>
      <c r="E76">
        <v>30928</v>
      </c>
      <c r="F76" t="s">
        <v>7</v>
      </c>
      <c r="J76">
        <v>951</v>
      </c>
      <c r="K76" t="s">
        <v>216</v>
      </c>
    </row>
    <row r="77" spans="1:11">
      <c r="A77" s="1">
        <v>41677</v>
      </c>
      <c r="B77">
        <v>29977</v>
      </c>
      <c r="D77" s="1">
        <v>41719</v>
      </c>
      <c r="E77">
        <v>30928</v>
      </c>
      <c r="F77" t="s">
        <v>7</v>
      </c>
      <c r="J77">
        <v>951</v>
      </c>
      <c r="K77" t="s">
        <v>216</v>
      </c>
    </row>
    <row r="78" spans="1:11">
      <c r="A78" s="1">
        <v>41677</v>
      </c>
      <c r="B78">
        <v>30027</v>
      </c>
      <c r="D78" s="1">
        <v>41719</v>
      </c>
      <c r="E78">
        <v>30929</v>
      </c>
      <c r="F78" t="s">
        <v>7</v>
      </c>
      <c r="J78">
        <v>848</v>
      </c>
      <c r="K78" t="s">
        <v>218</v>
      </c>
    </row>
    <row r="79" spans="1:11">
      <c r="A79" s="1">
        <v>41761</v>
      </c>
      <c r="B79">
        <v>21519</v>
      </c>
      <c r="D79" s="1">
        <v>41814</v>
      </c>
      <c r="E79">
        <v>23358</v>
      </c>
      <c r="F79" t="s">
        <v>7</v>
      </c>
      <c r="J79">
        <v>1729</v>
      </c>
      <c r="K79" t="s">
        <v>225</v>
      </c>
    </row>
    <row r="80" spans="1:11">
      <c r="A80" s="1">
        <v>41761</v>
      </c>
      <c r="B80">
        <v>21520</v>
      </c>
      <c r="D80" s="1">
        <v>41814</v>
      </c>
      <c r="E80">
        <v>23358</v>
      </c>
      <c r="F80" t="s">
        <v>7</v>
      </c>
      <c r="J80">
        <v>1728</v>
      </c>
      <c r="K80" t="s">
        <v>226</v>
      </c>
    </row>
    <row r="81" spans="1:11">
      <c r="A81" s="1">
        <v>41787</v>
      </c>
      <c r="B81">
        <v>22721</v>
      </c>
      <c r="D81" s="1">
        <v>41814</v>
      </c>
      <c r="E81">
        <v>23358</v>
      </c>
      <c r="F81" t="s">
        <v>7</v>
      </c>
      <c r="J81">
        <v>599</v>
      </c>
      <c r="K81" t="s">
        <v>227</v>
      </c>
    </row>
    <row r="82" spans="1:11">
      <c r="A82" s="1">
        <v>41808</v>
      </c>
      <c r="B82">
        <v>23822</v>
      </c>
      <c r="D82" s="1">
        <v>41814</v>
      </c>
      <c r="E82">
        <v>23750</v>
      </c>
      <c r="F82" t="s">
        <v>7</v>
      </c>
      <c r="J82">
        <v>-68</v>
      </c>
      <c r="K82" t="s">
        <v>228</v>
      </c>
    </row>
    <row r="83" spans="1:11">
      <c r="A83" s="1">
        <v>41808</v>
      </c>
      <c r="B83">
        <v>23822</v>
      </c>
      <c r="D83" s="1">
        <v>41814</v>
      </c>
      <c r="E83">
        <v>23751</v>
      </c>
      <c r="F83" t="s">
        <v>7</v>
      </c>
      <c r="J83">
        <v>-67</v>
      </c>
      <c r="K83" t="s">
        <v>229</v>
      </c>
    </row>
    <row r="84" spans="1:11">
      <c r="A84" s="1">
        <v>41838</v>
      </c>
      <c r="D84" s="1"/>
      <c r="J84">
        <v>5980</v>
      </c>
      <c r="K84" t="s">
        <v>233</v>
      </c>
    </row>
    <row r="85" spans="1:11">
      <c r="A85" s="1">
        <v>41865</v>
      </c>
      <c r="D85" s="1"/>
      <c r="J85">
        <v>2685</v>
      </c>
      <c r="K85" t="s">
        <v>234</v>
      </c>
    </row>
    <row r="86" spans="1:11">
      <c r="A86" s="1">
        <v>41865</v>
      </c>
      <c r="D86" s="1"/>
      <c r="J86">
        <v>62980</v>
      </c>
      <c r="K86" t="s">
        <v>237</v>
      </c>
    </row>
    <row r="87" spans="1:11">
      <c r="A87" s="1">
        <v>41834</v>
      </c>
      <c r="J87">
        <v>4380</v>
      </c>
      <c r="K87" t="s">
        <v>235</v>
      </c>
    </row>
    <row r="88" spans="1:11">
      <c r="A88" s="1">
        <v>41662</v>
      </c>
      <c r="B88">
        <v>37034</v>
      </c>
      <c r="D88" s="1">
        <v>41866</v>
      </c>
      <c r="E88">
        <v>30680</v>
      </c>
      <c r="F88" t="s">
        <v>7</v>
      </c>
      <c r="J88">
        <v>-6354</v>
      </c>
      <c r="K88" t="s">
        <v>219</v>
      </c>
    </row>
    <row r="89" spans="1:11">
      <c r="A89" s="1">
        <v>41834</v>
      </c>
      <c r="B89">
        <v>38735</v>
      </c>
      <c r="D89" s="1">
        <v>41883</v>
      </c>
      <c r="E89">
        <v>36210</v>
      </c>
      <c r="F89" t="s">
        <v>7</v>
      </c>
      <c r="J89">
        <v>-2525</v>
      </c>
      <c r="K89" t="s">
        <v>232</v>
      </c>
    </row>
    <row r="90" spans="1:11">
      <c r="A90" s="1">
        <v>41836</v>
      </c>
      <c r="B90">
        <v>37534</v>
      </c>
      <c r="D90" s="1">
        <v>41883</v>
      </c>
      <c r="E90">
        <v>36210</v>
      </c>
      <c r="F90" t="s">
        <v>7</v>
      </c>
      <c r="J90">
        <v>-1324</v>
      </c>
      <c r="K90" t="s">
        <v>232</v>
      </c>
    </row>
    <row r="91" spans="1:11">
      <c r="A91" s="1">
        <v>41814</v>
      </c>
      <c r="B91">
        <v>46242</v>
      </c>
      <c r="D91" s="1">
        <v>41891</v>
      </c>
      <c r="E91">
        <v>47965</v>
      </c>
      <c r="F91" t="s">
        <v>7</v>
      </c>
      <c r="J91">
        <v>1723</v>
      </c>
      <c r="K91" t="s">
        <v>223</v>
      </c>
    </row>
    <row r="92" spans="1:11">
      <c r="A92" s="1">
        <v>41814</v>
      </c>
      <c r="B92">
        <v>46242</v>
      </c>
      <c r="D92" s="1">
        <v>41891</v>
      </c>
      <c r="E92">
        <v>47915</v>
      </c>
      <c r="F92" t="s">
        <v>7</v>
      </c>
      <c r="J92">
        <v>1673</v>
      </c>
      <c r="K92" t="s">
        <v>223</v>
      </c>
    </row>
    <row r="93" spans="1:11">
      <c r="A93" s="1">
        <v>41800</v>
      </c>
      <c r="B93">
        <v>16770</v>
      </c>
      <c r="D93" s="1">
        <v>41891</v>
      </c>
      <c r="E93">
        <v>16880</v>
      </c>
      <c r="F93" t="s">
        <v>7</v>
      </c>
      <c r="J93">
        <v>110</v>
      </c>
      <c r="K93" t="s">
        <v>222</v>
      </c>
    </row>
    <row r="94" spans="1:11">
      <c r="A94" s="1">
        <v>41807</v>
      </c>
      <c r="B94">
        <v>30177</v>
      </c>
      <c r="D94" s="1">
        <v>41897</v>
      </c>
      <c r="E94">
        <v>32276</v>
      </c>
      <c r="F94" t="s">
        <v>7</v>
      </c>
      <c r="J94">
        <v>2099</v>
      </c>
      <c r="K94" t="s">
        <v>224</v>
      </c>
    </row>
    <row r="95" spans="1:11">
      <c r="A95" s="1">
        <v>41908</v>
      </c>
      <c r="D95" s="1"/>
      <c r="J95">
        <v>1788</v>
      </c>
      <c r="K95" t="s">
        <v>238</v>
      </c>
    </row>
    <row r="96" spans="1:11" s="9" customFormat="1">
      <c r="A96" s="8">
        <v>41703</v>
      </c>
      <c r="B96" s="9">
        <v>58053</v>
      </c>
      <c r="D96" s="1">
        <v>41904</v>
      </c>
      <c r="E96" s="9">
        <v>69930</v>
      </c>
      <c r="F96" s="9" t="s">
        <v>7</v>
      </c>
      <c r="J96" s="9">
        <v>11877</v>
      </c>
      <c r="K96" s="9" t="s">
        <v>221</v>
      </c>
    </row>
    <row r="97" spans="1:11" s="9" customFormat="1">
      <c r="A97" s="8">
        <v>41716</v>
      </c>
      <c r="B97" s="9">
        <v>58153</v>
      </c>
      <c r="D97" s="1">
        <v>41904</v>
      </c>
      <c r="E97" s="9">
        <v>69830</v>
      </c>
      <c r="F97" s="9" t="s">
        <v>7</v>
      </c>
      <c r="J97" s="9">
        <v>11677</v>
      </c>
      <c r="K97" s="9" t="s">
        <v>221</v>
      </c>
    </row>
    <row r="98" spans="1:11" s="9" customFormat="1">
      <c r="A98" s="8">
        <v>41703</v>
      </c>
      <c r="B98" s="9">
        <v>58053</v>
      </c>
      <c r="D98" s="1">
        <v>41904</v>
      </c>
      <c r="E98" s="9">
        <v>69830</v>
      </c>
      <c r="F98" s="9" t="s">
        <v>7</v>
      </c>
      <c r="J98" s="9">
        <v>11777</v>
      </c>
      <c r="K98" s="9" t="s">
        <v>221</v>
      </c>
    </row>
    <row r="99" spans="1:11" s="9" customFormat="1">
      <c r="A99" s="8">
        <v>41703</v>
      </c>
      <c r="B99" s="9">
        <v>57953</v>
      </c>
      <c r="D99" s="1">
        <v>41904</v>
      </c>
      <c r="E99" s="9">
        <v>69830</v>
      </c>
      <c r="F99" s="9" t="s">
        <v>7</v>
      </c>
      <c r="J99" s="9">
        <v>11877</v>
      </c>
      <c r="K99" s="9" t="s">
        <v>221</v>
      </c>
    </row>
    <row r="100" spans="1:11" s="9" customFormat="1">
      <c r="A100" s="8">
        <v>41715</v>
      </c>
      <c r="B100" s="9">
        <v>57853</v>
      </c>
      <c r="D100" s="1">
        <v>41904</v>
      </c>
      <c r="E100" s="9">
        <v>69830</v>
      </c>
      <c r="F100" s="9" t="s">
        <v>7</v>
      </c>
      <c r="J100" s="9">
        <v>11977</v>
      </c>
      <c r="K100" s="9" t="s">
        <v>221</v>
      </c>
    </row>
    <row r="101" spans="1:11" s="9" customFormat="1">
      <c r="A101" s="8">
        <v>41691</v>
      </c>
      <c r="B101" s="9">
        <v>56252</v>
      </c>
      <c r="D101" s="8">
        <v>41955</v>
      </c>
      <c r="E101" s="9">
        <v>63057</v>
      </c>
      <c r="F101" s="9" t="s">
        <v>202</v>
      </c>
      <c r="J101" s="9">
        <f>E101-B101</f>
        <v>6805</v>
      </c>
      <c r="K101" s="9" t="s">
        <v>220</v>
      </c>
    </row>
    <row r="102" spans="1:11" s="9" customFormat="1">
      <c r="A102" s="8">
        <v>41691</v>
      </c>
      <c r="B102" s="9">
        <v>55951</v>
      </c>
      <c r="D102" s="8">
        <v>41955</v>
      </c>
      <c r="E102" s="9">
        <v>63057</v>
      </c>
      <c r="F102" s="9" t="s">
        <v>202</v>
      </c>
      <c r="J102" s="9">
        <f t="shared" ref="J102:J117" si="0">E102-B102</f>
        <v>7106</v>
      </c>
      <c r="K102" s="9" t="s">
        <v>220</v>
      </c>
    </row>
    <row r="103" spans="1:11" s="9" customFormat="1">
      <c r="A103" s="8">
        <v>41701</v>
      </c>
      <c r="B103" s="9">
        <v>57353</v>
      </c>
      <c r="D103" s="8">
        <v>41955</v>
      </c>
      <c r="E103" s="9">
        <v>63057</v>
      </c>
      <c r="F103" s="9" t="s">
        <v>7</v>
      </c>
      <c r="J103" s="9">
        <f t="shared" si="0"/>
        <v>5704</v>
      </c>
      <c r="K103" s="9" t="s">
        <v>221</v>
      </c>
    </row>
    <row r="104" spans="1:11" s="9" customFormat="1">
      <c r="A104" s="8">
        <v>41701</v>
      </c>
      <c r="B104" s="9">
        <v>57353</v>
      </c>
      <c r="D104" s="8">
        <v>41955</v>
      </c>
      <c r="E104" s="9">
        <v>63057</v>
      </c>
      <c r="F104" s="9" t="s">
        <v>7</v>
      </c>
      <c r="J104" s="9">
        <f t="shared" si="0"/>
        <v>5704</v>
      </c>
      <c r="K104" s="9" t="s">
        <v>221</v>
      </c>
    </row>
    <row r="105" spans="1:11" s="9" customFormat="1">
      <c r="A105" s="8">
        <v>41709</v>
      </c>
      <c r="B105" s="9">
        <v>55651</v>
      </c>
      <c r="D105" s="8">
        <v>41955</v>
      </c>
      <c r="E105" s="9">
        <v>63057</v>
      </c>
      <c r="F105" s="9" t="s">
        <v>7</v>
      </c>
      <c r="J105" s="9">
        <f t="shared" si="0"/>
        <v>7406</v>
      </c>
      <c r="K105" s="9" t="s">
        <v>221</v>
      </c>
    </row>
    <row r="106" spans="1:11" s="9" customFormat="1">
      <c r="A106" s="8">
        <v>41710</v>
      </c>
      <c r="B106" s="9">
        <v>55951</v>
      </c>
      <c r="D106" s="8">
        <v>41955</v>
      </c>
      <c r="E106" s="9">
        <v>63057</v>
      </c>
      <c r="F106" s="9" t="s">
        <v>7</v>
      </c>
      <c r="J106" s="9">
        <f t="shared" si="0"/>
        <v>7106</v>
      </c>
      <c r="K106" s="9" t="s">
        <v>221</v>
      </c>
    </row>
    <row r="107" spans="1:11" s="9" customFormat="1">
      <c r="A107" s="8">
        <v>41710</v>
      </c>
      <c r="B107" s="9">
        <v>56051</v>
      </c>
      <c r="D107" s="8">
        <v>41955</v>
      </c>
      <c r="E107" s="9">
        <v>63057</v>
      </c>
      <c r="F107" s="9" t="s">
        <v>7</v>
      </c>
      <c r="J107" s="9">
        <f t="shared" si="0"/>
        <v>7006</v>
      </c>
      <c r="K107" s="9" t="s">
        <v>221</v>
      </c>
    </row>
    <row r="108" spans="1:11" s="9" customFormat="1">
      <c r="A108" s="8">
        <v>41711</v>
      </c>
      <c r="B108" s="9">
        <v>56652</v>
      </c>
      <c r="D108" s="8">
        <v>41955</v>
      </c>
      <c r="E108" s="9">
        <v>63057</v>
      </c>
      <c r="F108" s="9" t="s">
        <v>7</v>
      </c>
      <c r="J108" s="9">
        <f t="shared" si="0"/>
        <v>6405</v>
      </c>
      <c r="K108" s="9" t="s">
        <v>221</v>
      </c>
    </row>
    <row r="109" spans="1:11" s="9" customFormat="1">
      <c r="A109" s="8">
        <v>41715</v>
      </c>
      <c r="B109" s="9">
        <v>55651</v>
      </c>
      <c r="D109" s="8">
        <v>41955</v>
      </c>
      <c r="E109" s="9">
        <v>63057</v>
      </c>
      <c r="F109" s="9" t="s">
        <v>7</v>
      </c>
      <c r="J109" s="9">
        <f t="shared" si="0"/>
        <v>7406</v>
      </c>
      <c r="K109" s="9" t="s">
        <v>221</v>
      </c>
    </row>
    <row r="110" spans="1:11" s="9" customFormat="1">
      <c r="A110" s="8">
        <v>41715</v>
      </c>
      <c r="B110" s="9">
        <v>57553</v>
      </c>
      <c r="D110" s="8">
        <v>41955</v>
      </c>
      <c r="E110" s="9">
        <v>63057</v>
      </c>
      <c r="F110" s="9" t="s">
        <v>7</v>
      </c>
      <c r="J110" s="9">
        <f t="shared" si="0"/>
        <v>5504</v>
      </c>
      <c r="K110" s="9" t="s">
        <v>221</v>
      </c>
    </row>
    <row r="111" spans="1:11" s="9" customFormat="1">
      <c r="A111" s="8">
        <v>41715</v>
      </c>
      <c r="B111" s="9">
        <v>55751</v>
      </c>
      <c r="D111" s="8">
        <v>41955</v>
      </c>
      <c r="E111" s="9">
        <v>63057</v>
      </c>
      <c r="F111" s="9" t="s">
        <v>7</v>
      </c>
      <c r="J111" s="9">
        <f t="shared" si="0"/>
        <v>7306</v>
      </c>
      <c r="K111" s="9" t="s">
        <v>221</v>
      </c>
    </row>
    <row r="112" spans="1:11" s="9" customFormat="1">
      <c r="A112" s="8">
        <v>41715</v>
      </c>
      <c r="B112" s="9">
        <v>55551</v>
      </c>
      <c r="D112" s="8">
        <v>41955</v>
      </c>
      <c r="E112" s="9">
        <v>63057</v>
      </c>
      <c r="F112" s="9" t="s">
        <v>7</v>
      </c>
      <c r="J112" s="9">
        <f t="shared" si="0"/>
        <v>7506</v>
      </c>
      <c r="K112" s="9" t="s">
        <v>221</v>
      </c>
    </row>
    <row r="113" spans="1:11" s="9" customFormat="1">
      <c r="A113" s="8">
        <v>41719</v>
      </c>
      <c r="B113" s="9">
        <v>57653</v>
      </c>
      <c r="D113" s="8">
        <v>41955</v>
      </c>
      <c r="E113" s="9">
        <v>63057</v>
      </c>
      <c r="F113" s="9" t="s">
        <v>7</v>
      </c>
      <c r="J113" s="9">
        <f t="shared" si="0"/>
        <v>5404</v>
      </c>
      <c r="K113" s="9" t="s">
        <v>221</v>
      </c>
    </row>
    <row r="114" spans="1:11" s="9" customFormat="1">
      <c r="A114" s="8">
        <v>41719</v>
      </c>
      <c r="B114" s="9">
        <v>57052</v>
      </c>
      <c r="D114" s="8">
        <v>41955</v>
      </c>
      <c r="E114" s="9">
        <v>63057</v>
      </c>
      <c r="F114" s="9" t="s">
        <v>7</v>
      </c>
      <c r="J114" s="9">
        <f t="shared" si="0"/>
        <v>6005</v>
      </c>
      <c r="K114" s="9" t="s">
        <v>221</v>
      </c>
    </row>
    <row r="115" spans="1:11" s="9" customFormat="1">
      <c r="A115" s="8">
        <v>41723</v>
      </c>
      <c r="B115" s="9">
        <v>56051</v>
      </c>
      <c r="D115" s="8">
        <v>41955</v>
      </c>
      <c r="E115" s="9">
        <v>63057</v>
      </c>
      <c r="F115" s="9" t="s">
        <v>7</v>
      </c>
      <c r="J115" s="9">
        <f t="shared" si="0"/>
        <v>7006</v>
      </c>
      <c r="K115" s="9" t="s">
        <v>221</v>
      </c>
    </row>
    <row r="116" spans="1:11">
      <c r="A116" s="1">
        <v>41771</v>
      </c>
      <c r="B116">
        <v>54550</v>
      </c>
      <c r="D116" s="8">
        <v>41955</v>
      </c>
      <c r="E116" s="9">
        <v>63057</v>
      </c>
      <c r="F116" t="s">
        <v>7</v>
      </c>
      <c r="J116" s="9">
        <f t="shared" si="0"/>
        <v>8507</v>
      </c>
      <c r="K116" t="s">
        <v>221</v>
      </c>
    </row>
    <row r="117" spans="1:11">
      <c r="A117" s="1">
        <v>41967</v>
      </c>
      <c r="B117">
        <v>342141</v>
      </c>
      <c r="D117" s="8">
        <v>41968</v>
      </c>
      <c r="E117">
        <v>346212</v>
      </c>
      <c r="F117" t="s">
        <v>7</v>
      </c>
      <c r="J117" s="9">
        <f t="shared" si="0"/>
        <v>4071</v>
      </c>
      <c r="K117" s="10" t="s">
        <v>275</v>
      </c>
    </row>
    <row r="118" spans="1:11">
      <c r="A118" s="1">
        <v>41960</v>
      </c>
      <c r="B118">
        <v>76966</v>
      </c>
      <c r="D118" s="1">
        <v>41983</v>
      </c>
      <c r="E118">
        <v>80688</v>
      </c>
      <c r="F118" t="s">
        <v>7</v>
      </c>
      <c r="J118">
        <v>3722</v>
      </c>
      <c r="K118" s="10" t="s">
        <v>271</v>
      </c>
    </row>
    <row r="119" spans="1:11">
      <c r="A119" s="1">
        <v>41960</v>
      </c>
      <c r="B119">
        <v>76965</v>
      </c>
      <c r="D119" s="1">
        <v>41983</v>
      </c>
      <c r="E119">
        <v>80688</v>
      </c>
      <c r="F119" t="s">
        <v>7</v>
      </c>
      <c r="J119">
        <v>3723</v>
      </c>
      <c r="K119" s="10" t="s">
        <v>271</v>
      </c>
    </row>
    <row r="120" spans="1:11">
      <c r="A120" s="1">
        <v>41960</v>
      </c>
      <c r="B120">
        <v>77165</v>
      </c>
      <c r="D120" s="1">
        <v>41983</v>
      </c>
      <c r="E120">
        <v>80688</v>
      </c>
      <c r="F120" t="s">
        <v>7</v>
      </c>
      <c r="J120">
        <v>3523</v>
      </c>
      <c r="K120" s="10" t="s">
        <v>271</v>
      </c>
    </row>
    <row r="121" spans="1:11">
      <c r="A121" s="1">
        <v>41865</v>
      </c>
      <c r="D121" s="1"/>
      <c r="J121">
        <v>9980</v>
      </c>
      <c r="K121" t="s">
        <v>278</v>
      </c>
    </row>
    <row r="122" spans="1:11">
      <c r="A122" s="1">
        <v>41949</v>
      </c>
      <c r="B122">
        <v>71561</v>
      </c>
      <c r="D122" s="1">
        <v>41997</v>
      </c>
      <c r="E122">
        <v>79942</v>
      </c>
      <c r="F122" t="s">
        <v>7</v>
      </c>
      <c r="J122">
        <v>8381</v>
      </c>
      <c r="K122" t="s">
        <v>282</v>
      </c>
    </row>
    <row r="123" spans="1:11">
      <c r="A123" s="1">
        <v>41976</v>
      </c>
      <c r="B123">
        <v>61052</v>
      </c>
      <c r="D123" s="1">
        <v>41997</v>
      </c>
      <c r="E123">
        <v>61563</v>
      </c>
      <c r="F123" t="s">
        <v>7</v>
      </c>
      <c r="J123">
        <v>511</v>
      </c>
      <c r="K123" t="s">
        <v>276</v>
      </c>
    </row>
    <row r="124" spans="1:11">
      <c r="A124" s="1">
        <v>41908</v>
      </c>
      <c r="B124">
        <v>37582</v>
      </c>
      <c r="D124" s="1">
        <v>41999</v>
      </c>
      <c r="E124">
        <v>39050</v>
      </c>
      <c r="F124" t="s">
        <v>7</v>
      </c>
      <c r="J124">
        <f>E124-B124</f>
        <v>1468</v>
      </c>
      <c r="K124" s="10" t="s">
        <v>241</v>
      </c>
    </row>
    <row r="125" spans="1:11">
      <c r="A125" s="1">
        <v>41957</v>
      </c>
      <c r="B125">
        <v>36581</v>
      </c>
      <c r="D125" s="1">
        <v>41999</v>
      </c>
      <c r="E125">
        <v>39100</v>
      </c>
      <c r="F125" t="s">
        <v>7</v>
      </c>
      <c r="J125">
        <f t="shared" ref="J125:J131" si="1">E125-B125</f>
        <v>2519</v>
      </c>
      <c r="K125" s="10" t="s">
        <v>241</v>
      </c>
    </row>
    <row r="126" spans="1:11">
      <c r="A126" s="1">
        <v>41960</v>
      </c>
      <c r="B126">
        <v>36331</v>
      </c>
      <c r="D126" s="1">
        <v>41999</v>
      </c>
      <c r="E126">
        <v>39096</v>
      </c>
      <c r="F126" t="s">
        <v>7</v>
      </c>
      <c r="J126">
        <f t="shared" si="1"/>
        <v>2765</v>
      </c>
      <c r="K126" s="10" t="s">
        <v>241</v>
      </c>
    </row>
    <row r="127" spans="1:11">
      <c r="A127" s="1">
        <v>41960</v>
      </c>
      <c r="B127">
        <v>36331</v>
      </c>
      <c r="D127" s="1">
        <v>41999</v>
      </c>
      <c r="E127">
        <v>39096</v>
      </c>
      <c r="F127" t="s">
        <v>7</v>
      </c>
      <c r="J127">
        <f t="shared" si="1"/>
        <v>2765</v>
      </c>
      <c r="K127" s="10" t="s">
        <v>241</v>
      </c>
    </row>
    <row r="128" spans="1:11">
      <c r="A128" s="1">
        <v>41967</v>
      </c>
      <c r="B128">
        <v>36881</v>
      </c>
      <c r="D128" s="1">
        <v>41999</v>
      </c>
      <c r="E128">
        <v>39100</v>
      </c>
      <c r="F128" t="s">
        <v>7</v>
      </c>
      <c r="J128">
        <f t="shared" si="1"/>
        <v>2219</v>
      </c>
      <c r="K128" s="10" t="s">
        <v>241</v>
      </c>
    </row>
    <row r="129" spans="1:11">
      <c r="A129" s="1">
        <v>41862</v>
      </c>
      <c r="B129">
        <v>26624</v>
      </c>
      <c r="D129" s="1">
        <v>42001</v>
      </c>
      <c r="E129">
        <v>19841</v>
      </c>
      <c r="F129" t="s">
        <v>7</v>
      </c>
      <c r="J129">
        <f t="shared" si="1"/>
        <v>-6783</v>
      </c>
      <c r="K129" t="s">
        <v>288</v>
      </c>
    </row>
    <row r="130" spans="1:11" ht="15.75" customHeight="1">
      <c r="A130" s="1">
        <v>41862</v>
      </c>
      <c r="B130">
        <v>137849</v>
      </c>
      <c r="D130" s="1">
        <v>42001</v>
      </c>
      <c r="E130">
        <v>95185</v>
      </c>
      <c r="F130" t="s">
        <v>7</v>
      </c>
      <c r="J130">
        <f t="shared" si="1"/>
        <v>-42664</v>
      </c>
      <c r="K130" t="s">
        <v>289</v>
      </c>
    </row>
    <row r="131" spans="1:11">
      <c r="A131" s="1">
        <v>41999</v>
      </c>
      <c r="B131">
        <v>190662</v>
      </c>
      <c r="D131" s="1">
        <v>42001</v>
      </c>
      <c r="E131">
        <v>198732</v>
      </c>
      <c r="F131" t="s">
        <v>7</v>
      </c>
      <c r="J131">
        <f t="shared" si="1"/>
        <v>8070</v>
      </c>
      <c r="K131" s="10" t="s">
        <v>290</v>
      </c>
    </row>
    <row r="132" spans="1:11" hidden="1">
      <c r="A132" s="1" t="s">
        <v>239</v>
      </c>
      <c r="J132">
        <v>-5328</v>
      </c>
    </row>
    <row r="133" spans="1:11">
      <c r="A133" s="1">
        <v>42005</v>
      </c>
      <c r="D133" s="1"/>
      <c r="J133" s="5"/>
      <c r="K133" s="12" t="s">
        <v>274</v>
      </c>
    </row>
    <row r="134" spans="1:11">
      <c r="A134" s="1">
        <v>41891</v>
      </c>
      <c r="B134">
        <v>33528</v>
      </c>
      <c r="D134" s="1">
        <v>42013</v>
      </c>
      <c r="E134">
        <v>28590</v>
      </c>
      <c r="F134" t="s">
        <v>7</v>
      </c>
      <c r="J134">
        <v>-4938</v>
      </c>
      <c r="K134" t="s">
        <v>301</v>
      </c>
    </row>
    <row r="135" spans="1:11">
      <c r="A135" s="1">
        <v>41925</v>
      </c>
      <c r="B135">
        <v>31376</v>
      </c>
      <c r="D135" s="1">
        <v>42013</v>
      </c>
      <c r="E135">
        <v>26747</v>
      </c>
      <c r="F135" t="s">
        <v>7</v>
      </c>
      <c r="J135">
        <v>-4629</v>
      </c>
      <c r="K135" s="13" t="s">
        <v>273</v>
      </c>
    </row>
    <row r="136" spans="1:11">
      <c r="A136" s="1">
        <v>41926</v>
      </c>
      <c r="B136">
        <v>30876</v>
      </c>
      <c r="D136" s="1">
        <v>42013</v>
      </c>
      <c r="E136">
        <v>26747</v>
      </c>
      <c r="F136" t="s">
        <v>7</v>
      </c>
      <c r="J136">
        <v>-4129</v>
      </c>
      <c r="K136" s="13" t="s">
        <v>273</v>
      </c>
    </row>
    <row r="137" spans="1:11">
      <c r="A137" s="1">
        <v>41928</v>
      </c>
      <c r="B137">
        <v>29224</v>
      </c>
      <c r="D137" s="1">
        <v>42013</v>
      </c>
      <c r="E137">
        <v>26697</v>
      </c>
      <c r="F137" t="s">
        <v>7</v>
      </c>
      <c r="J137">
        <f>E137-B137</f>
        <v>-2527</v>
      </c>
      <c r="K137" s="10" t="s">
        <v>243</v>
      </c>
    </row>
    <row r="138" spans="1:11">
      <c r="A138" s="1">
        <v>41929</v>
      </c>
      <c r="B138">
        <v>28224</v>
      </c>
      <c r="D138" s="1">
        <v>42013</v>
      </c>
      <c r="E138">
        <v>26698</v>
      </c>
      <c r="F138" t="s">
        <v>7</v>
      </c>
      <c r="J138">
        <f>E138-B138</f>
        <v>-1526</v>
      </c>
      <c r="K138" s="10" t="s">
        <v>243</v>
      </c>
    </row>
    <row r="139" spans="1:11">
      <c r="A139" s="1">
        <v>42001</v>
      </c>
      <c r="B139">
        <v>129310</v>
      </c>
      <c r="D139" s="1">
        <v>42020</v>
      </c>
      <c r="E139">
        <v>131293</v>
      </c>
      <c r="F139" t="s">
        <v>7</v>
      </c>
      <c r="J139">
        <f>E139-B139</f>
        <v>1983</v>
      </c>
      <c r="K139" s="10" t="s">
        <v>302</v>
      </c>
    </row>
    <row r="140" spans="1:11">
      <c r="A140" s="1">
        <v>41970</v>
      </c>
      <c r="B140">
        <v>63854</v>
      </c>
      <c r="D140" s="1">
        <v>42022</v>
      </c>
      <c r="E140">
        <v>73118</v>
      </c>
      <c r="F140" t="s">
        <v>7</v>
      </c>
      <c r="J140">
        <f t="shared" ref="J140:J191" si="2">E140-B140</f>
        <v>9264</v>
      </c>
      <c r="K140" s="10" t="s">
        <v>270</v>
      </c>
    </row>
    <row r="141" spans="1:11">
      <c r="A141" s="1">
        <v>41970</v>
      </c>
      <c r="B141">
        <v>63855</v>
      </c>
      <c r="D141" s="1">
        <v>42022</v>
      </c>
      <c r="E141">
        <v>73117</v>
      </c>
      <c r="F141" t="s">
        <v>7</v>
      </c>
      <c r="J141">
        <f t="shared" si="2"/>
        <v>9262</v>
      </c>
      <c r="K141" s="10" t="s">
        <v>270</v>
      </c>
    </row>
    <row r="142" spans="1:11">
      <c r="A142" s="1">
        <v>41970</v>
      </c>
      <c r="B142">
        <v>63554</v>
      </c>
      <c r="D142" s="1">
        <v>42022</v>
      </c>
      <c r="E142">
        <v>73117</v>
      </c>
      <c r="F142" t="s">
        <v>7</v>
      </c>
      <c r="J142">
        <f t="shared" si="2"/>
        <v>9563</v>
      </c>
      <c r="K142" s="10" t="s">
        <v>270</v>
      </c>
    </row>
    <row r="143" spans="1:11">
      <c r="A143" s="1">
        <v>41970</v>
      </c>
      <c r="B143">
        <v>63554</v>
      </c>
      <c r="D143" s="1">
        <v>42022</v>
      </c>
      <c r="E143">
        <v>73117</v>
      </c>
      <c r="F143" t="s">
        <v>7</v>
      </c>
      <c r="J143">
        <f t="shared" si="2"/>
        <v>9563</v>
      </c>
      <c r="K143" s="10" t="s">
        <v>270</v>
      </c>
    </row>
    <row r="144" spans="1:11">
      <c r="A144" s="1">
        <v>41933</v>
      </c>
      <c r="B144">
        <v>28023</v>
      </c>
      <c r="D144" s="1">
        <v>42034</v>
      </c>
      <c r="E144">
        <v>28889</v>
      </c>
      <c r="F144" t="s">
        <v>7</v>
      </c>
      <c r="J144">
        <f t="shared" si="2"/>
        <v>866</v>
      </c>
      <c r="K144" s="10" t="s">
        <v>243</v>
      </c>
    </row>
    <row r="145" spans="1:11">
      <c r="A145" s="1">
        <v>41960</v>
      </c>
      <c r="B145">
        <v>60051</v>
      </c>
      <c r="D145" s="1">
        <v>42044</v>
      </c>
      <c r="E145">
        <v>71722</v>
      </c>
      <c r="F145" t="s">
        <v>7</v>
      </c>
      <c r="J145">
        <f t="shared" si="2"/>
        <v>11671</v>
      </c>
      <c r="K145" s="10" t="s">
        <v>270</v>
      </c>
    </row>
    <row r="146" spans="1:11">
      <c r="A146" s="1">
        <v>41960</v>
      </c>
      <c r="B146">
        <v>59851</v>
      </c>
      <c r="D146" s="1">
        <v>42044</v>
      </c>
      <c r="E146">
        <v>71722</v>
      </c>
      <c r="F146" t="s">
        <v>7</v>
      </c>
      <c r="J146">
        <f t="shared" si="2"/>
        <v>11871</v>
      </c>
      <c r="K146" s="10" t="s">
        <v>270</v>
      </c>
    </row>
    <row r="147" spans="1:11">
      <c r="A147" s="1">
        <v>41961</v>
      </c>
      <c r="B147">
        <v>60051</v>
      </c>
      <c r="D147" s="1">
        <v>42044</v>
      </c>
      <c r="E147">
        <v>71722</v>
      </c>
      <c r="F147" t="s">
        <v>7</v>
      </c>
      <c r="J147">
        <f t="shared" si="2"/>
        <v>11671</v>
      </c>
      <c r="K147" s="10" t="s">
        <v>270</v>
      </c>
    </row>
    <row r="148" spans="1:11">
      <c r="A148" s="1">
        <v>41961</v>
      </c>
      <c r="B148">
        <v>60051</v>
      </c>
      <c r="D148" s="1">
        <v>42044</v>
      </c>
      <c r="E148">
        <v>71722</v>
      </c>
      <c r="F148" t="s">
        <v>7</v>
      </c>
      <c r="J148">
        <f t="shared" si="2"/>
        <v>11671</v>
      </c>
      <c r="K148" s="10" t="s">
        <v>270</v>
      </c>
    </row>
    <row r="149" spans="1:11">
      <c r="A149" s="1">
        <v>41962</v>
      </c>
      <c r="B149">
        <v>59751</v>
      </c>
      <c r="D149" s="1">
        <v>42044</v>
      </c>
      <c r="E149">
        <v>71722</v>
      </c>
      <c r="F149" t="s">
        <v>7</v>
      </c>
      <c r="J149">
        <f t="shared" si="2"/>
        <v>11971</v>
      </c>
      <c r="K149" s="10" t="s">
        <v>270</v>
      </c>
    </row>
    <row r="150" spans="1:11">
      <c r="A150" s="1">
        <v>41962</v>
      </c>
      <c r="B150">
        <v>59851</v>
      </c>
      <c r="D150" s="1">
        <v>42044</v>
      </c>
      <c r="E150">
        <v>71722</v>
      </c>
      <c r="F150" t="s">
        <v>7</v>
      </c>
      <c r="J150">
        <f t="shared" si="2"/>
        <v>11871</v>
      </c>
      <c r="K150" s="10" t="s">
        <v>270</v>
      </c>
    </row>
    <row r="151" spans="1:11">
      <c r="A151" s="1">
        <v>41962</v>
      </c>
      <c r="B151">
        <v>59851</v>
      </c>
      <c r="D151" s="1">
        <v>42044</v>
      </c>
      <c r="E151">
        <v>71722</v>
      </c>
      <c r="F151" t="s">
        <v>7</v>
      </c>
      <c r="J151">
        <f t="shared" si="2"/>
        <v>11871</v>
      </c>
      <c r="K151" s="10" t="s">
        <v>270</v>
      </c>
    </row>
    <row r="152" spans="1:11">
      <c r="A152" s="1">
        <v>41967</v>
      </c>
      <c r="B152">
        <v>59650</v>
      </c>
      <c r="D152" s="1">
        <v>42044</v>
      </c>
      <c r="E152">
        <v>71722</v>
      </c>
      <c r="F152" t="s">
        <v>7</v>
      </c>
      <c r="J152">
        <f t="shared" si="2"/>
        <v>12072</v>
      </c>
      <c r="K152" s="10" t="s">
        <v>270</v>
      </c>
    </row>
    <row r="153" spans="1:11">
      <c r="A153" s="1">
        <v>41970</v>
      </c>
      <c r="B153">
        <v>63153</v>
      </c>
      <c r="D153" s="1">
        <v>42044</v>
      </c>
      <c r="E153">
        <v>71727</v>
      </c>
      <c r="F153" t="s">
        <v>7</v>
      </c>
      <c r="J153">
        <f t="shared" si="2"/>
        <v>8574</v>
      </c>
      <c r="K153" s="10" t="s">
        <v>270</v>
      </c>
    </row>
    <row r="154" spans="1:11">
      <c r="A154" s="1">
        <v>41971</v>
      </c>
      <c r="B154">
        <v>62953</v>
      </c>
      <c r="D154" s="1">
        <v>42044</v>
      </c>
      <c r="E154">
        <v>71722</v>
      </c>
      <c r="F154" t="s">
        <v>7</v>
      </c>
      <c r="J154">
        <f t="shared" si="2"/>
        <v>8769</v>
      </c>
      <c r="K154" t="s">
        <v>276</v>
      </c>
    </row>
    <row r="155" spans="1:11">
      <c r="A155" s="1">
        <v>41960</v>
      </c>
      <c r="B155">
        <v>237200</v>
      </c>
      <c r="D155" s="1">
        <v>42047</v>
      </c>
      <c r="E155">
        <v>270156</v>
      </c>
      <c r="F155" t="s">
        <v>7</v>
      </c>
      <c r="J155">
        <f t="shared" si="2"/>
        <v>32956</v>
      </c>
      <c r="K155" s="10" t="s">
        <v>306</v>
      </c>
    </row>
    <row r="156" spans="1:11">
      <c r="A156" s="1">
        <v>41961</v>
      </c>
      <c r="B156">
        <v>119102</v>
      </c>
      <c r="D156" s="1">
        <v>42047</v>
      </c>
      <c r="E156">
        <v>134879</v>
      </c>
      <c r="F156" t="s">
        <v>7</v>
      </c>
      <c r="J156">
        <f t="shared" si="2"/>
        <v>15777</v>
      </c>
      <c r="K156" s="10" t="s">
        <v>307</v>
      </c>
    </row>
    <row r="157" spans="1:11">
      <c r="A157" s="1">
        <v>41961</v>
      </c>
      <c r="B157">
        <v>118600</v>
      </c>
      <c r="D157" s="1">
        <v>42047</v>
      </c>
      <c r="E157">
        <v>135079</v>
      </c>
      <c r="F157" t="s">
        <v>7</v>
      </c>
      <c r="J157">
        <f t="shared" si="2"/>
        <v>16479</v>
      </c>
      <c r="K157" s="10" t="s">
        <v>307</v>
      </c>
    </row>
    <row r="158" spans="1:11">
      <c r="A158" s="1">
        <v>42009</v>
      </c>
      <c r="B158">
        <v>53545</v>
      </c>
      <c r="D158" s="1">
        <v>42060</v>
      </c>
      <c r="E158">
        <v>53792</v>
      </c>
      <c r="F158" t="s">
        <v>7</v>
      </c>
      <c r="J158">
        <f t="shared" si="2"/>
        <v>247</v>
      </c>
      <c r="K158" t="s">
        <v>300</v>
      </c>
    </row>
    <row r="159" spans="1:11" s="5" customFormat="1">
      <c r="A159" s="4">
        <v>42041</v>
      </c>
      <c r="B159">
        <v>76614</v>
      </c>
      <c r="C159"/>
      <c r="D159" s="1">
        <v>42061</v>
      </c>
      <c r="E159">
        <v>78397</v>
      </c>
      <c r="F159" t="s">
        <v>7</v>
      </c>
      <c r="G159"/>
      <c r="H159"/>
      <c r="I159"/>
      <c r="J159">
        <f t="shared" si="2"/>
        <v>1783</v>
      </c>
      <c r="K159" s="5" t="s">
        <v>308</v>
      </c>
    </row>
    <row r="160" spans="1:11">
      <c r="A160" s="1">
        <v>41883</v>
      </c>
      <c r="B160">
        <v>111895</v>
      </c>
      <c r="D160" s="1">
        <v>42088</v>
      </c>
      <c r="E160">
        <v>108381</v>
      </c>
      <c r="F160" t="s">
        <v>7</v>
      </c>
      <c r="J160">
        <f t="shared" si="2"/>
        <v>-3514</v>
      </c>
      <c r="K160" s="13" t="s">
        <v>314</v>
      </c>
    </row>
    <row r="161" spans="1:11">
      <c r="A161" s="1">
        <v>42068</v>
      </c>
      <c r="B161">
        <v>106890</v>
      </c>
      <c r="D161" s="1">
        <v>42090</v>
      </c>
      <c r="E161">
        <v>110971</v>
      </c>
      <c r="F161" t="s">
        <v>7</v>
      </c>
      <c r="J161">
        <f t="shared" si="2"/>
        <v>4081</v>
      </c>
      <c r="K161" t="s">
        <v>313</v>
      </c>
    </row>
    <row r="162" spans="1:11">
      <c r="A162" s="1">
        <v>41905</v>
      </c>
      <c r="B162">
        <v>39683</v>
      </c>
      <c r="D162" s="1">
        <v>42096</v>
      </c>
      <c r="E162">
        <v>40594</v>
      </c>
      <c r="F162" t="s">
        <v>7</v>
      </c>
      <c r="J162">
        <f t="shared" si="2"/>
        <v>911</v>
      </c>
      <c r="K162" s="13" t="s">
        <v>272</v>
      </c>
    </row>
    <row r="163" spans="1:11">
      <c r="A163" s="1" t="s">
        <v>330</v>
      </c>
      <c r="B163">
        <v>3299002</v>
      </c>
      <c r="D163" s="1">
        <v>42096</v>
      </c>
      <c r="E163">
        <v>4442013</v>
      </c>
      <c r="F163" t="s">
        <v>7</v>
      </c>
      <c r="J163">
        <f t="shared" si="2"/>
        <v>1143011</v>
      </c>
      <c r="K163" t="s">
        <v>329</v>
      </c>
    </row>
    <row r="164" spans="1:11">
      <c r="A164" s="1">
        <v>41897</v>
      </c>
      <c r="B164">
        <v>42936</v>
      </c>
      <c r="D164" s="1">
        <v>42108</v>
      </c>
      <c r="E164">
        <v>42985</v>
      </c>
      <c r="F164" t="s">
        <v>7</v>
      </c>
      <c r="J164">
        <f t="shared" si="2"/>
        <v>49</v>
      </c>
      <c r="K164" s="13" t="s">
        <v>272</v>
      </c>
    </row>
    <row r="165" spans="1:11">
      <c r="A165" s="1">
        <v>41899</v>
      </c>
      <c r="B165">
        <v>41936</v>
      </c>
      <c r="D165" s="1">
        <v>42108</v>
      </c>
      <c r="E165">
        <v>43134</v>
      </c>
      <c r="F165" t="s">
        <v>7</v>
      </c>
      <c r="J165">
        <f t="shared" si="2"/>
        <v>1198</v>
      </c>
      <c r="K165" s="13" t="s">
        <v>272</v>
      </c>
    </row>
    <row r="166" spans="1:11" s="5" customFormat="1">
      <c r="A166" s="4">
        <v>41891</v>
      </c>
      <c r="B166">
        <v>42986</v>
      </c>
      <c r="C166"/>
      <c r="D166" s="1">
        <v>42109</v>
      </c>
      <c r="E166">
        <v>43632</v>
      </c>
      <c r="F166" t="s">
        <v>7</v>
      </c>
      <c r="G166"/>
      <c r="H166"/>
      <c r="I166"/>
      <c r="J166">
        <f t="shared" si="2"/>
        <v>646</v>
      </c>
      <c r="K166" s="5" t="s">
        <v>236</v>
      </c>
    </row>
    <row r="167" spans="1:11" s="5" customFormat="1">
      <c r="A167" s="4">
        <v>41883</v>
      </c>
      <c r="B167">
        <v>44538</v>
      </c>
      <c r="C167"/>
      <c r="D167" s="1">
        <v>42110</v>
      </c>
      <c r="E167">
        <v>43085</v>
      </c>
      <c r="F167" t="s">
        <v>7</v>
      </c>
      <c r="G167"/>
      <c r="H167"/>
      <c r="I167"/>
      <c r="J167">
        <f t="shared" si="2"/>
        <v>-1453</v>
      </c>
      <c r="K167" s="5" t="s">
        <v>236</v>
      </c>
    </row>
    <row r="168" spans="1:11">
      <c r="A168" s="1">
        <v>41883</v>
      </c>
      <c r="B168">
        <v>44037</v>
      </c>
      <c r="D168" s="1">
        <v>42110</v>
      </c>
      <c r="E168">
        <v>42935</v>
      </c>
      <c r="F168" t="s">
        <v>7</v>
      </c>
      <c r="J168">
        <f t="shared" si="2"/>
        <v>-1102</v>
      </c>
      <c r="K168" s="13" t="s">
        <v>272</v>
      </c>
    </row>
    <row r="169" spans="1:11">
      <c r="A169" s="1">
        <v>42108</v>
      </c>
      <c r="B169">
        <v>99985</v>
      </c>
      <c r="D169" s="1">
        <v>42111</v>
      </c>
      <c r="E169">
        <v>110075</v>
      </c>
      <c r="F169" t="s">
        <v>7</v>
      </c>
      <c r="J169">
        <f t="shared" si="2"/>
        <v>10090</v>
      </c>
      <c r="K169" t="s">
        <v>317</v>
      </c>
    </row>
    <row r="170" spans="1:11">
      <c r="A170" s="1">
        <v>42110</v>
      </c>
      <c r="B170">
        <v>109093</v>
      </c>
      <c r="D170" s="1">
        <v>42111</v>
      </c>
      <c r="E170">
        <v>111071</v>
      </c>
      <c r="F170" t="s">
        <v>7</v>
      </c>
      <c r="J170">
        <f t="shared" si="2"/>
        <v>1978</v>
      </c>
      <c r="K170" t="s">
        <v>317</v>
      </c>
    </row>
    <row r="171" spans="1:11">
      <c r="A171" s="1">
        <v>42096</v>
      </c>
      <c r="B171">
        <v>2270000</v>
      </c>
      <c r="D171" s="1">
        <v>42114</v>
      </c>
      <c r="E171">
        <v>2421036</v>
      </c>
      <c r="F171" t="s">
        <v>7</v>
      </c>
      <c r="J171">
        <f t="shared" si="2"/>
        <v>151036</v>
      </c>
      <c r="K171" t="s">
        <v>323</v>
      </c>
    </row>
    <row r="172" spans="1:11">
      <c r="A172" s="1">
        <v>42115</v>
      </c>
      <c r="B172">
        <v>105089</v>
      </c>
      <c r="D172" s="1">
        <v>42121</v>
      </c>
      <c r="E172">
        <v>104098</v>
      </c>
      <c r="F172" t="s">
        <v>7</v>
      </c>
      <c r="J172">
        <f t="shared" si="2"/>
        <v>-991</v>
      </c>
      <c r="K172" t="s">
        <v>316</v>
      </c>
    </row>
    <row r="173" spans="1:11">
      <c r="A173" s="1">
        <v>42096</v>
      </c>
      <c r="B173">
        <v>800674</v>
      </c>
      <c r="D173" s="1">
        <v>42122</v>
      </c>
      <c r="E173">
        <v>804312</v>
      </c>
      <c r="F173" t="s">
        <v>7</v>
      </c>
      <c r="J173">
        <f t="shared" si="2"/>
        <v>3638</v>
      </c>
      <c r="K173" t="s">
        <v>326</v>
      </c>
    </row>
    <row r="174" spans="1:11">
      <c r="A174" s="1">
        <v>42115</v>
      </c>
      <c r="B174">
        <v>105089</v>
      </c>
      <c r="D174" s="1">
        <v>42123</v>
      </c>
      <c r="E174">
        <v>102603</v>
      </c>
      <c r="F174" t="s">
        <v>7</v>
      </c>
      <c r="J174">
        <f t="shared" si="2"/>
        <v>-2486</v>
      </c>
      <c r="K174" t="s">
        <v>316</v>
      </c>
    </row>
    <row r="175" spans="1:11">
      <c r="A175" s="1">
        <v>42090</v>
      </c>
      <c r="B175">
        <v>113096</v>
      </c>
      <c r="D175" s="1">
        <v>42128</v>
      </c>
      <c r="E175">
        <v>110075</v>
      </c>
      <c r="F175" t="s">
        <v>7</v>
      </c>
      <c r="J175">
        <f t="shared" si="2"/>
        <v>-3021</v>
      </c>
      <c r="K175" t="s">
        <v>316</v>
      </c>
    </row>
    <row r="176" spans="1:11">
      <c r="A176" s="1">
        <v>41989</v>
      </c>
      <c r="B176">
        <v>316468</v>
      </c>
      <c r="D176" s="1">
        <v>42137</v>
      </c>
      <c r="E176">
        <v>404339</v>
      </c>
      <c r="F176" t="s">
        <v>7</v>
      </c>
      <c r="J176">
        <f t="shared" si="2"/>
        <v>87871</v>
      </c>
      <c r="K176" t="s">
        <v>331</v>
      </c>
    </row>
    <row r="177" spans="1:11">
      <c r="A177" s="1">
        <v>42138</v>
      </c>
      <c r="B177">
        <v>384328</v>
      </c>
      <c r="D177" s="1">
        <v>42142</v>
      </c>
      <c r="E177">
        <v>389992</v>
      </c>
      <c r="F177" t="s">
        <v>7</v>
      </c>
      <c r="J177">
        <f t="shared" si="2"/>
        <v>5664</v>
      </c>
      <c r="K177" t="s">
        <v>332</v>
      </c>
    </row>
    <row r="178" spans="1:11">
      <c r="A178" s="1">
        <v>42123</v>
      </c>
      <c r="B178">
        <v>85473</v>
      </c>
      <c r="D178" s="1">
        <v>42152</v>
      </c>
      <c r="E178">
        <v>85669</v>
      </c>
      <c r="F178" t="s">
        <v>7</v>
      </c>
      <c r="J178">
        <f t="shared" si="2"/>
        <v>196</v>
      </c>
      <c r="K178" t="s">
        <v>221</v>
      </c>
    </row>
    <row r="179" spans="1:11">
      <c r="A179" s="1">
        <v>42143</v>
      </c>
      <c r="B179">
        <v>240304</v>
      </c>
      <c r="D179" s="1">
        <v>42152</v>
      </c>
      <c r="E179">
        <v>257005</v>
      </c>
      <c r="F179" t="s">
        <v>7</v>
      </c>
      <c r="J179">
        <f t="shared" si="2"/>
        <v>16701</v>
      </c>
      <c r="K179" t="s">
        <v>333</v>
      </c>
    </row>
    <row r="180" spans="1:11">
      <c r="A180" s="1">
        <v>42144</v>
      </c>
      <c r="B180">
        <v>85072</v>
      </c>
      <c r="D180" s="1">
        <v>42152</v>
      </c>
      <c r="E180">
        <v>85669</v>
      </c>
      <c r="F180" t="s">
        <v>7</v>
      </c>
      <c r="J180">
        <f t="shared" si="2"/>
        <v>597</v>
      </c>
      <c r="K180" t="s">
        <v>221</v>
      </c>
    </row>
    <row r="181" spans="1:11">
      <c r="A181" s="1">
        <v>42129</v>
      </c>
      <c r="B181">
        <v>86073</v>
      </c>
      <c r="D181" s="1">
        <v>42159</v>
      </c>
      <c r="E181">
        <v>86168</v>
      </c>
      <c r="F181" t="s">
        <v>7</v>
      </c>
      <c r="J181">
        <f t="shared" si="2"/>
        <v>95</v>
      </c>
      <c r="K181" t="s">
        <v>221</v>
      </c>
    </row>
    <row r="182" spans="1:11">
      <c r="A182" s="1">
        <v>42156</v>
      </c>
      <c r="B182" s="5">
        <v>34079</v>
      </c>
      <c r="C182" s="5"/>
      <c r="D182" s="4">
        <v>42159</v>
      </c>
      <c r="E182" s="5">
        <v>34418</v>
      </c>
      <c r="F182" t="s">
        <v>7</v>
      </c>
      <c r="J182">
        <f t="shared" si="2"/>
        <v>339</v>
      </c>
      <c r="K182" t="s">
        <v>338</v>
      </c>
    </row>
    <row r="183" spans="1:11">
      <c r="A183" s="1">
        <v>42142</v>
      </c>
      <c r="B183">
        <v>78967</v>
      </c>
      <c r="D183" s="1">
        <v>42160</v>
      </c>
      <c r="E183">
        <v>84175</v>
      </c>
      <c r="F183" t="s">
        <v>7</v>
      </c>
      <c r="J183">
        <f t="shared" si="2"/>
        <v>5208</v>
      </c>
      <c r="K183" t="s">
        <v>221</v>
      </c>
    </row>
    <row r="184" spans="1:11">
      <c r="A184" s="1">
        <v>42156</v>
      </c>
      <c r="B184" s="5">
        <v>33228</v>
      </c>
      <c r="C184" s="5"/>
      <c r="D184" s="4">
        <v>42164</v>
      </c>
      <c r="E184" s="5">
        <v>36360</v>
      </c>
      <c r="F184" t="s">
        <v>7</v>
      </c>
      <c r="J184">
        <f t="shared" si="2"/>
        <v>3132</v>
      </c>
      <c r="K184" t="s">
        <v>338</v>
      </c>
    </row>
    <row r="185" spans="1:11">
      <c r="A185" s="1">
        <v>42160</v>
      </c>
      <c r="B185" s="5">
        <v>68658</v>
      </c>
      <c r="C185" s="5"/>
      <c r="D185" s="4">
        <v>42164</v>
      </c>
      <c r="E185" s="5">
        <v>72919</v>
      </c>
      <c r="F185" t="s">
        <v>7</v>
      </c>
      <c r="J185">
        <f t="shared" si="2"/>
        <v>4261</v>
      </c>
      <c r="K185" t="s">
        <v>350</v>
      </c>
    </row>
    <row r="186" spans="1:11">
      <c r="A186" s="1">
        <v>42165</v>
      </c>
      <c r="B186" s="5">
        <v>71460</v>
      </c>
      <c r="C186" s="5"/>
      <c r="D186" s="4">
        <v>42167</v>
      </c>
      <c r="E186" s="5">
        <v>81585</v>
      </c>
      <c r="F186" t="s">
        <v>7</v>
      </c>
      <c r="J186">
        <f t="shared" si="2"/>
        <v>10125</v>
      </c>
      <c r="K186" t="s">
        <v>350</v>
      </c>
    </row>
    <row r="187" spans="1:11">
      <c r="A187" s="1">
        <v>42165</v>
      </c>
      <c r="B187" s="5">
        <v>36030</v>
      </c>
      <c r="C187" s="5"/>
      <c r="D187" s="4">
        <v>42167</v>
      </c>
      <c r="E187" s="5">
        <v>39846</v>
      </c>
      <c r="F187" t="s">
        <v>7</v>
      </c>
      <c r="J187">
        <f t="shared" si="2"/>
        <v>3816</v>
      </c>
      <c r="K187" t="s">
        <v>338</v>
      </c>
    </row>
    <row r="188" spans="1:11">
      <c r="A188" s="1">
        <v>42167</v>
      </c>
      <c r="B188">
        <v>83871</v>
      </c>
      <c r="D188" s="1">
        <v>42170</v>
      </c>
      <c r="E188">
        <v>84574</v>
      </c>
      <c r="F188" t="s">
        <v>7</v>
      </c>
      <c r="J188">
        <f t="shared" si="2"/>
        <v>703</v>
      </c>
      <c r="K188" t="s">
        <v>221</v>
      </c>
    </row>
    <row r="189" spans="1:11">
      <c r="A189" s="1">
        <v>42172</v>
      </c>
      <c r="B189">
        <v>84071</v>
      </c>
      <c r="D189" s="1">
        <v>42177</v>
      </c>
      <c r="E189">
        <v>84075</v>
      </c>
      <c r="F189" t="s">
        <v>7</v>
      </c>
      <c r="J189">
        <f t="shared" si="2"/>
        <v>4</v>
      </c>
      <c r="K189" t="s">
        <v>221</v>
      </c>
    </row>
    <row r="190" spans="1:11">
      <c r="A190" s="1">
        <v>42178</v>
      </c>
      <c r="B190">
        <v>167743</v>
      </c>
      <c r="D190" s="1">
        <v>42178</v>
      </c>
      <c r="E190">
        <v>167951</v>
      </c>
      <c r="F190" t="s">
        <v>7</v>
      </c>
      <c r="J190">
        <f t="shared" si="2"/>
        <v>208</v>
      </c>
      <c r="K190" t="s">
        <v>351</v>
      </c>
    </row>
    <row r="191" spans="1:11">
      <c r="A191" s="1">
        <v>42181</v>
      </c>
      <c r="B191" s="5">
        <v>37782</v>
      </c>
      <c r="C191" s="5"/>
      <c r="D191" s="4">
        <v>42181</v>
      </c>
      <c r="E191" s="5">
        <v>38154</v>
      </c>
      <c r="F191" t="s">
        <v>7</v>
      </c>
      <c r="J191">
        <f t="shared" si="2"/>
        <v>372</v>
      </c>
      <c r="K191" t="s">
        <v>338</v>
      </c>
    </row>
    <row r="192" spans="1:11">
      <c r="A192" s="1">
        <v>41964</v>
      </c>
      <c r="D192" s="1">
        <v>42185</v>
      </c>
      <c r="J192">
        <v>-10196</v>
      </c>
      <c r="K192" s="12" t="s">
        <v>352</v>
      </c>
    </row>
    <row r="193" spans="1:11">
      <c r="A193" s="1">
        <v>41956</v>
      </c>
      <c r="D193" s="1">
        <v>42186</v>
      </c>
      <c r="J193">
        <v>-19427</v>
      </c>
      <c r="K193" s="12" t="s">
        <v>353</v>
      </c>
    </row>
    <row r="194" spans="1:11">
      <c r="A194" s="1">
        <v>42186</v>
      </c>
      <c r="B194">
        <v>82270</v>
      </c>
      <c r="D194" s="1">
        <v>42191</v>
      </c>
      <c r="E194">
        <v>83179</v>
      </c>
      <c r="F194" t="s">
        <v>7</v>
      </c>
      <c r="J194">
        <f>E194-B194</f>
        <v>909</v>
      </c>
      <c r="K194" t="s">
        <v>221</v>
      </c>
    </row>
    <row r="195" spans="1:11">
      <c r="A195" s="1">
        <v>42184</v>
      </c>
      <c r="B195" s="5">
        <v>73862</v>
      </c>
      <c r="C195" s="5"/>
      <c r="D195" s="4">
        <v>42191</v>
      </c>
      <c r="E195" s="5">
        <v>74513</v>
      </c>
      <c r="F195" t="s">
        <v>7</v>
      </c>
      <c r="J195">
        <f>E195-B195</f>
        <v>651</v>
      </c>
      <c r="K195" t="s">
        <v>350</v>
      </c>
    </row>
    <row r="196" spans="1:11">
      <c r="A196" s="1">
        <v>42185</v>
      </c>
      <c r="B196">
        <v>163138</v>
      </c>
      <c r="D196" s="1">
        <v>42191</v>
      </c>
      <c r="E196">
        <v>165361</v>
      </c>
      <c r="F196" t="s">
        <v>7</v>
      </c>
      <c r="J196">
        <f>E196-B196</f>
        <v>2223</v>
      </c>
      <c r="K196" t="s">
        <v>221</v>
      </c>
    </row>
    <row r="197" spans="1:11">
      <c r="A197" s="1">
        <v>42142</v>
      </c>
      <c r="B197">
        <v>78967</v>
      </c>
      <c r="D197" s="1">
        <v>42202</v>
      </c>
      <c r="E197">
        <v>79792</v>
      </c>
      <c r="F197" t="s">
        <v>7</v>
      </c>
      <c r="J197">
        <f t="shared" ref="J197:J209" si="3">E197-B197</f>
        <v>825</v>
      </c>
      <c r="K197" t="s">
        <v>221</v>
      </c>
    </row>
    <row r="198" spans="1:11">
      <c r="A198" s="1">
        <v>42194</v>
      </c>
      <c r="B198">
        <v>79067</v>
      </c>
      <c r="D198" s="1">
        <v>42202</v>
      </c>
      <c r="E198">
        <v>79792</v>
      </c>
      <c r="F198" t="s">
        <v>7</v>
      </c>
      <c r="J198">
        <f t="shared" si="3"/>
        <v>725</v>
      </c>
      <c r="K198" t="s">
        <v>221</v>
      </c>
    </row>
    <row r="199" spans="1:11">
      <c r="A199" s="1">
        <v>42194</v>
      </c>
      <c r="B199" s="5">
        <v>32828</v>
      </c>
      <c r="C199" s="5"/>
      <c r="D199" s="4">
        <v>42214</v>
      </c>
      <c r="E199" s="5">
        <v>32027</v>
      </c>
      <c r="F199" t="s">
        <v>7</v>
      </c>
      <c r="J199">
        <f t="shared" si="3"/>
        <v>-801</v>
      </c>
      <c r="K199" t="s">
        <v>338</v>
      </c>
    </row>
    <row r="200" spans="1:11">
      <c r="A200" s="1">
        <v>42213</v>
      </c>
      <c r="B200" s="5">
        <v>31226</v>
      </c>
      <c r="C200" s="5"/>
      <c r="D200" s="4">
        <v>42214</v>
      </c>
      <c r="E200" s="5">
        <v>31977</v>
      </c>
      <c r="F200" t="s">
        <v>7</v>
      </c>
      <c r="J200">
        <f t="shared" si="3"/>
        <v>751</v>
      </c>
      <c r="K200" t="s">
        <v>338</v>
      </c>
    </row>
    <row r="201" spans="1:11">
      <c r="A201" s="1">
        <v>42201</v>
      </c>
      <c r="B201">
        <v>63854</v>
      </c>
      <c r="D201" s="1">
        <v>42215</v>
      </c>
      <c r="E201">
        <v>64750</v>
      </c>
      <c r="F201" t="s">
        <v>7</v>
      </c>
      <c r="J201">
        <f t="shared" si="3"/>
        <v>896</v>
      </c>
      <c r="K201" t="s">
        <v>356</v>
      </c>
    </row>
    <row r="202" spans="1:11">
      <c r="A202" s="1">
        <v>42216</v>
      </c>
      <c r="B202">
        <v>59400</v>
      </c>
      <c r="D202" s="1">
        <v>42216</v>
      </c>
      <c r="E202">
        <v>60865</v>
      </c>
      <c r="F202" t="s">
        <v>7</v>
      </c>
      <c r="J202">
        <f t="shared" si="3"/>
        <v>1465</v>
      </c>
      <c r="K202" t="s">
        <v>358</v>
      </c>
    </row>
    <row r="203" spans="1:11">
      <c r="A203" s="1">
        <v>42216</v>
      </c>
      <c r="B203">
        <v>63754</v>
      </c>
      <c r="D203" s="1">
        <v>42216</v>
      </c>
      <c r="E203">
        <v>64152</v>
      </c>
      <c r="F203" t="s">
        <v>7</v>
      </c>
      <c r="J203">
        <f t="shared" si="3"/>
        <v>398</v>
      </c>
      <c r="K203" t="s">
        <v>356</v>
      </c>
    </row>
    <row r="204" spans="1:11">
      <c r="A204" s="1">
        <v>42216</v>
      </c>
      <c r="B204">
        <v>70360</v>
      </c>
      <c r="D204" s="1">
        <v>42219</v>
      </c>
      <c r="E204">
        <v>71325</v>
      </c>
      <c r="F204" t="s">
        <v>7</v>
      </c>
      <c r="J204">
        <f t="shared" si="3"/>
        <v>965</v>
      </c>
      <c r="K204" t="s">
        <v>221</v>
      </c>
    </row>
    <row r="205" spans="1:11">
      <c r="A205" s="1">
        <v>42201</v>
      </c>
      <c r="B205">
        <v>67958</v>
      </c>
      <c r="D205" s="1">
        <v>42221</v>
      </c>
      <c r="E205">
        <v>66046</v>
      </c>
      <c r="F205" t="s">
        <v>7</v>
      </c>
      <c r="J205">
        <f t="shared" si="3"/>
        <v>-1912</v>
      </c>
      <c r="K205" t="s">
        <v>356</v>
      </c>
    </row>
    <row r="206" spans="1:11">
      <c r="A206" s="1">
        <v>42221</v>
      </c>
      <c r="B206">
        <v>60151</v>
      </c>
      <c r="D206" s="1">
        <v>42221</v>
      </c>
      <c r="E206">
        <v>60368</v>
      </c>
      <c r="F206" t="s">
        <v>7</v>
      </c>
      <c r="J206">
        <f t="shared" si="3"/>
        <v>217</v>
      </c>
      <c r="K206" t="s">
        <v>221</v>
      </c>
    </row>
    <row r="207" spans="1:11">
      <c r="A207" s="1">
        <v>42201</v>
      </c>
      <c r="B207">
        <v>137116</v>
      </c>
      <c r="D207" s="1">
        <v>42222</v>
      </c>
      <c r="E207">
        <v>141954</v>
      </c>
      <c r="F207" t="s">
        <v>7</v>
      </c>
      <c r="J207">
        <f t="shared" si="3"/>
        <v>4838</v>
      </c>
      <c r="K207" t="s">
        <v>359</v>
      </c>
    </row>
    <row r="208" spans="1:11">
      <c r="A208" s="1">
        <v>42223</v>
      </c>
      <c r="B208">
        <v>173047</v>
      </c>
      <c r="D208" s="1">
        <v>42223</v>
      </c>
      <c r="E208">
        <v>175921</v>
      </c>
      <c r="F208" t="s">
        <v>7</v>
      </c>
      <c r="J208">
        <f t="shared" si="3"/>
        <v>2874</v>
      </c>
      <c r="K208" t="s">
        <v>333</v>
      </c>
    </row>
    <row r="209" spans="1:11">
      <c r="A209" s="1">
        <v>42220</v>
      </c>
      <c r="B209">
        <v>60651</v>
      </c>
      <c r="D209" s="1">
        <v>42226</v>
      </c>
      <c r="E209">
        <v>58674</v>
      </c>
      <c r="F209" t="s">
        <v>7</v>
      </c>
      <c r="J209">
        <f t="shared" si="3"/>
        <v>-1977</v>
      </c>
      <c r="K209" t="s">
        <v>358</v>
      </c>
    </row>
    <row r="210" spans="1:11">
      <c r="A210" s="1">
        <v>42227</v>
      </c>
      <c r="D210" s="1"/>
      <c r="J210">
        <v>3130</v>
      </c>
      <c r="K210" t="s">
        <v>234</v>
      </c>
    </row>
    <row r="211" spans="1:11">
      <c r="A211" s="1">
        <v>42221</v>
      </c>
      <c r="B211">
        <v>60051</v>
      </c>
      <c r="D211" s="1">
        <v>42228</v>
      </c>
      <c r="E211">
        <v>60666</v>
      </c>
      <c r="F211" t="s">
        <v>7</v>
      </c>
      <c r="J211">
        <f>E211-B211</f>
        <v>615</v>
      </c>
      <c r="K211" t="s">
        <v>221</v>
      </c>
    </row>
    <row r="212" spans="1:11">
      <c r="A212" s="1">
        <v>42205</v>
      </c>
      <c r="B212">
        <v>33128</v>
      </c>
      <c r="D212" s="1">
        <v>42229</v>
      </c>
      <c r="E212">
        <v>32027</v>
      </c>
      <c r="F212" t="s">
        <v>7</v>
      </c>
      <c r="J212">
        <f>E212-B212</f>
        <v>-1101</v>
      </c>
      <c r="K212" t="s">
        <v>219</v>
      </c>
    </row>
    <row r="213" spans="1:11">
      <c r="A213" s="1">
        <v>42235</v>
      </c>
      <c r="D213" s="1"/>
      <c r="J213">
        <v>3590</v>
      </c>
      <c r="K213" t="s">
        <v>363</v>
      </c>
    </row>
    <row r="214" spans="1:11">
      <c r="A214" s="1">
        <v>42235</v>
      </c>
      <c r="D214" s="1"/>
      <c r="J214">
        <v>14032</v>
      </c>
      <c r="K214" t="s">
        <v>364</v>
      </c>
    </row>
    <row r="215" spans="1:11">
      <c r="A215" s="1">
        <v>42236</v>
      </c>
      <c r="D215" s="1"/>
      <c r="J215">
        <v>40760</v>
      </c>
      <c r="K215" t="s">
        <v>365</v>
      </c>
    </row>
    <row r="216" spans="1:11">
      <c r="A216" s="1">
        <v>42236</v>
      </c>
      <c r="D216" s="1"/>
      <c r="J216">
        <v>252157</v>
      </c>
      <c r="K216" t="s">
        <v>365</v>
      </c>
    </row>
    <row r="217" spans="1:11">
      <c r="A217" s="1">
        <v>42219</v>
      </c>
      <c r="B217">
        <v>70360</v>
      </c>
      <c r="D217" s="1">
        <v>42241</v>
      </c>
      <c r="E217">
        <v>60666</v>
      </c>
      <c r="F217" t="s">
        <v>7</v>
      </c>
      <c r="J217">
        <f>E217-B217</f>
        <v>-9694</v>
      </c>
      <c r="K217" t="s">
        <v>221</v>
      </c>
    </row>
    <row r="218" spans="1:11">
      <c r="A218" s="1">
        <v>42236</v>
      </c>
      <c r="B218">
        <v>87574</v>
      </c>
      <c r="D218" s="1">
        <v>42244</v>
      </c>
      <c r="E218">
        <v>88359</v>
      </c>
      <c r="F218" t="s">
        <v>7</v>
      </c>
      <c r="J218">
        <f>E218-B218</f>
        <v>785</v>
      </c>
      <c r="K218" t="s">
        <v>360</v>
      </c>
    </row>
    <row r="219" spans="1:11">
      <c r="A219" s="1">
        <v>42222</v>
      </c>
      <c r="B219">
        <v>88675</v>
      </c>
      <c r="D219" s="1">
        <v>42248</v>
      </c>
      <c r="E219">
        <v>89654</v>
      </c>
      <c r="F219" t="s">
        <v>7</v>
      </c>
      <c r="J219">
        <f t="shared" ref="J219:J237" si="4">E219-B219</f>
        <v>979</v>
      </c>
      <c r="K219" t="s">
        <v>360</v>
      </c>
    </row>
    <row r="220" spans="1:11">
      <c r="A220" s="1">
        <v>42222</v>
      </c>
      <c r="B220">
        <v>88775</v>
      </c>
      <c r="D220" s="1">
        <v>42248</v>
      </c>
      <c r="E220">
        <v>89753</v>
      </c>
      <c r="F220" t="s">
        <v>7</v>
      </c>
      <c r="J220">
        <f t="shared" si="4"/>
        <v>978</v>
      </c>
      <c r="K220" t="s">
        <v>360</v>
      </c>
    </row>
    <row r="221" spans="1:11">
      <c r="A221" s="1">
        <v>42194</v>
      </c>
      <c r="B221" s="5">
        <v>209377</v>
      </c>
      <c r="C221" s="5">
        <f>B221/6</f>
        <v>34896.166666666664</v>
      </c>
      <c r="D221" s="4">
        <v>42251</v>
      </c>
      <c r="E221" s="5">
        <v>211582</v>
      </c>
      <c r="F221" t="s">
        <v>141</v>
      </c>
      <c r="J221">
        <f t="shared" si="4"/>
        <v>2205</v>
      </c>
      <c r="K221" t="s">
        <v>369</v>
      </c>
    </row>
    <row r="222" spans="1:11">
      <c r="A222" s="1">
        <v>42222</v>
      </c>
      <c r="B222">
        <v>166742</v>
      </c>
      <c r="C222" s="5">
        <f>B222/2</f>
        <v>83371</v>
      </c>
      <c r="D222" s="1">
        <v>42256</v>
      </c>
      <c r="E222">
        <v>169345</v>
      </c>
      <c r="F222" t="s">
        <v>7</v>
      </c>
      <c r="J222">
        <f t="shared" si="4"/>
        <v>2603</v>
      </c>
      <c r="K222" t="s">
        <v>368</v>
      </c>
    </row>
    <row r="223" spans="1:11">
      <c r="A223" s="1">
        <v>42255</v>
      </c>
      <c r="B223" s="5">
        <v>142121</v>
      </c>
      <c r="C223" s="5">
        <f>B223/2</f>
        <v>71060.5</v>
      </c>
      <c r="D223" s="4">
        <v>42257</v>
      </c>
      <c r="E223" s="5">
        <v>144442</v>
      </c>
      <c r="F223" t="s">
        <v>7</v>
      </c>
      <c r="J223">
        <f t="shared" si="4"/>
        <v>2321</v>
      </c>
      <c r="K223" t="s">
        <v>359</v>
      </c>
    </row>
    <row r="224" spans="1:11">
      <c r="A224" s="1">
        <v>42128</v>
      </c>
      <c r="B224">
        <v>86874</v>
      </c>
      <c r="C224" s="5">
        <f>B224/1</f>
        <v>86874</v>
      </c>
      <c r="D224" s="1"/>
      <c r="F224" t="s">
        <v>7</v>
      </c>
      <c r="K224" t="s">
        <v>221</v>
      </c>
    </row>
    <row r="225" spans="1:11">
      <c r="A225" s="1">
        <v>42159</v>
      </c>
      <c r="B225">
        <v>85172</v>
      </c>
      <c r="C225" s="5">
        <f>B225/1</f>
        <v>85172</v>
      </c>
      <c r="D225" s="1"/>
      <c r="F225" t="s">
        <v>7</v>
      </c>
      <c r="K225" t="s">
        <v>221</v>
      </c>
    </row>
    <row r="226" spans="1:11">
      <c r="A226" s="1">
        <v>42177</v>
      </c>
      <c r="B226">
        <v>84071</v>
      </c>
      <c r="C226" s="5">
        <f>B226/1</f>
        <v>84071</v>
      </c>
      <c r="D226" s="1"/>
      <c r="F226" t="s">
        <v>7</v>
      </c>
      <c r="K226" t="s">
        <v>221</v>
      </c>
    </row>
    <row r="227" spans="1:11">
      <c r="A227" s="1">
        <v>42192</v>
      </c>
      <c r="B227">
        <v>80869</v>
      </c>
      <c r="C227" s="5">
        <f>B227/1</f>
        <v>80869</v>
      </c>
      <c r="D227" s="1"/>
      <c r="F227" t="s">
        <v>7</v>
      </c>
      <c r="K227" t="s">
        <v>221</v>
      </c>
    </row>
    <row r="228" spans="1:11">
      <c r="A228" s="1"/>
      <c r="B228">
        <f>SUM(B224:B227)</f>
        <v>336986</v>
      </c>
      <c r="C228" s="5"/>
      <c r="D228" s="1">
        <v>42262</v>
      </c>
      <c r="E228">
        <v>350048</v>
      </c>
      <c r="J228">
        <f t="shared" si="4"/>
        <v>13062</v>
      </c>
      <c r="K228" t="s">
        <v>370</v>
      </c>
    </row>
    <row r="229" spans="1:11">
      <c r="A229" s="4">
        <v>42257</v>
      </c>
      <c r="B229">
        <v>169745</v>
      </c>
      <c r="C229" s="5">
        <f>B229/2</f>
        <v>84872.5</v>
      </c>
      <c r="D229" s="1">
        <v>42263</v>
      </c>
      <c r="E229">
        <v>169345</v>
      </c>
      <c r="F229" t="s">
        <v>7</v>
      </c>
      <c r="J229">
        <f t="shared" si="4"/>
        <v>-400</v>
      </c>
      <c r="K229" t="s">
        <v>368</v>
      </c>
    </row>
    <row r="230" spans="1:11">
      <c r="A230" s="1">
        <v>42255</v>
      </c>
      <c r="B230" s="5">
        <v>141721</v>
      </c>
      <c r="C230" s="5">
        <f>B230/2</f>
        <v>70860.5</v>
      </c>
      <c r="D230" s="4">
        <v>42265</v>
      </c>
      <c r="E230" s="5">
        <v>143028</v>
      </c>
      <c r="F230" t="s">
        <v>7</v>
      </c>
      <c r="J230">
        <f t="shared" si="4"/>
        <v>1307</v>
      </c>
      <c r="K230" t="s">
        <v>359</v>
      </c>
    </row>
    <row r="231" spans="1:11">
      <c r="A231" s="1">
        <v>42255</v>
      </c>
      <c r="B231" s="5">
        <v>35079</v>
      </c>
      <c r="C231" s="5">
        <f>B231/1</f>
        <v>35079</v>
      </c>
      <c r="D231" s="4">
        <v>42265</v>
      </c>
      <c r="E231" s="5">
        <v>35912</v>
      </c>
      <c r="F231" t="s">
        <v>7</v>
      </c>
      <c r="J231">
        <f t="shared" si="4"/>
        <v>833</v>
      </c>
      <c r="K231" t="s">
        <v>338</v>
      </c>
    </row>
    <row r="232" spans="1:11">
      <c r="A232" s="1">
        <v>42265</v>
      </c>
      <c r="B232" s="5">
        <v>68758</v>
      </c>
      <c r="C232" s="5">
        <f>B232/2</f>
        <v>34379</v>
      </c>
      <c r="D232" s="4">
        <v>42283</v>
      </c>
      <c r="E232" s="5">
        <v>68986</v>
      </c>
      <c r="F232" t="s">
        <v>7</v>
      </c>
      <c r="J232">
        <f t="shared" si="4"/>
        <v>228</v>
      </c>
      <c r="K232" t="s">
        <v>373</v>
      </c>
    </row>
    <row r="233" spans="1:11">
      <c r="A233" s="1">
        <v>42265</v>
      </c>
      <c r="B233" s="5">
        <v>103438</v>
      </c>
      <c r="C233" s="5">
        <f>B233/3</f>
        <v>34479.333333333336</v>
      </c>
      <c r="D233" s="4">
        <v>42285</v>
      </c>
      <c r="E233" s="5">
        <v>104449</v>
      </c>
      <c r="F233" t="s">
        <v>7</v>
      </c>
      <c r="J233">
        <f t="shared" si="4"/>
        <v>1011</v>
      </c>
      <c r="K233" t="s">
        <v>372</v>
      </c>
    </row>
    <row r="234" spans="1:11">
      <c r="A234" s="1">
        <v>42265</v>
      </c>
      <c r="B234" s="5">
        <v>34329</v>
      </c>
      <c r="C234" s="5">
        <f>B234/1</f>
        <v>34329</v>
      </c>
      <c r="D234" s="4">
        <v>42289</v>
      </c>
      <c r="E234" s="5">
        <v>35065</v>
      </c>
      <c r="F234" t="s">
        <v>7</v>
      </c>
      <c r="J234">
        <f t="shared" si="4"/>
        <v>736</v>
      </c>
      <c r="K234" t="s">
        <v>374</v>
      </c>
    </row>
    <row r="235" spans="1:11">
      <c r="A235" s="1">
        <v>42262</v>
      </c>
      <c r="B235" s="5">
        <f>177151+177151</f>
        <v>354302</v>
      </c>
      <c r="C235" s="5">
        <f>B235/10</f>
        <v>35430.199999999997</v>
      </c>
      <c r="D235" s="4">
        <v>42293</v>
      </c>
      <c r="E235" s="5">
        <v>362599</v>
      </c>
      <c r="F235" t="s">
        <v>7</v>
      </c>
      <c r="J235">
        <f t="shared" si="4"/>
        <v>8297</v>
      </c>
      <c r="K235" t="s">
        <v>371</v>
      </c>
    </row>
    <row r="236" spans="1:11">
      <c r="A236" s="1">
        <v>42283</v>
      </c>
      <c r="B236">
        <v>84259</v>
      </c>
      <c r="C236" s="5">
        <f>B236/1</f>
        <v>84259</v>
      </c>
      <c r="D236" s="1">
        <v>42305</v>
      </c>
      <c r="E236">
        <v>80688</v>
      </c>
      <c r="F236" t="s">
        <v>7</v>
      </c>
      <c r="J236">
        <f t="shared" si="4"/>
        <v>-3571</v>
      </c>
      <c r="K236" t="s">
        <v>221</v>
      </c>
    </row>
    <row r="237" spans="1:11">
      <c r="A237" s="1">
        <v>42285</v>
      </c>
      <c r="B237">
        <v>84159</v>
      </c>
      <c r="C237" s="5">
        <f>B237/1</f>
        <v>84159</v>
      </c>
      <c r="D237" s="1">
        <v>42305</v>
      </c>
      <c r="E237">
        <v>80688</v>
      </c>
      <c r="F237" t="s">
        <v>7</v>
      </c>
      <c r="J237">
        <f t="shared" si="4"/>
        <v>-3471</v>
      </c>
      <c r="K237" t="s">
        <v>221</v>
      </c>
    </row>
    <row r="238" spans="1:11">
      <c r="A238" s="1">
        <v>42111</v>
      </c>
      <c r="B238">
        <v>99484</v>
      </c>
      <c r="C238" s="5">
        <f>B238/1</f>
        <v>99484</v>
      </c>
      <c r="D238" s="1"/>
      <c r="F238" t="s">
        <v>7</v>
      </c>
      <c r="K238" t="s">
        <v>221</v>
      </c>
    </row>
    <row r="239" spans="1:11">
      <c r="A239" s="1">
        <v>42096</v>
      </c>
      <c r="B239">
        <v>1413154</v>
      </c>
      <c r="C239" s="5">
        <f>B239/15.564</f>
        <v>90796.324852223072</v>
      </c>
      <c r="D239" s="1"/>
      <c r="F239" t="s">
        <v>7</v>
      </c>
      <c r="K239" t="s">
        <v>327</v>
      </c>
    </row>
    <row r="240" spans="1:11">
      <c r="A240" s="1">
        <v>42115</v>
      </c>
      <c r="B240">
        <v>1031076</v>
      </c>
      <c r="C240" s="5">
        <f>B240/11</f>
        <v>93734.181818181823</v>
      </c>
      <c r="D240" s="1"/>
      <c r="F240" t="s">
        <v>7</v>
      </c>
      <c r="K240" t="s">
        <v>324</v>
      </c>
    </row>
    <row r="241" spans="1:11">
      <c r="A241" s="1">
        <v>42116</v>
      </c>
      <c r="B241">
        <v>1310819</v>
      </c>
      <c r="C241" s="5">
        <f>B241/14</f>
        <v>93629.928571428565</v>
      </c>
      <c r="D241" s="1"/>
      <c r="F241" t="s">
        <v>7</v>
      </c>
      <c r="K241" t="s">
        <v>325</v>
      </c>
    </row>
    <row r="242" spans="1:11">
      <c r="A242" s="1">
        <v>42121</v>
      </c>
      <c r="B242">
        <v>87875</v>
      </c>
      <c r="C242" s="5">
        <f>B242/1</f>
        <v>87875</v>
      </c>
      <c r="D242" s="1"/>
      <c r="F242" t="s">
        <v>7</v>
      </c>
      <c r="K242" t="s">
        <v>221</v>
      </c>
    </row>
    <row r="243" spans="1:11">
      <c r="A243" s="1">
        <v>42122</v>
      </c>
      <c r="B243">
        <v>810692</v>
      </c>
      <c r="C243" s="5">
        <f>B243/9</f>
        <v>90076.888888888891</v>
      </c>
      <c r="D243" s="1"/>
      <c r="F243" t="s">
        <v>7</v>
      </c>
      <c r="K243" t="s">
        <v>328</v>
      </c>
    </row>
    <row r="244" spans="1:11">
      <c r="A244" s="1">
        <v>42144</v>
      </c>
      <c r="B244">
        <v>28980</v>
      </c>
      <c r="C244" s="5">
        <f>B244/0.564</f>
        <v>51382.97872340426</v>
      </c>
      <c r="D244" s="1"/>
      <c r="F244" t="s">
        <v>7</v>
      </c>
      <c r="K244" t="s">
        <v>334</v>
      </c>
    </row>
    <row r="245" spans="1:11">
      <c r="A245" s="1">
        <v>42150</v>
      </c>
      <c r="B245">
        <v>1050</v>
      </c>
      <c r="C245" s="5">
        <f>B245/0.054</f>
        <v>19444.444444444445</v>
      </c>
      <c r="D245" s="1"/>
      <c r="F245" t="s">
        <v>7</v>
      </c>
      <c r="K245" t="s">
        <v>335</v>
      </c>
    </row>
    <row r="246" spans="1:11">
      <c r="A246" s="1">
        <v>42152</v>
      </c>
      <c r="B246">
        <v>300256</v>
      </c>
      <c r="C246" s="5">
        <f>B246/3.52734</f>
        <v>85122.500240974783</v>
      </c>
      <c r="D246" s="1"/>
      <c r="F246" t="s">
        <v>7</v>
      </c>
      <c r="K246" t="s">
        <v>336</v>
      </c>
    </row>
    <row r="247" spans="1:11">
      <c r="A247" s="1">
        <v>42156</v>
      </c>
      <c r="B247">
        <v>22340</v>
      </c>
      <c r="C247" s="5">
        <f>B247/0.291</f>
        <v>76769.759450171827</v>
      </c>
      <c r="D247" s="1"/>
      <c r="F247" t="s">
        <v>7</v>
      </c>
      <c r="K247" t="s">
        <v>337</v>
      </c>
    </row>
    <row r="248" spans="1:11">
      <c r="A248" s="1">
        <v>42192</v>
      </c>
      <c r="B248">
        <v>332684</v>
      </c>
      <c r="C248" s="5">
        <f>B248/4</f>
        <v>83171</v>
      </c>
      <c r="D248" s="1"/>
      <c r="F248" t="s">
        <v>7</v>
      </c>
      <c r="K248" t="s">
        <v>354</v>
      </c>
    </row>
    <row r="249" spans="1:11">
      <c r="A249" s="1">
        <v>42200</v>
      </c>
      <c r="B249">
        <v>4302</v>
      </c>
      <c r="C249" s="5">
        <f>B249/0.054</f>
        <v>79666.666666666672</v>
      </c>
      <c r="D249" s="1"/>
      <c r="F249" t="s">
        <v>7</v>
      </c>
      <c r="K249" t="s">
        <v>355</v>
      </c>
    </row>
    <row r="250" spans="1:11">
      <c r="A250" s="1">
        <v>42235</v>
      </c>
      <c r="B250" s="5">
        <v>0</v>
      </c>
      <c r="C250" s="5"/>
      <c r="D250" s="4"/>
      <c r="E250" s="5"/>
      <c r="K250" t="s">
        <v>362</v>
      </c>
    </row>
    <row r="251" spans="1:11">
      <c r="A251" s="1">
        <v>42170</v>
      </c>
      <c r="B251" s="5">
        <v>37732</v>
      </c>
      <c r="C251" s="5">
        <f>B251/1</f>
        <v>37732</v>
      </c>
      <c r="D251" s="4"/>
      <c r="E251" s="5"/>
      <c r="F251" t="s">
        <v>7</v>
      </c>
      <c r="K251" t="s">
        <v>338</v>
      </c>
    </row>
    <row r="252" spans="1:11">
      <c r="A252" s="1">
        <v>42170</v>
      </c>
      <c r="B252" s="5">
        <v>76965</v>
      </c>
      <c r="C252" s="5">
        <f>B252/2</f>
        <v>38482.5</v>
      </c>
      <c r="D252" s="4"/>
      <c r="E252" s="5"/>
      <c r="F252" t="s">
        <v>7</v>
      </c>
      <c r="K252" t="s">
        <v>350</v>
      </c>
    </row>
    <row r="253" spans="1:11">
      <c r="A253" s="1">
        <v>42193</v>
      </c>
      <c r="B253" s="5">
        <v>36080</v>
      </c>
      <c r="C253" s="5">
        <f t="shared" ref="C253:C258" si="5">B253/1</f>
        <v>36080</v>
      </c>
      <c r="D253" s="4"/>
      <c r="E253" s="5"/>
      <c r="F253" t="s">
        <v>7</v>
      </c>
      <c r="K253" t="s">
        <v>338</v>
      </c>
    </row>
    <row r="254" spans="1:11">
      <c r="A254" s="1">
        <v>42193</v>
      </c>
      <c r="B254" s="5">
        <v>34779</v>
      </c>
      <c r="C254" s="5">
        <f t="shared" si="5"/>
        <v>34779</v>
      </c>
      <c r="D254" s="4"/>
      <c r="E254" s="5"/>
      <c r="F254" t="s">
        <v>7</v>
      </c>
      <c r="K254" t="s">
        <v>338</v>
      </c>
    </row>
    <row r="255" spans="1:11">
      <c r="A255" s="1">
        <v>42226</v>
      </c>
      <c r="B255" s="5">
        <v>33778</v>
      </c>
      <c r="C255" s="5">
        <f t="shared" si="5"/>
        <v>33778</v>
      </c>
      <c r="D255" s="4"/>
      <c r="E255" s="5"/>
      <c r="F255" t="s">
        <v>7</v>
      </c>
      <c r="K255" t="s">
        <v>338</v>
      </c>
    </row>
    <row r="256" spans="1:11">
      <c r="A256" s="1">
        <v>42229</v>
      </c>
      <c r="B256" s="5">
        <v>34529</v>
      </c>
      <c r="C256" s="5">
        <f t="shared" si="5"/>
        <v>34529</v>
      </c>
      <c r="D256" s="4"/>
      <c r="E256" s="5"/>
      <c r="F256" t="s">
        <v>7</v>
      </c>
      <c r="K256" t="s">
        <v>338</v>
      </c>
    </row>
    <row r="257" spans="1:11">
      <c r="A257" s="1">
        <v>42229</v>
      </c>
      <c r="B257" s="5">
        <v>34529</v>
      </c>
      <c r="C257" s="5">
        <f t="shared" si="5"/>
        <v>34529</v>
      </c>
      <c r="D257" s="4"/>
      <c r="E257" s="5"/>
      <c r="F257" t="s">
        <v>7</v>
      </c>
      <c r="K257" t="s">
        <v>338</v>
      </c>
    </row>
    <row r="258" spans="1:11">
      <c r="A258" s="1">
        <v>42230</v>
      </c>
      <c r="B258" s="5">
        <v>34329</v>
      </c>
      <c r="C258" s="5">
        <f t="shared" si="5"/>
        <v>34329</v>
      </c>
      <c r="D258" s="4"/>
      <c r="E258" s="5"/>
      <c r="F258" t="s">
        <v>7</v>
      </c>
      <c r="K258" t="s">
        <v>338</v>
      </c>
    </row>
    <row r="259" spans="1:11">
      <c r="A259" s="1">
        <v>42235</v>
      </c>
      <c r="B259" s="5">
        <v>171396</v>
      </c>
      <c r="C259" s="5">
        <f>B259/5</f>
        <v>34279.199999999997</v>
      </c>
      <c r="D259" s="4"/>
      <c r="E259" s="5"/>
      <c r="F259" t="s">
        <v>7</v>
      </c>
      <c r="K259" t="s">
        <v>361</v>
      </c>
    </row>
    <row r="260" spans="1:11">
      <c r="A260" s="1">
        <v>42236</v>
      </c>
      <c r="B260" s="5">
        <v>34179</v>
      </c>
      <c r="C260" s="5">
        <f>B260/1</f>
        <v>34179</v>
      </c>
      <c r="D260" s="4"/>
      <c r="E260" s="5"/>
      <c r="F260" t="s">
        <v>7</v>
      </c>
      <c r="K260" t="s">
        <v>338</v>
      </c>
    </row>
    <row r="261" spans="1:11">
      <c r="A261" s="1">
        <v>42241</v>
      </c>
      <c r="B261" s="5">
        <v>65856</v>
      </c>
      <c r="C261" s="5">
        <f>B261/2</f>
        <v>32928</v>
      </c>
      <c r="D261" s="4"/>
      <c r="E261" s="5"/>
      <c r="F261" t="s">
        <v>7</v>
      </c>
      <c r="K261" t="s">
        <v>350</v>
      </c>
    </row>
    <row r="262" spans="1:11">
      <c r="A262" s="1">
        <v>42244</v>
      </c>
      <c r="B262" s="5">
        <v>102087</v>
      </c>
      <c r="C262" s="5">
        <f>B262/3</f>
        <v>34029</v>
      </c>
      <c r="D262" s="4"/>
      <c r="E262" s="5"/>
      <c r="F262" t="s">
        <v>7</v>
      </c>
      <c r="K262" t="s">
        <v>366</v>
      </c>
    </row>
    <row r="263" spans="1:11">
      <c r="A263" s="1">
        <v>42249</v>
      </c>
      <c r="B263" s="5">
        <v>33428</v>
      </c>
      <c r="C263" s="5">
        <f>B263/1</f>
        <v>33428</v>
      </c>
      <c r="D263" s="4"/>
      <c r="E263" s="5"/>
      <c r="F263" t="s">
        <v>7</v>
      </c>
      <c r="K263" t="s">
        <v>338</v>
      </c>
    </row>
    <row r="264" spans="1:11">
      <c r="A264" s="1">
        <v>42249</v>
      </c>
      <c r="B264" s="5">
        <v>135315</v>
      </c>
      <c r="C264" s="5">
        <f>B264/4</f>
        <v>33828.75</v>
      </c>
      <c r="D264" s="4"/>
      <c r="E264" s="5"/>
      <c r="F264" t="s">
        <v>7</v>
      </c>
      <c r="K264" t="s">
        <v>357</v>
      </c>
    </row>
    <row r="265" spans="1:11">
      <c r="A265" s="1">
        <v>42278</v>
      </c>
      <c r="B265" s="5">
        <v>35630</v>
      </c>
      <c r="C265" s="5">
        <f>B265/1</f>
        <v>35630</v>
      </c>
      <c r="D265" s="4"/>
      <c r="E265" s="5"/>
      <c r="F265" t="s">
        <v>7</v>
      </c>
      <c r="K265" t="s">
        <v>338</v>
      </c>
    </row>
    <row r="266" spans="1:11">
      <c r="A266" s="1">
        <v>42289</v>
      </c>
      <c r="B266" s="5">
        <v>35525</v>
      </c>
      <c r="C266" s="5">
        <f>B266/1</f>
        <v>35525</v>
      </c>
      <c r="D266" s="4"/>
      <c r="E266" s="5"/>
      <c r="F266" t="s">
        <v>7</v>
      </c>
      <c r="K266" t="s">
        <v>338</v>
      </c>
    </row>
    <row r="267" spans="1:11">
      <c r="A267" s="1">
        <v>42305</v>
      </c>
      <c r="B267" s="5">
        <v>159913</v>
      </c>
      <c r="C267" s="5">
        <f>B267/4</f>
        <v>39978.25</v>
      </c>
      <c r="D267" s="4"/>
      <c r="E267" s="5"/>
      <c r="F267" t="s">
        <v>7</v>
      </c>
      <c r="K267" t="s">
        <v>357</v>
      </c>
    </row>
    <row r="268" spans="1:11">
      <c r="A268" s="4">
        <v>42293</v>
      </c>
      <c r="B268" s="5">
        <v>355252</v>
      </c>
      <c r="C268" s="5">
        <f>B268/5</f>
        <v>71050.399999999994</v>
      </c>
      <c r="D268" s="4"/>
      <c r="E268" s="5"/>
      <c r="F268" t="s">
        <v>7</v>
      </c>
      <c r="K268" t="s">
        <v>375</v>
      </c>
    </row>
    <row r="269" spans="1:11">
      <c r="A269" s="1">
        <v>41821</v>
      </c>
      <c r="B269">
        <v>91774</v>
      </c>
      <c r="K269" t="s">
        <v>242</v>
      </c>
    </row>
    <row r="270" spans="1:11">
      <c r="A270" s="1">
        <v>42088</v>
      </c>
      <c r="K270" s="12" t="s">
        <v>315</v>
      </c>
    </row>
    <row r="271" spans="1:11">
      <c r="A271" s="1">
        <v>41987</v>
      </c>
      <c r="B271">
        <v>12200</v>
      </c>
      <c r="J271">
        <f>-B271</f>
        <v>-12200</v>
      </c>
      <c r="K271" t="s">
        <v>277</v>
      </c>
    </row>
    <row r="272" spans="1:11">
      <c r="A272" s="1">
        <v>42169</v>
      </c>
      <c r="B272">
        <v>33638</v>
      </c>
      <c r="J272">
        <v>-23000</v>
      </c>
      <c r="K272" s="12" t="s">
        <v>340</v>
      </c>
    </row>
    <row r="280" spans="1:11">
      <c r="A280" s="1">
        <v>41177</v>
      </c>
      <c r="B280">
        <v>254.9</v>
      </c>
      <c r="D280" s="1">
        <v>41200</v>
      </c>
      <c r="E280">
        <v>259.39999999999998</v>
      </c>
      <c r="F280" t="s">
        <v>141</v>
      </c>
      <c r="H280">
        <v>22800</v>
      </c>
      <c r="K280" s="5" t="s">
        <v>142</v>
      </c>
    </row>
    <row r="281" spans="1:11">
      <c r="A281" s="1">
        <v>41222</v>
      </c>
      <c r="B281">
        <v>250</v>
      </c>
      <c r="D281" s="1">
        <v>41227</v>
      </c>
      <c r="E281">
        <v>244.9</v>
      </c>
      <c r="F281" t="s">
        <v>133</v>
      </c>
      <c r="H281">
        <v>23900</v>
      </c>
      <c r="K281" s="5" t="s">
        <v>143</v>
      </c>
    </row>
    <row r="282" spans="1:11">
      <c r="A282" s="1">
        <v>41241</v>
      </c>
      <c r="B282">
        <v>257.2</v>
      </c>
      <c r="D282" s="1">
        <v>41247</v>
      </c>
      <c r="E282">
        <v>263</v>
      </c>
      <c r="F282" t="s">
        <v>141</v>
      </c>
      <c r="H282">
        <v>27400</v>
      </c>
      <c r="J282">
        <v>25935</v>
      </c>
      <c r="K282" s="5" t="s">
        <v>153</v>
      </c>
    </row>
    <row r="283" spans="1:11">
      <c r="A283" s="1">
        <v>41306</v>
      </c>
      <c r="B283">
        <v>315.89999999999998</v>
      </c>
      <c r="D283" s="1">
        <v>41309</v>
      </c>
      <c r="E283">
        <v>335</v>
      </c>
      <c r="F283" t="s">
        <v>7</v>
      </c>
      <c r="H283">
        <v>93700</v>
      </c>
    </row>
    <row r="284" spans="1:11">
      <c r="A284" s="1">
        <v>41311</v>
      </c>
      <c r="B284">
        <v>336.6</v>
      </c>
      <c r="D284" s="1">
        <v>41316</v>
      </c>
      <c r="E284">
        <v>325.2</v>
      </c>
      <c r="F284" t="s">
        <v>7</v>
      </c>
      <c r="H284">
        <v>-58800</v>
      </c>
    </row>
    <row r="285" spans="1:11">
      <c r="A285" s="1">
        <v>41313</v>
      </c>
      <c r="B285">
        <v>80500</v>
      </c>
      <c r="D285" s="1">
        <v>41313</v>
      </c>
      <c r="E285">
        <v>80390</v>
      </c>
      <c r="F285" t="s">
        <v>150</v>
      </c>
      <c r="H285">
        <v>3700</v>
      </c>
    </row>
    <row r="286" spans="1:11">
      <c r="A286" s="1">
        <v>41318</v>
      </c>
      <c r="B286">
        <v>81260</v>
      </c>
      <c r="D286" s="1">
        <v>41318</v>
      </c>
      <c r="E286">
        <v>81160</v>
      </c>
      <c r="F286" t="s">
        <v>7</v>
      </c>
      <c r="H286">
        <v>-6800</v>
      </c>
    </row>
    <row r="287" spans="1:11">
      <c r="A287" s="1">
        <v>41332</v>
      </c>
      <c r="B287">
        <v>78490</v>
      </c>
      <c r="D287" s="1">
        <v>41332</v>
      </c>
      <c r="E287">
        <v>78810</v>
      </c>
      <c r="F287" t="s">
        <v>150</v>
      </c>
      <c r="H287">
        <v>-17800</v>
      </c>
    </row>
    <row r="288" spans="1:11">
      <c r="A288" s="1">
        <v>41346</v>
      </c>
      <c r="B288">
        <v>78840</v>
      </c>
      <c r="D288" s="1">
        <v>41346</v>
      </c>
      <c r="E288">
        <v>78940</v>
      </c>
      <c r="F288" t="s">
        <v>7</v>
      </c>
      <c r="H288">
        <v>3200</v>
      </c>
    </row>
    <row r="289" spans="1:8">
      <c r="A289" s="1">
        <v>41347</v>
      </c>
      <c r="B289">
        <v>77310</v>
      </c>
      <c r="D289" s="1">
        <v>41347</v>
      </c>
      <c r="E289">
        <v>77500</v>
      </c>
      <c r="F289" t="s">
        <v>150</v>
      </c>
      <c r="H289">
        <v>-11300</v>
      </c>
    </row>
    <row r="290" spans="1:8">
      <c r="A290" s="1">
        <v>41403</v>
      </c>
      <c r="B290">
        <v>275</v>
      </c>
      <c r="D290" s="1">
        <v>41407</v>
      </c>
      <c r="E290">
        <v>295.8</v>
      </c>
      <c r="F290" t="s">
        <v>7</v>
      </c>
      <c r="H290">
        <v>102200</v>
      </c>
    </row>
    <row r="291" spans="1:8">
      <c r="A291" s="1">
        <v>41411</v>
      </c>
      <c r="B291">
        <v>278</v>
      </c>
      <c r="D291" s="1">
        <v>41411</v>
      </c>
      <c r="E291">
        <v>280</v>
      </c>
      <c r="F291" t="s">
        <v>7</v>
      </c>
      <c r="H291">
        <v>8200</v>
      </c>
    </row>
    <row r="292" spans="1:8">
      <c r="A292" s="1">
        <v>41417</v>
      </c>
      <c r="B292">
        <v>16000</v>
      </c>
      <c r="D292" s="1">
        <v>41417</v>
      </c>
      <c r="E292">
        <v>15700</v>
      </c>
      <c r="F292" t="s">
        <v>7</v>
      </c>
      <c r="H292">
        <v>-31000</v>
      </c>
    </row>
    <row r="293" spans="1:8">
      <c r="A293" s="1">
        <v>41417</v>
      </c>
      <c r="B293">
        <v>15970</v>
      </c>
      <c r="D293" s="1">
        <v>41417</v>
      </c>
      <c r="E293">
        <v>15675</v>
      </c>
      <c r="F293" t="s">
        <v>7</v>
      </c>
      <c r="H293">
        <v>-30500</v>
      </c>
    </row>
    <row r="294" spans="1:8">
      <c r="A294" s="1">
        <v>41446</v>
      </c>
      <c r="B294">
        <v>71660</v>
      </c>
      <c r="D294" s="1">
        <v>41449</v>
      </c>
      <c r="E294">
        <v>71050</v>
      </c>
      <c r="F294" t="s">
        <v>70</v>
      </c>
      <c r="H294">
        <v>28700</v>
      </c>
    </row>
    <row r="295" spans="1:8">
      <c r="A295" s="1">
        <v>41473</v>
      </c>
      <c r="B295">
        <v>243</v>
      </c>
      <c r="D295" s="1">
        <v>41474</v>
      </c>
      <c r="E295">
        <v>253.1</v>
      </c>
      <c r="F295" t="s">
        <v>7</v>
      </c>
      <c r="H295">
        <v>48700</v>
      </c>
    </row>
    <row r="296" spans="1:8">
      <c r="A296" s="1">
        <v>41485</v>
      </c>
      <c r="B296">
        <v>74000</v>
      </c>
      <c r="D296" s="1">
        <v>41486</v>
      </c>
      <c r="E296">
        <v>73650</v>
      </c>
      <c r="F296" t="s">
        <v>7</v>
      </c>
      <c r="H296">
        <v>-19300</v>
      </c>
    </row>
    <row r="297" spans="1:8">
      <c r="A297" s="1">
        <v>41486</v>
      </c>
      <c r="B297">
        <v>73900</v>
      </c>
      <c r="D297" s="1">
        <v>41486</v>
      </c>
      <c r="E297">
        <v>73750</v>
      </c>
      <c r="F297" t="s">
        <v>70</v>
      </c>
      <c r="H297">
        <v>5700</v>
      </c>
    </row>
    <row r="298" spans="1:8">
      <c r="A298" s="1">
        <v>41486</v>
      </c>
      <c r="B298">
        <v>240.5</v>
      </c>
      <c r="D298" s="1">
        <v>41486</v>
      </c>
      <c r="E298">
        <v>243.5</v>
      </c>
      <c r="F298" t="s">
        <v>179</v>
      </c>
      <c r="H298">
        <v>-16800</v>
      </c>
    </row>
    <row r="299" spans="1:8">
      <c r="A299" s="1">
        <v>41487</v>
      </c>
      <c r="B299">
        <v>242.8</v>
      </c>
      <c r="D299" s="1">
        <v>41488</v>
      </c>
      <c r="E299">
        <v>249</v>
      </c>
      <c r="F299" t="s">
        <v>179</v>
      </c>
      <c r="H299">
        <v>-32800</v>
      </c>
    </row>
    <row r="300" spans="1:8">
      <c r="A300" s="1">
        <v>41488</v>
      </c>
      <c r="B300">
        <v>75340</v>
      </c>
      <c r="D300" s="1">
        <v>41488</v>
      </c>
      <c r="E300">
        <v>74860</v>
      </c>
      <c r="F300" t="s">
        <v>174</v>
      </c>
      <c r="H300">
        <v>22200</v>
      </c>
    </row>
    <row r="301" spans="1:8">
      <c r="A301" s="1">
        <v>41502</v>
      </c>
      <c r="B301">
        <v>263</v>
      </c>
      <c r="D301" s="1">
        <v>41502</v>
      </c>
      <c r="E301">
        <v>268</v>
      </c>
      <c r="F301" t="s">
        <v>179</v>
      </c>
      <c r="H301">
        <v>-26800</v>
      </c>
    </row>
    <row r="302" spans="1:8">
      <c r="A302" s="1">
        <v>41507</v>
      </c>
      <c r="B302">
        <v>73900</v>
      </c>
      <c r="D302" s="1">
        <v>41507</v>
      </c>
      <c r="E302">
        <v>74040</v>
      </c>
      <c r="F302" t="s">
        <v>174</v>
      </c>
      <c r="H302">
        <v>5200</v>
      </c>
    </row>
    <row r="303" spans="1:8">
      <c r="A303" s="1">
        <v>41516</v>
      </c>
      <c r="B303">
        <v>270</v>
      </c>
      <c r="D303" s="1">
        <v>41519</v>
      </c>
      <c r="E303">
        <v>273</v>
      </c>
      <c r="F303" t="s">
        <v>174</v>
      </c>
      <c r="H303">
        <v>13200</v>
      </c>
    </row>
    <row r="304" spans="1:8">
      <c r="A304" s="1">
        <v>41528</v>
      </c>
      <c r="B304">
        <v>76980</v>
      </c>
      <c r="D304" s="1">
        <v>41528</v>
      </c>
      <c r="E304">
        <v>76790</v>
      </c>
      <c r="F304" t="s">
        <v>33</v>
      </c>
      <c r="H304">
        <v>-11300</v>
      </c>
    </row>
    <row r="305" spans="1:11">
      <c r="A305" s="1">
        <v>41528</v>
      </c>
      <c r="B305">
        <v>76960</v>
      </c>
      <c r="D305" s="1">
        <v>41528</v>
      </c>
      <c r="E305">
        <v>76990</v>
      </c>
      <c r="F305" t="s">
        <v>33</v>
      </c>
      <c r="H305">
        <v>-300</v>
      </c>
    </row>
    <row r="306" spans="1:11">
      <c r="A306" s="1">
        <v>41529</v>
      </c>
      <c r="B306">
        <v>76920</v>
      </c>
      <c r="D306" s="1">
        <v>41529</v>
      </c>
      <c r="E306">
        <v>76600</v>
      </c>
      <c r="F306" t="s">
        <v>33</v>
      </c>
      <c r="H306">
        <v>-17800</v>
      </c>
    </row>
    <row r="307" spans="1:11">
      <c r="A307" s="1">
        <v>41544</v>
      </c>
      <c r="B307">
        <v>270.2</v>
      </c>
      <c r="D307" s="1">
        <v>41547</v>
      </c>
      <c r="E307">
        <v>267.5</v>
      </c>
      <c r="F307" t="s">
        <v>180</v>
      </c>
      <c r="H307">
        <v>11900</v>
      </c>
    </row>
    <row r="308" spans="1:11">
      <c r="A308" s="6">
        <v>41556</v>
      </c>
      <c r="B308" s="7">
        <v>265</v>
      </c>
      <c r="C308" s="7"/>
      <c r="D308" s="6">
        <v>41557</v>
      </c>
      <c r="E308" s="7">
        <v>260</v>
      </c>
      <c r="F308" s="7" t="s">
        <v>182</v>
      </c>
      <c r="G308" s="7"/>
      <c r="H308" s="7">
        <v>23400</v>
      </c>
    </row>
    <row r="309" spans="1:11">
      <c r="A309" s="6">
        <v>41564</v>
      </c>
      <c r="B309">
        <v>266</v>
      </c>
      <c r="D309" s="6">
        <v>41564</v>
      </c>
      <c r="E309">
        <v>270</v>
      </c>
      <c r="F309" t="s">
        <v>184</v>
      </c>
      <c r="H309">
        <v>-21600</v>
      </c>
    </row>
    <row r="310" spans="1:11">
      <c r="A310" s="6">
        <v>41634</v>
      </c>
      <c r="B310">
        <v>275</v>
      </c>
      <c r="D310" s="6">
        <v>41635</v>
      </c>
      <c r="E310">
        <v>276</v>
      </c>
      <c r="F310" t="s">
        <v>185</v>
      </c>
      <c r="H310">
        <v>3400</v>
      </c>
    </row>
    <row r="311" spans="1:11">
      <c r="A311" t="s">
        <v>186</v>
      </c>
      <c r="J311">
        <v>19035</v>
      </c>
      <c r="K311" s="5" t="s">
        <v>187</v>
      </c>
    </row>
    <row r="312" spans="1:11">
      <c r="A312" s="1">
        <v>41687</v>
      </c>
      <c r="B312">
        <v>80800</v>
      </c>
      <c r="D312" s="1">
        <v>41687</v>
      </c>
      <c r="E312">
        <v>81100</v>
      </c>
      <c r="F312" t="s">
        <v>7</v>
      </c>
      <c r="H312">
        <v>8900</v>
      </c>
    </row>
    <row r="313" spans="1:11">
      <c r="A313" s="1">
        <v>41691</v>
      </c>
      <c r="B313">
        <v>227</v>
      </c>
      <c r="D313" s="1">
        <v>41694</v>
      </c>
      <c r="E313">
        <v>221.1</v>
      </c>
      <c r="F313" t="s">
        <v>203</v>
      </c>
      <c r="H313">
        <v>-31100</v>
      </c>
    </row>
    <row r="314" spans="1:11">
      <c r="A314" t="s">
        <v>230</v>
      </c>
      <c r="J314">
        <v>-5328</v>
      </c>
      <c r="K314" s="5" t="s">
        <v>231</v>
      </c>
    </row>
    <row r="316" spans="1:11">
      <c r="A316" t="s">
        <v>240</v>
      </c>
    </row>
  </sheetData>
  <autoFilter ref="A1:K272">
    <filterColumn colId="2"/>
    <filterColumn colId="10">
      <customFilters>
        <customFilter val="**"/>
      </custom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zoomScale="85" zoomScaleNormal="85" workbookViewId="0">
      <selection activeCell="B8" sqref="B8"/>
    </sheetView>
  </sheetViews>
  <sheetFormatPr defaultRowHeight="16.5"/>
  <cols>
    <col min="1" max="1" width="6.125" customWidth="1"/>
    <col min="2" max="2" width="9.125" customWidth="1"/>
    <col min="5" max="5" width="12.625" customWidth="1"/>
    <col min="6" max="6" width="13" customWidth="1"/>
    <col min="7" max="7" width="8.875" customWidth="1"/>
    <col min="8" max="8" width="10.625" customWidth="1"/>
    <col min="10" max="10" width="15.5" customWidth="1"/>
    <col min="11" max="11" width="9.625" customWidth="1"/>
    <col min="12" max="12" width="12.625" customWidth="1"/>
    <col min="13" max="13" width="6.75" customWidth="1"/>
    <col min="14" max="15" width="7" customWidth="1"/>
    <col min="16" max="16" width="12.125" customWidth="1"/>
    <col min="17" max="17" width="12.75" customWidth="1"/>
  </cols>
  <sheetData>
    <row r="1" spans="1:17">
      <c r="A1" t="s">
        <v>244</v>
      </c>
      <c r="B1" t="s">
        <v>245</v>
      </c>
      <c r="C1" t="s">
        <v>269</v>
      </c>
      <c r="D1" t="s">
        <v>280</v>
      </c>
      <c r="E1" t="s">
        <v>286</v>
      </c>
      <c r="F1" t="s">
        <v>318</v>
      </c>
      <c r="G1" t="s">
        <v>319</v>
      </c>
      <c r="H1" t="s">
        <v>341</v>
      </c>
      <c r="I1" t="s">
        <v>287</v>
      </c>
      <c r="J1" t="s">
        <v>285</v>
      </c>
      <c r="K1" t="s">
        <v>309</v>
      </c>
      <c r="L1" t="s">
        <v>310</v>
      </c>
      <c r="M1" t="s">
        <v>283</v>
      </c>
      <c r="N1" t="s">
        <v>284</v>
      </c>
      <c r="O1" t="s">
        <v>279</v>
      </c>
      <c r="P1" t="s">
        <v>303</v>
      </c>
      <c r="Q1" t="s">
        <v>304</v>
      </c>
    </row>
    <row r="2" spans="1:17">
      <c r="A2" s="11" t="s">
        <v>246</v>
      </c>
      <c r="B2">
        <v>29983</v>
      </c>
      <c r="C2">
        <v>29983</v>
      </c>
      <c r="D2">
        <v>20000</v>
      </c>
      <c r="E2">
        <v>20000</v>
      </c>
      <c r="H2">
        <v>0</v>
      </c>
      <c r="I2">
        <f t="shared" ref="I2:I7" si="0">H2/(E2+H2)*100</f>
        <v>0</v>
      </c>
      <c r="J2">
        <f>B2-K2-L2</f>
        <v>23983</v>
      </c>
      <c r="K2">
        <v>6000</v>
      </c>
      <c r="L2">
        <v>0</v>
      </c>
      <c r="M2">
        <f>(B2/E2)*100</f>
        <v>149.91499999999999</v>
      </c>
      <c r="N2">
        <f t="shared" ref="N2:N7" si="1">(B2/(E2+H2))*100</f>
        <v>149.91499999999999</v>
      </c>
      <c r="O2">
        <f>(B2/D2)*10</f>
        <v>14.9915</v>
      </c>
      <c r="P2">
        <f>(E2/D2)*10</f>
        <v>10</v>
      </c>
      <c r="Q2">
        <f>((E2+B2-K2-L2)/(D2+L2))*10</f>
        <v>21.991499999999998</v>
      </c>
    </row>
    <row r="3" spans="1:17">
      <c r="A3" s="11" t="s">
        <v>247</v>
      </c>
      <c r="B3">
        <v>20086</v>
      </c>
      <c r="C3">
        <f>C2+B3</f>
        <v>50069</v>
      </c>
      <c r="D3">
        <f t="shared" ref="D3:D6" si="2">D2+F2+G2+L2</f>
        <v>20000</v>
      </c>
      <c r="E3">
        <f t="shared" ref="E3:E6" si="3">E2+B2+F2+G2-K2</f>
        <v>43983</v>
      </c>
      <c r="F3">
        <v>40000</v>
      </c>
      <c r="H3">
        <v>0</v>
      </c>
      <c r="I3">
        <f t="shared" si="0"/>
        <v>0</v>
      </c>
      <c r="J3">
        <f>J2+B3-K3-L3</f>
        <v>44069</v>
      </c>
      <c r="K3">
        <v>0</v>
      </c>
      <c r="L3">
        <v>0</v>
      </c>
      <c r="M3">
        <f t="shared" ref="M3:M6" si="4">(B3/E3)*100</f>
        <v>45.667644317122523</v>
      </c>
      <c r="N3">
        <f t="shared" si="1"/>
        <v>45.667644317122523</v>
      </c>
      <c r="O3">
        <f t="shared" ref="O3:O6" si="5">(B3/D3)*10</f>
        <v>10.042999999999999</v>
      </c>
      <c r="P3">
        <f t="shared" ref="P3:P6" si="6">(E3/D3)*10</f>
        <v>21.991499999999998</v>
      </c>
      <c r="Q3">
        <f t="shared" ref="Q3:Q5" si="7">((E3+B3-K3)/(D3))*10</f>
        <v>32.034500000000001</v>
      </c>
    </row>
    <row r="4" spans="1:17">
      <c r="A4" s="11" t="s">
        <v>248</v>
      </c>
      <c r="B4">
        <v>-17592</v>
      </c>
      <c r="C4">
        <f>C3+B4</f>
        <v>32477</v>
      </c>
      <c r="D4">
        <f t="shared" si="2"/>
        <v>60000</v>
      </c>
      <c r="E4">
        <f t="shared" si="3"/>
        <v>104069</v>
      </c>
      <c r="F4">
        <v>80000</v>
      </c>
      <c r="H4">
        <v>0</v>
      </c>
      <c r="I4">
        <f t="shared" si="0"/>
        <v>0</v>
      </c>
      <c r="J4">
        <f>J3+B4-K4-L4</f>
        <v>26477</v>
      </c>
      <c r="K4">
        <v>0</v>
      </c>
      <c r="L4">
        <v>0</v>
      </c>
      <c r="M4">
        <f t="shared" si="4"/>
        <v>-16.904169349181792</v>
      </c>
      <c r="N4">
        <f t="shared" si="1"/>
        <v>-16.904169349181792</v>
      </c>
      <c r="O4">
        <f t="shared" si="5"/>
        <v>-2.9320000000000004</v>
      </c>
      <c r="P4">
        <f t="shared" si="6"/>
        <v>17.344833333333334</v>
      </c>
      <c r="Q4">
        <f t="shared" si="7"/>
        <v>14.412833333333332</v>
      </c>
    </row>
    <row r="5" spans="1:17">
      <c r="A5" s="11" t="s">
        <v>249</v>
      </c>
      <c r="B5">
        <v>37434</v>
      </c>
      <c r="C5">
        <f>C4+B5</f>
        <v>69911</v>
      </c>
      <c r="D5">
        <f t="shared" si="2"/>
        <v>140000</v>
      </c>
      <c r="E5">
        <f t="shared" si="3"/>
        <v>166477</v>
      </c>
      <c r="F5">
        <v>560000</v>
      </c>
      <c r="H5">
        <v>600000</v>
      </c>
      <c r="I5">
        <f t="shared" si="0"/>
        <v>78.280235414761307</v>
      </c>
      <c r="J5">
        <f>J4+B5-K5-L5</f>
        <v>63911</v>
      </c>
      <c r="K5">
        <v>0</v>
      </c>
      <c r="L5">
        <v>0</v>
      </c>
      <c r="M5">
        <f t="shared" si="4"/>
        <v>22.485989055545211</v>
      </c>
      <c r="N5">
        <f t="shared" si="1"/>
        <v>4.8839038875269578</v>
      </c>
      <c r="O5">
        <f t="shared" si="5"/>
        <v>2.6738571428571429</v>
      </c>
      <c r="P5">
        <f t="shared" si="6"/>
        <v>11.891214285714288</v>
      </c>
      <c r="Q5">
        <f t="shared" si="7"/>
        <v>14.565071428571429</v>
      </c>
    </row>
    <row r="6" spans="1:17">
      <c r="A6" s="11" t="s">
        <v>250</v>
      </c>
      <c r="B6">
        <v>327767</v>
      </c>
      <c r="C6">
        <f>C5+B6</f>
        <v>397678</v>
      </c>
      <c r="D6">
        <f t="shared" si="2"/>
        <v>700000</v>
      </c>
      <c r="E6">
        <f t="shared" si="3"/>
        <v>763911</v>
      </c>
      <c r="F6">
        <v>802500</v>
      </c>
      <c r="G6">
        <v>37500</v>
      </c>
      <c r="H6">
        <v>800000</v>
      </c>
      <c r="I6">
        <f t="shared" si="0"/>
        <v>51.153806066969288</v>
      </c>
      <c r="J6">
        <f>J5+B6-K6-L6</f>
        <v>251678</v>
      </c>
      <c r="K6">
        <v>0</v>
      </c>
      <c r="L6">
        <v>140000</v>
      </c>
      <c r="M6">
        <f t="shared" si="4"/>
        <v>42.906438053647612</v>
      </c>
      <c r="N6">
        <f t="shared" si="1"/>
        <v>20.958161941440402</v>
      </c>
      <c r="O6">
        <f t="shared" si="5"/>
        <v>4.6823857142857142</v>
      </c>
      <c r="P6">
        <f t="shared" si="6"/>
        <v>10.913014285714286</v>
      </c>
      <c r="Q6">
        <f>((E6+B6-K6)/(D6))*10</f>
        <v>15.5954</v>
      </c>
    </row>
    <row r="7" spans="1:17">
      <c r="A7" s="11" t="s">
        <v>281</v>
      </c>
      <c r="B7">
        <v>1960185</v>
      </c>
      <c r="C7">
        <f>C6+B7</f>
        <v>2357863</v>
      </c>
      <c r="D7">
        <f>D6+F6+L6</f>
        <v>1642500</v>
      </c>
      <c r="E7">
        <f>E6+B6+F6+G6-K6</f>
        <v>1931678</v>
      </c>
      <c r="H7">
        <v>3042518</v>
      </c>
      <c r="I7">
        <f t="shared" si="0"/>
        <v>61.166025625045741</v>
      </c>
      <c r="J7">
        <f>J6+B7-K7-L7</f>
        <v>2211863</v>
      </c>
      <c r="K7">
        <v>0</v>
      </c>
      <c r="L7">
        <v>0</v>
      </c>
      <c r="M7">
        <f>(B7/E7)*100</f>
        <v>101.47576355893683</v>
      </c>
      <c r="N7">
        <f t="shared" si="1"/>
        <v>39.407072017266707</v>
      </c>
      <c r="O7">
        <f>(B7/D7)*10</f>
        <v>11.934155251141551</v>
      </c>
      <c r="P7">
        <f>(E7/D7)*10</f>
        <v>11.760596651445967</v>
      </c>
      <c r="Q7" s="12">
        <f>((E7+B7-K7+J10-J13+J16)/(D7))*10</f>
        <v>21.387281582952816</v>
      </c>
    </row>
    <row r="9" spans="1:17">
      <c r="J9" s="2" t="s">
        <v>305</v>
      </c>
      <c r="L9" s="2" t="s">
        <v>345</v>
      </c>
      <c r="O9" s="2" t="s">
        <v>311</v>
      </c>
      <c r="P9" s="2"/>
      <c r="Q9" s="2"/>
    </row>
    <row r="10" spans="1:17">
      <c r="J10">
        <v>-393802</v>
      </c>
      <c r="L10">
        <v>850000</v>
      </c>
      <c r="O10" s="2" t="s">
        <v>312</v>
      </c>
      <c r="P10" s="2" t="s">
        <v>321</v>
      </c>
      <c r="Q10" s="2" t="s">
        <v>322</v>
      </c>
    </row>
    <row r="11" spans="1:17">
      <c r="O11">
        <v>2010</v>
      </c>
      <c r="P11">
        <f t="shared" ref="P11:P16" si="8">K2/(D2/10)</f>
        <v>3</v>
      </c>
      <c r="Q11">
        <f t="shared" ref="Q11:Q16" si="9">L2/(D2/10)</f>
        <v>0</v>
      </c>
    </row>
    <row r="12" spans="1:17">
      <c r="J12" s="2" t="s">
        <v>339</v>
      </c>
      <c r="L12" s="2" t="s">
        <v>346</v>
      </c>
      <c r="M12" s="2" t="s">
        <v>347</v>
      </c>
      <c r="O12">
        <v>2011</v>
      </c>
      <c r="P12">
        <f t="shared" si="8"/>
        <v>0</v>
      </c>
      <c r="Q12">
        <f t="shared" si="9"/>
        <v>0</v>
      </c>
    </row>
    <row r="13" spans="1:17">
      <c r="J13">
        <v>35200</v>
      </c>
      <c r="L13">
        <v>0.4</v>
      </c>
      <c r="M13">
        <v>2</v>
      </c>
      <c r="O13">
        <v>2012</v>
      </c>
      <c r="P13">
        <f t="shared" si="8"/>
        <v>0</v>
      </c>
      <c r="Q13">
        <f t="shared" si="9"/>
        <v>0</v>
      </c>
    </row>
    <row r="14" spans="1:17">
      <c r="O14">
        <v>2013</v>
      </c>
      <c r="P14">
        <f t="shared" si="8"/>
        <v>0</v>
      </c>
      <c r="Q14">
        <f t="shared" si="9"/>
        <v>0</v>
      </c>
    </row>
    <row r="15" spans="1:17">
      <c r="J15" s="2" t="s">
        <v>344</v>
      </c>
      <c r="L15" s="2" t="s">
        <v>348</v>
      </c>
      <c r="O15">
        <v>2014</v>
      </c>
      <c r="P15">
        <f t="shared" si="8"/>
        <v>0</v>
      </c>
      <c r="Q15">
        <f t="shared" si="9"/>
        <v>2</v>
      </c>
    </row>
    <row r="16" spans="1:17">
      <c r="J16">
        <v>50000</v>
      </c>
      <c r="L16">
        <f>D7+L10+((D7/10)*M13)</f>
        <v>2821000</v>
      </c>
      <c r="O16">
        <v>2015</v>
      </c>
      <c r="P16">
        <f t="shared" si="8"/>
        <v>0</v>
      </c>
      <c r="Q16">
        <f t="shared" si="9"/>
        <v>0</v>
      </c>
    </row>
    <row r="18" spans="10:12">
      <c r="J18" s="2" t="s">
        <v>342</v>
      </c>
      <c r="L18" s="2" t="s">
        <v>349</v>
      </c>
    </row>
    <row r="19" spans="10:12">
      <c r="J19">
        <v>2770000</v>
      </c>
      <c r="L19">
        <f>((E7+B7+L10-((D7/10)*L13))/L16)*10</f>
        <v>16.576260191421483</v>
      </c>
    </row>
    <row r="21" spans="10:12">
      <c r="J21" s="2" t="s">
        <v>343</v>
      </c>
    </row>
    <row r="22" spans="10:12">
      <c r="J22">
        <f>J19/(E7+B7+J10-J13+J19+J16)*100</f>
        <v>44.088194852631631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A13" sqref="A13"/>
    </sheetView>
  </sheetViews>
  <sheetFormatPr defaultRowHeight="16.5"/>
  <cols>
    <col min="1" max="1" width="11.625" customWidth="1"/>
    <col min="2" max="4" width="15.375" customWidth="1"/>
    <col min="5" max="5" width="17.625" customWidth="1"/>
    <col min="6" max="7" width="15" customWidth="1"/>
  </cols>
  <sheetData>
    <row r="1" spans="1:8">
      <c r="A1" t="s">
        <v>9</v>
      </c>
      <c r="B1" t="s">
        <v>291</v>
      </c>
      <c r="C1" t="s">
        <v>320</v>
      </c>
      <c r="D1" t="s">
        <v>296</v>
      </c>
      <c r="E1" t="s">
        <v>295</v>
      </c>
      <c r="F1" t="s">
        <v>292</v>
      </c>
      <c r="G1" t="s">
        <v>299</v>
      </c>
      <c r="H1" t="s">
        <v>298</v>
      </c>
    </row>
    <row r="2" spans="1:8">
      <c r="A2" s="1">
        <v>40179</v>
      </c>
      <c r="B2" t="s">
        <v>293</v>
      </c>
      <c r="D2">
        <v>10000</v>
      </c>
      <c r="E2">
        <v>10</v>
      </c>
      <c r="F2">
        <f>D2/E2</f>
        <v>1000</v>
      </c>
      <c r="G2">
        <f>10*F2</f>
        <v>10000</v>
      </c>
    </row>
    <row r="3" spans="1:8">
      <c r="A3" s="1">
        <v>40179</v>
      </c>
      <c r="B3" t="s">
        <v>294</v>
      </c>
      <c r="D3">
        <v>10000</v>
      </c>
      <c r="E3">
        <v>10</v>
      </c>
      <c r="F3">
        <f t="shared" ref="F3:F12" si="0">D3/E3</f>
        <v>1000</v>
      </c>
      <c r="G3">
        <f t="shared" ref="G3:G15" si="1">10*F3</f>
        <v>10000</v>
      </c>
    </row>
    <row r="4" spans="1:8">
      <c r="A4" s="1">
        <v>40909</v>
      </c>
      <c r="B4" t="s">
        <v>293</v>
      </c>
      <c r="D4">
        <v>20000</v>
      </c>
      <c r="E4">
        <v>10</v>
      </c>
      <c r="F4">
        <f t="shared" si="0"/>
        <v>2000</v>
      </c>
      <c r="G4">
        <f t="shared" si="1"/>
        <v>20000</v>
      </c>
    </row>
    <row r="5" spans="1:8">
      <c r="A5" s="1">
        <v>40909</v>
      </c>
      <c r="B5" t="s">
        <v>294</v>
      </c>
      <c r="D5">
        <v>20000</v>
      </c>
      <c r="E5">
        <v>10</v>
      </c>
      <c r="F5">
        <f t="shared" si="0"/>
        <v>2000</v>
      </c>
      <c r="G5">
        <f t="shared" si="1"/>
        <v>20000</v>
      </c>
    </row>
    <row r="6" spans="1:8">
      <c r="A6" s="1">
        <v>41275</v>
      </c>
      <c r="B6" t="s">
        <v>293</v>
      </c>
      <c r="D6">
        <v>40000</v>
      </c>
      <c r="E6">
        <v>10</v>
      </c>
      <c r="F6">
        <f t="shared" si="0"/>
        <v>4000</v>
      </c>
      <c r="G6">
        <f t="shared" si="1"/>
        <v>40000</v>
      </c>
    </row>
    <row r="7" spans="1:8">
      <c r="A7" s="1">
        <v>41275</v>
      </c>
      <c r="B7" t="s">
        <v>294</v>
      </c>
      <c r="D7">
        <v>40000</v>
      </c>
      <c r="E7">
        <v>10</v>
      </c>
      <c r="F7">
        <f t="shared" si="0"/>
        <v>4000</v>
      </c>
      <c r="G7">
        <f t="shared" si="1"/>
        <v>40000</v>
      </c>
    </row>
    <row r="8" spans="1:8">
      <c r="A8" s="1">
        <v>41640</v>
      </c>
      <c r="B8" t="s">
        <v>293</v>
      </c>
      <c r="D8">
        <v>280000</v>
      </c>
      <c r="E8">
        <v>10</v>
      </c>
      <c r="F8">
        <f t="shared" si="0"/>
        <v>28000</v>
      </c>
      <c r="G8">
        <f t="shared" si="1"/>
        <v>280000</v>
      </c>
    </row>
    <row r="9" spans="1:8">
      <c r="A9" s="1">
        <v>41640</v>
      </c>
      <c r="B9" t="s">
        <v>294</v>
      </c>
      <c r="D9">
        <v>280000</v>
      </c>
      <c r="E9">
        <v>10</v>
      </c>
      <c r="F9">
        <f t="shared" si="0"/>
        <v>28000</v>
      </c>
      <c r="G9">
        <f t="shared" si="1"/>
        <v>280000</v>
      </c>
    </row>
    <row r="10" spans="1:8">
      <c r="A10" s="1">
        <v>42005</v>
      </c>
      <c r="B10" t="s">
        <v>293</v>
      </c>
      <c r="D10">
        <v>370000</v>
      </c>
      <c r="E10">
        <v>10</v>
      </c>
      <c r="F10">
        <f t="shared" si="0"/>
        <v>37000</v>
      </c>
      <c r="G10">
        <f t="shared" si="1"/>
        <v>370000</v>
      </c>
    </row>
    <row r="11" spans="1:8">
      <c r="A11" s="1">
        <v>42005</v>
      </c>
      <c r="B11" t="s">
        <v>294</v>
      </c>
      <c r="D11">
        <v>370000</v>
      </c>
      <c r="E11">
        <v>10</v>
      </c>
      <c r="F11">
        <f t="shared" si="0"/>
        <v>37000</v>
      </c>
      <c r="G11">
        <f t="shared" si="1"/>
        <v>370000</v>
      </c>
    </row>
    <row r="12" spans="1:8">
      <c r="A12" s="1">
        <v>42005</v>
      </c>
      <c r="B12" t="s">
        <v>297</v>
      </c>
      <c r="D12">
        <v>50000</v>
      </c>
      <c r="E12">
        <v>16</v>
      </c>
      <c r="F12">
        <f t="shared" si="0"/>
        <v>3125</v>
      </c>
      <c r="G12">
        <f t="shared" si="1"/>
        <v>31250</v>
      </c>
      <c r="H12">
        <f>(E12-10)*F12</f>
        <v>18750</v>
      </c>
    </row>
    <row r="13" spans="1:8">
      <c r="A13" s="1">
        <v>42222</v>
      </c>
      <c r="B13" t="s">
        <v>297</v>
      </c>
      <c r="D13">
        <v>50000</v>
      </c>
      <c r="E13">
        <v>16</v>
      </c>
      <c r="F13">
        <f t="shared" ref="F13" si="2">D13/E13</f>
        <v>3125</v>
      </c>
      <c r="G13">
        <f t="shared" ref="G13" si="3">10*F13</f>
        <v>31250</v>
      </c>
      <c r="H13">
        <f>(E13-10)*F13</f>
        <v>18750</v>
      </c>
    </row>
    <row r="14" spans="1:8">
      <c r="A14" s="1">
        <v>42111</v>
      </c>
      <c r="B14" t="s">
        <v>293</v>
      </c>
      <c r="C14">
        <v>70000</v>
      </c>
      <c r="E14">
        <v>10</v>
      </c>
      <c r="F14">
        <f>C14/E14</f>
        <v>7000</v>
      </c>
      <c r="G14">
        <f t="shared" si="1"/>
        <v>70000</v>
      </c>
    </row>
    <row r="15" spans="1:8">
      <c r="A15" s="1">
        <v>42111</v>
      </c>
      <c r="B15" t="s">
        <v>294</v>
      </c>
      <c r="C15">
        <v>70000</v>
      </c>
      <c r="E15">
        <v>10</v>
      </c>
      <c r="F15">
        <f>C15/E15</f>
        <v>7000</v>
      </c>
      <c r="G15">
        <f t="shared" si="1"/>
        <v>70000</v>
      </c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2015-10-28T10:07:08Z</dcterms:modified>
</cp:coreProperties>
</file>