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'老婆合資(投資)'!$A$1:$K$410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433" i="1"/>
  <c r="B472"/>
  <c r="C472"/>
  <c r="C451"/>
  <c r="C453"/>
  <c r="C474"/>
  <c r="C460"/>
  <c r="B474"/>
  <c r="J422"/>
  <c r="C473"/>
  <c r="E432"/>
  <c r="B432"/>
  <c r="B426"/>
  <c r="J426" s="1"/>
  <c r="C471"/>
  <c r="C470"/>
  <c r="C469"/>
  <c r="C422"/>
  <c r="C468"/>
  <c r="C423"/>
  <c r="C424"/>
  <c r="C467"/>
  <c r="C425"/>
  <c r="C428"/>
  <c r="C427"/>
  <c r="B421"/>
  <c r="J421" s="1"/>
  <c r="J409"/>
  <c r="C409"/>
  <c r="P9" i="5"/>
  <c r="C408" i="1"/>
  <c r="J408"/>
  <c r="B451"/>
  <c r="B407"/>
  <c r="J407" s="1"/>
  <c r="J403"/>
  <c r="J402"/>
  <c r="J401"/>
  <c r="C452"/>
  <c r="C401"/>
  <c r="C466"/>
  <c r="C465"/>
  <c r="C400"/>
  <c r="J400"/>
  <c r="C399"/>
  <c r="J399"/>
  <c r="C398"/>
  <c r="J398"/>
  <c r="J397"/>
  <c r="C397"/>
  <c r="C420"/>
  <c r="B453"/>
  <c r="B460"/>
  <c r="J396"/>
  <c r="C459"/>
  <c r="J395"/>
  <c r="B394"/>
  <c r="C419"/>
  <c r="C418"/>
  <c r="C390"/>
  <c r="C464"/>
  <c r="C463"/>
  <c r="C462"/>
  <c r="C461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58" i="1"/>
  <c r="J373"/>
  <c r="C373"/>
  <c r="C374"/>
  <c r="C457"/>
  <c r="B372"/>
  <c r="J372" s="1"/>
  <c r="C456"/>
  <c r="C455"/>
  <c r="B368"/>
  <c r="J368" s="1"/>
  <c r="J362"/>
  <c r="C410"/>
  <c r="C362"/>
  <c r="J361"/>
  <c r="C395"/>
  <c r="C454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432" i="1" l="1"/>
  <c r="J474"/>
  <c r="J472"/>
  <c r="J453"/>
  <c r="J460"/>
  <c r="J384"/>
  <c r="J451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H30" i="6"/>
  <c r="G30"/>
  <c r="I30" s="1"/>
  <c r="C393" i="1"/>
  <c r="I24" i="6"/>
  <c r="H24"/>
  <c r="C336" i="1"/>
  <c r="C392"/>
  <c r="C391"/>
  <c r="J327"/>
  <c r="C388"/>
  <c r="C450"/>
  <c r="C449"/>
  <c r="C357"/>
  <c r="J324"/>
  <c r="J323"/>
  <c r="J318"/>
  <c r="B317"/>
  <c r="J317" s="1"/>
  <c r="C447"/>
  <c r="C318"/>
  <c r="J305"/>
  <c r="C448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46"/>
  <c r="C445"/>
  <c r="C309"/>
  <c r="C308"/>
  <c r="C247"/>
  <c r="C307"/>
  <c r="C246"/>
  <c r="C444"/>
  <c r="C443"/>
  <c r="C321"/>
  <c r="C319"/>
  <c r="C320"/>
  <c r="C442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41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<sst xmlns="http://schemas.openxmlformats.org/spreadsheetml/2006/main" count="1250" uniqueCount="472">
  <si>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</si>
  <si>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</si>
  <si>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</si>
  <si>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</si>
  <si>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</si>
  <si>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</si>
  <si>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</si>
  <si>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</si>
  <si>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</si>
  <si>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</si>
  <si>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</si>
  <si>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</si>
  <si>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</si>
  <si>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</si>
  <si>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</si>
  <si>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</si>
  <si>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</si>
  <si>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</si>
  <si>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</si>
  <si>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</si>
  <si>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</si>
  <si>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</si>
  <si>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</si>
  <si>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</si>
  <si>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</si>
  <si>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</si>
  <si>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</si>
  <si>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</si>
  <si>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</si>
  <si>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</si>
  <si>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</si>
  <si>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</si>
  <si>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</si>
  <si>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</si>
  <si>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</si>
  <si>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</si>
  <si>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</si>
  <si>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</si>
  <si>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</si>
  <si>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</si>
  <si>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</si>
  <si>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</si>
  <si>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</si>
  <si>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</si>
  <si>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</si>
  <si>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</si>
  <si>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</si>
  <si>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</si>
  <si>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</si>
  <si>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</si>
  <si>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</si>
  <si>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</si>
  <si>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</si>
  <si>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</si>
  <si>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</si>
  <si>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</si>
  <si>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</si>
  <si>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</si>
  <si>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</si>
  <si>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</si>
  <si>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</si>
  <si>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</si>
  <si>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</si>
  <si>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</si>
  <si>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</si>
  <si>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</si>
  <si>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</si>
  <si>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</si>
  <si>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</si>
  <si>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</si>
  <si>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</si>
  <si>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</si>
  <si>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</si>
  <si>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</si>
  <si>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</si>
  <si>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</si>
  <si>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</si>
  <si>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</si>
  <si>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</si>
  <si>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</si>
  <si>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</si>
  <si>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</si>
  <si>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</si>
  <si>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</si>
  <si>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</si>
  <si>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</si>
  <si>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</si>
  <si>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</si>
  <si>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</si>
  <si>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</si>
  <si>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</si>
  <si>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</si>
  <si>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</si>
  <si>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</si>
  <si>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</si>
  <si>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</si>
  <si>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</si>
  <si>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</si>
  <si>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</si>
  <si>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</si>
  <si>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</si>
  <si>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</si>
  <si>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</si>
  <si>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</si>
  <si>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</si>
  <si>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</si>
  <si>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</si>
  <si>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</si>
  <si>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</si>
  <si>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</si>
  <si>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</si>
  <si>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</si>
  <si>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</si>
  <si>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</si>
  <si>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</si>
  <si>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</si>
  <si>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</si>
  <si>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</si>
  <si>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</si>
  <si>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</si>
  <si>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</si>
  <si>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</si>
  <si>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</si>
  <si>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</si>
  <si>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</si>
  <si>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</si>
  <si>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</si>
  <si>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</si>
  <si>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</si>
  <si>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</si>
  <si>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</si>
  <si>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</si>
  <si>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</si>
  <si>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</si>
  <si>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</si>
  <si>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</si>
  <si>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</si>
  <si>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</si>
  <si>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</si>
  <si>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</si>
  <si>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</si>
  <si>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</si>
  <si>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</si>
  <si>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</si>
  <si>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</si>
  <si>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</si>
  <si>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</si>
  <si>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</si>
  <si>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</si>
  <si>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</si>
  <si>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</si>
  <si>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</si>
  <si>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</si>
  <si>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</si>
  <si>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</si>
  <si>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</si>
  <si>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</si>
  <si>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</si>
  <si>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</si>
  <si>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</si>
  <si>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</si>
  <si>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</si>
  <si>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</si>
  <si>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</si>
  <si>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</si>
  <si>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</si>
  <si>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</si>
  <si>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</si>
  <si>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</si>
  <si>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</si>
  <si>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</si>
  <si>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</si>
  <si>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</si>
  <si>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</si>
  <si>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</si>
  <si>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</si>
  <si>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</si>
  <si>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</si>
  <si>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</si>
  <si>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</si>
  <si>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</si>
  <si>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</si>
  <si>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</si>
  <si>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</si>
  <si>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</si>
  <si>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</si>
  <si>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</si>
  <si>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</si>
  <si>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</si>
  <si>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</si>
  <si>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</si>
  <si>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</si>
  <si>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</si>
  <si>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</si>
  <si>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</si>
  <si>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</si>
  <si>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</si>
  <si>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</si>
  <si>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</si>
  <si>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</si>
  <si>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</si>
  <si>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</si>
  <si>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</si>
  <si>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</si>
  <si>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</si>
  <si>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</si>
  <si>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</si>
  <si>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</si>
  <si>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</si>
  <si>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</si>
  <si>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</si>
  <si>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</si>
  <si>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</si>
  <si>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</si>
  <si>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</si>
  <si>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</si>
  <si>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</si>
  <si>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</si>
  <si>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</si>
  <si>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</si>
  <si>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</si>
  <si>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</si>
  <si>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</si>
  <si>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</si>
  <si>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</si>
  <si>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</si>
  <si>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</si>
  <si>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</si>
  <si>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</si>
  <si>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</si>
  <si>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</si>
  <si>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</si>
  <si>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</si>
  <si>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</si>
  <si>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</si>
  <si>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</si>
  <si>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</si>
  <si>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</si>
  <si>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</si>
  <si>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</si>
  <si>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</si>
  <si>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</si>
  <si>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</si>
  <si>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</si>
  <si>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</si>
  <si>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</si>
  <si>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</si>
  <si>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</si>
  <si>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</si>
  <si>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</si>
  <si>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</si>
  <si>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</si>
  <si>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</si>
  <si>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</si>
  <si>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</si>
  <si>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</si>
  <si>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</si>
  <si>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</si>
  <si>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</si>
  <si>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</si>
  <si>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</si>
  <si>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</si>
  <si>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</si>
  <si>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</si>
  <si>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</si>
  <si>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</si>
  <si>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</si>
  <si>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</si>
  <si>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</si>
  <si>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</si>
  <si>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</si>
  <si>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</si>
  <si>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</si>
  <si>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</si>
  <si>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</si>
  <si>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</si>
  <si>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</si>
  <si>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</si>
  <si>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</si>
  <si>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</si>
  <si>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</si>
  <si>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</si>
  <si>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</si>
  <si>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</si>
  <si>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</si>
  <si>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</si>
  <si>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</si>
  <si>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</si>
  <si>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</si>
  <si>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</si>
  <si>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</si>
  <si>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</si>
  <si>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</si>
  <si>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</si>
  <si>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</si>
  <si>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</si>
  <si>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</si>
  <si>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</si>
  <si>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</si>
  <si>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</si>
  <si>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</si>
  <si>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</si>
  <si>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</si>
  <si>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</si>
  <si>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</si>
  <si>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</si>
  <si>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</si>
  <si>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</si>
  <si>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</si>
  <si>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</si>
  <si>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</si>
  <si>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</si>
  <si>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</si>
  <si>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</si>
  <si>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</si>
  <si>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</si>
  <si>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</si>
  <si>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</si>
  <si>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</si>
  <si>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</si>
  <si>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</si>
  <si>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</si>
  <si>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</si>
  <si>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</si>
  <si>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</si>
  <si>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</si>
  <si>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</si>
  <si>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</si>
  <si>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</si>
  <si>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</si>
  <si>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</si>
  <si>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</si>
  <si>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</si>
  <si>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</si>
  <si>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</si>
  <si>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</si>
  <si>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</si>
  <si>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</si>
  <si>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</si>
  <si>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</si>
  <si>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</si>
  <si>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</si>
  <si>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</si>
  <si>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</si>
  <si>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</si>
  <si>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</si>
  <si>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</si>
  <si>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</si>
  <si>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</si>
  <si>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</si>
  <si>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</si>
  <si>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</si>
  <si>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</si>
  <si>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</si>
  <si>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</si>
  <si>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</si>
  <si>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</si>
  <si>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</si>
  <si>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</si>
  <si>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</si>
  <si>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</si>
  <si>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</si>
  <si>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</si>
  <si>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</si>
  <si>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</si>
  <si>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</si>
  <si>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</si>
  <si>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</si>
  <si>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</si>
  <si>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</si>
  <si>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</si>
  <si>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</si>
  <si>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</si>
  <si>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</si>
  <si>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</si>
  <si>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</si>
  <si>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</si>
  <si>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</si>
  <si>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</si>
  <si>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</si>
  <si>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</si>
  <si>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</si>
  <si>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</si>
  <si>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</si>
  <si>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</si>
  <si>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</si>
  <si>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</si>
  <si>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</si>
  <si>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</si>
  <si>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</si>
  <si>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</si>
  <si>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</si>
  <si>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</si>
  <si>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</si>
  <si>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</si>
  <si>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</si>
  <si>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</si>
  <si>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</si>
  <si>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</si>
  <si>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</si>
  <si>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</si>
  <si>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</si>
  <si>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</si>
  <si>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</si>
  <si>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</si>
  <si>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</si>
  <si>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</si>
  <si>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</si>
  <si>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</si>
  <si>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</si>
  <si>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</si>
  <si>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</si>
  <si>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</si>
  <si>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</si>
  <si>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</si>
  <si>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</si>
  <si>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</si>
  <si>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</si>
  <si>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</si>
  <si>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</si>
  <si>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</si>
  <si>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</si>
  <si>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</si>
  <si>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</si>
  <si>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</si>
  <si>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</si>
  <si>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</si>
  <si>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</si>
  <si>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</si>
  <si>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</si>
  <si>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</si>
  <si>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</si>
  <si>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</si>
  <si>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</si>
  <si>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</si>
  <si>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</si>
  <si>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</si>
  <si>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</si>
  <si>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</si>
  <si>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</si>
  <si>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</si>
  <si>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</si>
  <si>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</si>
  <si>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</si>
  <si>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</si>
  <si>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</si>
  <si>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</si>
  <si>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</si>
  <si>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</si>
  <si>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</si>
  <si>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</si>
  <si>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</si>
  <si>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</si>
  <si>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臻鼎未實現損益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</si>
  <si>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</si>
  <si>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</si>
  <si>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</si>
  <si>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</si>
  <si>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</si>
  <si>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</si>
  <si>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</si>
  <si>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美磊未實現損益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</si>
  <si>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</si>
  <si>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</si>
  <si>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</si>
  <si>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</si>
  <si>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</si>
  <si>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</si>
  <si>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</si>
  <si>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</si>
  <si>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</si>
  <si>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宜鼎未實現損益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</si>
</sst>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1876383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4562137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41415040"/>
        <c:axId val="41416576"/>
      </c:lineChart>
      <c:catAx>
        <c:axId val="41415040"/>
        <c:scaling>
          <c:orientation val="minMax"/>
        </c:scaling>
        <c:axPos val="b"/>
        <c:tickLblPos val="nextTo"/>
        <c:crossAx val="41416576"/>
        <c:crosses val="autoZero"/>
        <c:auto val="1"/>
        <c:lblAlgn val="ctr"/>
        <c:lblOffset val="100"/>
      </c:catAx>
      <c:valAx>
        <c:axId val="41416576"/>
        <c:scaling>
          <c:orientation val="minMax"/>
        </c:scaling>
        <c:axPos val="l"/>
        <c:majorGridlines/>
        <c:numFmt formatCode="General" sourceLinked="1"/>
        <c:tickLblPos val="nextTo"/>
        <c:crossAx val="4141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81017856"/>
        <c:axId val="81052416"/>
      </c:lineChart>
      <c:catAx>
        <c:axId val="81017856"/>
        <c:scaling>
          <c:orientation val="minMax"/>
        </c:scaling>
        <c:axPos val="b"/>
        <c:tickLblPos val="nextTo"/>
        <c:crossAx val="81052416"/>
        <c:crosses val="autoZero"/>
        <c:auto val="1"/>
        <c:lblAlgn val="ctr"/>
        <c:lblOffset val="100"/>
      </c:catAx>
      <c:valAx>
        <c:axId val="81052416"/>
        <c:scaling>
          <c:orientation val="minMax"/>
        </c:scaling>
        <c:axPos val="l"/>
        <c:majorGridlines/>
        <c:numFmt formatCode="General" sourceLinked="1"/>
        <c:tickLblPos val="nextTo"/>
        <c:crossAx val="81017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2"/>
  <sheetViews>
    <sheetView topLeftCell="A456" zoomScale="85" zoomScaleNormal="85" workbookViewId="0">
      <selection activeCell="K474" sqref="K474"/>
    </sheetView>
  </sheetViews>
  <sheetFormatPr defaultRowHeight="16.5"/>
  <cols>
    <col min="1" max="1" width="15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</row>
    <row r="382" spans="1:12">
      <c r="A382" s="1"/>
      <c r="B382" s="5"/>
      <c r="C382" s="5"/>
      <c r="D382" s="4">
        <v>42808</v>
      </c>
      <c r="E382" s="5">
        <v>139282</v>
      </c>
    </row>
    <row r="383" spans="1:12">
      <c r="A383" s="1"/>
      <c r="B383" s="5"/>
      <c r="C383" s="5"/>
      <c r="D383" s="4">
        <v>42808</v>
      </c>
      <c r="E383" s="5">
        <v>34817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454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455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459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462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463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463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464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466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460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470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469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469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467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468</v>
      </c>
      <c r="L428">
        <v>26</v>
      </c>
    </row>
    <row r="429" spans="1:12">
      <c r="A429" s="1"/>
      <c r="B429" s="5"/>
      <c r="D429" s="1">
        <v>42846</v>
      </c>
      <c r="E429">
        <v>725173</v>
      </c>
    </row>
    <row r="430" spans="1:12">
      <c r="A430" s="1"/>
      <c r="B430" s="5"/>
      <c r="D430" s="1">
        <v>42846</v>
      </c>
      <c r="E430">
        <v>223131</v>
      </c>
    </row>
    <row r="431" spans="1:12">
      <c r="A431" s="1"/>
      <c r="B431" s="5"/>
      <c r="D431" s="1">
        <v>42846</v>
      </c>
      <c r="E431">
        <v>669391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/>
      <c r="B434" s="5"/>
    </row>
    <row r="435" spans="1:12">
      <c r="A435" s="1"/>
      <c r="B435" s="5"/>
      <c r="D435" s="1"/>
    </row>
    <row r="436" spans="1:12">
      <c r="A436" s="1"/>
      <c r="B436" s="5"/>
    </row>
    <row r="437" spans="1:12">
      <c r="A437" s="1"/>
      <c r="B437" s="5"/>
      <c r="D437" s="1"/>
    </row>
    <row r="438" spans="1:12">
      <c r="A438" s="1">
        <v>42611</v>
      </c>
      <c r="B438" s="5">
        <v>0</v>
      </c>
      <c r="C438" s="5"/>
      <c r="D438" s="4"/>
      <c r="E438" s="5"/>
      <c r="K438" t="s">
        <v>411</v>
      </c>
      <c r="L438">
        <v>1E-3</v>
      </c>
    </row>
    <row r="439" spans="1:12">
      <c r="A439" s="1">
        <v>42611</v>
      </c>
      <c r="B439" s="5">
        <v>0</v>
      </c>
      <c r="C439" s="5"/>
      <c r="D439" s="4"/>
      <c r="E439" s="5"/>
      <c r="K439" t="s">
        <v>412</v>
      </c>
      <c r="L439">
        <v>0.68</v>
      </c>
    </row>
    <row r="440" spans="1:12">
      <c r="A440" s="1">
        <v>42611</v>
      </c>
      <c r="B440" s="5">
        <v>0</v>
      </c>
      <c r="C440" s="5"/>
      <c r="D440" s="4"/>
      <c r="E440" s="5"/>
      <c r="K440" t="s">
        <v>413</v>
      </c>
      <c r="L440">
        <v>0.22600000000000001</v>
      </c>
    </row>
    <row r="441" spans="1:12">
      <c r="A441" s="1">
        <v>42170</v>
      </c>
      <c r="B441" s="5">
        <v>76965</v>
      </c>
      <c r="C441" s="5">
        <f>B441/2</f>
        <v>38482.5</v>
      </c>
      <c r="D441" s="4"/>
      <c r="E441" s="5"/>
      <c r="F441" t="s">
        <v>7</v>
      </c>
      <c r="K441" t="s">
        <v>341</v>
      </c>
      <c r="L441">
        <v>2</v>
      </c>
    </row>
    <row r="442" spans="1:12">
      <c r="A442" s="1">
        <v>42312</v>
      </c>
      <c r="B442" s="5">
        <v>168119</v>
      </c>
      <c r="C442" s="5">
        <f>B442/4</f>
        <v>42029.75</v>
      </c>
      <c r="D442" s="4"/>
      <c r="E442" s="5"/>
      <c r="F442" t="s">
        <v>7</v>
      </c>
      <c r="K442" t="s">
        <v>348</v>
      </c>
      <c r="L442">
        <v>4</v>
      </c>
    </row>
    <row r="443" spans="1:12">
      <c r="A443" s="1">
        <v>42314</v>
      </c>
      <c r="B443" s="5">
        <v>39728</v>
      </c>
      <c r="C443" s="5">
        <f>B443/1</f>
        <v>39728</v>
      </c>
      <c r="D443" s="4"/>
      <c r="E443" s="5"/>
      <c r="F443" t="s">
        <v>7</v>
      </c>
      <c r="K443" t="s">
        <v>331</v>
      </c>
      <c r="L443">
        <v>1</v>
      </c>
    </row>
    <row r="444" spans="1:12">
      <c r="A444" s="1">
        <v>42314</v>
      </c>
      <c r="B444" s="5">
        <v>117833</v>
      </c>
      <c r="C444" s="5">
        <f>B444/3</f>
        <v>39277.666666666664</v>
      </c>
      <c r="D444" s="4"/>
      <c r="E444" s="5"/>
      <c r="F444" t="s">
        <v>7</v>
      </c>
      <c r="K444" t="s">
        <v>357</v>
      </c>
      <c r="L444">
        <v>3</v>
      </c>
    </row>
    <row r="445" spans="1:12">
      <c r="A445" s="1">
        <v>42325</v>
      </c>
      <c r="B445" s="5">
        <v>76454</v>
      </c>
      <c r="C445" s="5">
        <f>B445/2</f>
        <v>38227</v>
      </c>
      <c r="D445" s="4"/>
      <c r="E445" s="5"/>
      <c r="F445" t="s">
        <v>7</v>
      </c>
      <c r="K445" t="s">
        <v>341</v>
      </c>
      <c r="L445">
        <v>2</v>
      </c>
    </row>
    <row r="446" spans="1:12">
      <c r="A446" s="1">
        <v>42325</v>
      </c>
      <c r="B446" s="5">
        <v>38377</v>
      </c>
      <c r="C446" s="5">
        <f>B446/1</f>
        <v>38377</v>
      </c>
      <c r="D446" s="4"/>
      <c r="E446" s="5"/>
      <c r="F446" t="s">
        <v>7</v>
      </c>
      <c r="K446" t="s">
        <v>331</v>
      </c>
      <c r="L446">
        <v>1</v>
      </c>
    </row>
    <row r="447" spans="1:12">
      <c r="A447" s="1">
        <v>42502</v>
      </c>
      <c r="B447" s="5">
        <v>2559</v>
      </c>
      <c r="C447" s="5">
        <f>B447/0.06</f>
        <v>42650</v>
      </c>
      <c r="D447" s="4"/>
      <c r="E447" s="5"/>
      <c r="F447" t="s">
        <v>7</v>
      </c>
      <c r="K447" t="s">
        <v>399</v>
      </c>
      <c r="L447">
        <v>0.06</v>
      </c>
    </row>
    <row r="448" spans="1:12">
      <c r="A448" s="1">
        <v>42503</v>
      </c>
      <c r="B448" s="5">
        <v>41884</v>
      </c>
      <c r="C448" s="5">
        <f>B448/1</f>
        <v>41884</v>
      </c>
      <c r="D448" s="4"/>
      <c r="E448" s="5"/>
      <c r="F448" t="s">
        <v>7</v>
      </c>
      <c r="K448" t="s">
        <v>331</v>
      </c>
      <c r="L448">
        <v>1</v>
      </c>
    </row>
    <row r="449" spans="1:12">
      <c r="A449" s="1">
        <v>42549</v>
      </c>
      <c r="B449" s="5">
        <v>420359</v>
      </c>
      <c r="C449" s="5">
        <f>B449/10</f>
        <v>42035.9</v>
      </c>
      <c r="D449" s="4"/>
      <c r="E449" s="5"/>
      <c r="F449" t="s">
        <v>7</v>
      </c>
      <c r="K449" t="s">
        <v>362</v>
      </c>
      <c r="L449">
        <v>10</v>
      </c>
    </row>
    <row r="450" spans="1:12">
      <c r="A450" s="1">
        <v>42549</v>
      </c>
      <c r="B450" s="5">
        <v>83871</v>
      </c>
      <c r="C450" s="5">
        <f>B450/2</f>
        <v>41935.5</v>
      </c>
      <c r="D450" s="4"/>
      <c r="E450" s="5"/>
      <c r="F450" t="s">
        <v>7</v>
      </c>
      <c r="K450" t="s">
        <v>341</v>
      </c>
      <c r="L450">
        <v>2</v>
      </c>
    </row>
    <row r="451" spans="1:12">
      <c r="A451" s="1" t="s">
        <v>451</v>
      </c>
      <c r="B451" s="5">
        <f>SUM(B438:B450)</f>
        <v>1066149</v>
      </c>
      <c r="C451" s="5">
        <f>35.8*SUM(L438:L450)*1000</f>
        <v>965418.59999999986</v>
      </c>
      <c r="D451" s="4"/>
      <c r="E451" s="5"/>
      <c r="J451">
        <f>C451-B451</f>
        <v>-100730.40000000014</v>
      </c>
    </row>
    <row r="452" spans="1:12">
      <c r="A452" s="1">
        <v>42550</v>
      </c>
      <c r="B452" s="5">
        <v>873464</v>
      </c>
      <c r="C452">
        <f>B452/9</f>
        <v>97051.555555555562</v>
      </c>
      <c r="F452" t="s">
        <v>7</v>
      </c>
      <c r="K452" t="s">
        <v>465</v>
      </c>
      <c r="L452">
        <v>9</v>
      </c>
    </row>
    <row r="453" spans="1:12">
      <c r="A453" s="1" t="s">
        <v>452</v>
      </c>
      <c r="B453" s="5">
        <f>SUM(B452:B452)</f>
        <v>873464</v>
      </c>
      <c r="C453">
        <f>73.8*SUM(L452:L452)*1000</f>
        <v>664199.99999999988</v>
      </c>
      <c r="J453">
        <f>C453-B453</f>
        <v>-209264.00000000012</v>
      </c>
    </row>
    <row r="454" spans="1:12">
      <c r="A454" s="1">
        <v>42784</v>
      </c>
      <c r="B454" s="5">
        <v>1509074</v>
      </c>
      <c r="C454">
        <f>B454/20</f>
        <v>75453.7</v>
      </c>
      <c r="F454" t="s">
        <v>7</v>
      </c>
      <c r="K454" t="s">
        <v>444</v>
      </c>
      <c r="L454">
        <v>20</v>
      </c>
    </row>
    <row r="455" spans="1:12">
      <c r="A455" s="1">
        <v>42787</v>
      </c>
      <c r="B455" s="5">
        <v>74252</v>
      </c>
      <c r="C455">
        <f>B455/1</f>
        <v>74252</v>
      </c>
      <c r="F455" t="s">
        <v>7</v>
      </c>
      <c r="K455" t="s">
        <v>447</v>
      </c>
      <c r="L455">
        <v>1</v>
      </c>
    </row>
    <row r="456" spans="1:12">
      <c r="A456" s="1">
        <v>42787</v>
      </c>
      <c r="B456" s="5">
        <v>882628</v>
      </c>
      <c r="C456">
        <f>B456/12</f>
        <v>73552.333333333328</v>
      </c>
      <c r="F456" t="s">
        <v>7</v>
      </c>
      <c r="K456" t="s">
        <v>448</v>
      </c>
      <c r="L456">
        <v>12</v>
      </c>
    </row>
    <row r="457" spans="1:12">
      <c r="A457" s="1">
        <v>42789</v>
      </c>
      <c r="B457" s="5">
        <v>445593</v>
      </c>
      <c r="C457">
        <f>B457/6</f>
        <v>74265.5</v>
      </c>
      <c r="F457" t="s">
        <v>7</v>
      </c>
      <c r="K457" t="s">
        <v>458</v>
      </c>
      <c r="L457">
        <v>6</v>
      </c>
    </row>
    <row r="458" spans="1:12">
      <c r="A458" s="1">
        <v>42800</v>
      </c>
      <c r="B458" s="5">
        <v>74052</v>
      </c>
      <c r="C458">
        <f>B458/1</f>
        <v>74052</v>
      </c>
      <c r="F458" t="s">
        <v>7</v>
      </c>
      <c r="K458" t="s">
        <v>447</v>
      </c>
      <c r="L458">
        <v>1</v>
      </c>
    </row>
    <row r="459" spans="1:12">
      <c r="A459" s="1">
        <v>42816</v>
      </c>
      <c r="B459" s="5">
        <v>77068</v>
      </c>
      <c r="C459">
        <f>B459/1</f>
        <v>77068</v>
      </c>
      <c r="F459" t="s">
        <v>7</v>
      </c>
      <c r="K459" t="s">
        <v>447</v>
      </c>
      <c r="L459">
        <v>1</v>
      </c>
    </row>
    <row r="460" spans="1:12">
      <c r="A460" s="1" t="s">
        <v>453</v>
      </c>
      <c r="B460" s="5">
        <f>SUM(B454:B459)</f>
        <v>3062667</v>
      </c>
      <c r="C460">
        <f>67.7*SUM(L454:L459)*1000</f>
        <v>2775700.0000000005</v>
      </c>
      <c r="J460">
        <f>C460-B460</f>
        <v>-286966.99999999953</v>
      </c>
    </row>
    <row r="461" spans="1:12">
      <c r="A461" s="1">
        <v>42815</v>
      </c>
      <c r="B461" s="5">
        <v>71162</v>
      </c>
      <c r="C461">
        <f>B461/1</f>
        <v>71162</v>
      </c>
      <c r="F461" t="s">
        <v>7</v>
      </c>
      <c r="K461" t="s">
        <v>456</v>
      </c>
      <c r="L461">
        <v>1</v>
      </c>
    </row>
    <row r="462" spans="1:12">
      <c r="A462" s="1">
        <v>42815</v>
      </c>
      <c r="B462" s="5">
        <v>71162</v>
      </c>
      <c r="C462">
        <f>B462/1</f>
        <v>71162</v>
      </c>
      <c r="F462" t="s">
        <v>7</v>
      </c>
      <c r="K462" t="s">
        <v>456</v>
      </c>
      <c r="L462">
        <v>1</v>
      </c>
    </row>
    <row r="463" spans="1:12">
      <c r="A463" s="1">
        <v>42815</v>
      </c>
      <c r="B463" s="5">
        <v>71362</v>
      </c>
      <c r="C463">
        <f>B463/1</f>
        <v>71362</v>
      </c>
      <c r="F463" t="s">
        <v>7</v>
      </c>
      <c r="K463" t="s">
        <v>456</v>
      </c>
      <c r="L463">
        <v>1</v>
      </c>
    </row>
    <row r="464" spans="1:12">
      <c r="A464" s="1">
        <v>42815</v>
      </c>
      <c r="B464" s="5">
        <v>214389</v>
      </c>
      <c r="C464">
        <f>B464/3</f>
        <v>71463</v>
      </c>
      <c r="F464" t="s">
        <v>7</v>
      </c>
      <c r="K464" t="s">
        <v>457</v>
      </c>
      <c r="L464">
        <v>3</v>
      </c>
    </row>
    <row r="465" spans="1:12">
      <c r="A465" s="1">
        <v>42835</v>
      </c>
      <c r="B465" s="5">
        <v>69661</v>
      </c>
      <c r="C465">
        <f>B465/1</f>
        <v>69661</v>
      </c>
      <c r="F465" t="s">
        <v>7</v>
      </c>
      <c r="K465" t="s">
        <v>450</v>
      </c>
      <c r="L465">
        <v>1</v>
      </c>
    </row>
    <row r="466" spans="1:12">
      <c r="A466" s="1">
        <v>42835</v>
      </c>
      <c r="B466" s="5">
        <v>139332</v>
      </c>
      <c r="C466">
        <f>B466/2</f>
        <v>69666</v>
      </c>
      <c r="F466" t="s">
        <v>7</v>
      </c>
      <c r="K466" t="s">
        <v>449</v>
      </c>
      <c r="L466">
        <v>2</v>
      </c>
    </row>
    <row r="467" spans="1:12">
      <c r="A467" s="1">
        <v>42843</v>
      </c>
      <c r="B467" s="5">
        <v>139322</v>
      </c>
      <c r="C467">
        <f>B467/2</f>
        <v>69661</v>
      </c>
      <c r="F467" t="s">
        <v>7</v>
      </c>
      <c r="K467" t="s">
        <v>449</v>
      </c>
      <c r="L467">
        <v>2</v>
      </c>
    </row>
    <row r="468" spans="1:12">
      <c r="A468" s="1">
        <v>42843</v>
      </c>
      <c r="B468" s="5">
        <v>139723</v>
      </c>
      <c r="C468">
        <f>B468/2</f>
        <v>69861.5</v>
      </c>
      <c r="F468" t="s">
        <v>7</v>
      </c>
      <c r="K468" t="s">
        <v>449</v>
      </c>
      <c r="L468">
        <v>2</v>
      </c>
    </row>
    <row r="469" spans="1:12">
      <c r="A469" s="1">
        <v>42846</v>
      </c>
      <c r="B469" s="5">
        <v>68860</v>
      </c>
      <c r="C469">
        <f>B469/1</f>
        <v>68860</v>
      </c>
      <c r="F469" t="s">
        <v>7</v>
      </c>
      <c r="K469" t="s">
        <v>450</v>
      </c>
      <c r="L469">
        <v>1</v>
      </c>
    </row>
    <row r="470" spans="1:12">
      <c r="A470" s="1">
        <v>42846</v>
      </c>
      <c r="B470" s="5">
        <v>68660</v>
      </c>
      <c r="C470">
        <f>B470/1</f>
        <v>68660</v>
      </c>
      <c r="F470" t="s">
        <v>7</v>
      </c>
      <c r="K470" t="s">
        <v>450</v>
      </c>
      <c r="L470">
        <v>1</v>
      </c>
    </row>
    <row r="471" spans="1:12">
      <c r="A471" s="1">
        <v>42846</v>
      </c>
      <c r="B471" s="5">
        <v>68660</v>
      </c>
      <c r="C471">
        <f>B471/1</f>
        <v>68660</v>
      </c>
      <c r="F471" t="s">
        <v>7</v>
      </c>
      <c r="K471" t="s">
        <v>450</v>
      </c>
      <c r="L471">
        <v>1</v>
      </c>
    </row>
    <row r="472" spans="1:12">
      <c r="A472" s="1" t="s">
        <v>461</v>
      </c>
      <c r="B472" s="5">
        <f>SUM(B461:B471)</f>
        <v>1122293</v>
      </c>
      <c r="C472">
        <f>72.1*SUM(L461:L471)*1000</f>
        <v>1153600</v>
      </c>
      <c r="J472">
        <f>C472-B472</f>
        <v>31307</v>
      </c>
    </row>
    <row r="473" spans="1:12">
      <c r="A473" s="1">
        <v>42846</v>
      </c>
      <c r="B473" s="5">
        <v>2071828</v>
      </c>
      <c r="C473">
        <f>B473/20</f>
        <v>103591.4</v>
      </c>
      <c r="K473" t="s">
        <v>470</v>
      </c>
      <c r="L473">
        <v>20</v>
      </c>
    </row>
    <row r="474" spans="1:12">
      <c r="A474" s="1" t="s">
        <v>471</v>
      </c>
      <c r="B474" s="5">
        <f>SUM(B473)</f>
        <v>2071828</v>
      </c>
      <c r="C474">
        <f>104*SUM(L473)*1000</f>
        <v>2080000</v>
      </c>
      <c r="J474">
        <f>C474-B474</f>
        <v>8172</v>
      </c>
    </row>
    <row r="476" spans="1:12">
      <c r="A476" s="1">
        <v>41177</v>
      </c>
      <c r="B476">
        <v>254.9</v>
      </c>
      <c r="D476" s="1">
        <v>41200</v>
      </c>
      <c r="E476">
        <v>259.39999999999998</v>
      </c>
      <c r="F476" t="s">
        <v>141</v>
      </c>
      <c r="H476">
        <v>22800</v>
      </c>
      <c r="K476" s="5" t="s">
        <v>142</v>
      </c>
    </row>
    <row r="477" spans="1:12">
      <c r="A477" s="1">
        <v>41222</v>
      </c>
      <c r="B477">
        <v>250</v>
      </c>
      <c r="D477" s="1">
        <v>41227</v>
      </c>
      <c r="E477">
        <v>244.9</v>
      </c>
      <c r="F477" t="s">
        <v>133</v>
      </c>
      <c r="H477">
        <v>23900</v>
      </c>
      <c r="K477" s="5" t="s">
        <v>143</v>
      </c>
    </row>
    <row r="478" spans="1:12">
      <c r="A478" s="1">
        <v>41241</v>
      </c>
      <c r="B478">
        <v>257.2</v>
      </c>
      <c r="D478" s="1">
        <v>41247</v>
      </c>
      <c r="E478">
        <v>263</v>
      </c>
      <c r="F478" t="s">
        <v>141</v>
      </c>
      <c r="H478">
        <v>27400</v>
      </c>
      <c r="J478">
        <v>25935</v>
      </c>
      <c r="K478" s="5" t="s">
        <v>153</v>
      </c>
    </row>
    <row r="479" spans="1:12">
      <c r="A479" s="1">
        <v>41306</v>
      </c>
      <c r="B479">
        <v>315.89999999999998</v>
      </c>
      <c r="D479" s="1">
        <v>41309</v>
      </c>
      <c r="E479">
        <v>335</v>
      </c>
      <c r="F479" t="s">
        <v>7</v>
      </c>
      <c r="H479">
        <v>93700</v>
      </c>
    </row>
    <row r="480" spans="1:12">
      <c r="A480" s="1">
        <v>41311</v>
      </c>
      <c r="B480">
        <v>336.6</v>
      </c>
      <c r="D480" s="1">
        <v>41316</v>
      </c>
      <c r="E480">
        <v>325.2</v>
      </c>
      <c r="F480" t="s">
        <v>7</v>
      </c>
      <c r="H480">
        <v>-58800</v>
      </c>
    </row>
    <row r="481" spans="1:8">
      <c r="A481" s="1">
        <v>41313</v>
      </c>
      <c r="B481">
        <v>80500</v>
      </c>
      <c r="D481" s="1">
        <v>41313</v>
      </c>
      <c r="E481">
        <v>80390</v>
      </c>
      <c r="F481" t="s">
        <v>150</v>
      </c>
      <c r="H481">
        <v>3700</v>
      </c>
    </row>
    <row r="482" spans="1:8">
      <c r="A482" s="1">
        <v>41318</v>
      </c>
      <c r="B482">
        <v>81260</v>
      </c>
      <c r="D482" s="1">
        <v>41318</v>
      </c>
      <c r="E482">
        <v>81160</v>
      </c>
      <c r="F482" t="s">
        <v>7</v>
      </c>
      <c r="H482">
        <v>-6800</v>
      </c>
    </row>
    <row r="483" spans="1:8">
      <c r="A483" s="1">
        <v>41332</v>
      </c>
      <c r="B483">
        <v>78490</v>
      </c>
      <c r="D483" s="1">
        <v>41332</v>
      </c>
      <c r="E483">
        <v>78810</v>
      </c>
      <c r="F483" t="s">
        <v>150</v>
      </c>
      <c r="H483">
        <v>-17800</v>
      </c>
    </row>
    <row r="484" spans="1:8">
      <c r="A484" s="1">
        <v>41346</v>
      </c>
      <c r="B484">
        <v>78840</v>
      </c>
      <c r="D484" s="1">
        <v>41346</v>
      </c>
      <c r="E484">
        <v>78940</v>
      </c>
      <c r="F484" t="s">
        <v>7</v>
      </c>
      <c r="H484">
        <v>3200</v>
      </c>
    </row>
    <row r="485" spans="1:8">
      <c r="A485" s="1">
        <v>41347</v>
      </c>
      <c r="B485">
        <v>77310</v>
      </c>
      <c r="D485" s="1">
        <v>41347</v>
      </c>
      <c r="E485">
        <v>77500</v>
      </c>
      <c r="F485" t="s">
        <v>150</v>
      </c>
      <c r="H485">
        <v>-11300</v>
      </c>
    </row>
    <row r="486" spans="1:8">
      <c r="A486" s="1">
        <v>41403</v>
      </c>
      <c r="B486">
        <v>275</v>
      </c>
      <c r="D486" s="1">
        <v>41407</v>
      </c>
      <c r="E486">
        <v>295.8</v>
      </c>
      <c r="F486" t="s">
        <v>7</v>
      </c>
      <c r="H486">
        <v>102200</v>
      </c>
    </row>
    <row r="487" spans="1:8">
      <c r="A487" s="1">
        <v>41411</v>
      </c>
      <c r="B487">
        <v>278</v>
      </c>
      <c r="D487" s="1">
        <v>41411</v>
      </c>
      <c r="E487">
        <v>280</v>
      </c>
      <c r="F487" t="s">
        <v>7</v>
      </c>
      <c r="H487">
        <v>8200</v>
      </c>
    </row>
    <row r="488" spans="1:8">
      <c r="A488" s="1">
        <v>41417</v>
      </c>
      <c r="B488">
        <v>16000</v>
      </c>
      <c r="D488" s="1">
        <v>41417</v>
      </c>
      <c r="E488">
        <v>15700</v>
      </c>
      <c r="F488" t="s">
        <v>7</v>
      </c>
      <c r="H488">
        <v>-31000</v>
      </c>
    </row>
    <row r="489" spans="1:8">
      <c r="A489" s="1">
        <v>41417</v>
      </c>
      <c r="B489">
        <v>15970</v>
      </c>
      <c r="D489" s="1">
        <v>41417</v>
      </c>
      <c r="E489">
        <v>15675</v>
      </c>
      <c r="F489" t="s">
        <v>7</v>
      </c>
      <c r="H489">
        <v>-30500</v>
      </c>
    </row>
    <row r="490" spans="1:8">
      <c r="A490" s="1">
        <v>41446</v>
      </c>
      <c r="B490">
        <v>71660</v>
      </c>
      <c r="D490" s="1">
        <v>41449</v>
      </c>
      <c r="E490">
        <v>71050</v>
      </c>
      <c r="F490" t="s">
        <v>70</v>
      </c>
      <c r="H490">
        <v>28700</v>
      </c>
    </row>
    <row r="491" spans="1:8">
      <c r="A491" s="1">
        <v>41473</v>
      </c>
      <c r="B491">
        <v>243</v>
      </c>
      <c r="D491" s="1">
        <v>41474</v>
      </c>
      <c r="E491">
        <v>253.1</v>
      </c>
      <c r="F491" t="s">
        <v>7</v>
      </c>
      <c r="H491">
        <v>48700</v>
      </c>
    </row>
    <row r="492" spans="1:8">
      <c r="A492" s="1">
        <v>41485</v>
      </c>
      <c r="B492">
        <v>74000</v>
      </c>
      <c r="D492" s="1">
        <v>41486</v>
      </c>
      <c r="E492">
        <v>73650</v>
      </c>
      <c r="F492" t="s">
        <v>7</v>
      </c>
      <c r="H492">
        <v>-19300</v>
      </c>
    </row>
    <row r="493" spans="1:8">
      <c r="A493" s="1">
        <v>41486</v>
      </c>
      <c r="B493">
        <v>73900</v>
      </c>
      <c r="D493" s="1">
        <v>41486</v>
      </c>
      <c r="E493">
        <v>73750</v>
      </c>
      <c r="F493" t="s">
        <v>70</v>
      </c>
      <c r="H493">
        <v>5700</v>
      </c>
    </row>
    <row r="494" spans="1:8">
      <c r="A494" s="1">
        <v>41486</v>
      </c>
      <c r="B494">
        <v>240.5</v>
      </c>
      <c r="D494" s="1">
        <v>41486</v>
      </c>
      <c r="E494">
        <v>243.5</v>
      </c>
      <c r="F494" t="s">
        <v>179</v>
      </c>
      <c r="H494">
        <v>-16800</v>
      </c>
    </row>
    <row r="495" spans="1:8">
      <c r="A495" s="1">
        <v>41487</v>
      </c>
      <c r="B495">
        <v>242.8</v>
      </c>
      <c r="D495" s="1">
        <v>41488</v>
      </c>
      <c r="E495">
        <v>249</v>
      </c>
      <c r="F495" t="s">
        <v>179</v>
      </c>
      <c r="H495">
        <v>-32800</v>
      </c>
    </row>
    <row r="496" spans="1:8">
      <c r="A496" s="1">
        <v>41488</v>
      </c>
      <c r="B496">
        <v>75340</v>
      </c>
      <c r="D496" s="1">
        <v>41488</v>
      </c>
      <c r="E496">
        <v>74860</v>
      </c>
      <c r="F496" t="s">
        <v>174</v>
      </c>
      <c r="H496">
        <v>22200</v>
      </c>
    </row>
    <row r="497" spans="1:11">
      <c r="A497" s="1">
        <v>41502</v>
      </c>
      <c r="B497">
        <v>263</v>
      </c>
      <c r="D497" s="1">
        <v>41502</v>
      </c>
      <c r="E497">
        <v>268</v>
      </c>
      <c r="F497" t="s">
        <v>179</v>
      </c>
      <c r="H497">
        <v>-26800</v>
      </c>
    </row>
    <row r="498" spans="1:11">
      <c r="A498" s="1">
        <v>41507</v>
      </c>
      <c r="B498">
        <v>73900</v>
      </c>
      <c r="D498" s="1">
        <v>41507</v>
      </c>
      <c r="E498">
        <v>74040</v>
      </c>
      <c r="F498" t="s">
        <v>174</v>
      </c>
      <c r="H498">
        <v>5200</v>
      </c>
    </row>
    <row r="499" spans="1:11">
      <c r="A499" s="1">
        <v>41516</v>
      </c>
      <c r="B499">
        <v>270</v>
      </c>
      <c r="D499" s="1">
        <v>41519</v>
      </c>
      <c r="E499">
        <v>273</v>
      </c>
      <c r="F499" t="s">
        <v>174</v>
      </c>
      <c r="H499">
        <v>13200</v>
      </c>
    </row>
    <row r="500" spans="1:11">
      <c r="A500" s="1">
        <v>41528</v>
      </c>
      <c r="B500">
        <v>76980</v>
      </c>
      <c r="D500" s="1">
        <v>41528</v>
      </c>
      <c r="E500">
        <v>76790</v>
      </c>
      <c r="F500" t="s">
        <v>33</v>
      </c>
      <c r="H500">
        <v>-11300</v>
      </c>
    </row>
    <row r="501" spans="1:11">
      <c r="A501" s="1">
        <v>41528</v>
      </c>
      <c r="B501">
        <v>76960</v>
      </c>
      <c r="D501" s="1">
        <v>41528</v>
      </c>
      <c r="E501">
        <v>76990</v>
      </c>
      <c r="F501" t="s">
        <v>33</v>
      </c>
      <c r="H501">
        <v>-300</v>
      </c>
    </row>
    <row r="502" spans="1:11">
      <c r="A502" s="1">
        <v>41529</v>
      </c>
      <c r="B502">
        <v>76920</v>
      </c>
      <c r="D502" s="1">
        <v>41529</v>
      </c>
      <c r="E502">
        <v>76600</v>
      </c>
      <c r="F502" t="s">
        <v>33</v>
      </c>
      <c r="H502">
        <v>-17800</v>
      </c>
    </row>
    <row r="503" spans="1:11">
      <c r="A503" s="1">
        <v>41544</v>
      </c>
      <c r="B503">
        <v>270.2</v>
      </c>
      <c r="D503" s="1">
        <v>41547</v>
      </c>
      <c r="E503">
        <v>267.5</v>
      </c>
      <c r="F503" t="s">
        <v>180</v>
      </c>
      <c r="H503">
        <v>11900</v>
      </c>
    </row>
    <row r="504" spans="1:11">
      <c r="A504" s="6">
        <v>41556</v>
      </c>
      <c r="B504" s="7">
        <v>265</v>
      </c>
      <c r="C504" s="7"/>
      <c r="D504" s="6">
        <v>41557</v>
      </c>
      <c r="E504" s="7">
        <v>260</v>
      </c>
      <c r="F504" s="7" t="s">
        <v>182</v>
      </c>
      <c r="G504" s="7"/>
      <c r="H504" s="7">
        <v>23400</v>
      </c>
    </row>
    <row r="505" spans="1:11">
      <c r="A505" s="6">
        <v>41564</v>
      </c>
      <c r="B505">
        <v>266</v>
      </c>
      <c r="D505" s="6">
        <v>41564</v>
      </c>
      <c r="E505">
        <v>270</v>
      </c>
      <c r="F505" t="s">
        <v>184</v>
      </c>
      <c r="H505">
        <v>-21600</v>
      </c>
    </row>
    <row r="506" spans="1:11">
      <c r="A506" s="6">
        <v>41634</v>
      </c>
      <c r="B506">
        <v>275</v>
      </c>
      <c r="D506" s="6">
        <v>41635</v>
      </c>
      <c r="E506">
        <v>276</v>
      </c>
      <c r="F506" t="s">
        <v>185</v>
      </c>
      <c r="H506">
        <v>3400</v>
      </c>
    </row>
    <row r="507" spans="1:11">
      <c r="A507" t="s">
        <v>186</v>
      </c>
      <c r="J507">
        <v>19035</v>
      </c>
      <c r="K507" s="5" t="s">
        <v>187</v>
      </c>
    </row>
    <row r="508" spans="1:11">
      <c r="A508" s="1">
        <v>41687</v>
      </c>
      <c r="B508">
        <v>80800</v>
      </c>
      <c r="D508" s="1">
        <v>41687</v>
      </c>
      <c r="E508">
        <v>81100</v>
      </c>
      <c r="F508" t="s">
        <v>7</v>
      </c>
      <c r="H508">
        <v>8900</v>
      </c>
    </row>
    <row r="509" spans="1:11">
      <c r="A509" s="1">
        <v>41691</v>
      </c>
      <c r="B509">
        <v>227</v>
      </c>
      <c r="D509" s="1">
        <v>41694</v>
      </c>
      <c r="E509">
        <v>221.1</v>
      </c>
      <c r="F509" t="s">
        <v>203</v>
      </c>
      <c r="H509">
        <v>-31100</v>
      </c>
    </row>
    <row r="510" spans="1:11">
      <c r="A510" t="s">
        <v>230</v>
      </c>
      <c r="J510">
        <v>-5328</v>
      </c>
      <c r="K510" s="5" t="s">
        <v>231</v>
      </c>
    </row>
    <row r="512" spans="1:11">
      <c r="A512" t="s">
        <v>240</v>
      </c>
    </row>
  </sheetData>
  <autoFilter ref="A1:K453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44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A9" sqref="A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1876383</v>
      </c>
      <c r="C9">
        <v>0</v>
      </c>
      <c r="D9">
        <f t="shared" si="2"/>
        <v>4562137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3539751</v>
      </c>
      <c r="L9">
        <v>0</v>
      </c>
      <c r="M9">
        <v>0</v>
      </c>
      <c r="N9">
        <f t="shared" si="6"/>
        <v>27.109798278387959</v>
      </c>
      <c r="O9">
        <f t="shared" si="1"/>
        <v>18.512803785786254</v>
      </c>
      <c r="P9">
        <f>(B9/E9)*10</f>
        <v>3.7290714798172413</v>
      </c>
      <c r="Q9">
        <f>(F9/E9)*10</f>
        <v>13.755437947282964</v>
      </c>
      <c r="R9" s="12">
        <f>((F9+B9-L9+K14-K17)/(E9))*10</f>
        <v>16.351707252120029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-570000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P20">
        <v>2015</v>
      </c>
      <c r="Q20">
        <f t="shared" si="10"/>
        <v>0.64</v>
      </c>
      <c r="R20">
        <f t="shared" si="11"/>
        <v>2</v>
      </c>
    </row>
    <row r="21" spans="11:18">
      <c r="K21">
        <v>3205339</v>
      </c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43"/>
  <sheetViews>
    <sheetView zoomScale="85" zoomScaleNormal="85" workbookViewId="0">
      <selection activeCell="F37" sqref="F37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 hidden="1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 hidden="1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 hidden="1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 hidden="1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 hidden="1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 hidden="1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 hidden="1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 hidden="1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 hidden="1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 hidden="1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 hidden="1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 hidden="1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 hidden="1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 hidden="1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 hidden="1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 hidden="1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 hidden="1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 hidden="1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 hidden="1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 hidden="1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 hidden="1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 hidden="1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 hidden="1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 hidden="1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 hidden="1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 hidden="1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>
      <filters>
        <filter val="Grace Cheng"/>
        <filter val="Sara Liang"/>
        <filter val="吳家基金"/>
        <filter val="蔡素芬"/>
      </filters>
    </filterColumn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422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2017-04-21T09:22:32Z</dcterms:modified>
</cp:coreProperties>
</file>