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queryTables/queryTable1.xml" ContentType="application/vnd.openxmlformats-officedocument.spreadsheetml.query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drawings/drawing6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drawings/drawing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9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10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1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3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drawings/drawing14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~我的投資\"/>
    </mc:Choice>
  </mc:AlternateContent>
  <bookViews>
    <workbookView xWindow="3441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52511"/>
</workbook>
</file>

<file path=xl/calcChain.xml><?xml version="1.0" encoding="utf-8"?>
<calcChain xmlns="http://schemas.openxmlformats.org/spreadsheetml/2006/main">
  <c r="B64" i="13" l="1"/>
  <c r="A64" i="13"/>
  <c r="B55" i="13"/>
  <c r="A55" i="13"/>
  <c r="B45" i="13"/>
  <c r="A45" i="13"/>
  <c r="B41" i="13"/>
  <c r="A41" i="13"/>
  <c r="B39" i="13"/>
  <c r="A39" i="13"/>
  <c r="B36" i="13"/>
  <c r="A36" i="13"/>
  <c r="B34" i="13"/>
  <c r="A34" i="13"/>
  <c r="B25" i="13"/>
  <c r="A25" i="13"/>
  <c r="B17" i="13"/>
  <c r="A17" i="13"/>
  <c r="B9" i="13"/>
  <c r="A9" i="13"/>
  <c r="B4" i="13"/>
  <c r="A4" i="13"/>
  <c r="B3" i="13"/>
  <c r="A3" i="13"/>
  <c r="V21" i="1"/>
  <c r="U21" i="1"/>
  <c r="T21" i="1"/>
  <c r="S21" i="1"/>
  <c r="R21" i="1"/>
  <c r="Q21" i="1"/>
  <c r="P21" i="1"/>
  <c r="O21" i="1"/>
  <c r="V20" i="1"/>
  <c r="U20" i="1"/>
  <c r="T20" i="1"/>
  <c r="S20" i="1"/>
  <c r="R20" i="1"/>
  <c r="Q20" i="1"/>
  <c r="P20" i="1"/>
  <c r="O20" i="1"/>
  <c r="V19" i="1"/>
  <c r="U19" i="1"/>
  <c r="T19" i="1"/>
  <c r="S19" i="1"/>
  <c r="R19" i="1"/>
  <c r="Q19" i="1"/>
  <c r="P19" i="1"/>
  <c r="O19" i="1"/>
  <c r="V18" i="1"/>
  <c r="U18" i="1"/>
  <c r="T18" i="1"/>
  <c r="S18" i="1"/>
  <c r="R18" i="1"/>
  <c r="Q18" i="1"/>
  <c r="P18" i="1"/>
  <c r="O18" i="1"/>
  <c r="V15" i="1"/>
  <c r="U15" i="1"/>
  <c r="T15" i="1"/>
  <c r="S15" i="1"/>
  <c r="R15" i="1"/>
  <c r="Q15" i="1"/>
  <c r="P15" i="1"/>
  <c r="O15" i="1"/>
  <c r="V14" i="1"/>
  <c r="U14" i="1"/>
  <c r="T14" i="1"/>
  <c r="S14" i="1"/>
  <c r="R14" i="1"/>
  <c r="Q14" i="1"/>
  <c r="P14" i="1"/>
  <c r="O14" i="1"/>
  <c r="V13" i="1"/>
  <c r="U13" i="1"/>
  <c r="T13" i="1"/>
  <c r="S13" i="1"/>
  <c r="R13" i="1"/>
  <c r="Q13" i="1"/>
  <c r="P13" i="1"/>
  <c r="O13" i="1"/>
  <c r="V12" i="1"/>
  <c r="U12" i="1"/>
  <c r="T12" i="1"/>
  <c r="S12" i="1"/>
  <c r="R12" i="1"/>
  <c r="Q12" i="1"/>
  <c r="P12" i="1"/>
  <c r="O12" i="1"/>
  <c r="V11" i="1"/>
  <c r="U11" i="1"/>
  <c r="T11" i="1"/>
  <c r="S11" i="1"/>
  <c r="R11" i="1"/>
  <c r="Q11" i="1"/>
  <c r="P11" i="1"/>
  <c r="O11" i="1"/>
  <c r="V10" i="1"/>
  <c r="U10" i="1"/>
  <c r="T10" i="1"/>
  <c r="S10" i="1"/>
  <c r="R10" i="1"/>
  <c r="Q10" i="1"/>
  <c r="P10" i="1"/>
  <c r="O10" i="1"/>
  <c r="V9" i="1"/>
  <c r="U9" i="1"/>
  <c r="T9" i="1"/>
  <c r="S9" i="1"/>
  <c r="R9" i="1"/>
  <c r="Q9" i="1"/>
  <c r="P9" i="1"/>
  <c r="O9" i="1"/>
  <c r="V8" i="1"/>
  <c r="U8" i="1"/>
  <c r="T8" i="1"/>
  <c r="S8" i="1"/>
  <c r="R8" i="1"/>
  <c r="Q8" i="1"/>
  <c r="P8" i="1"/>
  <c r="O8" i="1"/>
  <c r="V7" i="1"/>
  <c r="U7" i="1"/>
  <c r="T7" i="1"/>
  <c r="S7" i="1"/>
  <c r="R7" i="1"/>
  <c r="Q7" i="1"/>
  <c r="P7" i="1"/>
  <c r="O7" i="1"/>
  <c r="V6" i="1"/>
  <c r="U6" i="1"/>
  <c r="T6" i="1"/>
  <c r="S6" i="1"/>
  <c r="R6" i="1"/>
  <c r="Q6" i="1"/>
  <c r="P6" i="1"/>
  <c r="O6" i="1"/>
  <c r="V5" i="1"/>
  <c r="U5" i="1"/>
  <c r="T5" i="1"/>
  <c r="S5" i="1"/>
  <c r="R5" i="1"/>
  <c r="Q5" i="1"/>
  <c r="P5" i="1"/>
  <c r="O5" i="1"/>
  <c r="V4" i="1"/>
  <c r="U4" i="1"/>
  <c r="T4" i="1"/>
  <c r="S4" i="1"/>
  <c r="R4" i="1"/>
  <c r="Q4" i="1"/>
  <c r="P4" i="1"/>
  <c r="O4" i="1"/>
  <c r="V3" i="1"/>
  <c r="U3" i="1"/>
  <c r="T3" i="1"/>
  <c r="S3" i="1"/>
  <c r="R3" i="1"/>
  <c r="Q3" i="1"/>
  <c r="P3" i="1"/>
  <c r="O3" i="1"/>
  <c r="V34" i="1" l="1"/>
  <c r="D1585" i="17" l="1"/>
  <c r="D1582" i="17"/>
  <c r="D1577" i="17"/>
  <c r="D1563" i="17"/>
  <c r="D483" i="17"/>
  <c r="D1522" i="17"/>
  <c r="D1560" i="17"/>
  <c r="D1508" i="17"/>
  <c r="D1362" i="17"/>
  <c r="D1469" i="17"/>
  <c r="D1559" i="17"/>
  <c r="D1558" i="17"/>
  <c r="D1300" i="17"/>
  <c r="D1548" i="17"/>
  <c r="D1547" i="17"/>
  <c r="D1189" i="17"/>
  <c r="D1546" i="17"/>
  <c r="D1545" i="17"/>
  <c r="D1544" i="17"/>
  <c r="D1090" i="17"/>
  <c r="D1500" i="17"/>
  <c r="D1498" i="17"/>
  <c r="D1377" i="17"/>
  <c r="D1358" i="17"/>
  <c r="D1164" i="17"/>
  <c r="D1281" i="17"/>
  <c r="D1152" i="17"/>
  <c r="D1118" i="17"/>
  <c r="D1299" i="17"/>
  <c r="D1055" i="17"/>
  <c r="D661" i="17"/>
  <c r="D1530" i="17"/>
  <c r="D1531" i="17"/>
  <c r="D1529" i="17"/>
  <c r="D1528" i="17"/>
  <c r="D1525" i="17"/>
  <c r="D1527" i="17"/>
  <c r="D1526" i="17"/>
  <c r="D1523" i="17"/>
  <c r="D1512" i="17"/>
  <c r="D1521" i="17"/>
  <c r="D1516" i="17"/>
  <c r="D1520" i="17"/>
  <c r="D1423" i="17"/>
  <c r="D1519" i="17"/>
  <c r="D1524" i="17"/>
  <c r="D1515" i="17"/>
  <c r="D1517" i="17"/>
  <c r="D1514" i="17"/>
  <c r="D1518" i="17"/>
  <c r="D1513" i="17"/>
  <c r="D1459" i="17"/>
  <c r="D1510" i="17"/>
  <c r="D1557" i="17"/>
  <c r="D1556" i="17"/>
  <c r="D1492" i="17"/>
  <c r="D1511" i="17"/>
  <c r="D1502" i="17"/>
  <c r="D1504" i="17"/>
  <c r="D1501" i="17"/>
  <c r="D1507" i="17"/>
  <c r="D1503" i="17"/>
  <c r="D1484" i="17"/>
  <c r="D1506" i="17"/>
  <c r="D1490" i="17"/>
  <c r="D1509" i="17"/>
  <c r="D1479" i="17"/>
  <c r="D1495" i="17"/>
  <c r="D1499" i="17"/>
  <c r="D1505" i="17"/>
  <c r="D1481" i="17"/>
  <c r="D1378" i="17"/>
  <c r="D1483" i="17"/>
  <c r="D1494" i="17"/>
  <c r="D1475" i="17"/>
  <c r="D1489" i="17"/>
  <c r="D1493" i="17"/>
  <c r="D1497" i="17"/>
  <c r="D1496" i="17"/>
  <c r="D1485" i="17"/>
  <c r="D1480" i="17"/>
  <c r="D1488" i="17"/>
  <c r="D1473" i="17"/>
  <c r="D1477" i="17"/>
  <c r="D1482" i="17"/>
  <c r="D1454" i="17"/>
  <c r="D1478" i="17"/>
  <c r="D1491" i="17"/>
  <c r="D1370" i="17"/>
  <c r="D1487" i="17"/>
  <c r="D1383" i="17"/>
  <c r="D1543" i="17"/>
  <c r="D1474" i="17"/>
  <c r="D1472" i="17"/>
  <c r="D1465" i="17"/>
  <c r="D1467" i="17"/>
  <c r="D1419" i="17"/>
  <c r="D1468" i="17"/>
  <c r="D1464" i="17"/>
  <c r="D1486" i="17"/>
  <c r="D1476" i="17"/>
  <c r="D1399" i="17"/>
  <c r="D1466" i="17"/>
  <c r="D1542" i="17"/>
  <c r="D1438" i="17"/>
  <c r="D1555" i="17"/>
  <c r="D1462" i="17"/>
  <c r="D1442" i="17"/>
  <c r="D1453" i="17"/>
  <c r="D1428" i="17"/>
  <c r="D1390" i="17"/>
  <c r="D1452" i="17"/>
  <c r="D1457" i="17"/>
  <c r="D1403" i="17"/>
  <c r="D1364" i="17"/>
  <c r="D1446" i="17"/>
  <c r="D1355" i="17"/>
  <c r="D1449" i="17"/>
  <c r="D1463" i="17"/>
  <c r="D1460" i="17"/>
  <c r="D1470" i="17"/>
  <c r="D1417" i="17"/>
  <c r="D1450" i="17"/>
  <c r="D1435" i="17"/>
  <c r="D1441" i="17"/>
  <c r="D1448" i="17"/>
  <c r="D1333" i="17"/>
  <c r="D1456" i="17"/>
  <c r="D1405" i="17"/>
  <c r="D1444" i="17"/>
  <c r="D1451" i="17"/>
  <c r="D1443" i="17"/>
  <c r="D1049" i="17"/>
  <c r="D1398" i="17"/>
  <c r="D1416" i="17"/>
  <c r="D1433" i="17"/>
  <c r="D1430" i="17"/>
  <c r="D1440" i="17"/>
  <c r="D1418" i="17"/>
  <c r="D1194" i="17"/>
  <c r="D1429" i="17"/>
  <c r="D1326" i="17"/>
  <c r="D1335" i="17"/>
  <c r="D1439" i="17"/>
  <c r="D1422" i="17"/>
  <c r="D1424" i="17"/>
  <c r="D1437" i="17"/>
  <c r="D1426" i="17"/>
  <c r="D1415" i="17"/>
  <c r="D1408" i="17"/>
  <c r="D1366" i="17"/>
  <c r="D1275" i="17"/>
  <c r="D1455" i="17"/>
  <c r="D1369" i="17"/>
  <c r="D1425" i="17"/>
  <c r="D1347" i="17"/>
  <c r="D1392" i="17"/>
  <c r="D1391" i="17"/>
  <c r="D1396" i="17"/>
  <c r="D1357" i="17"/>
  <c r="D1434" i="17"/>
  <c r="D1420" i="17"/>
  <c r="D1436" i="17"/>
  <c r="D1365" i="17"/>
  <c r="D1407" i="17"/>
  <c r="D1388" i="17"/>
  <c r="D1393" i="17"/>
  <c r="D1395" i="17"/>
  <c r="D1431" i="17"/>
  <c r="D1410" i="17"/>
  <c r="D1343" i="17"/>
  <c r="D1385" i="17"/>
  <c r="D1373" i="17"/>
  <c r="D1372" i="17"/>
  <c r="D1458" i="17"/>
  <c r="D1411" i="17"/>
  <c r="D1541" i="17"/>
  <c r="D1389" i="17"/>
  <c r="D1386" i="17"/>
  <c r="D1387" i="17"/>
  <c r="D1414" i="17"/>
  <c r="D1394" i="17"/>
  <c r="D1412" i="17"/>
  <c r="D1397" i="17"/>
  <c r="D1432" i="17"/>
  <c r="D472" i="17"/>
  <c r="D1375" i="17"/>
  <c r="D1402" i="17"/>
  <c r="D1409" i="17"/>
  <c r="D1384" i="17"/>
  <c r="D1400" i="17"/>
  <c r="D1233" i="17"/>
  <c r="D784" i="17"/>
  <c r="D1329" i="17"/>
  <c r="D1421" i="17"/>
  <c r="D1327" i="17"/>
  <c r="D1356" i="17"/>
  <c r="D1406" i="17"/>
  <c r="D1332" i="17"/>
  <c r="D1401" i="17"/>
  <c r="D1351" i="17"/>
  <c r="D1368" i="17"/>
  <c r="D1382" i="17"/>
  <c r="D1129" i="17"/>
  <c r="D1290" i="17"/>
  <c r="D1404" i="17"/>
  <c r="D1342" i="17"/>
  <c r="D1289" i="17"/>
  <c r="D1554" i="17"/>
  <c r="D1328" i="17"/>
  <c r="D1334" i="17"/>
  <c r="D1317" i="17"/>
  <c r="D1359" i="17"/>
  <c r="D1363" i="17"/>
  <c r="D1352" i="17"/>
  <c r="D1234" i="17"/>
  <c r="D1360" i="17"/>
  <c r="D1376" i="17"/>
  <c r="D1181" i="17"/>
  <c r="D1295" i="17"/>
  <c r="D1447" i="17"/>
  <c r="D1337" i="17"/>
  <c r="D1220" i="17"/>
  <c r="D1283" i="17"/>
  <c r="D1153" i="17"/>
  <c r="D1350" i="17"/>
  <c r="D1330" i="17"/>
  <c r="D1341" i="17"/>
  <c r="D1349" i="17"/>
  <c r="D1427" i="17"/>
  <c r="D1294" i="17"/>
  <c r="D1374" i="17"/>
  <c r="D1322" i="17"/>
  <c r="D1380" i="17"/>
  <c r="D1253" i="17"/>
  <c r="D1315" i="17"/>
  <c r="D1336" i="17"/>
  <c r="D1267" i="17"/>
  <c r="D1314" i="17"/>
  <c r="D1305" i="17"/>
  <c r="D1321" i="17"/>
  <c r="D1344" i="17"/>
  <c r="D901" i="17"/>
  <c r="D1325" i="17"/>
  <c r="D1413" i="17"/>
  <c r="D1379" i="17"/>
  <c r="D1324" i="17"/>
  <c r="D1254" i="17"/>
  <c r="D1346" i="17"/>
  <c r="D1312" i="17"/>
  <c r="D1371" i="17"/>
  <c r="D1306" i="17"/>
  <c r="D1248" i="17"/>
  <c r="D1169" i="17"/>
  <c r="D1308" i="17"/>
  <c r="D1298" i="17"/>
  <c r="D1292" i="17"/>
  <c r="D1296" i="17"/>
  <c r="D1241" i="17"/>
  <c r="D1249" i="17"/>
  <c r="D1310" i="17"/>
  <c r="D1316" i="17"/>
  <c r="D1340" i="17"/>
  <c r="D1361" i="17"/>
  <c r="D1157" i="17"/>
  <c r="D1313" i="17"/>
  <c r="D1354" i="17"/>
  <c r="D1282" i="17"/>
  <c r="D1155" i="17"/>
  <c r="D1242" i="17"/>
  <c r="D1260" i="17"/>
  <c r="D1303" i="17"/>
  <c r="D1353" i="17"/>
  <c r="D1339" i="17"/>
  <c r="D1244" i="17"/>
  <c r="D1331" i="17"/>
  <c r="D1238" i="17"/>
  <c r="D1255" i="17"/>
  <c r="D1225" i="17"/>
  <c r="D1293" i="17"/>
  <c r="D1445" i="17"/>
  <c r="D1271" i="17"/>
  <c r="D1367" i="17"/>
  <c r="D1278" i="17"/>
  <c r="D1323" i="17"/>
  <c r="D1245" i="17"/>
  <c r="D1263" i="17"/>
  <c r="D1309" i="17"/>
  <c r="D1287" i="17"/>
  <c r="D628" i="17"/>
  <c r="D1348" i="17"/>
  <c r="D1319" i="17"/>
  <c r="D1265" i="17"/>
  <c r="D1231" i="17"/>
  <c r="D1553" i="17"/>
  <c r="D1302" i="17"/>
  <c r="D1227" i="17"/>
  <c r="D1236" i="17"/>
  <c r="D1311" i="17"/>
  <c r="D1221" i="17"/>
  <c r="D1320" i="17"/>
  <c r="D1259" i="17"/>
  <c r="D1285" i="17"/>
  <c r="D1381" i="17"/>
  <c r="D1304" i="17"/>
  <c r="D1256" i="17"/>
  <c r="D1307" i="17"/>
  <c r="D1257" i="17"/>
  <c r="D1261" i="17"/>
  <c r="D1268" i="17"/>
  <c r="D1291" i="17"/>
  <c r="D1272" i="17"/>
  <c r="D1198" i="17"/>
  <c r="D1258" i="17"/>
  <c r="D1540" i="17"/>
  <c r="D1206" i="17"/>
  <c r="D1279" i="17"/>
  <c r="D1216" i="17"/>
  <c r="D1273" i="17"/>
  <c r="D1224" i="17"/>
  <c r="D1277" i="17"/>
  <c r="D1345" i="17"/>
  <c r="D1174" i="17"/>
  <c r="D1270" i="17"/>
  <c r="D1318" i="17"/>
  <c r="D1262" i="17"/>
  <c r="D978" i="17"/>
  <c r="D1199" i="17"/>
  <c r="D1166" i="17"/>
  <c r="D1276" i="17"/>
  <c r="D1237" i="17"/>
  <c r="D1175" i="17"/>
  <c r="D1274" i="17"/>
  <c r="D1120" i="17"/>
  <c r="D1222" i="17"/>
  <c r="D1251" i="17"/>
  <c r="D813" i="17"/>
  <c r="D1219" i="17"/>
  <c r="D1207" i="17"/>
  <c r="D1246" i="17"/>
  <c r="D1197" i="17"/>
  <c r="D1171" i="17"/>
  <c r="D1079" i="17"/>
  <c r="D844" i="17"/>
  <c r="D1170" i="17"/>
  <c r="D1185" i="17"/>
  <c r="D1075" i="17"/>
  <c r="D834" i="17"/>
  <c r="D1266" i="17"/>
  <c r="D1269" i="17"/>
  <c r="D1202" i="17"/>
  <c r="D1064" i="17"/>
  <c r="D1213" i="17"/>
  <c r="D1297" i="17"/>
  <c r="D1288" i="17"/>
  <c r="D1252" i="17"/>
  <c r="D1250" i="17"/>
  <c r="D1243" i="17"/>
  <c r="D1284" i="17"/>
  <c r="D1188" i="17"/>
  <c r="D1203" i="17"/>
  <c r="D1215" i="17"/>
  <c r="D1016" i="17"/>
  <c r="D1069" i="17"/>
  <c r="D1096" i="17"/>
  <c r="D1193" i="17"/>
  <c r="D1091" i="17"/>
  <c r="D1132" i="17"/>
  <c r="D1133" i="17"/>
  <c r="D1192" i="17"/>
  <c r="D1201" i="17"/>
  <c r="D1235" i="17"/>
  <c r="D1154" i="17"/>
  <c r="D1539" i="17"/>
  <c r="D1131" i="17"/>
  <c r="D1301" i="17"/>
  <c r="D1247" i="17"/>
  <c r="D1150" i="17"/>
  <c r="D1226" i="17"/>
  <c r="D1229" i="17"/>
  <c r="D1130" i="17"/>
  <c r="D1117" i="17"/>
  <c r="D1223" i="17"/>
  <c r="D1182" i="17"/>
  <c r="D1190" i="17"/>
  <c r="D1204" i="17"/>
  <c r="D1168" i="17"/>
  <c r="D1045" i="17"/>
  <c r="D1173" i="17"/>
  <c r="D1212" i="17"/>
  <c r="D1112" i="17"/>
  <c r="D1122" i="17"/>
  <c r="D1217" i="17"/>
  <c r="D1178" i="17"/>
  <c r="D1183" i="17"/>
  <c r="D1138" i="17"/>
  <c r="D1240" i="17"/>
  <c r="D1142" i="17"/>
  <c r="D1163" i="17"/>
  <c r="D1160" i="17"/>
  <c r="D1208" i="17"/>
  <c r="D1156" i="17"/>
  <c r="D1228" i="17"/>
  <c r="D1161" i="17"/>
  <c r="D1232" i="17"/>
  <c r="D1159" i="17"/>
  <c r="D1196" i="17"/>
  <c r="D1214" i="17"/>
  <c r="D1151" i="17"/>
  <c r="D1158" i="17"/>
  <c r="D682" i="17"/>
  <c r="D1210" i="17"/>
  <c r="D1082" i="17"/>
  <c r="D1092" i="17"/>
  <c r="D1099" i="17"/>
  <c r="D1143" i="17"/>
  <c r="D1102" i="17"/>
  <c r="D1286" i="17"/>
  <c r="D1141" i="17"/>
  <c r="D1211" i="17"/>
  <c r="D1209" i="17"/>
  <c r="D1180" i="17"/>
  <c r="D1149" i="17"/>
  <c r="D1187" i="17"/>
  <c r="D1137" i="17"/>
  <c r="D880" i="17"/>
  <c r="D1134" i="17"/>
  <c r="D1172" i="17"/>
  <c r="D1144" i="17"/>
  <c r="D1081" i="17"/>
  <c r="D1338" i="17"/>
  <c r="D1103" i="17"/>
  <c r="D1087" i="17"/>
  <c r="D1239" i="17"/>
  <c r="D1195" i="17"/>
  <c r="D990" i="17"/>
  <c r="D1119" i="17"/>
  <c r="D1140" i="17"/>
  <c r="D1097" i="17"/>
  <c r="D1072" i="17"/>
  <c r="D1139" i="17"/>
  <c r="D1071" i="17"/>
  <c r="D1125" i="17"/>
  <c r="D1146" i="17"/>
  <c r="D1116" i="17"/>
  <c r="D1264" i="17"/>
  <c r="D791" i="17"/>
  <c r="D1205" i="17"/>
  <c r="D1061" i="17"/>
  <c r="D1176" i="17"/>
  <c r="D1100" i="17"/>
  <c r="D1124" i="17"/>
  <c r="D1077" i="17"/>
  <c r="D1538" i="17"/>
  <c r="D1165" i="17"/>
  <c r="D974" i="17"/>
  <c r="D1098" i="17"/>
  <c r="D982" i="17"/>
  <c r="D1200" i="17"/>
  <c r="D1089" i="17"/>
  <c r="D1085" i="17"/>
  <c r="D963" i="17"/>
  <c r="D987" i="17"/>
  <c r="D1114" i="17"/>
  <c r="D1023" i="17"/>
  <c r="D1083" i="17"/>
  <c r="D1218" i="17"/>
  <c r="D1135" i="17"/>
  <c r="D1109" i="17"/>
  <c r="D1280" i="17"/>
  <c r="D1147" i="17"/>
  <c r="D907" i="17"/>
  <c r="D733" i="17"/>
  <c r="D1107" i="17"/>
  <c r="D961" i="17"/>
  <c r="D1184" i="17"/>
  <c r="D1126" i="17"/>
  <c r="D1104" i="17"/>
  <c r="D989" i="17"/>
  <c r="D893" i="17"/>
  <c r="D1053" i="17"/>
  <c r="D1145" i="17"/>
  <c r="D1123" i="17"/>
  <c r="D1044" i="17"/>
  <c r="D1108" i="17"/>
  <c r="D1128" i="17"/>
  <c r="D1021" i="17"/>
  <c r="D809" i="17"/>
  <c r="D1191" i="17"/>
  <c r="D971" i="17"/>
  <c r="D1106" i="17"/>
  <c r="D1105" i="17"/>
  <c r="D864" i="17"/>
  <c r="D1043" i="17"/>
  <c r="D1070" i="17"/>
  <c r="D1127" i="17"/>
  <c r="D1062" i="17"/>
  <c r="D683" i="17"/>
  <c r="D1167" i="17"/>
  <c r="D930" i="17"/>
  <c r="D926" i="17"/>
  <c r="D1013" i="17"/>
  <c r="D1179" i="17"/>
  <c r="D1073" i="17"/>
  <c r="D1136" i="17"/>
  <c r="D1066" i="17"/>
  <c r="D828" i="17"/>
  <c r="D1088" i="17"/>
  <c r="D1031" i="17"/>
  <c r="D1041" i="17"/>
  <c r="D841" i="17"/>
  <c r="D1093" i="17"/>
  <c r="D1148" i="17"/>
  <c r="D1111" i="17"/>
  <c r="D1537" i="17"/>
  <c r="D1058" i="17"/>
  <c r="D1042" i="17"/>
  <c r="D1029" i="17"/>
  <c r="D855" i="17"/>
  <c r="D955" i="17"/>
  <c r="D984" i="17"/>
  <c r="D945" i="17"/>
  <c r="D1094" i="17"/>
  <c r="D1003" i="17"/>
  <c r="D1177" i="17"/>
  <c r="D942" i="17"/>
  <c r="D1039" i="17"/>
  <c r="D1046" i="17"/>
  <c r="D1037" i="17"/>
  <c r="D1008" i="17"/>
  <c r="D1067" i="17"/>
  <c r="D1032" i="17"/>
  <c r="D1057" i="17"/>
  <c r="D1038" i="17"/>
  <c r="D1028" i="17"/>
  <c r="D1115" i="17"/>
  <c r="D1005" i="17"/>
  <c r="D968" i="17"/>
  <c r="D851" i="17"/>
  <c r="D1025" i="17"/>
  <c r="D1536" i="17"/>
  <c r="D845" i="17"/>
  <c r="D1113" i="17"/>
  <c r="D406" i="17"/>
  <c r="D932" i="17"/>
  <c r="D868" i="17"/>
  <c r="D981" i="17"/>
  <c r="D1048" i="17"/>
  <c r="D1110" i="17"/>
  <c r="D1014" i="17"/>
  <c r="D1011" i="17"/>
  <c r="D1035" i="17"/>
  <c r="D1086" i="17"/>
  <c r="D1054" i="17"/>
  <c r="D952" i="17"/>
  <c r="D906" i="17"/>
  <c r="D994" i="17"/>
  <c r="D1052" i="17"/>
  <c r="D1060" i="17"/>
  <c r="D1080" i="17"/>
  <c r="D947" i="17"/>
  <c r="D1012" i="17"/>
  <c r="D938" i="17"/>
  <c r="D1015" i="17"/>
  <c r="D1076" i="17"/>
  <c r="D1033" i="17"/>
  <c r="D997" i="17"/>
  <c r="D1162" i="17"/>
  <c r="D1056" i="17"/>
  <c r="D1022" i="17"/>
  <c r="D1019" i="17"/>
  <c r="D1009" i="17"/>
  <c r="D1101" i="17"/>
  <c r="D1000" i="17"/>
  <c r="D1007" i="17"/>
  <c r="D1020" i="17"/>
  <c r="D993" i="17"/>
  <c r="D998" i="17"/>
  <c r="D935" i="17"/>
  <c r="D999" i="17"/>
  <c r="D929" i="17"/>
  <c r="D482" i="17"/>
  <c r="D966" i="17"/>
  <c r="D889" i="17"/>
  <c r="D1552" i="17"/>
  <c r="D1010" i="17"/>
  <c r="D604" i="17"/>
  <c r="D1068" i="17"/>
  <c r="D964" i="17"/>
  <c r="D1078" i="17"/>
  <c r="D1024" i="17"/>
  <c r="D976" i="17"/>
  <c r="D1059" i="17"/>
  <c r="D969" i="17"/>
  <c r="D933" i="17"/>
  <c r="D743" i="17"/>
  <c r="D1002" i="17"/>
  <c r="D940" i="17"/>
  <c r="D916" i="17"/>
  <c r="D1063" i="17"/>
  <c r="D884" i="17"/>
  <c r="D951" i="17"/>
  <c r="D925" i="17"/>
  <c r="D1551" i="17"/>
  <c r="D802" i="17"/>
  <c r="D936" i="17"/>
  <c r="D1034" i="17"/>
  <c r="D1040" i="17"/>
  <c r="D1036" i="17"/>
  <c r="D892" i="17"/>
  <c r="D1030" i="17"/>
  <c r="D941" i="17"/>
  <c r="D461" i="17"/>
  <c r="D840" i="17"/>
  <c r="D1084" i="17"/>
  <c r="D988" i="17"/>
  <c r="D911" i="17"/>
  <c r="D850" i="17"/>
  <c r="D996" i="17"/>
  <c r="D962" i="17"/>
  <c r="D983" i="17"/>
  <c r="D1535" i="17"/>
  <c r="D970" i="17"/>
  <c r="D980" i="17"/>
  <c r="D1004" i="17"/>
  <c r="D1550" i="17"/>
  <c r="D1027" i="17"/>
  <c r="D1001" i="17"/>
  <c r="D848" i="17"/>
  <c r="D759" i="17"/>
  <c r="D1051" i="17"/>
  <c r="D860" i="17"/>
  <c r="D957" i="17"/>
  <c r="D836" i="17"/>
  <c r="D781" i="17"/>
  <c r="D927" i="17"/>
  <c r="D1065" i="17"/>
  <c r="D914" i="17"/>
  <c r="D979" i="17"/>
  <c r="D944" i="17"/>
  <c r="D985" i="17"/>
  <c r="D1074" i="17"/>
  <c r="D991" i="17"/>
  <c r="D812" i="17"/>
  <c r="D752" i="17"/>
  <c r="D905" i="17"/>
  <c r="D1095" i="17"/>
  <c r="D821" i="17"/>
  <c r="D782" i="17"/>
  <c r="D946" i="17"/>
  <c r="D960" i="17"/>
  <c r="D972" i="17"/>
  <c r="D1006" i="17"/>
  <c r="D973" i="17"/>
  <c r="D1230" i="17"/>
  <c r="D977" i="17"/>
  <c r="D934" i="17"/>
  <c r="D931" i="17"/>
  <c r="D992" i="17"/>
  <c r="D1017" i="17"/>
  <c r="D953" i="17"/>
  <c r="D922" i="17"/>
  <c r="D593" i="17"/>
  <c r="D778" i="17"/>
  <c r="D921" i="17"/>
  <c r="D920" i="17"/>
  <c r="D891" i="17"/>
  <c r="D887" i="17"/>
  <c r="D939" i="17"/>
  <c r="D896" i="17"/>
  <c r="D975" i="17"/>
  <c r="D917" i="17"/>
  <c r="D904" i="17"/>
  <c r="D664" i="17"/>
  <c r="D959" i="17"/>
  <c r="D1047" i="17"/>
  <c r="D886" i="17"/>
  <c r="D800" i="17"/>
  <c r="D867" i="17"/>
  <c r="D897" i="17"/>
  <c r="D954" i="17"/>
  <c r="D995" i="17"/>
  <c r="D890" i="17"/>
  <c r="D822" i="17"/>
  <c r="D777" i="17"/>
  <c r="D918" i="17"/>
  <c r="D950" i="17"/>
  <c r="D967" i="17"/>
  <c r="D767" i="17"/>
  <c r="D854" i="17"/>
  <c r="D728" i="17"/>
  <c r="D846" i="17"/>
  <c r="D909" i="17"/>
  <c r="D919" i="17"/>
  <c r="D739" i="17"/>
  <c r="D895" i="17"/>
  <c r="D1534" i="17"/>
  <c r="D937" i="17"/>
  <c r="D943" i="17"/>
  <c r="D1186" i="17"/>
  <c r="D801" i="17"/>
  <c r="D879" i="17"/>
  <c r="D948" i="17"/>
  <c r="D956" i="17"/>
  <c r="D873" i="17"/>
  <c r="D965" i="17"/>
  <c r="D1026" i="17"/>
  <c r="D883" i="17"/>
  <c r="D515" i="17"/>
  <c r="D908" i="17"/>
  <c r="D825" i="17"/>
  <c r="D675" i="17"/>
  <c r="D849" i="17"/>
  <c r="D1018" i="17"/>
  <c r="D776" i="17"/>
  <c r="D1471" i="17"/>
  <c r="D923" i="17"/>
  <c r="D875" i="17"/>
  <c r="D859" i="17"/>
  <c r="D709" i="17"/>
  <c r="D882" i="17"/>
  <c r="D758" i="17"/>
  <c r="D1050" i="17"/>
  <c r="D949" i="17"/>
  <c r="D915" i="17"/>
  <c r="D754" i="17"/>
  <c r="D871" i="17"/>
  <c r="D621" i="17"/>
  <c r="D924" i="17"/>
  <c r="D787" i="17"/>
  <c r="D677" i="17"/>
  <c r="D902" i="17"/>
  <c r="D928" i="17"/>
  <c r="D832" i="17"/>
  <c r="D761" i="17"/>
  <c r="D885" i="17"/>
  <c r="D912" i="17"/>
  <c r="D870" i="17"/>
  <c r="D729" i="17"/>
  <c r="D888" i="17"/>
  <c r="D830" i="17"/>
  <c r="D958" i="17"/>
  <c r="D881" i="17"/>
  <c r="D861" i="17"/>
  <c r="D790" i="17"/>
  <c r="D722" i="17"/>
  <c r="D770" i="17"/>
  <c r="D765" i="17"/>
  <c r="D839" i="17"/>
  <c r="D622" i="17"/>
  <c r="D872" i="17"/>
  <c r="D704" i="17"/>
  <c r="D494" i="17"/>
  <c r="D480" i="17"/>
  <c r="D786" i="17"/>
  <c r="D847" i="17"/>
  <c r="D807" i="17"/>
  <c r="D818" i="17"/>
  <c r="D727" i="17"/>
  <c r="D738" i="17"/>
  <c r="D1533" i="17"/>
  <c r="D454" i="17"/>
  <c r="D805" i="17"/>
  <c r="D804" i="17"/>
  <c r="D742" i="17"/>
  <c r="D876" i="17"/>
  <c r="D810" i="17"/>
  <c r="D697" i="17"/>
  <c r="D793" i="17"/>
  <c r="D986" i="17"/>
  <c r="D815" i="17"/>
  <c r="D690" i="17"/>
  <c r="D715" i="17"/>
  <c r="D856" i="17"/>
  <c r="D747" i="17"/>
  <c r="D900" i="17"/>
  <c r="D771" i="17"/>
  <c r="D817" i="17"/>
  <c r="D863" i="17"/>
  <c r="D827" i="17"/>
  <c r="D874" i="17"/>
  <c r="D877" i="17"/>
  <c r="D699" i="17"/>
  <c r="D780" i="17"/>
  <c r="D779" i="17"/>
  <c r="D833" i="17"/>
  <c r="D852" i="17"/>
  <c r="D862" i="17"/>
  <c r="D894" i="17"/>
  <c r="D829" i="17"/>
  <c r="D826" i="17"/>
  <c r="D899" i="17"/>
  <c r="D707" i="17"/>
  <c r="D811" i="17"/>
  <c r="D819" i="17"/>
  <c r="D762" i="17"/>
  <c r="D913" i="17"/>
  <c r="D783" i="17"/>
  <c r="D869" i="17"/>
  <c r="D865" i="17"/>
  <c r="D853" i="17"/>
  <c r="D808" i="17"/>
  <c r="D282" i="17"/>
  <c r="D838" i="17"/>
  <c r="D789" i="17"/>
  <c r="D689" i="17"/>
  <c r="D816" i="17"/>
  <c r="D798" i="17"/>
  <c r="D700" i="17"/>
  <c r="D718" i="17"/>
  <c r="D555" i="17"/>
  <c r="D755" i="17"/>
  <c r="D824" i="17"/>
  <c r="D714" i="17"/>
  <c r="D903" i="17"/>
  <c r="D412" i="17"/>
  <c r="D820" i="17"/>
  <c r="D745" i="17"/>
  <c r="D857" i="17"/>
  <c r="D1121" i="17"/>
  <c r="D692" i="17"/>
  <c r="D814" i="17"/>
  <c r="D413" i="17"/>
  <c r="D1461" i="17"/>
  <c r="D806" i="17"/>
  <c r="D629" i="17"/>
  <c r="D842" i="17"/>
  <c r="D910" i="17"/>
  <c r="D831" i="17"/>
  <c r="D785" i="17"/>
  <c r="D734" i="17"/>
  <c r="D686" i="17"/>
  <c r="D676" i="17"/>
  <c r="D878" i="17"/>
  <c r="D672" i="17"/>
  <c r="D650" i="17"/>
  <c r="D858" i="17"/>
  <c r="D685" i="17"/>
  <c r="D452" i="17"/>
  <c r="D763" i="17"/>
  <c r="D679" i="17"/>
  <c r="D726" i="17"/>
  <c r="D823" i="17"/>
  <c r="D774" i="17"/>
  <c r="D898" i="17"/>
  <c r="D794" i="17"/>
  <c r="D757" i="17"/>
  <c r="D736" i="17"/>
  <c r="D595" i="17"/>
  <c r="D638" i="17"/>
  <c r="D642" i="17"/>
  <c r="D720" i="17"/>
  <c r="D646" i="17"/>
  <c r="D735" i="17"/>
  <c r="D698" i="17"/>
  <c r="D769" i="17"/>
  <c r="D837" i="17"/>
  <c r="D750" i="17"/>
  <c r="D751" i="17"/>
  <c r="D796" i="17"/>
  <c r="D866" i="17"/>
  <c r="D404" i="17"/>
  <c r="D589" i="17"/>
  <c r="D723" i="17"/>
  <c r="D799" i="17"/>
  <c r="D772" i="17"/>
  <c r="D711" i="17"/>
  <c r="D397" i="17"/>
  <c r="D591" i="17"/>
  <c r="D680" i="17"/>
  <c r="D570" i="17"/>
  <c r="D775" i="17"/>
  <c r="D731" i="17"/>
  <c r="D724" i="17"/>
  <c r="D673" i="17"/>
  <c r="D835" i="17"/>
  <c r="D427" i="17"/>
  <c r="D792" i="17"/>
  <c r="D730" i="17"/>
  <c r="D744" i="17"/>
  <c r="D684" i="17"/>
  <c r="D702" i="17"/>
  <c r="D655" i="17"/>
  <c r="D620" i="17"/>
  <c r="D713" i="17"/>
  <c r="D795" i="17"/>
  <c r="D716" i="17"/>
  <c r="D489" i="17"/>
  <c r="D556" i="17"/>
  <c r="D656" i="17"/>
  <c r="D732" i="17"/>
  <c r="D695" i="17"/>
  <c r="D773" i="17"/>
  <c r="D843" i="17"/>
  <c r="D665" i="17"/>
  <c r="D657" i="17"/>
  <c r="D670" i="17"/>
  <c r="D803" i="17"/>
  <c r="D488" i="17"/>
  <c r="D693" i="17"/>
  <c r="D601" i="17"/>
  <c r="D746" i="17"/>
  <c r="D696" i="17"/>
  <c r="D214" i="17"/>
  <c r="D543" i="17"/>
  <c r="D797" i="17"/>
  <c r="D717" i="17"/>
  <c r="D688" i="17"/>
  <c r="D687" i="17"/>
  <c r="D725" i="17"/>
  <c r="D788" i="17"/>
  <c r="D756" i="17"/>
  <c r="D662" i="17"/>
  <c r="D647" i="17"/>
  <c r="D444" i="17"/>
  <c r="D239" i="17"/>
  <c r="D431" i="17"/>
  <c r="D640" i="17"/>
  <c r="D578" i="17"/>
  <c r="D651" i="17"/>
  <c r="D249" i="17"/>
  <c r="D748" i="17"/>
  <c r="D648" i="17"/>
  <c r="D528" i="17"/>
  <c r="D705" i="17"/>
  <c r="D649" i="17"/>
  <c r="D691" i="17"/>
  <c r="D633" i="17"/>
  <c r="D668" i="17"/>
  <c r="D403" i="17"/>
  <c r="D674" i="17"/>
  <c r="D701" i="17"/>
  <c r="D532" i="17"/>
  <c r="D594" i="17"/>
  <c r="D710" i="17"/>
  <c r="D764" i="17"/>
  <c r="D760" i="17"/>
  <c r="D706" i="17"/>
  <c r="D658" i="17"/>
  <c r="D669" i="17"/>
  <c r="D438" i="17"/>
  <c r="D610" i="17"/>
  <c r="D737" i="17"/>
  <c r="D643" i="17"/>
  <c r="D576" i="17"/>
  <c r="D667" i="17"/>
  <c r="D703" i="17"/>
  <c r="D641" i="17"/>
  <c r="D681" i="17"/>
  <c r="D617" i="17"/>
  <c r="D627" i="17"/>
  <c r="D602" i="17"/>
  <c r="D625" i="17"/>
  <c r="D659" i="17"/>
  <c r="D753" i="17"/>
  <c r="D568" i="17"/>
  <c r="D740" i="17"/>
  <c r="D636" i="17"/>
  <c r="D501" i="17"/>
  <c r="D631" i="17"/>
  <c r="D653" i="17"/>
  <c r="D708" i="17"/>
  <c r="D671" i="17"/>
  <c r="D626" i="17"/>
  <c r="D525" i="17"/>
  <c r="D328" i="17"/>
  <c r="D766" i="17"/>
  <c r="D566" i="17"/>
  <c r="D592" i="17"/>
  <c r="D509" i="17"/>
  <c r="D768" i="17"/>
  <c r="D554" i="17"/>
  <c r="D637" i="17"/>
  <c r="D663" i="17"/>
  <c r="D577" i="17"/>
  <c r="D536" i="17"/>
  <c r="D588" i="17"/>
  <c r="D519" i="17"/>
  <c r="D600" i="17"/>
  <c r="D606" i="17"/>
  <c r="D611" i="17"/>
  <c r="D666" i="17"/>
  <c r="D557" i="17"/>
  <c r="D639" i="17"/>
  <c r="D523" i="17"/>
  <c r="D471" i="17"/>
  <c r="D712" i="17"/>
  <c r="D615" i="17"/>
  <c r="D645" i="17"/>
  <c r="D614" i="17"/>
  <c r="D635" i="17"/>
  <c r="D652" i="17"/>
  <c r="D630" i="17"/>
  <c r="D512" i="17"/>
  <c r="D524" i="17"/>
  <c r="D619" i="17"/>
  <c r="D612" i="17"/>
  <c r="D490" i="17"/>
  <c r="D613" i="17"/>
  <c r="D562" i="17"/>
  <c r="D518" i="17"/>
  <c r="D590" i="17"/>
  <c r="D491" i="17"/>
  <c r="D583" i="17"/>
  <c r="D580" i="17"/>
  <c r="D585" i="17"/>
  <c r="D485" i="17"/>
  <c r="D721" i="17"/>
  <c r="D455" i="17"/>
  <c r="D616" i="17"/>
  <c r="D694" i="17"/>
  <c r="D678" i="17"/>
  <c r="D521" i="17"/>
  <c r="D544" i="17"/>
  <c r="D623" i="17"/>
  <c r="D534" i="17"/>
  <c r="D563" i="17"/>
  <c r="D749" i="17"/>
  <c r="D477" i="17"/>
  <c r="D442" i="17"/>
  <c r="D533" i="17"/>
  <c r="D634" i="17"/>
  <c r="D372" i="17"/>
  <c r="D579" i="17"/>
  <c r="D654" i="17"/>
  <c r="D608" i="17"/>
  <c r="D542" i="17"/>
  <c r="D514" i="17"/>
  <c r="D346" i="17"/>
  <c r="D741" i="17"/>
  <c r="D632" i="17"/>
  <c r="D603" i="17"/>
  <c r="D605" i="17"/>
  <c r="D550" i="17"/>
  <c r="D609" i="17"/>
  <c r="D581" i="17"/>
  <c r="D516" i="17"/>
  <c r="D510" i="17"/>
  <c r="D575" i="17"/>
  <c r="D584" i="17"/>
  <c r="D531" i="17"/>
  <c r="D507" i="17"/>
  <c r="D599" i="17"/>
  <c r="D502" i="17"/>
  <c r="D607" i="17"/>
  <c r="D520" i="17"/>
  <c r="D288" i="17"/>
  <c r="D538" i="17"/>
  <c r="D564" i="17"/>
  <c r="D500" i="17"/>
  <c r="D559" i="17"/>
  <c r="D719" i="17"/>
  <c r="D598" i="17"/>
  <c r="D565" i="17"/>
  <c r="D540" i="17"/>
  <c r="D417" i="17"/>
  <c r="D618" i="17"/>
  <c r="D424" i="17"/>
  <c r="D508" i="17"/>
  <c r="D456" i="17"/>
  <c r="D527" i="17"/>
  <c r="D423" i="17"/>
  <c r="D567" i="17"/>
  <c r="D582" i="17"/>
  <c r="D364" i="17"/>
  <c r="D425" i="17"/>
  <c r="D443" i="17"/>
  <c r="D572" i="17"/>
  <c r="D458" i="17"/>
  <c r="D587" i="17"/>
  <c r="D535" i="17"/>
  <c r="D493" i="17"/>
  <c r="D530" i="17"/>
  <c r="D447" i="17"/>
  <c r="D445" i="17"/>
  <c r="D558" i="17"/>
  <c r="D545" i="17"/>
  <c r="D437" i="17"/>
  <c r="D541" i="17"/>
  <c r="D505" i="17"/>
  <c r="D377" i="17"/>
  <c r="D473" i="17"/>
  <c r="D236" i="17"/>
  <c r="D429" i="17"/>
  <c r="D574" i="17"/>
  <c r="D318" i="17"/>
  <c r="D529" i="17"/>
  <c r="D551" i="17"/>
  <c r="D553" i="17"/>
  <c r="D478" i="17"/>
  <c r="D597" i="17"/>
  <c r="D539" i="17"/>
  <c r="D189" i="17"/>
  <c r="D387" i="17"/>
  <c r="D422" i="17"/>
  <c r="D395" i="17"/>
  <c r="D486" i="17"/>
  <c r="D561" i="17"/>
  <c r="D498" i="17"/>
  <c r="D549" i="17"/>
  <c r="D569" i="17"/>
  <c r="D439" i="17"/>
  <c r="D526" i="17"/>
  <c r="D537" i="17"/>
  <c r="D191" i="17"/>
  <c r="D547" i="17"/>
  <c r="D552" i="17"/>
  <c r="D499" i="17"/>
  <c r="D503" i="17"/>
  <c r="D517" i="17"/>
  <c r="D389" i="17"/>
  <c r="D522" i="17"/>
  <c r="D506" i="17"/>
  <c r="D392" i="17"/>
  <c r="D573" i="17"/>
  <c r="D316" i="17"/>
  <c r="D263" i="17"/>
  <c r="D475" i="17"/>
  <c r="D354" i="17"/>
  <c r="D349" i="17"/>
  <c r="D496" i="17"/>
  <c r="D469" i="17"/>
  <c r="D466" i="17"/>
  <c r="D416" i="17"/>
  <c r="D290" i="17"/>
  <c r="D492" i="17"/>
  <c r="D624" i="17"/>
  <c r="D596" i="17"/>
  <c r="D487" i="17"/>
  <c r="D451" i="17"/>
  <c r="D391" i="17"/>
  <c r="D367" i="17"/>
  <c r="D430" i="17"/>
  <c r="D586" i="17"/>
  <c r="D186" i="17"/>
  <c r="D311" i="17"/>
  <c r="D329" i="17"/>
  <c r="D419" i="17"/>
  <c r="D481" i="17"/>
  <c r="D227" i="17"/>
  <c r="D476" i="17"/>
  <c r="D511" i="17"/>
  <c r="D459" i="17"/>
  <c r="D356" i="17"/>
  <c r="D436" i="17"/>
  <c r="D513" i="17"/>
  <c r="D434" i="17"/>
  <c r="D428" i="17"/>
  <c r="D560" i="17"/>
  <c r="D474" i="17"/>
  <c r="D441" i="17"/>
  <c r="D465" i="17"/>
  <c r="D339" i="17"/>
  <c r="D463" i="17"/>
  <c r="D396" i="17"/>
  <c r="D341" i="17"/>
  <c r="D468" i="17"/>
  <c r="D484" i="17"/>
  <c r="D379" i="17"/>
  <c r="D504" i="17"/>
  <c r="D351" i="17"/>
  <c r="D462" i="17"/>
  <c r="D644" i="17"/>
  <c r="D495" i="17"/>
  <c r="D435" i="17"/>
  <c r="D446" i="17"/>
  <c r="D571" i="17"/>
  <c r="D116" i="17"/>
  <c r="D373" i="17"/>
  <c r="D548" i="17"/>
  <c r="D398" i="17"/>
  <c r="D448" i="17"/>
  <c r="D380" i="17"/>
  <c r="D215" i="17"/>
  <c r="D432" i="17"/>
  <c r="D386" i="17"/>
  <c r="D393" i="17"/>
  <c r="D207" i="17"/>
  <c r="D449" i="17"/>
  <c r="D460" i="17"/>
  <c r="D426" i="17"/>
  <c r="D244" i="17"/>
  <c r="D257" i="17"/>
  <c r="D457" i="17"/>
  <c r="D266" i="17"/>
  <c r="D217" i="17"/>
  <c r="D407" i="17"/>
  <c r="D385" i="17"/>
  <c r="D440" i="17"/>
  <c r="D348" i="17"/>
  <c r="D410" i="17"/>
  <c r="D378" i="17"/>
  <c r="D464" i="17"/>
  <c r="D415" i="17"/>
  <c r="D374" i="17"/>
  <c r="D400" i="17"/>
  <c r="D411" i="17"/>
  <c r="D229" i="17"/>
  <c r="D358" i="17"/>
  <c r="D546" i="17"/>
  <c r="D211" i="17"/>
  <c r="D420" i="17"/>
  <c r="D219" i="17"/>
  <c r="D304" i="17"/>
  <c r="D352" i="17"/>
  <c r="D470" i="17"/>
  <c r="D421" i="17"/>
  <c r="D306" i="17"/>
  <c r="D369" i="17"/>
  <c r="D497" i="17"/>
  <c r="D319" i="17"/>
  <c r="D409" i="17"/>
  <c r="D347" i="17"/>
  <c r="D308" i="17"/>
  <c r="D287" i="17"/>
  <c r="D375" i="17"/>
  <c r="D314" i="17"/>
  <c r="D394" i="17"/>
  <c r="D479" i="17"/>
  <c r="D326" i="17"/>
  <c r="D453" i="17"/>
  <c r="D408" i="17"/>
  <c r="D359" i="17"/>
  <c r="D222" i="17"/>
  <c r="D199" i="17"/>
  <c r="D362" i="17"/>
  <c r="D399" i="17"/>
  <c r="D338" i="17"/>
  <c r="D450" i="17"/>
  <c r="D302" i="17"/>
  <c r="D284" i="17"/>
  <c r="D1549" i="17"/>
  <c r="D361" i="17"/>
  <c r="D383" i="17"/>
  <c r="D388" i="17"/>
  <c r="D418" i="17"/>
  <c r="D127" i="17"/>
  <c r="D366" i="17"/>
  <c r="D323" i="17"/>
  <c r="D315" i="17"/>
  <c r="D365" i="17"/>
  <c r="D309" i="17"/>
  <c r="D291" i="17"/>
  <c r="D376" i="17"/>
  <c r="D360" i="17"/>
  <c r="D178" i="17"/>
  <c r="D433" i="17"/>
  <c r="D167" i="17"/>
  <c r="D382" i="17"/>
  <c r="D275" i="17"/>
  <c r="D292" i="17"/>
  <c r="D268" i="17"/>
  <c r="D336" i="17"/>
  <c r="D390" i="17"/>
  <c r="D467" i="17"/>
  <c r="D212" i="17"/>
  <c r="D357" i="17"/>
  <c r="D363" i="17"/>
  <c r="D327" i="17"/>
  <c r="D405" i="17"/>
  <c r="D370" i="17"/>
  <c r="D332" i="17"/>
  <c r="D231" i="17"/>
  <c r="D350" i="17"/>
  <c r="D333" i="17"/>
  <c r="D296" i="17"/>
  <c r="D344" i="17"/>
  <c r="D184" i="17"/>
  <c r="D226" i="17"/>
  <c r="D141" i="17"/>
  <c r="D234" i="17"/>
  <c r="D353" i="17"/>
  <c r="D321" i="17"/>
  <c r="D355" i="17"/>
  <c r="D242" i="17"/>
  <c r="D381" i="17"/>
  <c r="D297" i="17"/>
  <c r="D165" i="17"/>
  <c r="D335" i="17"/>
  <c r="D301" i="17"/>
  <c r="D312" i="17"/>
  <c r="D247" i="17"/>
  <c r="D220" i="17"/>
  <c r="D280" i="17"/>
  <c r="D294" i="17"/>
  <c r="D345" i="17"/>
  <c r="D243" i="17"/>
  <c r="D289" i="17"/>
  <c r="D402" i="17"/>
  <c r="D330" i="17"/>
  <c r="D187" i="17"/>
  <c r="D320" i="17"/>
  <c r="D233" i="17"/>
  <c r="D270" i="17"/>
  <c r="D209" i="17"/>
  <c r="D307" i="17"/>
  <c r="D325" i="17"/>
  <c r="D368" i="17"/>
  <c r="D1532" i="17"/>
  <c r="D253" i="17"/>
  <c r="D342" i="17"/>
  <c r="D401" i="17"/>
  <c r="D305" i="17"/>
  <c r="D660" i="17"/>
  <c r="D248" i="17"/>
  <c r="D142" i="17"/>
  <c r="D298" i="17"/>
  <c r="D85" i="17"/>
  <c r="D196" i="17"/>
  <c r="D337" i="17"/>
  <c r="D192" i="17"/>
  <c r="D371" i="17"/>
  <c r="D201" i="17"/>
  <c r="D334" i="17"/>
  <c r="D414" i="17"/>
  <c r="D299" i="17"/>
  <c r="D269" i="17"/>
  <c r="D324" i="17"/>
  <c r="D117" i="17"/>
  <c r="D173" i="17"/>
  <c r="D230" i="17"/>
  <c r="D250" i="17"/>
  <c r="D258" i="17"/>
  <c r="D313" i="17"/>
  <c r="D160" i="17"/>
  <c r="D322" i="17"/>
  <c r="D264" i="17"/>
  <c r="D285" i="17"/>
  <c r="D183" i="17"/>
  <c r="D260" i="17"/>
  <c r="D283" i="17"/>
  <c r="D79" i="17"/>
  <c r="D154" i="17"/>
  <c r="D265" i="17"/>
  <c r="D208" i="17"/>
  <c r="D310" i="17"/>
  <c r="D95" i="17"/>
  <c r="D225" i="17"/>
  <c r="D168" i="17"/>
  <c r="D277" i="17"/>
  <c r="D246" i="17"/>
  <c r="D293" i="17"/>
  <c r="D281" i="17"/>
  <c r="D218" i="17"/>
  <c r="D252" i="17"/>
  <c r="D278" i="17"/>
  <c r="D256" i="17"/>
  <c r="D120" i="17"/>
  <c r="D271" i="17"/>
  <c r="D147" i="17"/>
  <c r="D232" i="17"/>
  <c r="D317" i="17"/>
  <c r="D126" i="17"/>
  <c r="D286" i="17"/>
  <c r="D340" i="17"/>
  <c r="D149" i="17"/>
  <c r="D331" i="17"/>
  <c r="D343" i="17"/>
  <c r="D259" i="17"/>
  <c r="D384" i="17"/>
  <c r="D262" i="17"/>
  <c r="D161" i="17"/>
  <c r="D240" i="17"/>
  <c r="D300" i="17"/>
  <c r="D190" i="17"/>
  <c r="D261" i="17"/>
  <c r="D237" i="17"/>
  <c r="D279" i="17"/>
  <c r="D110" i="17"/>
  <c r="D241" i="17"/>
  <c r="D235" i="17"/>
  <c r="D303" i="17"/>
  <c r="D176" i="17"/>
  <c r="D182" i="17"/>
  <c r="D195" i="17"/>
  <c r="D175" i="17"/>
  <c r="D224" i="17"/>
  <c r="D272" i="17"/>
  <c r="D135" i="17"/>
  <c r="D255" i="17"/>
  <c r="D98" i="17"/>
  <c r="D228" i="17"/>
  <c r="D245" i="17"/>
  <c r="D177" i="17"/>
  <c r="D254" i="17"/>
  <c r="D197" i="17"/>
  <c r="D166" i="17"/>
  <c r="D153" i="17"/>
  <c r="D203" i="17"/>
  <c r="D89" i="17"/>
  <c r="D204" i="17"/>
  <c r="D188" i="17"/>
  <c r="D162" i="17"/>
  <c r="D202" i="17"/>
  <c r="D140" i="17"/>
  <c r="D238" i="17"/>
  <c r="D213" i="17"/>
  <c r="D198" i="17"/>
  <c r="D216" i="17"/>
  <c r="D181" i="17"/>
  <c r="D267" i="17"/>
  <c r="D128" i="17"/>
  <c r="D136" i="17"/>
  <c r="D274" i="17"/>
  <c r="D102" i="17"/>
  <c r="D206" i="17"/>
  <c r="D131" i="17"/>
  <c r="D221" i="17"/>
  <c r="D144" i="17"/>
  <c r="D171" i="17"/>
  <c r="D179" i="17"/>
  <c r="D156" i="17"/>
  <c r="D138" i="17"/>
  <c r="D107" i="17"/>
  <c r="D180" i="17"/>
  <c r="D295" i="17"/>
  <c r="D99" i="17"/>
  <c r="D273" i="17"/>
  <c r="D139" i="17"/>
  <c r="D193" i="17"/>
  <c r="D108" i="17"/>
  <c r="D172" i="17"/>
  <c r="D133" i="17"/>
  <c r="D123" i="17"/>
  <c r="D86" i="17"/>
  <c r="D114" i="17"/>
  <c r="D163" i="17"/>
  <c r="D276" i="17"/>
  <c r="D205" i="17"/>
  <c r="D148" i="17"/>
  <c r="D145" i="17"/>
  <c r="D251" i="17"/>
  <c r="D151" i="17"/>
  <c r="D146" i="17"/>
  <c r="D158" i="17"/>
  <c r="D80" i="17"/>
  <c r="D185" i="17"/>
  <c r="D84" i="17"/>
  <c r="D169" i="17"/>
  <c r="D150" i="17"/>
  <c r="D152" i="17"/>
  <c r="D194" i="17"/>
  <c r="D223" i="17"/>
  <c r="D122" i="17"/>
  <c r="D210" i="17"/>
  <c r="D170" i="17"/>
  <c r="D157" i="17"/>
  <c r="D69" i="17"/>
  <c r="D60" i="17"/>
  <c r="D87" i="17"/>
  <c r="D81" i="17"/>
  <c r="D143" i="17"/>
  <c r="D109" i="17"/>
  <c r="D134" i="17"/>
  <c r="D155" i="17"/>
  <c r="D132" i="17"/>
  <c r="D106" i="17"/>
  <c r="D130" i="17"/>
  <c r="D200" i="17"/>
  <c r="D124" i="17"/>
  <c r="D104" i="17"/>
  <c r="D137" i="17"/>
  <c r="D112" i="17"/>
  <c r="D164" i="17"/>
  <c r="D58" i="17"/>
  <c r="D75" i="17"/>
  <c r="D118" i="17"/>
  <c r="D111" i="17"/>
  <c r="D115" i="17"/>
  <c r="D83" i="17"/>
  <c r="D159" i="17"/>
  <c r="D100" i="17"/>
  <c r="D129" i="17"/>
  <c r="D72" i="17"/>
  <c r="D88" i="17"/>
  <c r="D66" i="17"/>
  <c r="D97" i="17"/>
  <c r="D119" i="17"/>
  <c r="D121" i="17"/>
  <c r="D76" i="17"/>
  <c r="D93" i="17"/>
  <c r="D103" i="17"/>
  <c r="D94" i="17"/>
  <c r="D63" i="17"/>
  <c r="D62" i="17"/>
  <c r="D70" i="17"/>
  <c r="D125" i="17"/>
  <c r="D174" i="17"/>
  <c r="D77" i="17"/>
  <c r="D96" i="17"/>
  <c r="D59" i="17"/>
  <c r="D82" i="17"/>
  <c r="D101" i="17"/>
  <c r="D71" i="17"/>
  <c r="D105" i="17"/>
  <c r="D33" i="17"/>
  <c r="D65" i="17"/>
  <c r="D92" i="17"/>
  <c r="D54" i="17"/>
  <c r="D91" i="17"/>
  <c r="D53" i="17"/>
  <c r="D90" i="17"/>
  <c r="D73" i="17"/>
  <c r="D78" i="17"/>
  <c r="D113" i="17"/>
  <c r="D61" i="17"/>
  <c r="D56" i="17"/>
  <c r="D51" i="17"/>
  <c r="D19" i="17"/>
  <c r="D46" i="17"/>
  <c r="D48" i="17"/>
  <c r="D49" i="17"/>
  <c r="D74" i="17"/>
  <c r="D42" i="17"/>
  <c r="D55" i="17"/>
  <c r="D21" i="17"/>
  <c r="D68" i="17"/>
  <c r="D64" i="17"/>
  <c r="D47" i="17"/>
  <c r="D67" i="17"/>
  <c r="D57" i="17"/>
  <c r="D37" i="17"/>
  <c r="D39" i="17"/>
  <c r="D41" i="17"/>
  <c r="D14" i="17"/>
  <c r="D45" i="17"/>
  <c r="D30" i="17"/>
  <c r="D44" i="17"/>
  <c r="D16" i="17"/>
  <c r="D43" i="17"/>
  <c r="D38" i="17"/>
  <c r="D17" i="17"/>
  <c r="D27" i="17"/>
  <c r="D50" i="17"/>
  <c r="D36" i="17"/>
  <c r="D32" i="17"/>
  <c r="D35" i="17"/>
  <c r="D25" i="17"/>
  <c r="D18" i="17"/>
  <c r="D34" i="17"/>
  <c r="D31" i="17"/>
  <c r="D52" i="17"/>
  <c r="D40" i="17"/>
  <c r="D28" i="17"/>
  <c r="D9" i="17"/>
  <c r="D20" i="17"/>
  <c r="D29" i="17"/>
  <c r="D22" i="17"/>
  <c r="D23" i="17"/>
  <c r="D26" i="17"/>
  <c r="D10" i="17"/>
  <c r="D24" i="17"/>
  <c r="D7" i="17"/>
  <c r="D15" i="17"/>
  <c r="D13" i="17"/>
  <c r="D12" i="17"/>
  <c r="D11" i="17"/>
  <c r="D6" i="17"/>
  <c r="D8" i="17"/>
  <c r="D5" i="17"/>
  <c r="D4" i="17"/>
  <c r="D3" i="17"/>
  <c r="D2" i="17"/>
  <c r="A3" i="15"/>
  <c r="A2" i="15"/>
  <c r="A7824" i="13" l="1"/>
  <c r="B7823" i="13"/>
  <c r="A7823" i="13"/>
  <c r="B7822" i="13"/>
  <c r="A7822" i="13"/>
  <c r="B7821" i="13"/>
  <c r="A7821" i="13"/>
  <c r="B7820" i="13"/>
  <c r="A7820" i="13"/>
  <c r="B7819" i="13"/>
  <c r="A7819" i="13"/>
  <c r="B7818" i="13"/>
  <c r="A7818" i="13"/>
  <c r="B7817" i="13"/>
  <c r="A7817" i="13"/>
  <c r="B7816" i="13"/>
  <c r="A7816" i="13"/>
  <c r="B7815" i="13"/>
  <c r="A7815" i="13"/>
  <c r="B7814" i="13"/>
  <c r="A7814" i="13"/>
  <c r="B7813" i="13"/>
  <c r="A7813" i="13"/>
  <c r="B7812" i="13"/>
  <c r="A7812" i="13"/>
  <c r="B7811" i="13"/>
  <c r="A7811" i="13"/>
  <c r="B7810" i="13"/>
  <c r="A7810" i="13"/>
  <c r="B7809" i="13"/>
  <c r="A7809" i="13"/>
  <c r="B7808" i="13"/>
  <c r="A7808" i="13"/>
  <c r="B7807" i="13"/>
  <c r="A7807" i="13"/>
  <c r="B7806" i="13"/>
  <c r="A7806" i="13"/>
  <c r="B7805" i="13"/>
  <c r="A7805" i="13"/>
  <c r="B7804" i="13"/>
  <c r="A7804" i="13"/>
  <c r="B7803" i="13"/>
  <c r="A7803" i="13"/>
  <c r="B7802" i="13"/>
  <c r="A7802" i="13"/>
  <c r="B7801" i="13"/>
  <c r="A7801" i="13"/>
  <c r="B7800" i="13"/>
  <c r="A7800" i="13"/>
  <c r="B7799" i="13"/>
  <c r="A7799" i="13"/>
  <c r="B7798" i="13"/>
  <c r="A7798" i="13"/>
  <c r="B7797" i="13"/>
  <c r="A7797" i="13"/>
  <c r="B7796" i="13"/>
  <c r="A7796" i="13"/>
  <c r="B7795" i="13"/>
  <c r="A7795" i="13"/>
  <c r="B7794" i="13"/>
  <c r="A7794" i="13"/>
  <c r="B7793" i="13"/>
  <c r="A7793" i="13"/>
  <c r="B7792" i="13"/>
  <c r="A7792" i="13"/>
  <c r="B7791" i="13"/>
  <c r="A7791" i="13"/>
  <c r="B7790" i="13"/>
  <c r="A7790" i="13"/>
  <c r="B7789" i="13"/>
  <c r="A7789" i="13"/>
  <c r="B7788" i="13"/>
  <c r="A7788" i="13"/>
  <c r="B7787" i="13"/>
  <c r="A7787" i="13"/>
  <c r="B7786" i="13"/>
  <c r="A7786" i="13"/>
  <c r="B7785" i="13"/>
  <c r="A7785" i="13"/>
  <c r="B7784" i="13"/>
  <c r="A7784" i="13"/>
  <c r="B7783" i="13"/>
  <c r="A7783" i="13"/>
  <c r="B7782" i="13"/>
  <c r="A7782" i="13"/>
  <c r="B7781" i="13"/>
  <c r="A7781" i="13"/>
  <c r="B7780" i="13"/>
  <c r="A7780" i="13"/>
  <c r="B7779" i="13"/>
  <c r="A7779" i="13"/>
  <c r="B7778" i="13"/>
  <c r="A7778" i="13"/>
  <c r="B7777" i="13"/>
  <c r="A7777" i="13"/>
  <c r="B7776" i="13"/>
  <c r="A7776" i="13"/>
  <c r="B7775" i="13"/>
  <c r="A7775" i="13"/>
  <c r="B7774" i="13"/>
  <c r="A7774" i="13"/>
  <c r="B7773" i="13"/>
  <c r="A7773" i="13"/>
  <c r="B7772" i="13"/>
  <c r="A7772" i="13"/>
  <c r="B7771" i="13"/>
  <c r="A7771" i="13"/>
  <c r="B7770" i="13"/>
  <c r="A7770" i="13"/>
  <c r="B7769" i="13"/>
  <c r="A7769" i="13"/>
  <c r="B7768" i="13"/>
  <c r="A7768" i="13"/>
  <c r="B7767" i="13"/>
  <c r="A7767" i="13"/>
  <c r="B7766" i="13"/>
  <c r="A7766" i="13"/>
  <c r="B7765" i="13"/>
  <c r="A7765" i="13"/>
  <c r="B7764" i="13"/>
  <c r="A7764" i="13"/>
  <c r="B7763" i="13"/>
  <c r="A7763" i="13"/>
  <c r="B7762" i="13"/>
  <c r="A7762" i="13"/>
  <c r="B7761" i="13"/>
  <c r="A7761" i="13"/>
  <c r="B7760" i="13"/>
  <c r="A7760" i="13"/>
  <c r="B7759" i="13"/>
  <c r="A7759" i="13"/>
  <c r="B7758" i="13"/>
  <c r="A7758" i="13"/>
  <c r="B7757" i="13"/>
  <c r="A7757" i="13"/>
  <c r="B7756" i="13"/>
  <c r="A7756" i="13"/>
  <c r="B7755" i="13"/>
  <c r="A7755" i="13"/>
  <c r="B7754" i="13"/>
  <c r="A7754" i="13"/>
  <c r="B7753" i="13"/>
  <c r="A7753" i="13"/>
  <c r="B7752" i="13"/>
  <c r="A7752" i="13"/>
  <c r="B7751" i="13"/>
  <c r="A7751" i="13"/>
  <c r="B7750" i="13"/>
  <c r="A7750" i="13"/>
  <c r="B7749" i="13"/>
  <c r="A7749" i="13"/>
  <c r="B7748" i="13"/>
  <c r="A7748" i="13"/>
  <c r="B7747" i="13"/>
  <c r="A7747" i="13"/>
  <c r="B7746" i="13"/>
  <c r="A7746" i="13"/>
  <c r="B7745" i="13"/>
  <c r="A7745" i="13"/>
  <c r="B7744" i="13"/>
  <c r="A7744" i="13"/>
  <c r="B7743" i="13"/>
  <c r="A7743" i="13"/>
  <c r="B7742" i="13"/>
  <c r="A7742" i="13"/>
  <c r="B7741" i="13"/>
  <c r="A7741" i="13"/>
  <c r="B7740" i="13"/>
  <c r="A7740" i="13"/>
  <c r="B7739" i="13"/>
  <c r="A7739" i="13"/>
  <c r="B7738" i="13"/>
  <c r="A7738" i="13"/>
  <c r="B7737" i="13"/>
  <c r="A7737" i="13"/>
  <c r="B7736" i="13"/>
  <c r="A7736" i="13"/>
  <c r="B7735" i="13"/>
  <c r="A7735" i="13"/>
  <c r="B7734" i="13"/>
  <c r="A7734" i="13"/>
  <c r="B7733" i="13"/>
  <c r="A7733" i="13"/>
  <c r="B7732" i="13"/>
  <c r="A7732" i="13"/>
  <c r="B7731" i="13"/>
  <c r="A7731" i="13"/>
  <c r="B7730" i="13"/>
  <c r="A7730" i="13"/>
  <c r="B7729" i="13"/>
  <c r="A7729" i="13"/>
  <c r="B7728" i="13"/>
  <c r="A7728" i="13"/>
  <c r="B7727" i="13"/>
  <c r="A7727" i="13"/>
  <c r="B7726" i="13"/>
  <c r="A7726" i="13"/>
  <c r="B7725" i="13"/>
  <c r="A7725" i="13"/>
  <c r="B7724" i="13"/>
  <c r="A7724" i="13"/>
  <c r="B7723" i="13"/>
  <c r="A7723" i="13"/>
  <c r="B7722" i="13"/>
  <c r="A7722" i="13"/>
  <c r="B7721" i="13"/>
  <c r="A7721" i="13"/>
  <c r="B7720" i="13"/>
  <c r="A7720" i="13"/>
  <c r="B7719" i="13"/>
  <c r="A7719" i="13"/>
  <c r="B7718" i="13"/>
  <c r="A7718" i="13"/>
  <c r="B7717" i="13"/>
  <c r="A7717" i="13"/>
  <c r="B7716" i="13"/>
  <c r="A7716" i="13"/>
  <c r="B7715" i="13"/>
  <c r="A7715" i="13"/>
  <c r="B7714" i="13"/>
  <c r="A7714" i="13"/>
  <c r="B7713" i="13"/>
  <c r="A7713" i="13"/>
  <c r="B7712" i="13"/>
  <c r="A7712" i="13"/>
  <c r="B7711" i="13"/>
  <c r="A7711" i="13"/>
  <c r="B7710" i="13"/>
  <c r="A7710" i="13"/>
  <c r="B7709" i="13"/>
  <c r="A7709" i="13"/>
  <c r="B7708" i="13"/>
  <c r="A7708" i="13"/>
  <c r="B7707" i="13"/>
  <c r="A7707" i="13"/>
  <c r="B7706" i="13"/>
  <c r="A7706" i="13"/>
  <c r="B7705" i="13"/>
  <c r="A7705" i="13"/>
  <c r="B7704" i="13"/>
  <c r="A7704" i="13"/>
  <c r="B7703" i="13"/>
  <c r="A7703" i="13"/>
  <c r="B7702" i="13"/>
  <c r="A7702" i="13"/>
  <c r="B7701" i="13"/>
  <c r="A7701" i="13"/>
  <c r="B7700" i="13"/>
  <c r="A7700" i="13"/>
  <c r="B7699" i="13"/>
  <c r="A7699" i="13"/>
  <c r="B7698" i="13"/>
  <c r="A7698" i="13"/>
  <c r="B7697" i="13"/>
  <c r="A7697" i="13"/>
  <c r="B7696" i="13"/>
  <c r="A7696" i="13"/>
  <c r="B7695" i="13"/>
  <c r="A7695" i="13"/>
  <c r="B7694" i="13"/>
  <c r="A7694" i="13"/>
  <c r="B7693" i="13"/>
  <c r="A7693" i="13"/>
  <c r="B7692" i="13"/>
  <c r="A7692" i="13"/>
  <c r="B7691" i="13"/>
  <c r="A7691" i="13"/>
  <c r="B7690" i="13"/>
  <c r="A7690" i="13"/>
  <c r="B7689" i="13"/>
  <c r="A7689" i="13"/>
  <c r="B7688" i="13"/>
  <c r="A7688" i="13"/>
  <c r="B7687" i="13"/>
  <c r="A7687" i="13"/>
  <c r="B7686" i="13"/>
  <c r="A7686" i="13"/>
  <c r="B7685" i="13"/>
  <c r="A7685" i="13"/>
  <c r="B7684" i="13"/>
  <c r="A7684" i="13"/>
  <c r="B7683" i="13"/>
  <c r="A7683" i="13"/>
  <c r="B7682" i="13"/>
  <c r="A7682" i="13"/>
  <c r="B7681" i="13"/>
  <c r="A7681" i="13"/>
  <c r="B7680" i="13"/>
  <c r="A7680" i="13"/>
  <c r="B7679" i="13"/>
  <c r="A7679" i="13"/>
  <c r="B7678" i="13"/>
  <c r="A7678" i="13"/>
  <c r="B7677" i="13"/>
  <c r="A7677" i="13"/>
  <c r="B7676" i="13"/>
  <c r="A7676" i="13"/>
  <c r="B7675" i="13"/>
  <c r="A7675" i="13"/>
  <c r="B7674" i="13"/>
  <c r="A7674" i="13"/>
  <c r="B7673" i="13"/>
  <c r="A7673" i="13"/>
  <c r="B7672" i="13"/>
  <c r="A7672" i="13"/>
  <c r="B7671" i="13"/>
  <c r="A7671" i="13"/>
  <c r="B7670" i="13"/>
  <c r="A7670" i="13"/>
  <c r="B7669" i="13"/>
  <c r="A7669" i="13"/>
  <c r="B7668" i="13"/>
  <c r="A7668" i="13"/>
  <c r="B7667" i="13"/>
  <c r="A7667" i="13"/>
  <c r="B7666" i="13"/>
  <c r="A7666" i="13"/>
  <c r="B7665" i="13"/>
  <c r="A7665" i="13"/>
  <c r="B7664" i="13"/>
  <c r="A7664" i="13"/>
  <c r="B7663" i="13"/>
  <c r="A7663" i="13"/>
  <c r="B7662" i="13"/>
  <c r="A7662" i="13"/>
  <c r="B7661" i="13"/>
  <c r="A7661" i="13"/>
  <c r="B7660" i="13"/>
  <c r="A7660" i="13"/>
  <c r="B7659" i="13"/>
  <c r="A7659" i="13"/>
  <c r="B7658" i="13"/>
  <c r="A7658" i="13"/>
  <c r="B7657" i="13"/>
  <c r="A7657" i="13"/>
  <c r="B7656" i="13"/>
  <c r="A7656" i="13"/>
  <c r="B7655" i="13"/>
  <c r="A7655" i="13"/>
  <c r="B7654" i="13"/>
  <c r="A7654" i="13"/>
  <c r="B7653" i="13"/>
  <c r="A7653" i="13"/>
  <c r="B7652" i="13"/>
  <c r="A7652" i="13"/>
  <c r="B7651" i="13"/>
  <c r="A7651" i="13"/>
  <c r="B7650" i="13"/>
  <c r="A7650" i="13"/>
  <c r="B7649" i="13"/>
  <c r="A7649" i="13"/>
  <c r="B7648" i="13"/>
  <c r="A7648" i="13"/>
  <c r="B7647" i="13"/>
  <c r="A7647" i="13"/>
  <c r="B7646" i="13"/>
  <c r="A7646" i="13"/>
  <c r="B7645" i="13"/>
  <c r="A7645" i="13"/>
  <c r="B7644" i="13"/>
  <c r="A7644" i="13"/>
  <c r="B7643" i="13"/>
  <c r="A7643" i="13"/>
  <c r="B7642" i="13"/>
  <c r="A7642" i="13"/>
  <c r="B7641" i="13"/>
  <c r="A7641" i="13"/>
  <c r="B7640" i="13"/>
  <c r="A7640" i="13"/>
  <c r="B7639" i="13"/>
  <c r="A7639" i="13"/>
  <c r="B7638" i="13"/>
  <c r="A7638" i="13"/>
  <c r="B7637" i="13"/>
  <c r="A7637" i="13"/>
  <c r="B7636" i="13"/>
  <c r="A7636" i="13"/>
  <c r="B7635" i="13"/>
  <c r="A7635" i="13"/>
  <c r="B7634" i="13"/>
  <c r="A7634" i="13"/>
  <c r="B7633" i="13"/>
  <c r="A7633" i="13"/>
  <c r="B7632" i="13"/>
  <c r="A7632" i="13"/>
  <c r="B7631" i="13"/>
  <c r="A7631" i="13"/>
  <c r="B7630" i="13"/>
  <c r="A7630" i="13"/>
  <c r="B7629" i="13"/>
  <c r="A7629" i="13"/>
  <c r="B7628" i="13"/>
  <c r="A7628" i="13"/>
  <c r="B7627" i="13"/>
  <c r="A7627" i="13"/>
  <c r="B7626" i="13"/>
  <c r="A7626" i="13"/>
  <c r="B7625" i="13"/>
  <c r="A7625" i="13"/>
  <c r="B7624" i="13"/>
  <c r="A7624" i="13"/>
  <c r="B7623" i="13"/>
  <c r="A7623" i="13"/>
  <c r="B7622" i="13"/>
  <c r="A7622" i="13"/>
  <c r="B7621" i="13"/>
  <c r="A7621" i="13"/>
  <c r="B7620" i="13"/>
  <c r="A7620" i="13"/>
  <c r="B7619" i="13"/>
  <c r="A7619" i="13"/>
  <c r="B7618" i="13"/>
  <c r="A7618" i="13"/>
  <c r="B7617" i="13"/>
  <c r="A7617" i="13"/>
  <c r="B7616" i="13"/>
  <c r="A7616" i="13"/>
  <c r="B7615" i="13"/>
  <c r="A7615" i="13"/>
  <c r="B7614" i="13"/>
  <c r="A7614" i="13"/>
  <c r="B7613" i="13"/>
  <c r="A7613" i="13"/>
  <c r="B7612" i="13"/>
  <c r="A7612" i="13"/>
  <c r="B7611" i="13"/>
  <c r="A7611" i="13"/>
  <c r="B7610" i="13"/>
  <c r="A7610" i="13"/>
  <c r="B7609" i="13"/>
  <c r="A7609" i="13"/>
  <c r="B7608" i="13"/>
  <c r="A7608" i="13"/>
  <c r="B7607" i="13"/>
  <c r="A7607" i="13"/>
  <c r="B7606" i="13"/>
  <c r="A7606" i="13"/>
  <c r="B7605" i="13"/>
  <c r="A7605" i="13"/>
  <c r="B7604" i="13"/>
  <c r="A7604" i="13"/>
  <c r="B7603" i="13"/>
  <c r="A7603" i="13"/>
  <c r="B7602" i="13"/>
  <c r="A7602" i="13"/>
  <c r="B7601" i="13"/>
  <c r="A7601" i="13"/>
  <c r="B7600" i="13"/>
  <c r="A7600" i="13"/>
  <c r="B7599" i="13"/>
  <c r="A7599" i="13"/>
  <c r="B7598" i="13"/>
  <c r="A7598" i="13"/>
  <c r="B7597" i="13"/>
  <c r="A7597" i="13"/>
  <c r="B7596" i="13"/>
  <c r="A7596" i="13"/>
  <c r="B7595" i="13"/>
  <c r="A7595" i="13"/>
  <c r="B7594" i="13"/>
  <c r="A7594" i="13"/>
  <c r="B7593" i="13"/>
  <c r="A7593" i="13"/>
  <c r="B7592" i="13"/>
  <c r="A7592" i="13"/>
  <c r="B7591" i="13"/>
  <c r="A7591" i="13"/>
  <c r="B7590" i="13"/>
  <c r="A7590" i="13"/>
  <c r="B7589" i="13"/>
  <c r="A7589" i="13"/>
  <c r="B7588" i="13"/>
  <c r="A7588" i="13"/>
  <c r="B7587" i="13"/>
  <c r="A7587" i="13"/>
  <c r="B7586" i="13"/>
  <c r="A7586" i="13"/>
  <c r="B7585" i="13"/>
  <c r="A7585" i="13"/>
  <c r="B7584" i="13"/>
  <c r="A7584" i="13"/>
  <c r="B7583" i="13"/>
  <c r="A7583" i="13"/>
  <c r="B7582" i="13"/>
  <c r="A7582" i="13"/>
  <c r="B7581" i="13"/>
  <c r="A7581" i="13"/>
  <c r="B7580" i="13"/>
  <c r="A7580" i="13"/>
  <c r="B7579" i="13"/>
  <c r="A7579" i="13"/>
  <c r="B7578" i="13"/>
  <c r="A7578" i="13"/>
  <c r="B7577" i="13"/>
  <c r="A7577" i="13"/>
  <c r="B7576" i="13"/>
  <c r="A7576" i="13"/>
  <c r="B7575" i="13"/>
  <c r="A7575" i="13"/>
  <c r="B7574" i="13"/>
  <c r="A7574" i="13"/>
  <c r="B7573" i="13"/>
  <c r="A7573" i="13"/>
  <c r="B7572" i="13"/>
  <c r="A7572" i="13"/>
  <c r="B7571" i="13"/>
  <c r="A7571" i="13"/>
  <c r="B7570" i="13"/>
  <c r="A7570" i="13"/>
  <c r="B7569" i="13"/>
  <c r="A7569" i="13"/>
  <c r="B7568" i="13"/>
  <c r="A7568" i="13"/>
  <c r="B7567" i="13"/>
  <c r="A7567" i="13"/>
  <c r="B7566" i="13"/>
  <c r="A7566" i="13"/>
  <c r="B7565" i="13"/>
  <c r="A7565" i="13"/>
  <c r="B7564" i="13"/>
  <c r="A7564" i="13"/>
  <c r="B7563" i="13"/>
  <c r="A7563" i="13"/>
  <c r="B7562" i="13"/>
  <c r="A7562" i="13"/>
  <c r="B7561" i="13"/>
  <c r="A7561" i="13"/>
  <c r="B7560" i="13"/>
  <c r="A7560" i="13"/>
  <c r="B7559" i="13"/>
  <c r="A7559" i="13"/>
  <c r="B7558" i="13"/>
  <c r="A7558" i="13"/>
  <c r="B7557" i="13"/>
  <c r="A7557" i="13"/>
  <c r="B7556" i="13"/>
  <c r="A7556" i="13"/>
  <c r="B7555" i="13"/>
  <c r="A7555" i="13"/>
  <c r="B7554" i="13"/>
  <c r="A7554" i="13"/>
  <c r="B7553" i="13"/>
  <c r="A7553" i="13"/>
  <c r="B7552" i="13"/>
  <c r="A7552" i="13"/>
  <c r="B7551" i="13"/>
  <c r="A7551" i="13"/>
  <c r="B7550" i="13"/>
  <c r="A7550" i="13"/>
  <c r="B7549" i="13"/>
  <c r="A7549" i="13"/>
  <c r="B7548" i="13"/>
  <c r="A7548" i="13"/>
  <c r="B7547" i="13"/>
  <c r="A7547" i="13"/>
  <c r="B7546" i="13"/>
  <c r="A7546" i="13"/>
  <c r="B7545" i="13"/>
  <c r="A7545" i="13"/>
  <c r="B7544" i="13"/>
  <c r="A7544" i="13"/>
  <c r="B7543" i="13"/>
  <c r="A7543" i="13"/>
  <c r="B7542" i="13"/>
  <c r="A7542" i="13"/>
  <c r="B7541" i="13"/>
  <c r="A7541" i="13"/>
  <c r="B7540" i="13"/>
  <c r="A7540" i="13"/>
  <c r="B7539" i="13"/>
  <c r="A7539" i="13"/>
  <c r="B7538" i="13"/>
  <c r="A7538" i="13"/>
  <c r="B7537" i="13"/>
  <c r="A7537" i="13"/>
  <c r="B7536" i="13"/>
  <c r="A7536" i="13"/>
  <c r="B7535" i="13"/>
  <c r="A7535" i="13"/>
  <c r="B7534" i="13"/>
  <c r="A7534" i="13"/>
  <c r="B7533" i="13"/>
  <c r="A7533" i="13"/>
  <c r="B7532" i="13"/>
  <c r="A7532" i="13"/>
  <c r="B7531" i="13"/>
  <c r="A7531" i="13"/>
  <c r="B7530" i="13"/>
  <c r="A7530" i="13"/>
  <c r="B7529" i="13"/>
  <c r="A7529" i="13"/>
  <c r="B7528" i="13"/>
  <c r="A7528" i="13"/>
  <c r="B7527" i="13"/>
  <c r="A7527" i="13"/>
  <c r="B7526" i="13"/>
  <c r="A7526" i="13"/>
  <c r="B7525" i="13"/>
  <c r="A7525" i="13"/>
  <c r="B7524" i="13"/>
  <c r="A7524" i="13"/>
  <c r="B7523" i="13"/>
  <c r="A7523" i="13"/>
  <c r="B7522" i="13"/>
  <c r="A7522" i="13"/>
  <c r="B7521" i="13"/>
  <c r="A7521" i="13"/>
  <c r="B7520" i="13"/>
  <c r="A7520" i="13"/>
  <c r="B7519" i="13"/>
  <c r="A7519" i="13"/>
  <c r="B7518" i="13"/>
  <c r="A7518" i="13"/>
  <c r="B7517" i="13"/>
  <c r="A7517" i="13"/>
  <c r="B7516" i="13"/>
  <c r="A7516" i="13"/>
  <c r="B7515" i="13"/>
  <c r="A7515" i="13"/>
  <c r="B7514" i="13"/>
  <c r="A7514" i="13"/>
  <c r="B7513" i="13"/>
  <c r="A7513" i="13"/>
  <c r="B7512" i="13"/>
  <c r="A7512" i="13"/>
  <c r="B7511" i="13"/>
  <c r="A7511" i="13"/>
  <c r="B7510" i="13"/>
  <c r="A7510" i="13"/>
  <c r="B7509" i="13"/>
  <c r="A7509" i="13"/>
  <c r="B7508" i="13"/>
  <c r="A7508" i="13"/>
  <c r="B7507" i="13"/>
  <c r="A7507" i="13"/>
  <c r="B7506" i="13"/>
  <c r="A7506" i="13"/>
  <c r="B7505" i="13"/>
  <c r="A7505" i="13"/>
  <c r="B7504" i="13"/>
  <c r="A7504" i="13"/>
  <c r="B7503" i="13"/>
  <c r="A7503" i="13"/>
  <c r="B7502" i="13"/>
  <c r="A7502" i="13"/>
  <c r="B7501" i="13"/>
  <c r="A7501" i="13"/>
  <c r="B7500" i="13"/>
  <c r="A7500" i="13"/>
  <c r="B7499" i="13"/>
  <c r="A7499" i="13"/>
  <c r="B7498" i="13"/>
  <c r="A7498" i="13"/>
  <c r="B7497" i="13"/>
  <c r="A7497" i="13"/>
  <c r="B7496" i="13"/>
  <c r="A7496" i="13"/>
  <c r="B7495" i="13"/>
  <c r="A7495" i="13"/>
  <c r="B7494" i="13"/>
  <c r="A7494" i="13"/>
  <c r="B7493" i="13"/>
  <c r="A7493" i="13"/>
  <c r="B7492" i="13"/>
  <c r="A7492" i="13"/>
  <c r="B7491" i="13"/>
  <c r="A7491" i="13"/>
  <c r="B7490" i="13"/>
  <c r="A7490" i="13"/>
  <c r="B7489" i="13"/>
  <c r="A7489" i="13"/>
  <c r="B7488" i="13"/>
  <c r="A7488" i="13"/>
  <c r="B7487" i="13"/>
  <c r="A7487" i="13"/>
  <c r="B7486" i="13"/>
  <c r="A7486" i="13"/>
  <c r="B7485" i="13"/>
  <c r="A7485" i="13"/>
  <c r="B7484" i="13"/>
  <c r="A7484" i="13"/>
  <c r="B7483" i="13"/>
  <c r="A7483" i="13"/>
  <c r="B7482" i="13"/>
  <c r="A7482" i="13"/>
  <c r="B7481" i="13"/>
  <c r="A7481" i="13"/>
  <c r="B7480" i="13"/>
  <c r="A7480" i="13"/>
  <c r="B7479" i="13"/>
  <c r="A7479" i="13"/>
  <c r="B7478" i="13"/>
  <c r="A7478" i="13"/>
  <c r="B7477" i="13"/>
  <c r="A7477" i="13"/>
  <c r="B7476" i="13"/>
  <c r="A7476" i="13"/>
  <c r="B7475" i="13"/>
  <c r="A7475" i="13"/>
  <c r="B7474" i="13"/>
  <c r="A7474" i="13"/>
  <c r="B7473" i="13"/>
  <c r="A7473" i="13"/>
  <c r="B7472" i="13"/>
  <c r="A7472" i="13"/>
  <c r="B7471" i="13"/>
  <c r="A7471" i="13"/>
  <c r="B7470" i="13"/>
  <c r="A7470" i="13"/>
  <c r="B7469" i="13"/>
  <c r="A7469" i="13"/>
  <c r="B7468" i="13"/>
  <c r="A7468" i="13"/>
  <c r="B7467" i="13"/>
  <c r="A7467" i="13"/>
  <c r="B7466" i="13"/>
  <c r="A7466" i="13"/>
  <c r="B7465" i="13"/>
  <c r="A7465" i="13"/>
  <c r="B7464" i="13"/>
  <c r="A7464" i="13"/>
  <c r="B7463" i="13"/>
  <c r="A7463" i="13"/>
  <c r="B7462" i="13"/>
  <c r="A7462" i="13"/>
  <c r="B7461" i="13"/>
  <c r="A7461" i="13"/>
  <c r="B7460" i="13"/>
  <c r="A7460" i="13"/>
  <c r="B7459" i="13"/>
  <c r="A7459" i="13"/>
  <c r="B7458" i="13"/>
  <c r="A7458" i="13"/>
  <c r="B7457" i="13"/>
  <c r="A7457" i="13"/>
  <c r="B7456" i="13"/>
  <c r="A7456" i="13"/>
  <c r="B7455" i="13"/>
  <c r="A7455" i="13"/>
  <c r="B7454" i="13"/>
  <c r="A7454" i="13"/>
  <c r="B7453" i="13"/>
  <c r="A7453" i="13"/>
  <c r="B7452" i="13"/>
  <c r="A7452" i="13"/>
  <c r="B7451" i="13"/>
  <c r="A7451" i="13"/>
  <c r="B7450" i="13"/>
  <c r="A7450" i="13"/>
  <c r="B7449" i="13"/>
  <c r="A7449" i="13"/>
  <c r="B7448" i="13"/>
  <c r="A7448" i="13"/>
  <c r="B7447" i="13"/>
  <c r="A7447" i="13"/>
  <c r="B7446" i="13"/>
  <c r="A7446" i="13"/>
  <c r="B7445" i="13"/>
  <c r="A7445" i="13"/>
  <c r="B7444" i="13"/>
  <c r="A7444" i="13"/>
  <c r="B7443" i="13"/>
  <c r="A7443" i="13"/>
  <c r="B7442" i="13"/>
  <c r="A7442" i="13"/>
  <c r="B7441" i="13"/>
  <c r="A7441" i="13"/>
  <c r="B7440" i="13"/>
  <c r="A7440" i="13"/>
  <c r="B7439" i="13"/>
  <c r="A7439" i="13"/>
  <c r="B7438" i="13"/>
  <c r="A7438" i="13"/>
  <c r="B7437" i="13"/>
  <c r="A7437" i="13"/>
  <c r="B7436" i="13"/>
  <c r="A7436" i="13"/>
  <c r="B7435" i="13"/>
  <c r="A7435" i="13"/>
  <c r="B7434" i="13"/>
  <c r="A7434" i="13"/>
  <c r="B7433" i="13"/>
  <c r="A7433" i="13"/>
  <c r="B7432" i="13"/>
  <c r="A7432" i="13"/>
  <c r="B7431" i="13"/>
  <c r="A7431" i="13"/>
  <c r="B7430" i="13"/>
  <c r="A7430" i="13"/>
  <c r="B7429" i="13"/>
  <c r="A7429" i="13"/>
  <c r="B7428" i="13"/>
  <c r="A7428" i="13"/>
  <c r="B7427" i="13"/>
  <c r="A7427" i="13"/>
  <c r="B7426" i="13"/>
  <c r="A7426" i="13"/>
  <c r="B7425" i="13"/>
  <c r="A7425" i="13"/>
  <c r="B7424" i="13"/>
  <c r="A7424" i="13"/>
  <c r="B7423" i="13"/>
  <c r="A7423" i="13"/>
  <c r="B7422" i="13"/>
  <c r="A7422" i="13"/>
  <c r="B7421" i="13"/>
  <c r="A7421" i="13"/>
  <c r="B7420" i="13"/>
  <c r="A7420" i="13"/>
  <c r="B7419" i="13"/>
  <c r="A7419" i="13"/>
  <c r="B7418" i="13"/>
  <c r="A7418" i="13"/>
  <c r="B7417" i="13"/>
  <c r="A7417" i="13"/>
  <c r="B7416" i="13"/>
  <c r="A7416" i="13"/>
  <c r="B7415" i="13"/>
  <c r="A7415" i="13"/>
  <c r="B7414" i="13"/>
  <c r="A7414" i="13"/>
  <c r="B7413" i="13"/>
  <c r="A7413" i="13"/>
  <c r="B7412" i="13"/>
  <c r="A7412" i="13"/>
  <c r="B7411" i="13"/>
  <c r="A7411" i="13"/>
  <c r="B7410" i="13"/>
  <c r="A7410" i="13"/>
  <c r="B7409" i="13"/>
  <c r="A7409" i="13"/>
  <c r="B7408" i="13"/>
  <c r="A7408" i="13"/>
  <c r="B7407" i="13"/>
  <c r="A7407" i="13"/>
  <c r="B7406" i="13"/>
  <c r="A7406" i="13"/>
  <c r="B7405" i="13"/>
  <c r="A7405" i="13"/>
  <c r="B7404" i="13"/>
  <c r="A7404" i="13"/>
  <c r="B7403" i="13"/>
  <c r="A7403" i="13"/>
  <c r="B7402" i="13"/>
  <c r="A7402" i="13"/>
  <c r="B7401" i="13"/>
  <c r="A7401" i="13"/>
  <c r="B7400" i="13"/>
  <c r="A7400" i="13"/>
  <c r="B7399" i="13"/>
  <c r="A7399" i="13"/>
  <c r="B7398" i="13"/>
  <c r="A7398" i="13"/>
  <c r="B7397" i="13"/>
  <c r="A7397" i="13"/>
  <c r="B7396" i="13"/>
  <c r="A7396" i="13"/>
  <c r="B7395" i="13"/>
  <c r="A7395" i="13"/>
  <c r="B7394" i="13"/>
  <c r="A7394" i="13"/>
  <c r="B7393" i="13"/>
  <c r="A7393" i="13"/>
  <c r="B7392" i="13"/>
  <c r="A7392" i="13"/>
  <c r="B7391" i="13"/>
  <c r="A7391" i="13"/>
  <c r="B7390" i="13"/>
  <c r="A7390" i="13"/>
  <c r="B7389" i="13"/>
  <c r="A7389" i="13"/>
  <c r="B7388" i="13"/>
  <c r="A7388" i="13"/>
  <c r="B7387" i="13"/>
  <c r="A7387" i="13"/>
  <c r="B7386" i="13"/>
  <c r="A7386" i="13"/>
  <c r="B7385" i="13"/>
  <c r="A7385" i="13"/>
  <c r="B7384" i="13"/>
  <c r="A7384" i="13"/>
  <c r="B7383" i="13"/>
  <c r="A7383" i="13"/>
  <c r="B7382" i="13"/>
  <c r="A7382" i="13"/>
  <c r="B7381" i="13"/>
  <c r="A7381" i="13"/>
  <c r="B7380" i="13"/>
  <c r="A7380" i="13"/>
  <c r="B7379" i="13"/>
  <c r="A7379" i="13"/>
  <c r="B7378" i="13"/>
  <c r="A7378" i="13"/>
  <c r="B7377" i="13"/>
  <c r="A7377" i="13"/>
  <c r="B7376" i="13"/>
  <c r="A7376" i="13"/>
  <c r="B7375" i="13"/>
  <c r="A7375" i="13"/>
  <c r="B7374" i="13"/>
  <c r="A7374" i="13"/>
  <c r="B7373" i="13"/>
  <c r="A7373" i="13"/>
  <c r="B7372" i="13"/>
  <c r="A7372" i="13"/>
  <c r="B7371" i="13"/>
  <c r="A7371" i="13"/>
  <c r="B7370" i="13"/>
  <c r="A7370" i="13"/>
  <c r="B7369" i="13"/>
  <c r="A7369" i="13"/>
  <c r="B7368" i="13"/>
  <c r="A7368" i="13"/>
  <c r="B7367" i="13"/>
  <c r="A7367" i="13"/>
  <c r="B7366" i="13"/>
  <c r="A7366" i="13"/>
  <c r="B7365" i="13"/>
  <c r="A7365" i="13"/>
  <c r="B7364" i="13"/>
  <c r="A7364" i="13"/>
  <c r="B7363" i="13"/>
  <c r="A7363" i="13"/>
  <c r="B7362" i="13"/>
  <c r="A7362" i="13"/>
  <c r="B7361" i="13"/>
  <c r="A7361" i="13"/>
  <c r="B7360" i="13"/>
  <c r="A7360" i="13"/>
  <c r="B7359" i="13"/>
  <c r="A7359" i="13"/>
  <c r="B7358" i="13"/>
  <c r="A7358" i="13"/>
  <c r="B7357" i="13"/>
  <c r="A7357" i="13"/>
  <c r="B7356" i="13"/>
  <c r="A7356" i="13"/>
  <c r="B7355" i="13"/>
  <c r="A7355" i="13"/>
  <c r="B7354" i="13"/>
  <c r="A7354" i="13"/>
  <c r="B7353" i="13"/>
  <c r="A7353" i="13"/>
  <c r="B7352" i="13"/>
  <c r="A7352" i="13"/>
  <c r="B7351" i="13"/>
  <c r="A7351" i="13"/>
  <c r="B7350" i="13"/>
  <c r="A7350" i="13"/>
  <c r="B7349" i="13"/>
  <c r="A7349" i="13"/>
  <c r="B7348" i="13"/>
  <c r="A7348" i="13"/>
  <c r="B7347" i="13"/>
  <c r="A7347" i="13"/>
  <c r="B7346" i="13"/>
  <c r="A7346" i="13"/>
  <c r="B7345" i="13"/>
  <c r="A7345" i="13"/>
  <c r="B7344" i="13"/>
  <c r="A7344" i="13"/>
  <c r="B7343" i="13"/>
  <c r="A7343" i="13"/>
  <c r="B7342" i="13"/>
  <c r="A7342" i="13"/>
  <c r="B7341" i="13"/>
  <c r="A7341" i="13"/>
  <c r="B7340" i="13"/>
  <c r="A7340" i="13"/>
  <c r="B7339" i="13"/>
  <c r="A7339" i="13"/>
  <c r="B7338" i="13"/>
  <c r="A7338" i="13"/>
  <c r="B7337" i="13"/>
  <c r="A7337" i="13"/>
  <c r="B7336" i="13"/>
  <c r="A7336" i="13"/>
  <c r="B7335" i="13"/>
  <c r="A7335" i="13"/>
  <c r="B7334" i="13"/>
  <c r="A7334" i="13"/>
  <c r="B7333" i="13"/>
  <c r="A7333" i="13"/>
  <c r="B7332" i="13"/>
  <c r="A7332" i="13"/>
  <c r="B7331" i="13"/>
  <c r="A7331" i="13"/>
  <c r="B7330" i="13"/>
  <c r="A7330" i="13"/>
  <c r="B7329" i="13"/>
  <c r="A7329" i="13"/>
  <c r="B7328" i="13"/>
  <c r="A7328" i="13"/>
  <c r="B7327" i="13"/>
  <c r="A7327" i="13"/>
  <c r="B7326" i="13"/>
  <c r="A7326" i="13"/>
  <c r="B7325" i="13"/>
  <c r="A7325" i="13"/>
  <c r="B7324" i="13"/>
  <c r="A7324" i="13"/>
  <c r="B7323" i="13"/>
  <c r="A7323" i="13"/>
  <c r="B7322" i="13"/>
  <c r="A7322" i="13"/>
  <c r="B7321" i="13"/>
  <c r="A7321" i="13"/>
  <c r="B7320" i="13"/>
  <c r="A7320" i="13"/>
  <c r="B7319" i="13"/>
  <c r="A7319" i="13"/>
  <c r="B7318" i="13"/>
  <c r="A7318" i="13"/>
  <c r="B7317" i="13"/>
  <c r="A7317" i="13"/>
  <c r="B7316" i="13"/>
  <c r="A7316" i="13"/>
  <c r="B7315" i="13"/>
  <c r="A7315" i="13"/>
  <c r="B7314" i="13"/>
  <c r="A7314" i="13"/>
  <c r="B7313" i="13"/>
  <c r="A7313" i="13"/>
  <c r="B7312" i="13"/>
  <c r="A7312" i="13"/>
  <c r="B7311" i="13"/>
  <c r="A7311" i="13"/>
  <c r="B7310" i="13"/>
  <c r="A7310" i="13"/>
  <c r="B7309" i="13"/>
  <c r="A7309" i="13"/>
  <c r="B7308" i="13"/>
  <c r="A7308" i="13"/>
  <c r="B7307" i="13"/>
  <c r="A7307" i="13"/>
  <c r="B7306" i="13"/>
  <c r="A7306" i="13"/>
  <c r="B7305" i="13"/>
  <c r="A7305" i="13"/>
  <c r="B7304" i="13"/>
  <c r="A7304" i="13"/>
  <c r="B7303" i="13"/>
  <c r="A7303" i="13"/>
  <c r="B7302" i="13"/>
  <c r="A7302" i="13"/>
  <c r="B7301" i="13"/>
  <c r="A7301" i="13"/>
  <c r="B7300" i="13"/>
  <c r="A7300" i="13"/>
  <c r="B7299" i="13"/>
  <c r="A7299" i="13"/>
  <c r="B7298" i="13"/>
  <c r="A7298" i="13"/>
  <c r="B7297" i="13"/>
  <c r="A7297" i="13"/>
  <c r="B7296" i="13"/>
  <c r="A7296" i="13"/>
  <c r="B7295" i="13"/>
  <c r="A7295" i="13"/>
  <c r="B7294" i="13"/>
  <c r="A7294" i="13"/>
  <c r="B7293" i="13"/>
  <c r="A7293" i="13"/>
  <c r="B7292" i="13"/>
  <c r="A7292" i="13"/>
  <c r="B7291" i="13"/>
  <c r="A7291" i="13"/>
  <c r="B7290" i="13"/>
  <c r="A7290" i="13"/>
  <c r="B7289" i="13"/>
  <c r="A7289" i="13"/>
  <c r="B7288" i="13"/>
  <c r="A7288" i="13"/>
  <c r="B7287" i="13"/>
  <c r="A7287" i="13"/>
  <c r="B7286" i="13"/>
  <c r="A7286" i="13"/>
  <c r="B7285" i="13"/>
  <c r="A7285" i="13"/>
  <c r="B7284" i="13"/>
  <c r="A7284" i="13"/>
  <c r="B7283" i="13"/>
  <c r="A7283" i="13"/>
  <c r="B7282" i="13"/>
  <c r="A7282" i="13"/>
  <c r="B7281" i="13"/>
  <c r="A7281" i="13"/>
  <c r="B7280" i="13"/>
  <c r="A7280" i="13"/>
  <c r="B7279" i="13"/>
  <c r="A7279" i="13"/>
  <c r="B7278" i="13"/>
  <c r="A7278" i="13"/>
  <c r="B7277" i="13"/>
  <c r="A7277" i="13"/>
  <c r="B7276" i="13"/>
  <c r="A7276" i="13"/>
  <c r="B7275" i="13"/>
  <c r="A7275" i="13"/>
  <c r="B7274" i="13"/>
  <c r="A7274" i="13"/>
  <c r="B7273" i="13"/>
  <c r="A7273" i="13"/>
  <c r="B7272" i="13"/>
  <c r="A7272" i="13"/>
  <c r="B7271" i="13"/>
  <c r="A7271" i="13"/>
  <c r="B7270" i="13"/>
  <c r="A7270" i="13"/>
  <c r="B7269" i="13"/>
  <c r="A7269" i="13"/>
  <c r="B7268" i="13"/>
  <c r="A7268" i="13"/>
  <c r="B7267" i="13"/>
  <c r="A7267" i="13"/>
  <c r="B7266" i="13"/>
  <c r="A7266" i="13"/>
  <c r="B7265" i="13"/>
  <c r="A7265" i="13"/>
  <c r="B7264" i="13"/>
  <c r="A7264" i="13"/>
  <c r="B7263" i="13"/>
  <c r="A7263" i="13"/>
  <c r="B7262" i="13"/>
  <c r="A7262" i="13"/>
  <c r="B7261" i="13"/>
  <c r="A7261" i="13"/>
  <c r="B7260" i="13"/>
  <c r="A7260" i="13"/>
  <c r="B7259" i="13"/>
  <c r="A7259" i="13"/>
  <c r="B7258" i="13"/>
  <c r="A7258" i="13"/>
  <c r="B7257" i="13"/>
  <c r="A7257" i="13"/>
  <c r="B7256" i="13"/>
  <c r="A7256" i="13"/>
  <c r="B7255" i="13"/>
  <c r="A7255" i="13"/>
  <c r="B7254" i="13"/>
  <c r="A7254" i="13"/>
  <c r="B7253" i="13"/>
  <c r="A7253" i="13"/>
  <c r="B7252" i="13"/>
  <c r="A7252" i="13"/>
  <c r="B7251" i="13"/>
  <c r="A7251" i="13"/>
  <c r="B7250" i="13"/>
  <c r="A7250" i="13"/>
  <c r="B7249" i="13"/>
  <c r="A7249" i="13"/>
  <c r="B7248" i="13"/>
  <c r="A7248" i="13"/>
  <c r="B7247" i="13"/>
  <c r="A7247" i="13"/>
  <c r="B7246" i="13"/>
  <c r="A7246" i="13"/>
  <c r="B7245" i="13"/>
  <c r="A7245" i="13"/>
  <c r="B7244" i="13"/>
  <c r="A7244" i="13"/>
  <c r="B7243" i="13"/>
  <c r="A7243" i="13"/>
  <c r="B7242" i="13"/>
  <c r="A7242" i="13"/>
  <c r="B7241" i="13"/>
  <c r="A7241" i="13"/>
  <c r="B7240" i="13"/>
  <c r="A7240" i="13"/>
  <c r="B7239" i="13"/>
  <c r="A7239" i="13"/>
  <c r="B7238" i="13"/>
  <c r="A7238" i="13"/>
  <c r="B7237" i="13"/>
  <c r="A7237" i="13"/>
  <c r="B7236" i="13"/>
  <c r="A7236" i="13"/>
  <c r="B7235" i="13"/>
  <c r="A7235" i="13"/>
  <c r="B7234" i="13"/>
  <c r="A7234" i="13"/>
  <c r="B7233" i="13"/>
  <c r="A7233" i="13"/>
  <c r="B7232" i="13"/>
  <c r="A7232" i="13"/>
  <c r="B7231" i="13"/>
  <c r="A7231" i="13"/>
  <c r="B7230" i="13"/>
  <c r="A7230" i="13"/>
  <c r="B7229" i="13"/>
  <c r="A7229" i="13"/>
  <c r="B7228" i="13"/>
  <c r="A7228" i="13"/>
  <c r="B7227" i="13"/>
  <c r="A7227" i="13"/>
  <c r="B7226" i="13"/>
  <c r="A7226" i="13"/>
  <c r="B7225" i="13"/>
  <c r="A7225" i="13"/>
  <c r="B7224" i="13"/>
  <c r="A7224" i="13"/>
  <c r="B7223" i="13"/>
  <c r="A7223" i="13"/>
  <c r="B7222" i="13"/>
  <c r="A7222" i="13"/>
  <c r="B7221" i="13"/>
  <c r="A7221" i="13"/>
  <c r="B7220" i="13"/>
  <c r="A7220" i="13"/>
  <c r="B7219" i="13"/>
  <c r="A7219" i="13"/>
  <c r="B7218" i="13"/>
  <c r="A7218" i="13"/>
  <c r="B7217" i="13"/>
  <c r="A7217" i="13"/>
  <c r="B7216" i="13"/>
  <c r="A7216" i="13"/>
  <c r="B7215" i="13"/>
  <c r="A7215" i="13"/>
  <c r="B7214" i="13"/>
  <c r="A7214" i="13"/>
  <c r="B7213" i="13"/>
  <c r="A7213" i="13"/>
  <c r="B7212" i="13"/>
  <c r="A7212" i="13"/>
  <c r="B7211" i="13"/>
  <c r="A7211" i="13"/>
  <c r="B7210" i="13"/>
  <c r="A7210" i="13"/>
  <c r="B7209" i="13"/>
  <c r="A7209" i="13"/>
  <c r="B7208" i="13"/>
  <c r="A7208" i="13"/>
  <c r="B7207" i="13"/>
  <c r="A7207" i="13"/>
  <c r="B7206" i="13"/>
  <c r="A7206" i="13"/>
  <c r="B7205" i="13"/>
  <c r="A7205" i="13"/>
  <c r="B7204" i="13"/>
  <c r="A7204" i="13"/>
  <c r="B7203" i="13"/>
  <c r="A7203" i="13"/>
  <c r="B7202" i="13"/>
  <c r="A7202" i="13"/>
  <c r="B7201" i="13"/>
  <c r="A7201" i="13"/>
  <c r="B7200" i="13"/>
  <c r="A7200" i="13"/>
  <c r="B7199" i="13"/>
  <c r="A7199" i="13"/>
  <c r="B7198" i="13"/>
  <c r="A7198" i="13"/>
  <c r="B7197" i="13"/>
  <c r="A7197" i="13"/>
  <c r="B7196" i="13"/>
  <c r="A7196" i="13"/>
  <c r="B7195" i="13"/>
  <c r="A7195" i="13"/>
  <c r="B7194" i="13"/>
  <c r="A7194" i="13"/>
  <c r="B7193" i="13"/>
  <c r="A7193" i="13"/>
  <c r="B7192" i="13"/>
  <c r="A7192" i="13"/>
  <c r="B7191" i="13"/>
  <c r="A7191" i="13"/>
  <c r="B7190" i="13"/>
  <c r="A7190" i="13"/>
  <c r="B7189" i="13"/>
  <c r="A7189" i="13"/>
  <c r="B7188" i="13"/>
  <c r="A7188" i="13"/>
  <c r="B7187" i="13"/>
  <c r="A7187" i="13"/>
  <c r="B7186" i="13"/>
  <c r="A7186" i="13"/>
  <c r="B7185" i="13"/>
  <c r="A7185" i="13"/>
  <c r="B7184" i="13"/>
  <c r="A7184" i="13"/>
  <c r="B7183" i="13"/>
  <c r="A7183" i="13"/>
  <c r="B7182" i="13"/>
  <c r="A7182" i="13"/>
  <c r="B7181" i="13"/>
  <c r="A7181" i="13"/>
  <c r="B7180" i="13"/>
  <c r="A7180" i="13"/>
  <c r="B7179" i="13"/>
  <c r="A7179" i="13"/>
  <c r="B7178" i="13"/>
  <c r="A7178" i="13"/>
  <c r="B7177" i="13"/>
  <c r="A7177" i="13"/>
  <c r="B7176" i="13"/>
  <c r="A7176" i="13"/>
  <c r="B7175" i="13"/>
  <c r="A7175" i="13"/>
  <c r="B7174" i="13"/>
  <c r="A7174" i="13"/>
  <c r="B7173" i="13"/>
  <c r="A7173" i="13"/>
  <c r="B7172" i="13"/>
  <c r="A7172" i="13"/>
  <c r="B7171" i="13"/>
  <c r="A7171" i="13"/>
  <c r="B7170" i="13"/>
  <c r="A7170" i="13"/>
  <c r="B7169" i="13"/>
  <c r="A7169" i="13"/>
  <c r="B7168" i="13"/>
  <c r="A7168" i="13"/>
  <c r="B7167" i="13"/>
  <c r="A7167" i="13"/>
  <c r="B7166" i="13"/>
  <c r="A7166" i="13"/>
  <c r="B7165" i="13"/>
  <c r="A7165" i="13"/>
  <c r="B7164" i="13"/>
  <c r="A7164" i="13"/>
  <c r="B7163" i="13"/>
  <c r="A7163" i="13"/>
  <c r="B7162" i="13"/>
  <c r="A7162" i="13"/>
  <c r="B7161" i="13"/>
  <c r="A7161" i="13"/>
  <c r="B7160" i="13"/>
  <c r="A7160" i="13"/>
  <c r="B7159" i="13"/>
  <c r="A7159" i="13"/>
  <c r="B7158" i="13"/>
  <c r="A7158" i="13"/>
  <c r="B7157" i="13"/>
  <c r="A7157" i="13"/>
  <c r="B7156" i="13"/>
  <c r="A7156" i="13"/>
  <c r="B7155" i="13"/>
  <c r="A7155" i="13"/>
  <c r="B7154" i="13"/>
  <c r="A7154" i="13"/>
  <c r="B7153" i="13"/>
  <c r="A7153" i="13"/>
  <c r="B7152" i="13"/>
  <c r="A7152" i="13"/>
  <c r="B7151" i="13"/>
  <c r="A7151" i="13"/>
  <c r="B7150" i="13"/>
  <c r="A7150" i="13"/>
  <c r="B7149" i="13"/>
  <c r="A7149" i="13"/>
  <c r="B7148" i="13"/>
  <c r="A7148" i="13"/>
  <c r="B7147" i="13"/>
  <c r="A7147" i="13"/>
  <c r="B7146" i="13"/>
  <c r="A7146" i="13"/>
  <c r="B7145" i="13"/>
  <c r="A7145" i="13"/>
  <c r="B7144" i="13"/>
  <c r="A7144" i="13"/>
  <c r="B7143" i="13"/>
  <c r="A7143" i="13"/>
  <c r="B7142" i="13"/>
  <c r="A7142" i="13"/>
  <c r="B7141" i="13"/>
  <c r="A7141" i="13"/>
  <c r="B7140" i="13"/>
  <c r="A7140" i="13"/>
  <c r="B7139" i="13"/>
  <c r="A7139" i="13"/>
  <c r="B7138" i="13"/>
  <c r="A7138" i="13"/>
  <c r="B7137" i="13"/>
  <c r="A7137" i="13"/>
  <c r="B7136" i="13"/>
  <c r="A7136" i="13"/>
  <c r="B7135" i="13"/>
  <c r="A7135" i="13"/>
  <c r="B7134" i="13"/>
  <c r="A7134" i="13"/>
  <c r="B7133" i="13"/>
  <c r="A7133" i="13"/>
  <c r="B7132" i="13"/>
  <c r="A7132" i="13"/>
  <c r="B7131" i="13"/>
  <c r="A7131" i="13"/>
  <c r="B7130" i="13"/>
  <c r="A7130" i="13"/>
  <c r="B7129" i="13"/>
  <c r="A7129" i="13"/>
  <c r="B7128" i="13"/>
  <c r="A7128" i="13"/>
  <c r="B7127" i="13"/>
  <c r="A7127" i="13"/>
  <c r="B7126" i="13"/>
  <c r="A7126" i="13"/>
  <c r="B7125" i="13"/>
  <c r="A7125" i="13"/>
  <c r="B7124" i="13"/>
  <c r="A7124" i="13"/>
  <c r="B7123" i="13"/>
  <c r="A7123" i="13"/>
  <c r="B7122" i="13"/>
  <c r="A7122" i="13"/>
  <c r="B7121" i="13"/>
  <c r="A7121" i="13"/>
  <c r="B7120" i="13"/>
  <c r="A7120" i="13"/>
  <c r="B7119" i="13"/>
  <c r="A7119" i="13"/>
  <c r="B7118" i="13"/>
  <c r="A7118" i="13"/>
  <c r="B7117" i="13"/>
  <c r="A7117" i="13"/>
  <c r="B7116" i="13"/>
  <c r="A7116" i="13"/>
  <c r="B7115" i="13"/>
  <c r="A7115" i="13"/>
  <c r="B7114" i="13"/>
  <c r="A7114" i="13"/>
  <c r="B7113" i="13"/>
  <c r="A7113" i="13"/>
  <c r="B7112" i="13"/>
  <c r="A7112" i="13"/>
  <c r="B7111" i="13"/>
  <c r="A7111" i="13"/>
  <c r="B7110" i="13"/>
  <c r="A7110" i="13"/>
  <c r="B7109" i="13"/>
  <c r="A7109" i="13"/>
  <c r="B7108" i="13"/>
  <c r="A7108" i="13"/>
  <c r="B7107" i="13"/>
  <c r="A7107" i="13"/>
  <c r="B7106" i="13"/>
  <c r="A7106" i="13"/>
  <c r="B7105" i="13"/>
  <c r="A7105" i="13"/>
  <c r="B7104" i="13"/>
  <c r="A7104" i="13"/>
  <c r="B7103" i="13"/>
  <c r="A7103" i="13"/>
  <c r="B7102" i="13"/>
  <c r="A7102" i="13"/>
  <c r="B7101" i="13"/>
  <c r="A7101" i="13"/>
  <c r="B7100" i="13"/>
  <c r="A7100" i="13"/>
  <c r="B7099" i="13"/>
  <c r="A7099" i="13"/>
  <c r="B7098" i="13"/>
  <c r="A7098" i="13"/>
  <c r="B7097" i="13"/>
  <c r="A7097" i="13"/>
  <c r="B7096" i="13"/>
  <c r="A7096" i="13"/>
  <c r="B7095" i="13"/>
  <c r="A7095" i="13"/>
  <c r="B7094" i="13"/>
  <c r="A7094" i="13"/>
  <c r="B7093" i="13"/>
  <c r="A7093" i="13"/>
  <c r="B7092" i="13"/>
  <c r="A7092" i="13"/>
  <c r="B7091" i="13"/>
  <c r="A7091" i="13"/>
  <c r="B7090" i="13"/>
  <c r="A7090" i="13"/>
  <c r="B7089" i="13"/>
  <c r="A7089" i="13"/>
  <c r="B7088" i="13"/>
  <c r="A7088" i="13"/>
  <c r="B7087" i="13"/>
  <c r="A7087" i="13"/>
  <c r="B7086" i="13"/>
  <c r="A7086" i="13"/>
  <c r="B7085" i="13"/>
  <c r="A7085" i="13"/>
  <c r="B7084" i="13"/>
  <c r="A7084" i="13"/>
  <c r="B7083" i="13"/>
  <c r="A7083" i="13"/>
  <c r="B7082" i="13"/>
  <c r="A7082" i="13"/>
  <c r="B7081" i="13"/>
  <c r="A7081" i="13"/>
  <c r="B7080" i="13"/>
  <c r="A7080" i="13"/>
  <c r="B7079" i="13"/>
  <c r="A7079" i="13"/>
  <c r="B7078" i="13"/>
  <c r="A7078" i="13"/>
  <c r="B7077" i="13"/>
  <c r="A7077" i="13"/>
  <c r="B7076" i="13"/>
  <c r="A7076" i="13"/>
  <c r="B7075" i="13"/>
  <c r="A7075" i="13"/>
  <c r="B7074" i="13"/>
  <c r="A7074" i="13"/>
  <c r="B7073" i="13"/>
  <c r="A7073" i="13"/>
  <c r="B7072" i="13"/>
  <c r="A7072" i="13"/>
  <c r="B7071" i="13"/>
  <c r="A7071" i="13"/>
  <c r="B7070" i="13"/>
  <c r="A7070" i="13"/>
  <c r="B7069" i="13"/>
  <c r="A7069" i="13"/>
  <c r="B7068" i="13"/>
  <c r="A7068" i="13"/>
  <c r="B7067" i="13"/>
  <c r="A7067" i="13"/>
  <c r="B7066" i="13"/>
  <c r="A7066" i="13"/>
  <c r="B7065" i="13"/>
  <c r="A7065" i="13"/>
  <c r="B7064" i="13"/>
  <c r="A7064" i="13"/>
  <c r="B7063" i="13"/>
  <c r="A7063" i="13"/>
  <c r="B7062" i="13"/>
  <c r="A7062" i="13"/>
  <c r="B7061" i="13"/>
  <c r="A7061" i="13"/>
  <c r="B7060" i="13"/>
  <c r="A7060" i="13"/>
  <c r="B7059" i="13"/>
  <c r="A7059" i="13"/>
  <c r="B7058" i="13"/>
  <c r="A7058" i="13"/>
  <c r="B7057" i="13"/>
  <c r="A7057" i="13"/>
  <c r="B7056" i="13"/>
  <c r="A7056" i="13"/>
  <c r="B7055" i="13"/>
  <c r="A7055" i="13"/>
  <c r="B7054" i="13"/>
  <c r="A7054" i="13"/>
  <c r="B7053" i="13"/>
  <c r="A7053" i="13"/>
  <c r="B7052" i="13"/>
  <c r="A7052" i="13"/>
  <c r="B7051" i="13"/>
  <c r="A7051" i="13"/>
  <c r="B7050" i="13"/>
  <c r="A7050" i="13"/>
  <c r="B7049" i="13"/>
  <c r="A7049" i="13"/>
  <c r="B7048" i="13"/>
  <c r="A7048" i="13"/>
  <c r="B7047" i="13"/>
  <c r="A7047" i="13"/>
  <c r="B7046" i="13"/>
  <c r="A7046" i="13"/>
  <c r="B7045" i="13"/>
  <c r="A7045" i="13"/>
  <c r="B7044" i="13"/>
  <c r="A7044" i="13"/>
  <c r="B7043" i="13"/>
  <c r="A7043" i="13"/>
  <c r="B7042" i="13"/>
  <c r="A7042" i="13"/>
  <c r="B7041" i="13"/>
  <c r="A7041" i="13"/>
  <c r="B7040" i="13"/>
  <c r="A7040" i="13"/>
  <c r="B7039" i="13"/>
  <c r="A7039" i="13"/>
  <c r="B7038" i="13"/>
  <c r="A7038" i="13"/>
  <c r="B7037" i="13"/>
  <c r="A7037" i="13"/>
  <c r="B7036" i="13"/>
  <c r="A7036" i="13"/>
  <c r="B7035" i="13"/>
  <c r="A7035" i="13"/>
  <c r="B7034" i="13"/>
  <c r="A7034" i="13"/>
  <c r="B7033" i="13"/>
  <c r="A7033" i="13"/>
  <c r="B7032" i="13"/>
  <c r="A7032" i="13"/>
  <c r="B7031" i="13"/>
  <c r="A7031" i="13"/>
  <c r="B7030" i="13"/>
  <c r="A7030" i="13"/>
  <c r="B7029" i="13"/>
  <c r="A7029" i="13"/>
  <c r="B7028" i="13"/>
  <c r="A7028" i="13"/>
  <c r="B7027" i="13"/>
  <c r="A7027" i="13"/>
  <c r="B7026" i="13"/>
  <c r="A7026" i="13"/>
  <c r="B7025" i="13"/>
  <c r="A7025" i="13"/>
  <c r="B7024" i="13"/>
  <c r="A7024" i="13"/>
  <c r="B7023" i="13"/>
  <c r="A7023" i="13"/>
  <c r="B7022" i="13"/>
  <c r="A7022" i="13"/>
  <c r="B7021" i="13"/>
  <c r="A7021" i="13"/>
  <c r="B7020" i="13"/>
  <c r="A7020" i="13"/>
  <c r="B7019" i="13"/>
  <c r="A7019" i="13"/>
  <c r="B7018" i="13"/>
  <c r="A7018" i="13"/>
  <c r="B7017" i="13"/>
  <c r="A7017" i="13"/>
  <c r="B7016" i="13"/>
  <c r="A7016" i="13"/>
  <c r="B7015" i="13"/>
  <c r="A7015" i="13"/>
  <c r="B7014" i="13"/>
  <c r="A7014" i="13"/>
  <c r="B7013" i="13"/>
  <c r="A7013" i="13"/>
  <c r="B7012" i="13"/>
  <c r="A7012" i="13"/>
  <c r="B7011" i="13"/>
  <c r="A7011" i="13"/>
  <c r="B7010" i="13"/>
  <c r="A7010" i="13"/>
  <c r="B7009" i="13"/>
  <c r="A7009" i="13"/>
  <c r="B7008" i="13"/>
  <c r="A7008" i="13"/>
  <c r="B7007" i="13"/>
  <c r="A7007" i="13"/>
  <c r="B7006" i="13"/>
  <c r="A7006" i="13"/>
  <c r="B7005" i="13"/>
  <c r="A7005" i="13"/>
  <c r="B7004" i="13"/>
  <c r="A7004" i="13"/>
  <c r="B7003" i="13"/>
  <c r="A7003" i="13"/>
  <c r="B7002" i="13"/>
  <c r="A7002" i="13"/>
  <c r="B7001" i="13"/>
  <c r="A7001" i="13"/>
  <c r="B7000" i="13"/>
  <c r="A7000" i="13"/>
  <c r="B6999" i="13"/>
  <c r="A6999" i="13"/>
  <c r="B6998" i="13"/>
  <c r="A6998" i="13"/>
  <c r="B6997" i="13"/>
  <c r="A6997" i="13"/>
  <c r="B6996" i="13"/>
  <c r="A6996" i="13"/>
  <c r="B6995" i="13"/>
  <c r="A6995" i="13"/>
  <c r="B6994" i="13"/>
  <c r="A6994" i="13"/>
  <c r="B6993" i="13"/>
  <c r="A6993" i="13"/>
  <c r="B6992" i="13"/>
  <c r="A6992" i="13"/>
  <c r="B6991" i="13"/>
  <c r="A6991" i="13"/>
  <c r="B6990" i="13"/>
  <c r="A6990" i="13"/>
  <c r="B6989" i="13"/>
  <c r="A6989" i="13"/>
  <c r="B6988" i="13"/>
  <c r="A6988" i="13"/>
  <c r="B6987" i="13"/>
  <c r="A6987" i="13"/>
  <c r="B6986" i="13"/>
  <c r="A6986" i="13"/>
  <c r="B6985" i="13"/>
  <c r="A6985" i="13"/>
  <c r="B6984" i="13"/>
  <c r="A6984" i="13"/>
  <c r="B6983" i="13"/>
  <c r="A6983" i="13"/>
  <c r="B6982" i="13"/>
  <c r="A6982" i="13"/>
  <c r="B6981" i="13"/>
  <c r="A6981" i="13"/>
  <c r="B6980" i="13"/>
  <c r="A6980" i="13"/>
  <c r="B6979" i="13"/>
  <c r="A6979" i="13"/>
  <c r="B6978" i="13"/>
  <c r="A6978" i="13"/>
  <c r="B6977" i="13"/>
  <c r="A6977" i="13"/>
  <c r="B6976" i="13"/>
  <c r="A6976" i="13"/>
  <c r="B6975" i="13"/>
  <c r="A6975" i="13"/>
  <c r="B6974" i="13"/>
  <c r="A6974" i="13"/>
  <c r="B6973" i="13"/>
  <c r="A6973" i="13"/>
  <c r="B6972" i="13"/>
  <c r="A6972" i="13"/>
  <c r="B6971" i="13"/>
  <c r="A6971" i="13"/>
  <c r="B6970" i="13"/>
  <c r="A6970" i="13"/>
  <c r="B6969" i="13"/>
  <c r="A6969" i="13"/>
  <c r="B6968" i="13"/>
  <c r="A6968" i="13"/>
  <c r="B6967" i="13"/>
  <c r="A6967" i="13"/>
  <c r="B6966" i="13"/>
  <c r="A6966" i="13"/>
  <c r="B6965" i="13"/>
  <c r="A6965" i="13"/>
  <c r="B6964" i="13"/>
  <c r="A6964" i="13"/>
  <c r="B6963" i="13"/>
  <c r="A6963" i="13"/>
  <c r="B6962" i="13"/>
  <c r="A6962" i="13"/>
  <c r="B6961" i="13"/>
  <c r="A6961" i="13"/>
  <c r="B6960" i="13"/>
  <c r="A6960" i="13"/>
  <c r="B6959" i="13"/>
  <c r="A6959" i="13"/>
  <c r="B6958" i="13"/>
  <c r="A6958" i="13"/>
  <c r="B6957" i="13"/>
  <c r="A6957" i="13"/>
  <c r="B6956" i="13"/>
  <c r="A6956" i="13"/>
  <c r="B6955" i="13"/>
  <c r="A6955" i="13"/>
  <c r="B6954" i="13"/>
  <c r="A6954" i="13"/>
  <c r="B6953" i="13"/>
  <c r="A6953" i="13"/>
  <c r="B6952" i="13"/>
  <c r="A6952" i="13"/>
  <c r="B6951" i="13"/>
  <c r="A6951" i="13"/>
  <c r="B6950" i="13"/>
  <c r="A6950" i="13"/>
  <c r="B6949" i="13"/>
  <c r="A6949" i="13"/>
  <c r="B6948" i="13"/>
  <c r="A6948" i="13"/>
  <c r="B6947" i="13"/>
  <c r="A6947" i="13"/>
  <c r="B6946" i="13"/>
  <c r="A6946" i="13"/>
  <c r="B6945" i="13"/>
  <c r="A6945" i="13"/>
  <c r="B6944" i="13"/>
  <c r="A6944" i="13"/>
  <c r="B6943" i="13"/>
  <c r="A6943" i="13"/>
  <c r="B6942" i="13"/>
  <c r="A6942" i="13"/>
  <c r="B6941" i="13"/>
  <c r="A6941" i="13"/>
  <c r="B6940" i="13"/>
  <c r="A6940" i="13"/>
  <c r="B6939" i="13"/>
  <c r="A6939" i="13"/>
  <c r="B6938" i="13"/>
  <c r="A6938" i="13"/>
  <c r="B6937" i="13"/>
  <c r="A6937" i="13"/>
  <c r="B6936" i="13"/>
  <c r="A6936" i="13"/>
  <c r="B6935" i="13"/>
  <c r="A6935" i="13"/>
  <c r="B6934" i="13"/>
  <c r="A6934" i="13"/>
  <c r="B6933" i="13"/>
  <c r="A6933" i="13"/>
  <c r="B6932" i="13"/>
  <c r="A6932" i="13"/>
  <c r="B6931" i="13"/>
  <c r="A6931" i="13"/>
  <c r="B6930" i="13"/>
  <c r="A6930" i="13"/>
  <c r="B6929" i="13"/>
  <c r="A6929" i="13"/>
  <c r="B6928" i="13"/>
  <c r="A6928" i="13"/>
  <c r="B6927" i="13"/>
  <c r="A6927" i="13"/>
  <c r="B6926" i="13"/>
  <c r="A6926" i="13"/>
  <c r="B6925" i="13"/>
  <c r="A6925" i="13"/>
  <c r="B6924" i="13"/>
  <c r="A6924" i="13"/>
  <c r="B6923" i="13"/>
  <c r="A6923" i="13"/>
  <c r="B6922" i="13"/>
  <c r="A6922" i="13"/>
  <c r="B6921" i="13"/>
  <c r="A6921" i="13"/>
  <c r="B6920" i="13"/>
  <c r="A6920" i="13"/>
  <c r="B6919" i="13"/>
  <c r="A6919" i="13"/>
  <c r="B6918" i="13"/>
  <c r="A6918" i="13"/>
  <c r="B6917" i="13"/>
  <c r="A6917" i="13"/>
  <c r="B6916" i="13"/>
  <c r="A6916" i="13"/>
  <c r="B6915" i="13"/>
  <c r="A6915" i="13"/>
  <c r="B6914" i="13"/>
  <c r="A6914" i="13"/>
  <c r="B6913" i="13"/>
  <c r="A6913" i="13"/>
  <c r="B6912" i="13"/>
  <c r="A6912" i="13"/>
  <c r="B6911" i="13"/>
  <c r="A6911" i="13"/>
  <c r="B6910" i="13"/>
  <c r="A6910" i="13"/>
  <c r="B6909" i="13"/>
  <c r="A6909" i="13"/>
  <c r="B6908" i="13"/>
  <c r="A6908" i="13"/>
  <c r="B6907" i="13"/>
  <c r="A6907" i="13"/>
  <c r="B6906" i="13"/>
  <c r="A6906" i="13"/>
  <c r="B6905" i="13"/>
  <c r="A6905" i="13"/>
  <c r="B6904" i="13"/>
  <c r="A6904" i="13"/>
  <c r="B6903" i="13"/>
  <c r="A6903" i="13"/>
  <c r="B6902" i="13"/>
  <c r="A6902" i="13"/>
  <c r="B6901" i="13"/>
  <c r="A6901" i="13"/>
  <c r="B6900" i="13"/>
  <c r="A6900" i="13"/>
  <c r="B6899" i="13"/>
  <c r="A6899" i="13"/>
  <c r="B6898" i="13"/>
  <c r="A6898" i="13"/>
  <c r="B6897" i="13"/>
  <c r="A6897" i="13"/>
  <c r="B6896" i="13"/>
  <c r="A6896" i="13"/>
  <c r="B6895" i="13"/>
  <c r="A6895" i="13"/>
  <c r="B6894" i="13"/>
  <c r="A6894" i="13"/>
  <c r="B6893" i="13"/>
  <c r="A6893" i="13"/>
  <c r="B6892" i="13"/>
  <c r="A6892" i="13"/>
  <c r="B6891" i="13"/>
  <c r="A6891" i="13"/>
  <c r="B6890" i="13"/>
  <c r="A6890" i="13"/>
  <c r="B6889" i="13"/>
  <c r="A6889" i="13"/>
  <c r="B6888" i="13"/>
  <c r="A6888" i="13"/>
  <c r="B6887" i="13"/>
  <c r="A6887" i="13"/>
  <c r="B6886" i="13"/>
  <c r="A6886" i="13"/>
  <c r="B6885" i="13"/>
  <c r="A6885" i="13"/>
  <c r="B6884" i="13"/>
  <c r="A6884" i="13"/>
  <c r="B6883" i="13"/>
  <c r="A6883" i="13"/>
  <c r="B6882" i="13"/>
  <c r="A6882" i="13"/>
  <c r="B6881" i="13"/>
  <c r="A6881" i="13"/>
  <c r="B6880" i="13"/>
  <c r="A6880" i="13"/>
  <c r="B6879" i="13"/>
  <c r="A6879" i="13"/>
  <c r="B6878" i="13"/>
  <c r="A6878" i="13"/>
  <c r="B6877" i="13"/>
  <c r="A6877" i="13"/>
  <c r="B6876" i="13"/>
  <c r="A6876" i="13"/>
  <c r="B6875" i="13"/>
  <c r="A6875" i="13"/>
  <c r="B6874" i="13"/>
  <c r="A6874" i="13"/>
  <c r="B6873" i="13"/>
  <c r="A6873" i="13"/>
  <c r="B6872" i="13"/>
  <c r="A6872" i="13"/>
  <c r="B6871" i="13"/>
  <c r="A6871" i="13"/>
  <c r="B6870" i="13"/>
  <c r="A6870" i="13"/>
  <c r="B6869" i="13"/>
  <c r="A6869" i="13"/>
  <c r="B6868" i="13"/>
  <c r="A6868" i="13"/>
  <c r="B6867" i="13"/>
  <c r="A6867" i="13"/>
  <c r="B6866" i="13"/>
  <c r="A6866" i="13"/>
  <c r="B6865" i="13"/>
  <c r="A6865" i="13"/>
  <c r="B6864" i="13"/>
  <c r="A6864" i="13"/>
  <c r="B6863" i="13"/>
  <c r="A6863" i="13"/>
  <c r="B6862" i="13"/>
  <c r="A6862" i="13"/>
  <c r="B6861" i="13"/>
  <c r="A6861" i="13"/>
  <c r="B6860" i="13"/>
  <c r="A6860" i="13"/>
  <c r="B6859" i="13"/>
  <c r="A6859" i="13"/>
  <c r="B6858" i="13"/>
  <c r="A6858" i="13"/>
  <c r="B6857" i="13"/>
  <c r="A6857" i="13"/>
  <c r="B6856" i="13"/>
  <c r="A6856" i="13"/>
  <c r="B6855" i="13"/>
  <c r="A6855" i="13"/>
  <c r="B6854" i="13"/>
  <c r="A6854" i="13"/>
  <c r="B6853" i="13"/>
  <c r="A6853" i="13"/>
  <c r="B6852" i="13"/>
  <c r="A6852" i="13"/>
  <c r="B6851" i="13"/>
  <c r="A6851" i="13"/>
  <c r="B6850" i="13"/>
  <c r="A6850" i="13"/>
  <c r="B6849" i="13"/>
  <c r="A6849" i="13"/>
  <c r="B6848" i="13"/>
  <c r="A6848" i="13"/>
  <c r="B6847" i="13"/>
  <c r="A6847" i="13"/>
  <c r="B6846" i="13"/>
  <c r="A6846" i="13"/>
  <c r="B6845" i="13"/>
  <c r="A6845" i="13"/>
  <c r="B6844" i="13"/>
  <c r="A6844" i="13"/>
  <c r="B6843" i="13"/>
  <c r="A6843" i="13"/>
  <c r="B6842" i="13"/>
  <c r="A6842" i="13"/>
  <c r="B6841" i="13"/>
  <c r="A6841" i="13"/>
  <c r="B6840" i="13"/>
  <c r="A6840" i="13"/>
  <c r="B6839" i="13"/>
  <c r="A6839" i="13"/>
  <c r="B6838" i="13"/>
  <c r="A6838" i="13"/>
  <c r="B6837" i="13"/>
  <c r="A6837" i="13"/>
  <c r="B6836" i="13"/>
  <c r="A6836" i="13"/>
  <c r="B6835" i="13"/>
  <c r="A6835" i="13"/>
  <c r="B6834" i="13"/>
  <c r="A6834" i="13"/>
  <c r="B6833" i="13"/>
  <c r="A6833" i="13"/>
  <c r="B6832" i="13"/>
  <c r="A6832" i="13"/>
  <c r="B6831" i="13"/>
  <c r="A6831" i="13"/>
  <c r="B6830" i="13"/>
  <c r="A6830" i="13"/>
  <c r="B6829" i="13"/>
  <c r="A6829" i="13"/>
  <c r="B6828" i="13"/>
  <c r="A6828" i="13"/>
  <c r="B6827" i="13"/>
  <c r="A6827" i="13"/>
  <c r="B6826" i="13"/>
  <c r="A6826" i="13"/>
  <c r="B6825" i="13"/>
  <c r="A6825" i="13"/>
  <c r="B6824" i="13"/>
  <c r="A6824" i="13"/>
  <c r="B6823" i="13"/>
  <c r="A6823" i="13"/>
  <c r="B6822" i="13"/>
  <c r="A6822" i="13"/>
  <c r="B6821" i="13"/>
  <c r="A6821" i="13"/>
  <c r="B6820" i="13"/>
  <c r="A6820" i="13"/>
  <c r="B6819" i="13"/>
  <c r="A6819" i="13"/>
  <c r="B6818" i="13"/>
  <c r="A6818" i="13"/>
  <c r="B6817" i="13"/>
  <c r="A6817" i="13"/>
  <c r="B6816" i="13"/>
  <c r="A6816" i="13"/>
  <c r="B6815" i="13"/>
  <c r="A6815" i="13"/>
  <c r="B6814" i="13"/>
  <c r="A6814" i="13"/>
  <c r="B6813" i="13"/>
  <c r="A6813" i="13"/>
  <c r="B6812" i="13"/>
  <c r="A6812" i="13"/>
  <c r="B6811" i="13"/>
  <c r="A6811" i="13"/>
  <c r="B6810" i="13"/>
  <c r="A6810" i="13"/>
  <c r="B6809" i="13"/>
  <c r="A6809" i="13"/>
  <c r="B6808" i="13"/>
  <c r="A6808" i="13"/>
  <c r="B6807" i="13"/>
  <c r="A6807" i="13"/>
  <c r="B6806" i="13"/>
  <c r="A6806" i="13"/>
  <c r="B6805" i="13"/>
  <c r="A6805" i="13"/>
  <c r="B6804" i="13"/>
  <c r="A6804" i="13"/>
  <c r="B6803" i="13"/>
  <c r="A6803" i="13"/>
  <c r="B6802" i="13"/>
  <c r="A6802" i="13"/>
  <c r="B6801" i="13"/>
  <c r="A6801" i="13"/>
  <c r="B6800" i="13"/>
  <c r="A6800" i="13"/>
  <c r="B6799" i="13"/>
  <c r="A6799" i="13"/>
  <c r="B6798" i="13"/>
  <c r="A6798" i="13"/>
  <c r="B6797" i="13"/>
  <c r="A6797" i="13"/>
  <c r="B6796" i="13"/>
  <c r="A6796" i="13"/>
  <c r="B6795" i="13"/>
  <c r="A6795" i="13"/>
  <c r="B6794" i="13"/>
  <c r="A6794" i="13"/>
  <c r="B6793" i="13"/>
  <c r="A6793" i="13"/>
  <c r="B6792" i="13"/>
  <c r="A6792" i="13"/>
  <c r="B6791" i="13"/>
  <c r="A6791" i="13"/>
  <c r="B6790" i="13"/>
  <c r="A6790" i="13"/>
  <c r="B6789" i="13"/>
  <c r="A6789" i="13"/>
  <c r="B6788" i="13"/>
  <c r="A6788" i="13"/>
  <c r="B6787" i="13"/>
  <c r="A6787" i="13"/>
  <c r="B6786" i="13"/>
  <c r="A6786" i="13"/>
  <c r="B6785" i="13"/>
  <c r="A6785" i="13"/>
  <c r="B6784" i="13"/>
  <c r="A6784" i="13"/>
  <c r="B6783" i="13"/>
  <c r="A6783" i="13"/>
  <c r="B6782" i="13"/>
  <c r="A6782" i="13"/>
  <c r="B6781" i="13"/>
  <c r="A6781" i="13"/>
  <c r="B6780" i="13"/>
  <c r="A6780" i="13"/>
  <c r="B6779" i="13"/>
  <c r="A6779" i="13"/>
  <c r="B6778" i="13"/>
  <c r="A6778" i="13"/>
  <c r="B6777" i="13"/>
  <c r="A6777" i="13"/>
  <c r="B6776" i="13"/>
  <c r="A6776" i="13"/>
  <c r="B6775" i="13"/>
  <c r="A6775" i="13"/>
  <c r="B6774" i="13"/>
  <c r="A6774" i="13"/>
  <c r="B6773" i="13"/>
  <c r="A6773" i="13"/>
  <c r="B6772" i="13"/>
  <c r="A6772" i="13"/>
  <c r="B6771" i="13"/>
  <c r="A6771" i="13"/>
  <c r="B6770" i="13"/>
  <c r="A6770" i="13"/>
  <c r="B6769" i="13"/>
  <c r="A6769" i="13"/>
  <c r="B6768" i="13"/>
  <c r="A6768" i="13"/>
  <c r="B6767" i="13"/>
  <c r="A6767" i="13"/>
  <c r="B6766" i="13"/>
  <c r="A6766" i="13"/>
  <c r="B6765" i="13"/>
  <c r="A6765" i="13"/>
  <c r="B6764" i="13"/>
  <c r="A6764" i="13"/>
  <c r="B6763" i="13"/>
  <c r="A6763" i="13"/>
  <c r="B6762" i="13"/>
  <c r="A6762" i="13"/>
  <c r="B6761" i="13"/>
  <c r="A6761" i="13"/>
  <c r="B6760" i="13"/>
  <c r="A6760" i="13"/>
  <c r="B6759" i="13"/>
  <c r="A6759" i="13"/>
  <c r="B6758" i="13"/>
  <c r="A6758" i="13"/>
  <c r="B6757" i="13"/>
  <c r="A6757" i="13"/>
  <c r="B6756" i="13"/>
  <c r="A6756" i="13"/>
  <c r="B6755" i="13"/>
  <c r="A6755" i="13"/>
  <c r="B6754" i="13"/>
  <c r="A6754" i="13"/>
  <c r="B6753" i="13"/>
  <c r="A6753" i="13"/>
  <c r="B6752" i="13"/>
  <c r="A6752" i="13"/>
  <c r="B6751" i="13"/>
  <c r="A6751" i="13"/>
  <c r="B6750" i="13"/>
  <c r="A6750" i="13"/>
  <c r="B6749" i="13"/>
  <c r="A6749" i="13"/>
  <c r="B6748" i="13"/>
  <c r="A6748" i="13"/>
  <c r="B6747" i="13"/>
  <c r="A6747" i="13"/>
  <c r="B6746" i="13"/>
  <c r="A6746" i="13"/>
  <c r="B6745" i="13"/>
  <c r="A6745" i="13"/>
  <c r="B6744" i="13"/>
  <c r="A6744" i="13"/>
  <c r="B6743" i="13"/>
  <c r="A6743" i="13"/>
  <c r="B6742" i="13"/>
  <c r="A6742" i="13"/>
  <c r="B6741" i="13"/>
  <c r="A6741" i="13"/>
  <c r="B6740" i="13"/>
  <c r="A6740" i="13"/>
  <c r="B6739" i="13"/>
  <c r="A6739" i="13"/>
  <c r="B6738" i="13"/>
  <c r="A6738" i="13"/>
  <c r="B6737" i="13"/>
  <c r="A6737" i="13"/>
  <c r="B6736" i="13"/>
  <c r="A6736" i="13"/>
  <c r="B6735" i="13"/>
  <c r="A6735" i="13"/>
  <c r="B6734" i="13"/>
  <c r="A6734" i="13"/>
  <c r="B6733" i="13"/>
  <c r="A6733" i="13"/>
  <c r="B6732" i="13"/>
  <c r="A6732" i="13"/>
  <c r="B6731" i="13"/>
  <c r="A6731" i="13"/>
  <c r="B6730" i="13"/>
  <c r="A6730" i="13"/>
  <c r="B6729" i="13"/>
  <c r="A6729" i="13"/>
  <c r="B6728" i="13"/>
  <c r="A6728" i="13"/>
  <c r="B6727" i="13"/>
  <c r="A6727" i="13"/>
  <c r="B6726" i="13"/>
  <c r="A6726" i="13"/>
  <c r="B6725" i="13"/>
  <c r="A6725" i="13"/>
  <c r="B6724" i="13"/>
  <c r="A6724" i="13"/>
  <c r="B6723" i="13"/>
  <c r="A6723" i="13"/>
  <c r="B6722" i="13"/>
  <c r="A6722" i="13"/>
  <c r="B6721" i="13"/>
  <c r="A6721" i="13"/>
  <c r="B6720" i="13"/>
  <c r="A6720" i="13"/>
  <c r="B6719" i="13"/>
  <c r="A6719" i="13"/>
  <c r="B6718" i="13"/>
  <c r="A6718" i="13"/>
  <c r="B6717" i="13"/>
  <c r="A6717" i="13"/>
  <c r="B6716" i="13"/>
  <c r="A6716" i="13"/>
  <c r="B6715" i="13"/>
  <c r="A6715" i="13"/>
  <c r="B6714" i="13"/>
  <c r="A6714" i="13"/>
  <c r="B6713" i="13"/>
  <c r="A6713" i="13"/>
  <c r="B6712" i="13"/>
  <c r="A6712" i="13"/>
  <c r="B6711" i="13"/>
  <c r="A6711" i="13"/>
  <c r="B6710" i="13"/>
  <c r="A6710" i="13"/>
  <c r="B6709" i="13"/>
  <c r="A6709" i="13"/>
  <c r="B6708" i="13"/>
  <c r="A6708" i="13"/>
  <c r="B6707" i="13"/>
  <c r="A6707" i="13"/>
  <c r="B6706" i="13"/>
  <c r="A6706" i="13"/>
  <c r="B6705" i="13"/>
  <c r="A6705" i="13"/>
  <c r="B6704" i="13"/>
  <c r="A6704" i="13"/>
  <c r="B6703" i="13"/>
  <c r="A6703" i="13"/>
  <c r="B6702" i="13"/>
  <c r="A6702" i="13"/>
  <c r="B6701" i="13"/>
  <c r="A6701" i="13"/>
  <c r="B6700" i="13"/>
  <c r="A6700" i="13"/>
  <c r="B6699" i="13"/>
  <c r="A6699" i="13"/>
  <c r="B6698" i="13"/>
  <c r="A6698" i="13"/>
  <c r="B6697" i="13"/>
  <c r="A6697" i="13"/>
  <c r="B6696" i="13"/>
  <c r="A6696" i="13"/>
  <c r="B6695" i="13"/>
  <c r="A6695" i="13"/>
  <c r="B6694" i="13"/>
  <c r="A6694" i="13"/>
  <c r="B6693" i="13"/>
  <c r="A6693" i="13"/>
  <c r="B6692" i="13"/>
  <c r="A6692" i="13"/>
  <c r="B6691" i="13"/>
  <c r="A6691" i="13"/>
  <c r="B6690" i="13"/>
  <c r="A6690" i="13"/>
  <c r="B6689" i="13"/>
  <c r="A6689" i="13"/>
  <c r="B6688" i="13"/>
  <c r="A6688" i="13"/>
  <c r="B6687" i="13"/>
  <c r="A6687" i="13"/>
  <c r="B6686" i="13"/>
  <c r="A6686" i="13"/>
  <c r="B6685" i="13"/>
  <c r="A6685" i="13"/>
  <c r="B6684" i="13"/>
  <c r="A6684" i="13"/>
  <c r="B6683" i="13"/>
  <c r="A6683" i="13"/>
  <c r="B6682" i="13"/>
  <c r="A6682" i="13"/>
  <c r="B6681" i="13"/>
  <c r="A6681" i="13"/>
  <c r="B6680" i="13"/>
  <c r="A6680" i="13"/>
  <c r="B6679" i="13"/>
  <c r="A6679" i="13"/>
  <c r="B6678" i="13"/>
  <c r="A6678" i="13"/>
  <c r="B6677" i="13"/>
  <c r="A6677" i="13"/>
  <c r="B6676" i="13"/>
  <c r="A6676" i="13"/>
  <c r="B6675" i="13"/>
  <c r="A6675" i="13"/>
  <c r="B6674" i="13"/>
  <c r="A6674" i="13"/>
  <c r="B6673" i="13"/>
  <c r="A6673" i="13"/>
  <c r="B6672" i="13"/>
  <c r="A6672" i="13"/>
  <c r="B6671" i="13"/>
  <c r="A6671" i="13"/>
  <c r="B6670" i="13"/>
  <c r="A6670" i="13"/>
  <c r="B6669" i="13"/>
  <c r="A6669" i="13"/>
  <c r="B6668" i="13"/>
  <c r="A6668" i="13"/>
  <c r="B6667" i="13"/>
  <c r="A6667" i="13"/>
  <c r="B6666" i="13"/>
  <c r="A6666" i="13"/>
  <c r="B6665" i="13"/>
  <c r="A6665" i="13"/>
  <c r="B6664" i="13"/>
  <c r="A6664" i="13"/>
  <c r="B6663" i="13"/>
  <c r="A6663" i="13"/>
  <c r="B6662" i="13"/>
  <c r="A6662" i="13"/>
  <c r="B6661" i="13"/>
  <c r="A6661" i="13"/>
  <c r="B6660" i="13"/>
  <c r="A6660" i="13"/>
  <c r="B6659" i="13"/>
  <c r="A6659" i="13"/>
  <c r="B6658" i="13"/>
  <c r="A6658" i="13"/>
  <c r="B6657" i="13"/>
  <c r="A6657" i="13"/>
  <c r="B6656" i="13"/>
  <c r="A6656" i="13"/>
  <c r="B6655" i="13"/>
  <c r="A6655" i="13"/>
  <c r="B6654" i="13"/>
  <c r="A6654" i="13"/>
  <c r="B6653" i="13"/>
  <c r="A6653" i="13"/>
  <c r="B6652" i="13"/>
  <c r="A6652" i="13"/>
  <c r="B6651" i="13"/>
  <c r="A6651" i="13"/>
  <c r="B6650" i="13"/>
  <c r="A6650" i="13"/>
  <c r="B6649" i="13"/>
  <c r="A6649" i="13"/>
  <c r="B6648" i="13"/>
  <c r="A6648" i="13"/>
  <c r="B6647" i="13"/>
  <c r="A6647" i="13"/>
  <c r="B6646" i="13"/>
  <c r="A6646" i="13"/>
  <c r="B6645" i="13"/>
  <c r="A6645" i="13"/>
  <c r="B6644" i="13"/>
  <c r="A6644" i="13"/>
  <c r="B6643" i="13"/>
  <c r="A6643" i="13"/>
  <c r="B6642" i="13"/>
  <c r="A6642" i="13"/>
  <c r="B6641" i="13"/>
  <c r="A6641" i="13"/>
  <c r="B6640" i="13"/>
  <c r="A6640" i="13"/>
  <c r="B6639" i="13"/>
  <c r="A6639" i="13"/>
  <c r="B6638" i="13"/>
  <c r="A6638" i="13"/>
  <c r="B6637" i="13"/>
  <c r="A6637" i="13"/>
  <c r="B6636" i="13"/>
  <c r="A6636" i="13"/>
  <c r="B6635" i="13"/>
  <c r="A6635" i="13"/>
  <c r="B6634" i="13"/>
  <c r="A6634" i="13"/>
  <c r="B6633" i="13"/>
  <c r="A6633" i="13"/>
  <c r="B6632" i="13"/>
  <c r="A6632" i="13"/>
  <c r="B6631" i="13"/>
  <c r="A6631" i="13"/>
  <c r="B6630" i="13"/>
  <c r="A6630" i="13"/>
  <c r="B6629" i="13"/>
  <c r="A6629" i="13"/>
  <c r="B6628" i="13"/>
  <c r="A6628" i="13"/>
  <c r="B6627" i="13"/>
  <c r="A6627" i="13"/>
  <c r="B6626" i="13"/>
  <c r="A6626" i="13"/>
  <c r="B6625" i="13"/>
  <c r="A6625" i="13"/>
  <c r="B6624" i="13"/>
  <c r="A6624" i="13"/>
  <c r="B6623" i="13"/>
  <c r="A6623" i="13"/>
  <c r="B6622" i="13"/>
  <c r="A6622" i="13"/>
  <c r="B6621" i="13"/>
  <c r="A6621" i="13"/>
  <c r="B6620" i="13"/>
  <c r="A6620" i="13"/>
  <c r="B6619" i="13"/>
  <c r="A6619" i="13"/>
  <c r="B6618" i="13"/>
  <c r="A6618" i="13"/>
  <c r="B6617" i="13"/>
  <c r="A6617" i="13"/>
  <c r="B6616" i="13"/>
  <c r="A6616" i="13"/>
  <c r="B6615" i="13"/>
  <c r="A6615" i="13"/>
  <c r="B6614" i="13"/>
  <c r="A6614" i="13"/>
  <c r="B6613" i="13"/>
  <c r="A6613" i="13"/>
  <c r="B6612" i="13"/>
  <c r="A6612" i="13"/>
  <c r="B6611" i="13"/>
  <c r="A6611" i="13"/>
  <c r="B6610" i="13"/>
  <c r="A6610" i="13"/>
  <c r="B6609" i="13"/>
  <c r="A6609" i="13"/>
  <c r="B6608" i="13"/>
  <c r="A6608" i="13"/>
  <c r="B6607" i="13"/>
  <c r="A6607" i="13"/>
  <c r="B6606" i="13"/>
  <c r="A6606" i="13"/>
  <c r="B6605" i="13"/>
  <c r="A6605" i="13"/>
  <c r="B6604" i="13"/>
  <c r="A6604" i="13"/>
  <c r="B6603" i="13"/>
  <c r="A6603" i="13"/>
  <c r="B6602" i="13"/>
  <c r="A6602" i="13"/>
  <c r="B6601" i="13"/>
  <c r="A6601" i="13"/>
  <c r="B6600" i="13"/>
  <c r="A6600" i="13"/>
  <c r="B6599" i="13"/>
  <c r="A6599" i="13"/>
  <c r="B6598" i="13"/>
  <c r="A6598" i="13"/>
  <c r="B6597" i="13"/>
  <c r="A6597" i="13"/>
  <c r="B6596" i="13"/>
  <c r="A6596" i="13"/>
  <c r="B6595" i="13"/>
  <c r="A6595" i="13"/>
  <c r="B6594" i="13"/>
  <c r="A6594" i="13"/>
  <c r="B6593" i="13"/>
  <c r="A6593" i="13"/>
  <c r="B6592" i="13"/>
  <c r="A6592" i="13"/>
  <c r="B6591" i="13"/>
  <c r="A6591" i="13"/>
  <c r="B6590" i="13"/>
  <c r="A6590" i="13"/>
  <c r="B6589" i="13"/>
  <c r="A6589" i="13"/>
  <c r="B6588" i="13"/>
  <c r="A6588" i="13"/>
  <c r="B6587" i="13"/>
  <c r="A6587" i="13"/>
  <c r="B6586" i="13"/>
  <c r="A6586" i="13"/>
  <c r="B6585" i="13"/>
  <c r="A6585" i="13"/>
  <c r="B6584" i="13"/>
  <c r="A6584" i="13"/>
  <c r="B6583" i="13"/>
  <c r="A6583" i="13"/>
  <c r="B6582" i="13"/>
  <c r="A6582" i="13"/>
  <c r="B6581" i="13"/>
  <c r="A6581" i="13"/>
  <c r="B6580" i="13"/>
  <c r="A6580" i="13"/>
  <c r="B6579" i="13"/>
  <c r="A6579" i="13"/>
  <c r="B6578" i="13"/>
  <c r="A6578" i="13"/>
  <c r="B6577" i="13"/>
  <c r="A6577" i="13"/>
  <c r="B6576" i="13"/>
  <c r="A6576" i="13"/>
  <c r="B6575" i="13"/>
  <c r="A6575" i="13"/>
  <c r="B6574" i="13"/>
  <c r="A6574" i="13"/>
  <c r="B6573" i="13"/>
  <c r="A6573" i="13"/>
  <c r="B6572" i="13"/>
  <c r="A6572" i="13"/>
  <c r="B6571" i="13"/>
  <c r="A6571" i="13"/>
  <c r="B6570" i="13"/>
  <c r="A6570" i="13"/>
  <c r="B6569" i="13"/>
  <c r="A6569" i="13"/>
  <c r="B6568" i="13"/>
  <c r="A6568" i="13"/>
  <c r="B6567" i="13"/>
  <c r="A6567" i="13"/>
  <c r="B6566" i="13"/>
  <c r="A6566" i="13"/>
  <c r="B6565" i="13"/>
  <c r="A6565" i="13"/>
  <c r="B6564" i="13"/>
  <c r="A6564" i="13"/>
  <c r="B6563" i="13"/>
  <c r="A6563" i="13"/>
  <c r="B6562" i="13"/>
  <c r="A6562" i="13"/>
  <c r="B6561" i="13"/>
  <c r="A6561" i="13"/>
  <c r="B6560" i="13"/>
  <c r="A6560" i="13"/>
  <c r="B6559" i="13"/>
  <c r="A6559" i="13"/>
  <c r="B6558" i="13"/>
  <c r="A6558" i="13"/>
  <c r="B6557" i="13"/>
  <c r="A6557" i="13"/>
  <c r="B6556" i="13"/>
  <c r="A6556" i="13"/>
  <c r="B6555" i="13"/>
  <c r="A6555" i="13"/>
  <c r="B6554" i="13"/>
  <c r="A6554" i="13"/>
  <c r="B6553" i="13"/>
  <c r="A6553" i="13"/>
  <c r="B6552" i="13"/>
  <c r="A6552" i="13"/>
  <c r="B6551" i="13"/>
  <c r="A6551" i="13"/>
  <c r="B6550" i="13"/>
  <c r="A6550" i="13"/>
  <c r="B6549" i="13"/>
  <c r="A6549" i="13"/>
  <c r="B6548" i="13"/>
  <c r="A6548" i="13"/>
  <c r="B6547" i="13"/>
  <c r="A6547" i="13"/>
  <c r="B6546" i="13"/>
  <c r="A6546" i="13"/>
  <c r="B6545" i="13"/>
  <c r="A6545" i="13"/>
  <c r="B6544" i="13"/>
  <c r="A6544" i="13"/>
  <c r="B6543" i="13"/>
  <c r="A6543" i="13"/>
  <c r="B6542" i="13"/>
  <c r="A6542" i="13"/>
  <c r="B6541" i="13"/>
  <c r="A6541" i="13"/>
  <c r="B6540" i="13"/>
  <c r="A6540" i="13"/>
  <c r="B6539" i="13"/>
  <c r="A6539" i="13"/>
  <c r="B6538" i="13"/>
  <c r="A6538" i="13"/>
  <c r="B6537" i="13"/>
  <c r="A6537" i="13"/>
  <c r="B6536" i="13"/>
  <c r="A6536" i="13"/>
  <c r="B6535" i="13"/>
  <c r="A6535" i="13"/>
  <c r="B6534" i="13"/>
  <c r="A6534" i="13"/>
  <c r="B6533" i="13"/>
  <c r="A6533" i="13"/>
  <c r="B6532" i="13"/>
  <c r="A6532" i="13"/>
  <c r="B6531" i="13"/>
  <c r="A6531" i="13"/>
  <c r="B6530" i="13"/>
  <c r="A6530" i="13"/>
  <c r="B6529" i="13"/>
  <c r="A6529" i="13"/>
  <c r="B6528" i="13"/>
  <c r="A6528" i="13"/>
  <c r="B6527" i="13"/>
  <c r="A6527" i="13"/>
  <c r="B6526" i="13"/>
  <c r="A6526" i="13"/>
  <c r="B6525" i="13"/>
  <c r="A6525" i="13"/>
  <c r="B6524" i="13"/>
  <c r="A6524" i="13"/>
  <c r="B6523" i="13"/>
  <c r="A6523" i="13"/>
  <c r="B6522" i="13"/>
  <c r="A6522" i="13"/>
  <c r="B6521" i="13"/>
  <c r="A6521" i="13"/>
  <c r="B6520" i="13"/>
  <c r="A6520" i="13"/>
  <c r="B6519" i="13"/>
  <c r="A6519" i="13"/>
  <c r="B6518" i="13"/>
  <c r="A6518" i="13"/>
  <c r="B6517" i="13"/>
  <c r="A6517" i="13"/>
  <c r="B6516" i="13"/>
  <c r="A6516" i="13"/>
  <c r="B6515" i="13"/>
  <c r="A6515" i="13"/>
  <c r="B6514" i="13"/>
  <c r="A6514" i="13"/>
  <c r="B6513" i="13"/>
  <c r="A6513" i="13"/>
  <c r="B6512" i="13"/>
  <c r="A6512" i="13"/>
  <c r="B6511" i="13"/>
  <c r="A6511" i="13"/>
  <c r="B6510" i="13"/>
  <c r="A6510" i="13"/>
  <c r="B6509" i="13"/>
  <c r="A6509" i="13"/>
  <c r="B6508" i="13"/>
  <c r="A6508" i="13"/>
  <c r="B6507" i="13"/>
  <c r="A6507" i="13"/>
  <c r="B6506" i="13"/>
  <c r="A6506" i="13"/>
  <c r="B6505" i="13"/>
  <c r="A6505" i="13"/>
  <c r="B6504" i="13"/>
  <c r="A6504" i="13"/>
  <c r="B6503" i="13"/>
  <c r="A6503" i="13"/>
  <c r="B6502" i="13"/>
  <c r="A6502" i="13"/>
  <c r="B6501" i="13"/>
  <c r="A6501" i="13"/>
  <c r="B6500" i="13"/>
  <c r="A6500" i="13"/>
  <c r="B6499" i="13"/>
  <c r="A6499" i="13"/>
  <c r="B6498" i="13"/>
  <c r="A6498" i="13"/>
  <c r="B6497" i="13"/>
  <c r="A6497" i="13"/>
  <c r="B6496" i="13"/>
  <c r="A6496" i="13"/>
  <c r="B6495" i="13"/>
  <c r="A6495" i="13"/>
  <c r="B6494" i="13"/>
  <c r="A6494" i="13"/>
  <c r="B6493" i="13"/>
  <c r="A6493" i="13"/>
  <c r="B6492" i="13"/>
  <c r="A6492" i="13"/>
  <c r="B6491" i="13"/>
  <c r="A6491" i="13"/>
  <c r="B6490" i="13"/>
  <c r="A6490" i="13"/>
  <c r="B6489" i="13"/>
  <c r="A6489" i="13"/>
  <c r="B6488" i="13"/>
  <c r="A6488" i="13"/>
  <c r="B6487" i="13"/>
  <c r="A6487" i="13"/>
  <c r="B6486" i="13"/>
  <c r="A6486" i="13"/>
  <c r="B6485" i="13"/>
  <c r="A6485" i="13"/>
  <c r="B6484" i="13"/>
  <c r="A6484" i="13"/>
  <c r="B6483" i="13"/>
  <c r="A6483" i="13"/>
  <c r="B6482" i="13"/>
  <c r="A6482" i="13"/>
  <c r="B6481" i="13"/>
  <c r="A6481" i="13"/>
  <c r="B6480" i="13"/>
  <c r="A6480" i="13"/>
  <c r="B6479" i="13"/>
  <c r="A6479" i="13"/>
  <c r="B6478" i="13"/>
  <c r="A6478" i="13"/>
  <c r="B6477" i="13"/>
  <c r="A6477" i="13"/>
  <c r="B6476" i="13"/>
  <c r="A6476" i="13"/>
  <c r="B6475" i="13"/>
  <c r="A6475" i="13"/>
  <c r="B6474" i="13"/>
  <c r="A6474" i="13"/>
  <c r="B6473" i="13"/>
  <c r="A6473" i="13"/>
  <c r="B6472" i="13"/>
  <c r="A6472" i="13"/>
  <c r="B6471" i="13"/>
  <c r="A6471" i="13"/>
  <c r="B6470" i="13"/>
  <c r="A6470" i="13"/>
  <c r="B6469" i="13"/>
  <c r="A6469" i="13"/>
  <c r="B6468" i="13"/>
  <c r="A6468" i="13"/>
  <c r="B6467" i="13"/>
  <c r="A6467" i="13"/>
  <c r="B6466" i="13"/>
  <c r="A6466" i="13"/>
  <c r="B6465" i="13"/>
  <c r="A6465" i="13"/>
  <c r="B6464" i="13"/>
  <c r="A6464" i="13"/>
  <c r="B6463" i="13"/>
  <c r="A6463" i="13"/>
  <c r="B6462" i="13"/>
  <c r="A6462" i="13"/>
  <c r="B6461" i="13"/>
  <c r="A6461" i="13"/>
  <c r="B6460" i="13"/>
  <c r="A6460" i="13"/>
  <c r="B6459" i="13"/>
  <c r="A6459" i="13"/>
  <c r="B6458" i="13"/>
  <c r="A6458" i="13"/>
  <c r="B6457" i="13"/>
  <c r="A6457" i="13"/>
  <c r="B6456" i="13"/>
  <c r="A6456" i="13"/>
  <c r="B6455" i="13"/>
  <c r="A6455" i="13"/>
  <c r="B6454" i="13"/>
  <c r="A6454" i="13"/>
  <c r="B6453" i="13"/>
  <c r="A6453" i="13"/>
  <c r="B6452" i="13"/>
  <c r="A6452" i="13"/>
  <c r="B6451" i="13"/>
  <c r="A6451" i="13"/>
  <c r="B6450" i="13"/>
  <c r="A6450" i="13"/>
  <c r="B6449" i="13"/>
  <c r="A6449" i="13"/>
  <c r="B6448" i="13"/>
  <c r="A6448" i="13"/>
  <c r="B6447" i="13"/>
  <c r="A6447" i="13"/>
  <c r="B6446" i="13"/>
  <c r="A6446" i="13"/>
  <c r="B6445" i="13"/>
  <c r="A6445" i="13"/>
  <c r="B6444" i="13"/>
  <c r="A6444" i="13"/>
  <c r="B6443" i="13"/>
  <c r="A6443" i="13"/>
  <c r="B6442" i="13"/>
  <c r="A6442" i="13"/>
  <c r="B6441" i="13"/>
  <c r="A6441" i="13"/>
  <c r="B6440" i="13"/>
  <c r="A6440" i="13"/>
  <c r="B6439" i="13"/>
  <c r="A6439" i="13"/>
  <c r="B6438" i="13"/>
  <c r="A6438" i="13"/>
  <c r="B6437" i="13"/>
  <c r="A6437" i="13"/>
  <c r="B6436" i="13"/>
  <c r="A6436" i="13"/>
  <c r="B6435" i="13"/>
  <c r="A6435" i="13"/>
  <c r="B6434" i="13"/>
  <c r="A6434" i="13"/>
  <c r="B6433" i="13"/>
  <c r="A6433" i="13"/>
  <c r="B6432" i="13"/>
  <c r="A6432" i="13"/>
  <c r="B6431" i="13"/>
  <c r="A6431" i="13"/>
  <c r="B6430" i="13"/>
  <c r="A6430" i="13"/>
  <c r="B6429" i="13"/>
  <c r="A6429" i="13"/>
  <c r="B6428" i="13"/>
  <c r="A6428" i="13"/>
  <c r="B6427" i="13"/>
  <c r="A6427" i="13"/>
  <c r="B6426" i="13"/>
  <c r="A6426" i="13"/>
  <c r="B6425" i="13"/>
  <c r="A6425" i="13"/>
  <c r="B6424" i="13"/>
  <c r="A6424" i="13"/>
  <c r="B6423" i="13"/>
  <c r="A6423" i="13"/>
  <c r="B6422" i="13"/>
  <c r="A6422" i="13"/>
  <c r="B6421" i="13"/>
  <c r="A6421" i="13"/>
  <c r="B6420" i="13"/>
  <c r="A6420" i="13"/>
  <c r="B6419" i="13"/>
  <c r="A6419" i="13"/>
  <c r="B6418" i="13"/>
  <c r="A6418" i="13"/>
  <c r="B6417" i="13"/>
  <c r="A6417" i="13"/>
  <c r="B6416" i="13"/>
  <c r="A6416" i="13"/>
  <c r="B6415" i="13"/>
  <c r="A6415" i="13"/>
  <c r="B6414" i="13"/>
  <c r="A6414" i="13"/>
  <c r="B6413" i="13"/>
  <c r="A6413" i="13"/>
  <c r="B6412" i="13"/>
  <c r="A6412" i="13"/>
  <c r="B6411" i="13"/>
  <c r="A6411" i="13"/>
  <c r="B6410" i="13"/>
  <c r="A6410" i="13"/>
  <c r="B6409" i="13"/>
  <c r="A6409" i="13"/>
  <c r="B6408" i="13"/>
  <c r="A6408" i="13"/>
  <c r="B6407" i="13"/>
  <c r="A6407" i="13"/>
  <c r="B6406" i="13"/>
  <c r="A6406" i="13"/>
  <c r="B6405" i="13"/>
  <c r="A6405" i="13"/>
  <c r="B6404" i="13"/>
  <c r="A6404" i="13"/>
  <c r="B6403" i="13"/>
  <c r="A6403" i="13"/>
  <c r="B6402" i="13"/>
  <c r="A6402" i="13"/>
  <c r="B6401" i="13"/>
  <c r="A6401" i="13"/>
  <c r="B6400" i="13"/>
  <c r="A6400" i="13"/>
  <c r="B6399" i="13"/>
  <c r="A6399" i="13"/>
  <c r="B6398" i="13"/>
  <c r="A6398" i="13"/>
  <c r="B6397" i="13"/>
  <c r="A6397" i="13"/>
  <c r="B6396" i="13"/>
  <c r="A6396" i="13"/>
  <c r="A6395" i="13"/>
  <c r="B6394" i="13"/>
  <c r="A6394" i="13"/>
  <c r="B6393" i="13"/>
  <c r="A6393" i="13"/>
  <c r="B6392" i="13"/>
  <c r="A6392" i="13"/>
  <c r="B6391" i="13"/>
  <c r="A6391" i="13"/>
  <c r="B6390" i="13"/>
  <c r="A6390" i="13"/>
  <c r="B6389" i="13"/>
  <c r="A6389" i="13"/>
  <c r="B6388" i="13"/>
  <c r="A6388" i="13"/>
  <c r="B6387" i="13"/>
  <c r="A6387" i="13"/>
  <c r="B6386" i="13"/>
  <c r="A6386" i="13"/>
  <c r="B6385" i="13"/>
  <c r="A6385" i="13"/>
  <c r="B6384" i="13"/>
  <c r="A6384" i="13"/>
  <c r="B6383" i="13"/>
  <c r="A6383" i="13"/>
  <c r="B6382" i="13"/>
  <c r="A6382" i="13"/>
  <c r="B6381" i="13"/>
  <c r="A6381" i="13"/>
  <c r="B6380" i="13"/>
  <c r="A6380" i="13"/>
  <c r="B6379" i="13"/>
  <c r="A6379" i="13"/>
  <c r="B6378" i="13"/>
  <c r="A6378" i="13"/>
  <c r="B6377" i="13"/>
  <c r="A6377" i="13"/>
  <c r="B6376" i="13"/>
  <c r="A6376" i="13"/>
  <c r="B6375" i="13"/>
  <c r="A6375" i="13"/>
  <c r="B6374" i="13"/>
  <c r="A6374" i="13"/>
  <c r="B6373" i="13"/>
  <c r="A6373" i="13"/>
  <c r="B6372" i="13"/>
  <c r="A6372" i="13"/>
  <c r="B6371" i="13"/>
  <c r="A6371" i="13"/>
  <c r="B6370" i="13"/>
  <c r="A6370" i="13"/>
  <c r="B6369" i="13"/>
  <c r="A6369" i="13"/>
  <c r="B6368" i="13"/>
  <c r="A6368" i="13"/>
  <c r="B6367" i="13"/>
  <c r="A6367" i="13"/>
  <c r="B6366" i="13"/>
  <c r="A6366" i="13"/>
  <c r="B6365" i="13"/>
  <c r="A6365" i="13"/>
  <c r="B6364" i="13"/>
  <c r="A6364" i="13"/>
  <c r="B6363" i="13"/>
  <c r="A6363" i="13"/>
  <c r="B6362" i="13"/>
  <c r="A6362" i="13"/>
  <c r="B6361" i="13"/>
  <c r="A6361" i="13"/>
  <c r="B6360" i="13"/>
  <c r="A6360" i="13"/>
  <c r="B6359" i="13"/>
  <c r="A6359" i="13"/>
  <c r="B6358" i="13"/>
  <c r="A6358" i="13"/>
  <c r="B6357" i="13"/>
  <c r="A6357" i="13"/>
  <c r="B6356" i="13"/>
  <c r="A6356" i="13"/>
  <c r="B6355" i="13"/>
  <c r="A6355" i="13"/>
  <c r="B6354" i="13"/>
  <c r="A6354" i="13"/>
  <c r="B6353" i="13"/>
  <c r="A6353" i="13"/>
  <c r="B6352" i="13"/>
  <c r="A6352" i="13"/>
  <c r="B6351" i="13"/>
  <c r="A6351" i="13"/>
  <c r="B6350" i="13"/>
  <c r="A6350" i="13"/>
  <c r="B6349" i="13"/>
  <c r="A6349" i="13"/>
  <c r="B6348" i="13"/>
  <c r="A6348" i="13"/>
  <c r="B6347" i="13"/>
  <c r="A6347" i="13"/>
  <c r="B6346" i="13"/>
  <c r="A6346" i="13"/>
  <c r="B6345" i="13"/>
  <c r="A6345" i="13"/>
  <c r="B6344" i="13"/>
  <c r="A6344" i="13"/>
  <c r="B6343" i="13"/>
  <c r="A6343" i="13"/>
  <c r="B6342" i="13"/>
  <c r="A6342" i="13"/>
  <c r="B6341" i="13"/>
  <c r="A6341" i="13"/>
  <c r="B6340" i="13"/>
  <c r="A6340" i="13"/>
  <c r="B6339" i="13"/>
  <c r="A6339" i="13"/>
  <c r="B6338" i="13"/>
  <c r="A6338" i="13"/>
  <c r="B6337" i="13"/>
  <c r="A6337" i="13"/>
  <c r="B6336" i="13"/>
  <c r="A6336" i="13"/>
  <c r="B6335" i="13"/>
  <c r="A6335" i="13"/>
  <c r="B6334" i="13"/>
  <c r="A6334" i="13"/>
  <c r="B6333" i="13"/>
  <c r="A6333" i="13"/>
  <c r="B6332" i="13"/>
  <c r="A6332" i="13"/>
  <c r="B6331" i="13"/>
  <c r="A6331" i="13"/>
  <c r="B6330" i="13"/>
  <c r="A6330" i="13"/>
  <c r="B6329" i="13"/>
  <c r="A6329" i="13"/>
  <c r="B6328" i="13"/>
  <c r="A6328" i="13"/>
  <c r="B6327" i="13"/>
  <c r="A6327" i="13"/>
  <c r="B6326" i="13"/>
  <c r="A6326" i="13"/>
  <c r="B6325" i="13"/>
  <c r="A6325" i="13"/>
  <c r="B6324" i="13"/>
  <c r="A6324" i="13"/>
  <c r="B6323" i="13"/>
  <c r="A6323" i="13"/>
  <c r="B6322" i="13"/>
  <c r="A6322" i="13"/>
  <c r="B6321" i="13"/>
  <c r="A6321" i="13"/>
  <c r="B6320" i="13"/>
  <c r="A6320" i="13"/>
  <c r="B6319" i="13"/>
  <c r="A6319" i="13"/>
  <c r="B6318" i="13"/>
  <c r="A6318" i="13"/>
  <c r="B6317" i="13"/>
  <c r="A6317" i="13"/>
  <c r="B6316" i="13"/>
  <c r="A6316" i="13"/>
  <c r="B6315" i="13"/>
  <c r="A6315" i="13"/>
  <c r="B6314" i="13"/>
  <c r="A6314" i="13"/>
  <c r="B6313" i="13"/>
  <c r="A6313" i="13"/>
  <c r="B6312" i="13"/>
  <c r="A6312" i="13"/>
  <c r="B6311" i="13"/>
  <c r="A6311" i="13"/>
  <c r="B6310" i="13"/>
  <c r="A6310" i="13"/>
  <c r="B6309" i="13"/>
  <c r="A6309" i="13"/>
  <c r="B6308" i="13"/>
  <c r="A6308" i="13"/>
  <c r="B6307" i="13"/>
  <c r="A6307" i="13"/>
  <c r="B6306" i="13"/>
  <c r="A6306" i="13"/>
  <c r="B6305" i="13"/>
  <c r="A6305" i="13"/>
  <c r="B6304" i="13"/>
  <c r="A6304" i="13"/>
  <c r="B6303" i="13"/>
  <c r="A6303" i="13"/>
  <c r="B6302" i="13"/>
  <c r="A6302" i="13"/>
  <c r="B6301" i="13"/>
  <c r="A6301" i="13"/>
  <c r="B6300" i="13"/>
  <c r="A6300" i="13"/>
  <c r="B6299" i="13"/>
  <c r="A6299" i="13"/>
  <c r="B6298" i="13"/>
  <c r="A6298" i="13"/>
  <c r="B6297" i="13"/>
  <c r="A6297" i="13"/>
  <c r="B6296" i="13"/>
  <c r="A6296" i="13"/>
  <c r="B6295" i="13"/>
  <c r="A6295" i="13"/>
  <c r="B6294" i="13"/>
  <c r="A6294" i="13"/>
  <c r="B6293" i="13"/>
  <c r="A6293" i="13"/>
  <c r="B6292" i="13"/>
  <c r="A6292" i="13"/>
  <c r="B6291" i="13"/>
  <c r="A6291" i="13"/>
  <c r="B6290" i="13"/>
  <c r="A6290" i="13"/>
  <c r="B6289" i="13"/>
  <c r="A6289" i="13"/>
  <c r="B6288" i="13"/>
  <c r="A6288" i="13"/>
  <c r="B6287" i="13"/>
  <c r="A6287" i="13"/>
  <c r="B6286" i="13"/>
  <c r="A6286" i="13"/>
  <c r="B6285" i="13"/>
  <c r="A6285" i="13"/>
  <c r="B6284" i="13"/>
  <c r="A6284" i="13"/>
  <c r="B6283" i="13"/>
  <c r="A6283" i="13"/>
  <c r="B6282" i="13"/>
  <c r="A6282" i="13"/>
  <c r="B6281" i="13"/>
  <c r="A6281" i="13"/>
  <c r="B6280" i="13"/>
  <c r="A6280" i="13"/>
  <c r="B6279" i="13"/>
  <c r="A6279" i="13"/>
  <c r="B6278" i="13"/>
  <c r="A6278" i="13"/>
  <c r="B6277" i="13"/>
  <c r="A6277" i="13"/>
  <c r="B6276" i="13"/>
  <c r="A6276" i="13"/>
  <c r="B6275" i="13"/>
  <c r="A6275" i="13"/>
  <c r="B6274" i="13"/>
  <c r="A6274" i="13"/>
  <c r="B6273" i="13"/>
  <c r="A6273" i="13"/>
  <c r="B6272" i="13"/>
  <c r="A6272" i="13"/>
  <c r="B6271" i="13"/>
  <c r="A6271" i="13"/>
  <c r="B6270" i="13"/>
  <c r="A6270" i="13"/>
  <c r="B6269" i="13"/>
  <c r="A6269" i="13"/>
  <c r="B6268" i="13"/>
  <c r="A6268" i="13"/>
  <c r="B6267" i="13"/>
  <c r="A6267" i="13"/>
  <c r="B6266" i="13"/>
  <c r="A6266" i="13"/>
  <c r="B6265" i="13"/>
  <c r="A6265" i="13"/>
  <c r="B6264" i="13"/>
  <c r="A6264" i="13"/>
  <c r="B6263" i="13"/>
  <c r="A6263" i="13"/>
  <c r="B6262" i="13"/>
  <c r="A6262" i="13"/>
  <c r="B6261" i="13"/>
  <c r="A6261" i="13"/>
  <c r="B6260" i="13"/>
  <c r="A6260" i="13"/>
  <c r="B6259" i="13"/>
  <c r="A6259" i="13"/>
  <c r="B6258" i="13"/>
  <c r="A6258" i="13"/>
  <c r="B6257" i="13"/>
  <c r="A6257" i="13"/>
  <c r="B6256" i="13"/>
  <c r="A6256" i="13"/>
  <c r="B6255" i="13"/>
  <c r="A6255" i="13"/>
  <c r="B6254" i="13"/>
  <c r="A6254" i="13"/>
  <c r="B6253" i="13"/>
  <c r="A6253" i="13"/>
  <c r="B6252" i="13"/>
  <c r="A6252" i="13"/>
  <c r="B6251" i="13"/>
  <c r="A6251" i="13"/>
  <c r="B6250" i="13"/>
  <c r="A6250" i="13"/>
  <c r="B6249" i="13"/>
  <c r="A6249" i="13"/>
  <c r="B6248" i="13"/>
  <c r="A6248" i="13"/>
  <c r="B6247" i="13"/>
  <c r="A6247" i="13"/>
  <c r="B6246" i="13"/>
  <c r="A6246" i="13"/>
  <c r="B6245" i="13"/>
  <c r="A6245" i="13"/>
  <c r="B6244" i="13"/>
  <c r="A6244" i="13"/>
  <c r="B6243" i="13"/>
  <c r="A6243" i="13"/>
  <c r="B6242" i="13"/>
  <c r="A6242" i="13"/>
  <c r="B6241" i="13"/>
  <c r="A6241" i="13"/>
  <c r="B6240" i="13"/>
  <c r="A6240" i="13"/>
  <c r="B6239" i="13"/>
  <c r="A6239" i="13"/>
  <c r="B6238" i="13"/>
  <c r="A6238" i="13"/>
  <c r="B6237" i="13"/>
  <c r="A6237" i="13"/>
  <c r="B6236" i="13"/>
  <c r="A6236" i="13"/>
  <c r="B6235" i="13"/>
  <c r="A6235" i="13"/>
  <c r="B6234" i="13"/>
  <c r="A6234" i="13"/>
  <c r="B6233" i="13"/>
  <c r="A6233" i="13"/>
  <c r="B6232" i="13"/>
  <c r="A6232" i="13"/>
  <c r="B6231" i="13"/>
  <c r="A6231" i="13"/>
  <c r="B6230" i="13"/>
  <c r="A6230" i="13"/>
  <c r="B6229" i="13"/>
  <c r="A6229" i="13"/>
  <c r="B6228" i="13"/>
  <c r="A6228" i="13"/>
  <c r="B6227" i="13"/>
  <c r="A6227" i="13"/>
  <c r="B6226" i="13"/>
  <c r="A6226" i="13"/>
  <c r="B6225" i="13"/>
  <c r="A6225" i="13"/>
  <c r="B6224" i="13"/>
  <c r="A6224" i="13"/>
  <c r="B6223" i="13"/>
  <c r="A6223" i="13"/>
  <c r="B6222" i="13"/>
  <c r="A6222" i="13"/>
  <c r="B6221" i="13"/>
  <c r="A6221" i="13"/>
  <c r="B6220" i="13"/>
  <c r="A6220" i="13"/>
  <c r="B6219" i="13"/>
  <c r="A6219" i="13"/>
  <c r="B6218" i="13"/>
  <c r="A6218" i="13"/>
  <c r="B6217" i="13"/>
  <c r="A6217" i="13"/>
  <c r="B6216" i="13"/>
  <c r="A6216" i="13"/>
  <c r="B6215" i="13"/>
  <c r="A6215" i="13"/>
  <c r="B6214" i="13"/>
  <c r="A6214" i="13"/>
  <c r="B6213" i="13"/>
  <c r="A6213" i="13"/>
  <c r="B6212" i="13"/>
  <c r="A6212" i="13"/>
  <c r="B6211" i="13"/>
  <c r="A6211" i="13"/>
  <c r="B6210" i="13"/>
  <c r="A6210" i="13"/>
  <c r="B6209" i="13"/>
  <c r="A6209" i="13"/>
  <c r="B6208" i="13"/>
  <c r="A6208" i="13"/>
  <c r="B6207" i="13"/>
  <c r="A6207" i="13"/>
  <c r="B6206" i="13"/>
  <c r="A6206" i="13"/>
  <c r="B6205" i="13"/>
  <c r="A6205" i="13"/>
  <c r="B6204" i="13"/>
  <c r="A6204" i="13"/>
  <c r="B6203" i="13"/>
  <c r="A6203" i="13"/>
  <c r="B6202" i="13"/>
  <c r="A6202" i="13"/>
  <c r="B6201" i="13"/>
  <c r="A6201" i="13"/>
  <c r="B6200" i="13"/>
  <c r="A6200" i="13"/>
  <c r="B6199" i="13"/>
  <c r="A6199" i="13"/>
  <c r="B6198" i="13"/>
  <c r="A6198" i="13"/>
  <c r="B6197" i="13"/>
  <c r="A6197" i="13"/>
  <c r="B6196" i="13"/>
  <c r="A6196" i="13"/>
  <c r="B6195" i="13"/>
  <c r="A6195" i="13"/>
  <c r="B6194" i="13"/>
  <c r="A6194" i="13"/>
  <c r="B6193" i="13"/>
  <c r="A6193" i="13"/>
  <c r="B6192" i="13"/>
  <c r="A6192" i="13"/>
  <c r="B6191" i="13"/>
  <c r="A6191" i="13"/>
  <c r="B6190" i="13"/>
  <c r="A6190" i="13"/>
  <c r="B6189" i="13"/>
  <c r="A6189" i="13"/>
  <c r="B6188" i="13"/>
  <c r="A6188" i="13"/>
  <c r="B6187" i="13"/>
  <c r="A6187" i="13"/>
  <c r="B6186" i="13"/>
  <c r="A6186" i="13"/>
  <c r="B6185" i="13"/>
  <c r="A6185" i="13"/>
  <c r="B6184" i="13"/>
  <c r="A6184" i="13"/>
  <c r="B6183" i="13"/>
  <c r="A6183" i="13"/>
  <c r="B6182" i="13"/>
  <c r="A6182" i="13"/>
  <c r="B6181" i="13"/>
  <c r="A6181" i="13"/>
  <c r="B6180" i="13"/>
  <c r="A6180" i="13"/>
  <c r="B6179" i="13"/>
  <c r="A6179" i="13"/>
  <c r="B6178" i="13"/>
  <c r="A6178" i="13"/>
  <c r="B6177" i="13"/>
  <c r="A6177" i="13"/>
  <c r="B6176" i="13"/>
  <c r="A6176" i="13"/>
  <c r="B6175" i="13"/>
  <c r="A6175" i="13"/>
  <c r="B6174" i="13"/>
  <c r="A6174" i="13"/>
  <c r="B6173" i="13"/>
  <c r="A6173" i="13"/>
  <c r="B6172" i="13"/>
  <c r="A6172" i="13"/>
  <c r="B6171" i="13"/>
  <c r="A6171" i="13"/>
  <c r="B6170" i="13"/>
  <c r="A6170" i="13"/>
  <c r="B6169" i="13"/>
  <c r="A6169" i="13"/>
  <c r="B6168" i="13"/>
  <c r="A6168" i="13"/>
  <c r="B6167" i="13"/>
  <c r="A6167" i="13"/>
  <c r="B6166" i="13"/>
  <c r="A6166" i="13"/>
  <c r="B6165" i="13"/>
  <c r="A6165" i="13"/>
  <c r="B6164" i="13"/>
  <c r="A6164" i="13"/>
  <c r="B6163" i="13"/>
  <c r="A6163" i="13"/>
  <c r="B6162" i="13"/>
  <c r="A6162" i="13"/>
  <c r="B6161" i="13"/>
  <c r="A6161" i="13"/>
  <c r="B6160" i="13"/>
  <c r="A6160" i="13"/>
  <c r="B6159" i="13"/>
  <c r="A6159" i="13"/>
  <c r="B6158" i="13"/>
  <c r="A6158" i="13"/>
  <c r="B6157" i="13"/>
  <c r="A6157" i="13"/>
  <c r="B6156" i="13"/>
  <c r="A6156" i="13"/>
  <c r="B6155" i="13"/>
  <c r="A6155" i="13"/>
  <c r="B6154" i="13"/>
  <c r="A6154" i="13"/>
  <c r="B6153" i="13"/>
  <c r="A6153" i="13"/>
  <c r="B6152" i="13"/>
  <c r="A6152" i="13"/>
  <c r="B6151" i="13"/>
  <c r="A6151" i="13"/>
  <c r="B6150" i="13"/>
  <c r="A6150" i="13"/>
  <c r="B6149" i="13"/>
  <c r="A6149" i="13"/>
  <c r="B6148" i="13"/>
  <c r="A6148" i="13"/>
  <c r="B6147" i="13"/>
  <c r="A6147" i="13"/>
  <c r="B6146" i="13"/>
  <c r="A6146" i="13"/>
  <c r="B6145" i="13"/>
  <c r="A6145" i="13"/>
  <c r="B6144" i="13"/>
  <c r="A6144" i="13"/>
  <c r="B6143" i="13"/>
  <c r="A6143" i="13"/>
  <c r="B6142" i="13"/>
  <c r="A6142" i="13"/>
  <c r="B6141" i="13"/>
  <c r="A6141" i="13"/>
  <c r="B6140" i="13"/>
  <c r="A6140" i="13"/>
  <c r="B6139" i="13"/>
  <c r="A6139" i="13"/>
  <c r="B6138" i="13"/>
  <c r="A6138" i="13"/>
  <c r="B6137" i="13"/>
  <c r="A6137" i="13"/>
  <c r="B6136" i="13"/>
  <c r="A6136" i="13"/>
  <c r="B6135" i="13"/>
  <c r="A6135" i="13"/>
  <c r="B6134" i="13"/>
  <c r="A6134" i="13"/>
  <c r="B6133" i="13"/>
  <c r="A6133" i="13"/>
  <c r="B6132" i="13"/>
  <c r="A6132" i="13"/>
  <c r="B6131" i="13"/>
  <c r="A6131" i="13"/>
  <c r="B6130" i="13"/>
  <c r="A6130" i="13"/>
  <c r="B6129" i="13"/>
  <c r="A6129" i="13"/>
  <c r="B6128" i="13"/>
  <c r="A6128" i="13"/>
  <c r="B6127" i="13"/>
  <c r="A6127" i="13"/>
  <c r="B6126" i="13"/>
  <c r="A6126" i="13"/>
  <c r="B6125" i="13"/>
  <c r="A6125" i="13"/>
  <c r="B6124" i="13"/>
  <c r="A6124" i="13"/>
  <c r="B6123" i="13"/>
  <c r="A6123" i="13"/>
  <c r="B6122" i="13"/>
  <c r="A6122" i="13"/>
  <c r="B6121" i="13"/>
  <c r="A6121" i="13"/>
  <c r="B6120" i="13"/>
  <c r="A6120" i="13"/>
  <c r="B6119" i="13"/>
  <c r="A6119" i="13"/>
  <c r="B6118" i="13"/>
  <c r="A6118" i="13"/>
  <c r="B6117" i="13"/>
  <c r="A6117" i="13"/>
  <c r="B6116" i="13"/>
  <c r="A6116" i="13"/>
  <c r="B6115" i="13"/>
  <c r="A6115" i="13"/>
  <c r="B6114" i="13"/>
  <c r="A6114" i="13"/>
  <c r="B6113" i="13"/>
  <c r="A6113" i="13"/>
  <c r="B6112" i="13"/>
  <c r="A6112" i="13"/>
  <c r="B6111" i="13"/>
  <c r="A6111" i="13"/>
  <c r="B6110" i="13"/>
  <c r="A6110" i="13"/>
  <c r="B6109" i="13"/>
  <c r="A6109" i="13"/>
  <c r="B6108" i="13"/>
  <c r="A6108" i="13"/>
  <c r="B6107" i="13"/>
  <c r="A6107" i="13"/>
  <c r="B6106" i="13"/>
  <c r="A6106" i="13"/>
  <c r="B6105" i="13"/>
  <c r="A6105" i="13"/>
  <c r="B6104" i="13"/>
  <c r="A6104" i="13"/>
  <c r="B6103" i="13"/>
  <c r="A6103" i="13"/>
  <c r="B6102" i="13"/>
  <c r="A6102" i="13"/>
  <c r="B6101" i="13"/>
  <c r="A6101" i="13"/>
  <c r="B6100" i="13"/>
  <c r="A6100" i="13"/>
  <c r="B6099" i="13"/>
  <c r="A6099" i="13"/>
  <c r="B6098" i="13"/>
  <c r="A6098" i="13"/>
  <c r="B6097" i="13"/>
  <c r="A6097" i="13"/>
  <c r="B6096" i="13"/>
  <c r="A6096" i="13"/>
  <c r="B6095" i="13"/>
  <c r="A6095" i="13"/>
  <c r="B6094" i="13"/>
  <c r="A6094" i="13"/>
  <c r="B6093" i="13"/>
  <c r="A6093" i="13"/>
  <c r="B6092" i="13"/>
  <c r="A6092" i="13"/>
  <c r="B6091" i="13"/>
  <c r="A6091" i="13"/>
  <c r="B6090" i="13"/>
  <c r="A6090" i="13"/>
  <c r="B6089" i="13"/>
  <c r="A6089" i="13"/>
  <c r="B6088" i="13"/>
  <c r="A6088" i="13"/>
  <c r="B6087" i="13"/>
  <c r="A6087" i="13"/>
  <c r="B6086" i="13"/>
  <c r="A6086" i="13"/>
  <c r="B6085" i="13"/>
  <c r="A6085" i="13"/>
  <c r="B6084" i="13"/>
  <c r="A6084" i="13"/>
  <c r="B6083" i="13"/>
  <c r="A6083" i="13"/>
  <c r="B6082" i="13"/>
  <c r="A6082" i="13"/>
  <c r="B6081" i="13"/>
  <c r="A6081" i="13"/>
  <c r="B6080" i="13"/>
  <c r="A6080" i="13"/>
  <c r="B6079" i="13"/>
  <c r="A6079" i="13"/>
  <c r="B6078" i="13"/>
  <c r="A6078" i="13"/>
  <c r="B6077" i="13"/>
  <c r="A6077" i="13"/>
  <c r="B6076" i="13"/>
  <c r="A6076" i="13"/>
  <c r="B6075" i="13"/>
  <c r="A6075" i="13"/>
  <c r="B6074" i="13"/>
  <c r="A6074" i="13"/>
  <c r="B6073" i="13"/>
  <c r="A6073" i="13"/>
  <c r="B6072" i="13"/>
  <c r="A6072" i="13"/>
  <c r="B6071" i="13"/>
  <c r="A6071" i="13"/>
  <c r="B6070" i="13"/>
  <c r="A6070" i="13"/>
  <c r="B6069" i="13"/>
  <c r="A6069" i="13"/>
  <c r="B6068" i="13"/>
  <c r="A6068" i="13"/>
  <c r="B6067" i="13"/>
  <c r="A6067" i="13"/>
  <c r="B6066" i="13"/>
  <c r="A6066" i="13"/>
  <c r="B6065" i="13"/>
  <c r="A6065" i="13"/>
  <c r="B6064" i="13"/>
  <c r="A6064" i="13"/>
  <c r="B6063" i="13"/>
  <c r="A6063" i="13"/>
  <c r="B6062" i="13"/>
  <c r="A6062" i="13"/>
  <c r="B6061" i="13"/>
  <c r="A6061" i="13"/>
  <c r="B6060" i="13"/>
  <c r="A6060" i="13"/>
  <c r="B6059" i="13"/>
  <c r="A6059" i="13"/>
  <c r="B6058" i="13"/>
  <c r="A6058" i="13"/>
  <c r="B6057" i="13"/>
  <c r="A6057" i="13"/>
  <c r="B6056" i="13"/>
  <c r="A6056" i="13"/>
  <c r="B6055" i="13"/>
  <c r="A6055" i="13"/>
  <c r="B6054" i="13"/>
  <c r="A6054" i="13"/>
  <c r="B6053" i="13"/>
  <c r="A6053" i="13"/>
  <c r="B6052" i="13"/>
  <c r="A6052" i="13"/>
  <c r="B6051" i="13"/>
  <c r="A6051" i="13"/>
  <c r="B6050" i="13"/>
  <c r="A6050" i="13"/>
  <c r="B6049" i="13"/>
  <c r="A6049" i="13"/>
  <c r="B6048" i="13"/>
  <c r="A6048" i="13"/>
  <c r="B6047" i="13"/>
  <c r="A6047" i="13"/>
  <c r="B6046" i="13"/>
  <c r="A6046" i="13"/>
  <c r="B6045" i="13"/>
  <c r="A6045" i="13"/>
  <c r="B6044" i="13"/>
  <c r="A6044" i="13"/>
  <c r="B6043" i="13"/>
  <c r="A6043" i="13"/>
  <c r="B6042" i="13"/>
  <c r="A6042" i="13"/>
  <c r="B6041" i="13"/>
  <c r="A6041" i="13"/>
  <c r="B6040" i="13"/>
  <c r="A6040" i="13"/>
  <c r="B6039" i="13"/>
  <c r="A6039" i="13"/>
  <c r="B6038" i="13"/>
  <c r="A6038" i="13"/>
  <c r="B6037" i="13"/>
  <c r="A6037" i="13"/>
  <c r="B6036" i="13"/>
  <c r="A6036" i="13"/>
  <c r="B6035" i="13"/>
  <c r="A6035" i="13"/>
  <c r="B6034" i="13"/>
  <c r="A6034" i="13"/>
  <c r="B6033" i="13"/>
  <c r="A6033" i="13"/>
  <c r="B6032" i="13"/>
  <c r="A6032" i="13"/>
  <c r="B6031" i="13"/>
  <c r="A6031" i="13"/>
  <c r="B6030" i="13"/>
  <c r="A6030" i="13"/>
  <c r="B6029" i="13"/>
  <c r="A6029" i="13"/>
  <c r="B6028" i="13"/>
  <c r="A6028" i="13"/>
  <c r="B6027" i="13"/>
  <c r="A6027" i="13"/>
  <c r="B6026" i="13"/>
  <c r="A6026" i="13"/>
  <c r="B6025" i="13"/>
  <c r="A6025" i="13"/>
  <c r="B6024" i="13"/>
  <c r="A6024" i="13"/>
  <c r="B6023" i="13"/>
  <c r="A6023" i="13"/>
  <c r="B6022" i="13"/>
  <c r="A6022" i="13"/>
  <c r="B6021" i="13"/>
  <c r="A6021" i="13"/>
  <c r="B6020" i="13"/>
  <c r="A6020" i="13"/>
  <c r="B6019" i="13"/>
  <c r="A6019" i="13"/>
  <c r="B6018" i="13"/>
  <c r="A6018" i="13"/>
  <c r="B6017" i="13"/>
  <c r="A6017" i="13"/>
  <c r="B6016" i="13"/>
  <c r="A6016" i="13"/>
  <c r="B6015" i="13"/>
  <c r="A6015" i="13"/>
  <c r="B6014" i="13"/>
  <c r="A6014" i="13"/>
  <c r="B6013" i="13"/>
  <c r="A6013" i="13"/>
  <c r="B6012" i="13"/>
  <c r="A6012" i="13"/>
  <c r="B6011" i="13"/>
  <c r="A6011" i="13"/>
  <c r="B6010" i="13"/>
  <c r="A6010" i="13"/>
  <c r="B6009" i="13"/>
  <c r="A6009" i="13"/>
  <c r="B6008" i="13"/>
  <c r="A6008" i="13"/>
  <c r="B6007" i="13"/>
  <c r="A6007" i="13"/>
  <c r="B6006" i="13"/>
  <c r="A6006" i="13"/>
  <c r="B6005" i="13"/>
  <c r="A6005" i="13"/>
  <c r="B6004" i="13"/>
  <c r="A6004" i="13"/>
  <c r="B6003" i="13"/>
  <c r="A6003" i="13"/>
  <c r="B6002" i="13"/>
  <c r="A6002" i="13"/>
  <c r="B6001" i="13"/>
  <c r="A6001" i="13"/>
  <c r="B6000" i="13"/>
  <c r="A6000" i="13"/>
  <c r="B5999" i="13"/>
  <c r="A5999" i="13"/>
  <c r="B5998" i="13"/>
  <c r="A5998" i="13"/>
  <c r="B5997" i="13"/>
  <c r="A5997" i="13"/>
  <c r="B5996" i="13"/>
  <c r="A5996" i="13"/>
  <c r="B5995" i="13"/>
  <c r="A5995" i="13"/>
  <c r="B5994" i="13"/>
  <c r="A5994" i="13"/>
  <c r="B5993" i="13"/>
  <c r="A5993" i="13"/>
  <c r="B5992" i="13"/>
  <c r="A5992" i="13"/>
  <c r="B5991" i="13"/>
  <c r="A5991" i="13"/>
  <c r="B5990" i="13"/>
  <c r="A5990" i="13"/>
  <c r="B5989" i="13"/>
  <c r="A5989" i="13"/>
  <c r="B5988" i="13"/>
  <c r="A5988" i="13"/>
  <c r="B5987" i="13"/>
  <c r="A5987" i="13"/>
  <c r="B5986" i="13"/>
  <c r="A5986" i="13"/>
  <c r="B5985" i="13"/>
  <c r="A5985" i="13"/>
  <c r="B5984" i="13"/>
  <c r="A5984" i="13"/>
  <c r="B5983" i="13"/>
  <c r="A5983" i="13"/>
  <c r="B5982" i="13"/>
  <c r="A5982" i="13"/>
  <c r="B5981" i="13"/>
  <c r="A5981" i="13"/>
  <c r="B5980" i="13"/>
  <c r="A5980" i="13"/>
  <c r="B5979" i="13"/>
  <c r="A5979" i="13"/>
  <c r="B5978" i="13"/>
  <c r="A5978" i="13"/>
  <c r="B5977" i="13"/>
  <c r="A5977" i="13"/>
  <c r="B5976" i="13"/>
  <c r="A5976" i="13"/>
  <c r="B5975" i="13"/>
  <c r="A5975" i="13"/>
  <c r="B5974" i="13"/>
  <c r="A5974" i="13"/>
  <c r="B5973" i="13"/>
  <c r="A5973" i="13"/>
  <c r="B5972" i="13"/>
  <c r="A5972" i="13"/>
  <c r="B5971" i="13"/>
  <c r="A5971" i="13"/>
  <c r="B5970" i="13"/>
  <c r="A5970" i="13"/>
  <c r="B5969" i="13"/>
  <c r="A5969" i="13"/>
  <c r="B5968" i="13"/>
  <c r="A5968" i="13"/>
  <c r="B5967" i="13"/>
  <c r="A5967" i="13"/>
  <c r="B5966" i="13"/>
  <c r="A5966" i="13"/>
  <c r="B5965" i="13"/>
  <c r="A5965" i="13"/>
  <c r="B5964" i="13"/>
  <c r="A5964" i="13"/>
  <c r="B5963" i="13"/>
  <c r="A5963" i="13"/>
  <c r="B5962" i="13"/>
  <c r="A5962" i="13"/>
  <c r="B5961" i="13"/>
  <c r="A5961" i="13"/>
  <c r="B5960" i="13"/>
  <c r="A5960" i="13"/>
  <c r="B5959" i="13"/>
  <c r="A5959" i="13"/>
  <c r="B5958" i="13"/>
  <c r="A5958" i="13"/>
  <c r="B5957" i="13"/>
  <c r="A5957" i="13"/>
  <c r="B5956" i="13"/>
  <c r="A5956" i="13"/>
  <c r="B5955" i="13"/>
  <c r="A5955" i="13"/>
  <c r="B5954" i="13"/>
  <c r="A5954" i="13"/>
  <c r="B5953" i="13"/>
  <c r="A5953" i="13"/>
  <c r="B5952" i="13"/>
  <c r="A5952" i="13"/>
  <c r="B5951" i="13"/>
  <c r="A5951" i="13"/>
  <c r="B5950" i="13"/>
  <c r="A5950" i="13"/>
  <c r="B5949" i="13"/>
  <c r="A5949" i="13"/>
  <c r="B5948" i="13"/>
  <c r="A5948" i="13"/>
  <c r="B5947" i="13"/>
  <c r="A5947" i="13"/>
  <c r="B5946" i="13"/>
  <c r="A5946" i="13"/>
  <c r="B5945" i="13"/>
  <c r="A5945" i="13"/>
  <c r="B5944" i="13"/>
  <c r="A5944" i="13"/>
  <c r="B5943" i="13"/>
  <c r="A5943" i="13"/>
  <c r="B5942" i="13"/>
  <c r="A5942" i="13"/>
  <c r="B5941" i="13"/>
  <c r="A5941" i="13"/>
  <c r="B5940" i="13"/>
  <c r="A5940" i="13"/>
  <c r="B5939" i="13"/>
  <c r="A5939" i="13"/>
  <c r="B5938" i="13"/>
  <c r="A5938" i="13"/>
  <c r="B5937" i="13"/>
  <c r="A5937" i="13"/>
  <c r="B5936" i="13"/>
  <c r="A5936" i="13"/>
  <c r="B5935" i="13"/>
  <c r="A5935" i="13"/>
  <c r="B5934" i="13"/>
  <c r="A5934" i="13"/>
  <c r="B5933" i="13"/>
  <c r="A5933" i="13"/>
  <c r="B5932" i="13"/>
  <c r="A5932" i="13"/>
  <c r="B5931" i="13"/>
  <c r="A5931" i="13"/>
  <c r="B5930" i="13"/>
  <c r="A5930" i="13"/>
  <c r="B5929" i="13"/>
  <c r="A5929" i="13"/>
  <c r="B5928" i="13"/>
  <c r="A5928" i="13"/>
  <c r="B5927" i="13"/>
  <c r="A5927" i="13"/>
  <c r="B5926" i="13"/>
  <c r="A5926" i="13"/>
  <c r="B5925" i="13"/>
  <c r="A5925" i="13"/>
  <c r="B5924" i="13"/>
  <c r="A5924" i="13"/>
  <c r="B5923" i="13"/>
  <c r="A5923" i="13"/>
  <c r="B5922" i="13"/>
  <c r="A5922" i="13"/>
  <c r="B5921" i="13"/>
  <c r="A5921" i="13"/>
  <c r="B5920" i="13"/>
  <c r="A5920" i="13"/>
  <c r="B5919" i="13"/>
  <c r="A5919" i="13"/>
  <c r="B5918" i="13"/>
  <c r="A5918" i="13"/>
  <c r="B5917" i="13"/>
  <c r="A5917" i="13"/>
  <c r="B5916" i="13"/>
  <c r="A5916" i="13"/>
  <c r="B5915" i="13"/>
  <c r="A5915" i="13"/>
  <c r="B5914" i="13"/>
  <c r="A5914" i="13"/>
  <c r="B5913" i="13"/>
  <c r="A5913" i="13"/>
  <c r="B5912" i="13"/>
  <c r="A5912" i="13"/>
  <c r="B5911" i="13"/>
  <c r="A5911" i="13"/>
  <c r="B5910" i="13"/>
  <c r="A5910" i="13"/>
  <c r="B5909" i="13"/>
  <c r="A5909" i="13"/>
  <c r="B5908" i="13"/>
  <c r="A5908" i="13"/>
  <c r="B5907" i="13"/>
  <c r="A5907" i="13"/>
  <c r="B5906" i="13"/>
  <c r="A5906" i="13"/>
  <c r="B5905" i="13"/>
  <c r="A5905" i="13"/>
  <c r="B5904" i="13"/>
  <c r="A5904" i="13"/>
  <c r="B5903" i="13"/>
  <c r="A5903" i="13"/>
  <c r="B5902" i="13"/>
  <c r="A5902" i="13"/>
  <c r="B5901" i="13"/>
  <c r="A5901" i="13"/>
  <c r="B5900" i="13"/>
  <c r="A5900" i="13"/>
  <c r="B5899" i="13"/>
  <c r="A5899" i="13"/>
  <c r="B5898" i="13"/>
  <c r="A5898" i="13"/>
  <c r="B5897" i="13"/>
  <c r="A5897" i="13"/>
  <c r="B5896" i="13"/>
  <c r="A5896" i="13"/>
  <c r="B5895" i="13"/>
  <c r="A5895" i="13"/>
  <c r="B5894" i="13"/>
  <c r="A5894" i="13"/>
  <c r="B5893" i="13"/>
  <c r="A5893" i="13"/>
  <c r="B5892" i="13"/>
  <c r="A5892" i="13"/>
  <c r="B5891" i="13"/>
  <c r="A5891" i="13"/>
  <c r="B5890" i="13"/>
  <c r="A5890" i="13"/>
  <c r="B5889" i="13"/>
  <c r="A5889" i="13"/>
  <c r="B5888" i="13"/>
  <c r="A5888" i="13"/>
  <c r="B5887" i="13"/>
  <c r="A5887" i="13"/>
  <c r="B5886" i="13"/>
  <c r="A5886" i="13"/>
  <c r="B5885" i="13"/>
  <c r="A5885" i="13"/>
  <c r="B5884" i="13"/>
  <c r="A5884" i="13"/>
  <c r="B5883" i="13"/>
  <c r="A5883" i="13"/>
  <c r="B5882" i="13"/>
  <c r="A5882" i="13"/>
  <c r="B5881" i="13"/>
  <c r="A5881" i="13"/>
  <c r="B5880" i="13"/>
  <c r="A5880" i="13"/>
  <c r="B5879" i="13"/>
  <c r="A5879" i="13"/>
  <c r="B5878" i="13"/>
  <c r="A5878" i="13"/>
  <c r="B5877" i="13"/>
  <c r="A5877" i="13"/>
  <c r="B5876" i="13"/>
  <c r="A5876" i="13"/>
  <c r="B5875" i="13"/>
  <c r="A5875" i="13"/>
  <c r="B5874" i="13"/>
  <c r="A5874" i="13"/>
  <c r="B5873" i="13"/>
  <c r="A5873" i="13"/>
  <c r="B5872" i="13"/>
  <c r="A5872" i="13"/>
  <c r="B5871" i="13"/>
  <c r="A5871" i="13"/>
  <c r="B5870" i="13"/>
  <c r="A5870" i="13"/>
  <c r="B5869" i="13"/>
  <c r="A5869" i="13"/>
  <c r="B5868" i="13"/>
  <c r="A5868" i="13"/>
  <c r="B5867" i="13"/>
  <c r="A5867" i="13"/>
  <c r="B5866" i="13"/>
  <c r="A5866" i="13"/>
  <c r="B5865" i="13"/>
  <c r="A5865" i="13"/>
  <c r="B5864" i="13"/>
  <c r="A5864" i="13"/>
  <c r="B5863" i="13"/>
  <c r="A5863" i="13"/>
  <c r="B5862" i="13"/>
  <c r="A5862" i="13"/>
  <c r="B5861" i="13"/>
  <c r="A5861" i="13"/>
  <c r="B5860" i="13"/>
  <c r="A5860" i="13"/>
  <c r="B5859" i="13"/>
  <c r="A5859" i="13"/>
  <c r="B5858" i="13"/>
  <c r="A5858" i="13"/>
  <c r="B5857" i="13"/>
  <c r="A5857" i="13"/>
  <c r="B5856" i="13"/>
  <c r="A5856" i="13"/>
  <c r="B5855" i="13"/>
  <c r="A5855" i="13"/>
  <c r="B5854" i="13"/>
  <c r="A5854" i="13"/>
  <c r="B5853" i="13"/>
  <c r="A5853" i="13"/>
  <c r="B5852" i="13"/>
  <c r="A5852" i="13"/>
  <c r="B5851" i="13"/>
  <c r="A5851" i="13"/>
  <c r="B5850" i="13"/>
  <c r="A5850" i="13"/>
  <c r="B5849" i="13"/>
  <c r="A5849" i="13"/>
  <c r="B5848" i="13"/>
  <c r="A5848" i="13"/>
  <c r="B5847" i="13"/>
  <c r="A5847" i="13"/>
  <c r="B5846" i="13"/>
  <c r="A5846" i="13"/>
  <c r="B5845" i="13"/>
  <c r="A5845" i="13"/>
  <c r="B5844" i="13"/>
  <c r="A5844" i="13"/>
  <c r="B5843" i="13"/>
  <c r="A5843" i="13"/>
  <c r="B5842" i="13"/>
  <c r="A5842" i="13"/>
  <c r="B5841" i="13"/>
  <c r="A5841" i="13"/>
  <c r="B5840" i="13"/>
  <c r="A5840" i="13"/>
  <c r="B5839" i="13"/>
  <c r="A5839" i="13"/>
  <c r="B5838" i="13"/>
  <c r="A5838" i="13"/>
  <c r="B5837" i="13"/>
  <c r="A5837" i="13"/>
  <c r="B5836" i="13"/>
  <c r="A5836" i="13"/>
  <c r="B5835" i="13"/>
  <c r="A5835" i="13"/>
  <c r="B5834" i="13"/>
  <c r="A5834" i="13"/>
  <c r="B5833" i="13"/>
  <c r="A5833" i="13"/>
  <c r="B5832" i="13"/>
  <c r="A5832" i="13"/>
  <c r="B5831" i="13"/>
  <c r="A5831" i="13"/>
  <c r="B5830" i="13"/>
  <c r="A5830" i="13"/>
  <c r="B5829" i="13"/>
  <c r="A5829" i="13"/>
  <c r="B5828" i="13"/>
  <c r="A5828" i="13"/>
  <c r="B5827" i="13"/>
  <c r="A5827" i="13"/>
  <c r="B5826" i="13"/>
  <c r="A5826" i="13"/>
  <c r="B5825" i="13"/>
  <c r="A5825" i="13"/>
  <c r="B5824" i="13"/>
  <c r="A5824" i="13"/>
  <c r="B5823" i="13"/>
  <c r="A5823" i="13"/>
  <c r="B5822" i="13"/>
  <c r="A5822" i="13"/>
  <c r="B5821" i="13"/>
  <c r="A5821" i="13"/>
  <c r="B5820" i="13"/>
  <c r="A5820" i="13"/>
  <c r="B5819" i="13"/>
  <c r="A5819" i="13"/>
  <c r="B5818" i="13"/>
  <c r="A5818" i="13"/>
  <c r="B5817" i="13"/>
  <c r="A5817" i="13"/>
  <c r="B5816" i="13"/>
  <c r="A5816" i="13"/>
  <c r="B5815" i="13"/>
  <c r="A5815" i="13"/>
  <c r="B5814" i="13"/>
  <c r="A5814" i="13"/>
  <c r="B5813" i="13"/>
  <c r="A5813" i="13"/>
  <c r="B5812" i="13"/>
  <c r="A5812" i="13"/>
  <c r="B5811" i="13"/>
  <c r="A5811" i="13"/>
  <c r="B5810" i="13"/>
  <c r="A5810" i="13"/>
  <c r="B5809" i="13"/>
  <c r="A5809" i="13"/>
  <c r="B5808" i="13"/>
  <c r="A5808" i="13"/>
  <c r="B5807" i="13"/>
  <c r="A5807" i="13"/>
  <c r="B5806" i="13"/>
  <c r="A5806" i="13"/>
  <c r="B5805" i="13"/>
  <c r="A5805" i="13"/>
  <c r="B5804" i="13"/>
  <c r="A5804" i="13"/>
  <c r="B5803" i="13"/>
  <c r="A5803" i="13"/>
  <c r="B5802" i="13"/>
  <c r="A5802" i="13"/>
  <c r="B5801" i="13"/>
  <c r="A5801" i="13"/>
  <c r="B5800" i="13"/>
  <c r="A5800" i="13"/>
  <c r="B5799" i="13"/>
  <c r="A5799" i="13"/>
  <c r="B5798" i="13"/>
  <c r="A5798" i="13"/>
  <c r="B5797" i="13"/>
  <c r="A5797" i="13"/>
  <c r="B5796" i="13"/>
  <c r="A5796" i="13"/>
  <c r="B5795" i="13"/>
  <c r="A5795" i="13"/>
  <c r="B5794" i="13"/>
  <c r="A5794" i="13"/>
  <c r="B5793" i="13"/>
  <c r="A5793" i="13"/>
  <c r="B5792" i="13"/>
  <c r="A5792" i="13"/>
  <c r="B5791" i="13"/>
  <c r="A5791" i="13"/>
  <c r="B5790" i="13"/>
  <c r="A5790" i="13"/>
  <c r="B5789" i="13"/>
  <c r="A5789" i="13"/>
  <c r="B5788" i="13"/>
  <c r="A5788" i="13"/>
  <c r="B5787" i="13"/>
  <c r="A5787" i="13"/>
  <c r="B5786" i="13"/>
  <c r="A5786" i="13"/>
  <c r="B5785" i="13"/>
  <c r="A5785" i="13"/>
  <c r="B5784" i="13"/>
  <c r="A5784" i="13"/>
  <c r="B5783" i="13"/>
  <c r="A5783" i="13"/>
  <c r="B5782" i="13"/>
  <c r="A5782" i="13"/>
  <c r="B5781" i="13"/>
  <c r="A5781" i="13"/>
  <c r="B5780" i="13"/>
  <c r="A5780" i="13"/>
  <c r="B5779" i="13"/>
  <c r="A5779" i="13"/>
  <c r="B5778" i="13"/>
  <c r="A5778" i="13"/>
  <c r="B5777" i="13"/>
  <c r="A5777" i="13"/>
  <c r="B5776" i="13"/>
  <c r="A5776" i="13"/>
  <c r="B5775" i="13"/>
  <c r="A5775" i="13"/>
  <c r="B5774" i="13"/>
  <c r="A5774" i="13"/>
  <c r="B5773" i="13"/>
  <c r="A5773" i="13"/>
  <c r="B5772" i="13"/>
  <c r="A5772" i="13"/>
  <c r="B5771" i="13"/>
  <c r="A5771" i="13"/>
  <c r="B5770" i="13"/>
  <c r="A5770" i="13"/>
  <c r="B5769" i="13"/>
  <c r="A5769" i="13"/>
  <c r="B5768" i="13"/>
  <c r="A5768" i="13"/>
  <c r="B5767" i="13"/>
  <c r="A5767" i="13"/>
  <c r="B5766" i="13"/>
  <c r="A5766" i="13"/>
  <c r="B5765" i="13"/>
  <c r="A5765" i="13"/>
  <c r="B5764" i="13"/>
  <c r="A5764" i="13"/>
  <c r="B5763" i="13"/>
  <c r="A5763" i="13"/>
  <c r="B5762" i="13"/>
  <c r="A5762" i="13"/>
  <c r="B5761" i="13"/>
  <c r="A5761" i="13"/>
  <c r="B5760" i="13"/>
  <c r="A5760" i="13"/>
  <c r="B5759" i="13"/>
  <c r="A5759" i="13"/>
  <c r="B5758" i="13"/>
  <c r="A5758" i="13"/>
  <c r="B5757" i="13"/>
  <c r="A5757" i="13"/>
  <c r="B5756" i="13"/>
  <c r="A5756" i="13"/>
  <c r="B5755" i="13"/>
  <c r="A5755" i="13"/>
  <c r="B5754" i="13"/>
  <c r="A5754" i="13"/>
  <c r="B5753" i="13"/>
  <c r="A5753" i="13"/>
  <c r="B5752" i="13"/>
  <c r="A5752" i="13"/>
  <c r="B5751" i="13"/>
  <c r="A5751" i="13"/>
  <c r="B5750" i="13"/>
  <c r="A5750" i="13"/>
  <c r="B5749" i="13"/>
  <c r="A5749" i="13"/>
  <c r="B5748" i="13"/>
  <c r="A5748" i="13"/>
  <c r="B5747" i="13"/>
  <c r="A5747" i="13"/>
  <c r="B5746" i="13"/>
  <c r="A5746" i="13"/>
  <c r="B5745" i="13"/>
  <c r="A5745" i="13"/>
  <c r="B5744" i="13"/>
  <c r="A5744" i="13"/>
  <c r="B5743" i="13"/>
  <c r="A5743" i="13"/>
  <c r="B5742" i="13"/>
  <c r="A5742" i="13"/>
  <c r="B5741" i="13"/>
  <c r="A5741" i="13"/>
  <c r="B5740" i="13"/>
  <c r="A5740" i="13"/>
  <c r="B5739" i="13"/>
  <c r="A5739" i="13"/>
  <c r="B5738" i="13"/>
  <c r="A5738" i="13"/>
  <c r="B5737" i="13"/>
  <c r="A5737" i="13"/>
  <c r="B5736" i="13"/>
  <c r="A5736" i="13"/>
  <c r="B5735" i="13"/>
  <c r="A5735" i="13"/>
  <c r="B5734" i="13"/>
  <c r="A5734" i="13"/>
  <c r="B5733" i="13"/>
  <c r="A5733" i="13"/>
  <c r="B5732" i="13"/>
  <c r="A5732" i="13"/>
  <c r="B5731" i="13"/>
  <c r="A5731" i="13"/>
  <c r="B5730" i="13"/>
  <c r="A5730" i="13"/>
  <c r="B5729" i="13"/>
  <c r="A5729" i="13"/>
  <c r="B5728" i="13"/>
  <c r="A5728" i="13"/>
  <c r="B5727" i="13"/>
  <c r="A5727" i="13"/>
  <c r="B5726" i="13"/>
  <c r="A5726" i="13"/>
  <c r="B5725" i="13"/>
  <c r="A5725" i="13"/>
  <c r="B5724" i="13"/>
  <c r="A5724" i="13"/>
  <c r="B5723" i="13"/>
  <c r="A5723" i="13"/>
  <c r="B5722" i="13"/>
  <c r="A5722" i="13"/>
  <c r="B5721" i="13"/>
  <c r="A5721" i="13"/>
  <c r="B5720" i="13"/>
  <c r="A5720" i="13"/>
  <c r="B5719" i="13"/>
  <c r="A5719" i="13"/>
  <c r="B5718" i="13"/>
  <c r="A5718" i="13"/>
  <c r="B5717" i="13"/>
  <c r="A5717" i="13"/>
  <c r="B5716" i="13"/>
  <c r="A5716" i="13"/>
  <c r="B5715" i="13"/>
  <c r="A5715" i="13"/>
  <c r="B5714" i="13"/>
  <c r="A5714" i="13"/>
  <c r="B5713" i="13"/>
  <c r="A5713" i="13"/>
  <c r="B5712" i="13"/>
  <c r="A5712" i="13"/>
  <c r="B5711" i="13"/>
  <c r="A5711" i="13"/>
  <c r="B5710" i="13"/>
  <c r="A5710" i="13"/>
  <c r="B5709" i="13"/>
  <c r="A5709" i="13"/>
  <c r="B5708" i="13"/>
  <c r="A5708" i="13"/>
  <c r="B5707" i="13"/>
  <c r="A5707" i="13"/>
  <c r="B5706" i="13"/>
  <c r="A5706" i="13"/>
  <c r="B5705" i="13"/>
  <c r="A5705" i="13"/>
  <c r="B5704" i="13"/>
  <c r="A5704" i="13"/>
  <c r="B5703" i="13"/>
  <c r="A5703" i="13"/>
  <c r="B5702" i="13"/>
  <c r="A5702" i="13"/>
  <c r="B5701" i="13"/>
  <c r="A5701" i="13"/>
  <c r="B5700" i="13"/>
  <c r="A5700" i="13"/>
  <c r="B5699" i="13"/>
  <c r="A5699" i="13"/>
  <c r="B5698" i="13"/>
  <c r="A5698" i="13"/>
  <c r="B5697" i="13"/>
  <c r="A5697" i="13"/>
  <c r="B5696" i="13"/>
  <c r="A5696" i="13"/>
  <c r="B5695" i="13"/>
  <c r="A5695" i="13"/>
  <c r="B5694" i="13"/>
  <c r="A5694" i="13"/>
  <c r="B5693" i="13"/>
  <c r="A5693" i="13"/>
  <c r="B5692" i="13"/>
  <c r="A5692" i="13"/>
  <c r="B5691" i="13"/>
  <c r="A5691" i="13"/>
  <c r="B5690" i="13"/>
  <c r="A5690" i="13"/>
  <c r="B5689" i="13"/>
  <c r="A5689" i="13"/>
  <c r="B5688" i="13"/>
  <c r="A5688" i="13"/>
  <c r="B5687" i="13"/>
  <c r="A5687" i="13"/>
  <c r="B5686" i="13"/>
  <c r="A5686" i="13"/>
  <c r="B5685" i="13"/>
  <c r="A5685" i="13"/>
  <c r="B5684" i="13"/>
  <c r="A5684" i="13"/>
  <c r="B5683" i="13"/>
  <c r="A5683" i="13"/>
  <c r="B5682" i="13"/>
  <c r="A5682" i="13"/>
  <c r="B5681" i="13"/>
  <c r="A5681" i="13"/>
  <c r="B5680" i="13"/>
  <c r="A5680" i="13"/>
  <c r="B5679" i="13"/>
  <c r="A5679" i="13"/>
  <c r="B5678" i="13"/>
  <c r="A5678" i="13"/>
  <c r="B5677" i="13"/>
  <c r="A5677" i="13"/>
  <c r="B5676" i="13"/>
  <c r="A5676" i="13"/>
  <c r="B5675" i="13"/>
  <c r="A5675" i="13"/>
  <c r="B5674" i="13"/>
  <c r="A5674" i="13"/>
  <c r="B5673" i="13"/>
  <c r="A5673" i="13"/>
  <c r="B5672" i="13"/>
  <c r="A5672" i="13"/>
  <c r="B5671" i="13"/>
  <c r="A5671" i="13"/>
  <c r="B5670" i="13"/>
  <c r="A5670" i="13"/>
  <c r="B5669" i="13"/>
  <c r="A5669" i="13"/>
  <c r="B5668" i="13"/>
  <c r="A5668" i="13"/>
  <c r="B5667" i="13"/>
  <c r="A5667" i="13"/>
  <c r="B5666" i="13"/>
  <c r="A5666" i="13"/>
  <c r="B5665" i="13"/>
  <c r="A5665" i="13"/>
  <c r="B5664" i="13"/>
  <c r="A5664" i="13"/>
  <c r="B5663" i="13"/>
  <c r="A5663" i="13"/>
  <c r="B5662" i="13"/>
  <c r="A5662" i="13"/>
  <c r="B5661" i="13"/>
  <c r="A5661" i="13"/>
  <c r="B5660" i="13"/>
  <c r="A5660" i="13"/>
  <c r="B5659" i="13"/>
  <c r="A5659" i="13"/>
  <c r="B5658" i="13"/>
  <c r="A5658" i="13"/>
  <c r="B5657" i="13"/>
  <c r="A5657" i="13"/>
  <c r="B5656" i="13"/>
  <c r="A5656" i="13"/>
  <c r="B5655" i="13"/>
  <c r="A5655" i="13"/>
  <c r="B5654" i="13"/>
  <c r="A5654" i="13"/>
  <c r="B5653" i="13"/>
  <c r="A5653" i="13"/>
  <c r="B5652" i="13"/>
  <c r="A5652" i="13"/>
  <c r="B5651" i="13"/>
  <c r="A5651" i="13"/>
  <c r="B5650" i="13"/>
  <c r="A5650" i="13"/>
  <c r="B5649" i="13"/>
  <c r="A5649" i="13"/>
  <c r="B5648" i="13"/>
  <c r="A5648" i="13"/>
  <c r="B5647" i="13"/>
  <c r="A5647" i="13"/>
  <c r="B5646" i="13"/>
  <c r="A5646" i="13"/>
  <c r="B5645" i="13"/>
  <c r="A5645" i="13"/>
  <c r="B5644" i="13"/>
  <c r="A5644" i="13"/>
  <c r="B5643" i="13"/>
  <c r="A5643" i="13"/>
  <c r="B5642" i="13"/>
  <c r="A5642" i="13"/>
  <c r="B5641" i="13"/>
  <c r="A5641" i="13"/>
  <c r="B5640" i="13"/>
  <c r="A5640" i="13"/>
  <c r="B5639" i="13"/>
  <c r="A5639" i="13"/>
  <c r="B5638" i="13"/>
  <c r="A5638" i="13"/>
  <c r="B5637" i="13"/>
  <c r="A5637" i="13"/>
  <c r="B5636" i="13"/>
  <c r="A5636" i="13"/>
  <c r="B5635" i="13"/>
  <c r="A5635" i="13"/>
  <c r="B5634" i="13"/>
  <c r="A5634" i="13"/>
  <c r="B5633" i="13"/>
  <c r="A5633" i="13"/>
  <c r="B5632" i="13"/>
  <c r="A5632" i="13"/>
  <c r="B5631" i="13"/>
  <c r="A5631" i="13"/>
  <c r="B5630" i="13"/>
  <c r="A5630" i="13"/>
  <c r="B5629" i="13"/>
  <c r="A5629" i="13"/>
  <c r="B5628" i="13"/>
  <c r="A5628" i="13"/>
  <c r="B5627" i="13"/>
  <c r="A5627" i="13"/>
  <c r="B5626" i="13"/>
  <c r="A5626" i="13"/>
  <c r="B5625" i="13"/>
  <c r="A5625" i="13"/>
  <c r="B5624" i="13"/>
  <c r="A5624" i="13"/>
  <c r="B5623" i="13"/>
  <c r="A5623" i="13"/>
  <c r="B5622" i="13"/>
  <c r="A5622" i="13"/>
  <c r="B5621" i="13"/>
  <c r="A5621" i="13"/>
  <c r="B5620" i="13"/>
  <c r="A5620" i="13"/>
  <c r="B5619" i="13"/>
  <c r="A5619" i="13"/>
  <c r="B5618" i="13"/>
  <c r="A5618" i="13"/>
  <c r="B5617" i="13"/>
  <c r="A5617" i="13"/>
  <c r="B5616" i="13"/>
  <c r="A5616" i="13"/>
  <c r="B5615" i="13"/>
  <c r="A5615" i="13"/>
  <c r="B5614" i="13"/>
  <c r="A5614" i="13"/>
  <c r="B5613" i="13"/>
  <c r="A5613" i="13"/>
  <c r="B5612" i="13"/>
  <c r="A5612" i="13"/>
  <c r="B5611" i="13"/>
  <c r="A5611" i="13"/>
  <c r="B5610" i="13"/>
  <c r="A5610" i="13"/>
  <c r="B5609" i="13"/>
  <c r="A5609" i="13"/>
  <c r="B5608" i="13"/>
  <c r="A5608" i="13"/>
  <c r="B5607" i="13"/>
  <c r="A5607" i="13"/>
  <c r="B5606" i="13"/>
  <c r="A5606" i="13"/>
  <c r="B5605" i="13"/>
  <c r="A5605" i="13"/>
  <c r="B5604" i="13"/>
  <c r="A5604" i="13"/>
  <c r="B5603" i="13"/>
  <c r="A5603" i="13"/>
  <c r="B5602" i="13"/>
  <c r="A5602" i="13"/>
  <c r="B5601" i="13"/>
  <c r="A5601" i="13"/>
  <c r="B5600" i="13"/>
  <c r="A5600" i="13"/>
  <c r="B5599" i="13"/>
  <c r="A5599" i="13"/>
  <c r="B5598" i="13"/>
  <c r="A5598" i="13"/>
  <c r="B5597" i="13"/>
  <c r="A5597" i="13"/>
  <c r="B5596" i="13"/>
  <c r="A5596" i="13"/>
  <c r="B5595" i="13"/>
  <c r="A5595" i="13"/>
  <c r="B5594" i="13"/>
  <c r="A5594" i="13"/>
  <c r="B5593" i="13"/>
  <c r="A5593" i="13"/>
  <c r="B5592" i="13"/>
  <c r="A5592" i="13"/>
  <c r="B5591" i="13"/>
  <c r="A5591" i="13"/>
  <c r="B5590" i="13"/>
  <c r="A5590" i="13"/>
  <c r="B5589" i="13"/>
  <c r="A5589" i="13"/>
  <c r="B5588" i="13"/>
  <c r="A5588" i="13"/>
  <c r="B5587" i="13"/>
  <c r="A5587" i="13"/>
  <c r="B5586" i="13"/>
  <c r="A5586" i="13"/>
  <c r="B5585" i="13"/>
  <c r="A5585" i="13"/>
  <c r="B5584" i="13"/>
  <c r="A5584" i="13"/>
  <c r="B5583" i="13"/>
  <c r="A5583" i="13"/>
  <c r="B5582" i="13"/>
  <c r="A5582" i="13"/>
  <c r="B5581" i="13"/>
  <c r="A5581" i="13"/>
  <c r="B5580" i="13"/>
  <c r="A5580" i="13"/>
  <c r="B5579" i="13"/>
  <c r="A5579" i="13"/>
  <c r="B5578" i="13"/>
  <c r="A5578" i="13"/>
  <c r="B5577" i="13"/>
  <c r="A5577" i="13"/>
  <c r="B5576" i="13"/>
  <c r="A5576" i="13"/>
  <c r="B5575" i="13"/>
  <c r="A5575" i="13"/>
  <c r="B5574" i="13"/>
  <c r="A5574" i="13"/>
  <c r="B5573" i="13"/>
  <c r="A5573" i="13"/>
  <c r="B5572" i="13"/>
  <c r="A5572" i="13"/>
  <c r="B5571" i="13"/>
  <c r="A5571" i="13"/>
  <c r="B5570" i="13"/>
  <c r="A5570" i="13"/>
  <c r="B5569" i="13"/>
  <c r="A5569" i="13"/>
  <c r="B5568" i="13"/>
  <c r="A5568" i="13"/>
  <c r="B5567" i="13"/>
  <c r="A5567" i="13"/>
  <c r="B5566" i="13"/>
  <c r="A5566" i="13"/>
  <c r="B5565" i="13"/>
  <c r="A5565" i="13"/>
  <c r="B5564" i="13"/>
  <c r="A5564" i="13"/>
  <c r="B5563" i="13"/>
  <c r="A5563" i="13"/>
  <c r="B5562" i="13"/>
  <c r="A5562" i="13"/>
  <c r="B5561" i="13"/>
  <c r="A5561" i="13"/>
  <c r="B5560" i="13"/>
  <c r="A5560" i="13"/>
  <c r="B5559" i="13"/>
  <c r="A5559" i="13"/>
  <c r="B5558" i="13"/>
  <c r="A5558" i="13"/>
  <c r="B5557" i="13"/>
  <c r="A5557" i="13"/>
  <c r="B5556" i="13"/>
  <c r="A5556" i="13"/>
  <c r="B5555" i="13"/>
  <c r="A5555" i="13"/>
  <c r="B5554" i="13"/>
  <c r="A5554" i="13"/>
  <c r="B5553" i="13"/>
  <c r="A5553" i="13"/>
  <c r="B5552" i="13"/>
  <c r="A5552" i="13"/>
  <c r="B5551" i="13"/>
  <c r="A5551" i="13"/>
  <c r="B5550" i="13"/>
  <c r="A5550" i="13"/>
  <c r="B5549" i="13"/>
  <c r="A5549" i="13"/>
  <c r="B5548" i="13"/>
  <c r="A5548" i="13"/>
  <c r="B5547" i="13"/>
  <c r="A5547" i="13"/>
  <c r="B5546" i="13"/>
  <c r="A5546" i="13"/>
  <c r="B5545" i="13"/>
  <c r="A5545" i="13"/>
  <c r="B5544" i="13"/>
  <c r="A5544" i="13"/>
  <c r="B5543" i="13"/>
  <c r="A5543" i="13"/>
  <c r="B5542" i="13"/>
  <c r="A5542" i="13"/>
  <c r="B5541" i="13"/>
  <c r="A5541" i="13"/>
  <c r="B5540" i="13"/>
  <c r="A5540" i="13"/>
  <c r="B5539" i="13"/>
  <c r="A5539" i="13"/>
  <c r="B5538" i="13"/>
  <c r="A5538" i="13"/>
  <c r="B5537" i="13"/>
  <c r="A5537" i="13"/>
  <c r="B5536" i="13"/>
  <c r="A5536" i="13"/>
  <c r="B5535" i="13"/>
  <c r="A5535" i="13"/>
  <c r="B5534" i="13"/>
  <c r="A5534" i="13"/>
  <c r="B5533" i="13"/>
  <c r="A5533" i="13"/>
  <c r="B5532" i="13"/>
  <c r="A5532" i="13"/>
  <c r="B5531" i="13"/>
  <c r="A5531" i="13"/>
  <c r="B5530" i="13"/>
  <c r="A5530" i="13"/>
  <c r="B5529" i="13"/>
  <c r="A5529" i="13"/>
  <c r="B5528" i="13"/>
  <c r="A5528" i="13"/>
  <c r="B5527" i="13"/>
  <c r="A5527" i="13"/>
  <c r="B5526" i="13"/>
  <c r="A5526" i="13"/>
  <c r="B5525" i="13"/>
  <c r="A5525" i="13"/>
  <c r="B5524" i="13"/>
  <c r="A5524" i="13"/>
  <c r="B5523" i="13"/>
  <c r="A5523" i="13"/>
  <c r="B5522" i="13"/>
  <c r="A5522" i="13"/>
  <c r="B5521" i="13"/>
  <c r="A5521" i="13"/>
  <c r="B5520" i="13"/>
  <c r="A5520" i="13"/>
  <c r="B5519" i="13"/>
  <c r="A5519" i="13"/>
  <c r="B5518" i="13"/>
  <c r="A5518" i="13"/>
  <c r="B5517" i="13"/>
  <c r="A5517" i="13"/>
  <c r="B5516" i="13"/>
  <c r="A5516" i="13"/>
  <c r="B5515" i="13"/>
  <c r="A5515" i="13"/>
  <c r="B5514" i="13"/>
  <c r="A5514" i="13"/>
  <c r="B5513" i="13"/>
  <c r="A5513" i="13"/>
  <c r="B5512" i="13"/>
  <c r="A5512" i="13"/>
  <c r="B5511" i="13"/>
  <c r="A5511" i="13"/>
  <c r="B5510" i="13"/>
  <c r="A5510" i="13"/>
  <c r="B5509" i="13"/>
  <c r="A5509" i="13"/>
  <c r="B5508" i="13"/>
  <c r="A5508" i="13"/>
  <c r="B5507" i="13"/>
  <c r="A5507" i="13"/>
  <c r="B5506" i="13"/>
  <c r="A5506" i="13"/>
  <c r="B5505" i="13"/>
  <c r="A5505" i="13"/>
  <c r="B5504" i="13"/>
  <c r="A5504" i="13"/>
  <c r="B5503" i="13"/>
  <c r="A5503" i="13"/>
  <c r="B5502" i="13"/>
  <c r="A5502" i="13"/>
  <c r="B5501" i="13"/>
  <c r="A5501" i="13"/>
  <c r="B5500" i="13"/>
  <c r="A5500" i="13"/>
  <c r="B5499" i="13"/>
  <c r="A5499" i="13"/>
  <c r="B5498" i="13"/>
  <c r="A5498" i="13"/>
  <c r="B5497" i="13"/>
  <c r="A5497" i="13"/>
  <c r="B5496" i="13"/>
  <c r="A5496" i="13"/>
  <c r="B5495" i="13"/>
  <c r="A5495" i="13"/>
  <c r="B5494" i="13"/>
  <c r="A5494" i="13"/>
  <c r="B5493" i="13"/>
  <c r="A5493" i="13"/>
  <c r="B5492" i="13"/>
  <c r="A5492" i="13"/>
  <c r="B5491" i="13"/>
  <c r="A5491" i="13"/>
  <c r="B5490" i="13"/>
  <c r="A5490" i="13"/>
  <c r="B5489" i="13"/>
  <c r="A5489" i="13"/>
  <c r="B5488" i="13"/>
  <c r="A5488" i="13"/>
  <c r="B5487" i="13"/>
  <c r="A5487" i="13"/>
  <c r="B5486" i="13"/>
  <c r="A5486" i="13"/>
  <c r="B5485" i="13"/>
  <c r="A5485" i="13"/>
  <c r="B5484" i="13"/>
  <c r="A5484" i="13"/>
  <c r="B5483" i="13"/>
  <c r="A5483" i="13"/>
  <c r="B5482" i="13"/>
  <c r="A5482" i="13"/>
  <c r="B5481" i="13"/>
  <c r="A5481" i="13"/>
  <c r="B5480" i="13"/>
  <c r="A5480" i="13"/>
  <c r="B5479" i="13"/>
  <c r="A5479" i="13"/>
  <c r="B5478" i="13"/>
  <c r="A5478" i="13"/>
  <c r="B5477" i="13"/>
  <c r="A5477" i="13"/>
  <c r="B5476" i="13"/>
  <c r="A5476" i="13"/>
  <c r="B5475" i="13"/>
  <c r="A5475" i="13"/>
  <c r="B5474" i="13"/>
  <c r="A5474" i="13"/>
  <c r="B5473" i="13"/>
  <c r="A5473" i="13"/>
  <c r="B5472" i="13"/>
  <c r="A5472" i="13"/>
  <c r="B5471" i="13"/>
  <c r="A5471" i="13"/>
  <c r="B5470" i="13"/>
  <c r="A5470" i="13"/>
  <c r="B5469" i="13"/>
  <c r="A5469" i="13"/>
  <c r="B5468" i="13"/>
  <c r="A5468" i="13"/>
  <c r="B5467" i="13"/>
  <c r="A5467" i="13"/>
  <c r="B5466" i="13"/>
  <c r="A5466" i="13"/>
  <c r="B5465" i="13"/>
  <c r="A5465" i="13"/>
  <c r="B5464" i="13"/>
  <c r="A5464" i="13"/>
  <c r="B5463" i="13"/>
  <c r="A5463" i="13"/>
  <c r="B5462" i="13"/>
  <c r="A5462" i="13"/>
  <c r="B5461" i="13"/>
  <c r="A5461" i="13"/>
  <c r="B5460" i="13"/>
  <c r="A5460" i="13"/>
  <c r="B5459" i="13"/>
  <c r="A5459" i="13"/>
  <c r="B5458" i="13"/>
  <c r="A5458" i="13"/>
  <c r="B5457" i="13"/>
  <c r="A5457" i="13"/>
  <c r="B5456" i="13"/>
  <c r="A5456" i="13"/>
  <c r="B5455" i="13"/>
  <c r="A5455" i="13"/>
  <c r="B5454" i="13"/>
  <c r="A5454" i="13"/>
  <c r="B5453" i="13"/>
  <c r="A5453" i="13"/>
  <c r="B5452" i="13"/>
  <c r="A5452" i="13"/>
  <c r="B5451" i="13"/>
  <c r="A5451" i="13"/>
  <c r="B5450" i="13"/>
  <c r="A5450" i="13"/>
  <c r="B5449" i="13"/>
  <c r="A5449" i="13"/>
  <c r="B5448" i="13"/>
  <c r="A5448" i="13"/>
  <c r="B5447" i="13"/>
  <c r="A5447" i="13"/>
  <c r="B5446" i="13"/>
  <c r="A5446" i="13"/>
  <c r="B5445" i="13"/>
  <c r="A5445" i="13"/>
  <c r="B5444" i="13"/>
  <c r="A5444" i="13"/>
  <c r="B5443" i="13"/>
  <c r="A5443" i="13"/>
  <c r="B5442" i="13"/>
  <c r="A5442" i="13"/>
  <c r="B5441" i="13"/>
  <c r="A5441" i="13"/>
  <c r="B5440" i="13"/>
  <c r="A5440" i="13"/>
  <c r="B5439" i="13"/>
  <c r="A5439" i="13"/>
  <c r="B5438" i="13"/>
  <c r="A5438" i="13"/>
  <c r="B5437" i="13"/>
  <c r="A5437" i="13"/>
  <c r="B5436" i="13"/>
  <c r="A5436" i="13"/>
  <c r="B5435" i="13"/>
  <c r="A5435" i="13"/>
  <c r="B5434" i="13"/>
  <c r="A5434" i="13"/>
  <c r="B5433" i="13"/>
  <c r="A5433" i="13"/>
  <c r="B5432" i="13"/>
  <c r="A5432" i="13"/>
  <c r="B5431" i="13"/>
  <c r="A5431" i="13"/>
  <c r="B5430" i="13"/>
  <c r="A5430" i="13"/>
  <c r="B5429" i="13"/>
  <c r="A5429" i="13"/>
  <c r="B5428" i="13"/>
  <c r="A5428" i="13"/>
  <c r="B5427" i="13"/>
  <c r="A5427" i="13"/>
  <c r="B5426" i="13"/>
  <c r="A5426" i="13"/>
  <c r="B5425" i="13"/>
  <c r="A5425" i="13"/>
  <c r="B5424" i="13"/>
  <c r="A5424" i="13"/>
  <c r="B5423" i="13"/>
  <c r="A5423" i="13"/>
  <c r="B5422" i="13"/>
  <c r="A5422" i="13"/>
  <c r="B5421" i="13"/>
  <c r="A5421" i="13"/>
  <c r="B5420" i="13"/>
  <c r="A5420" i="13"/>
  <c r="B5419" i="13"/>
  <c r="A5419" i="13"/>
  <c r="B5418" i="13"/>
  <c r="A5418" i="13"/>
  <c r="B5417" i="13"/>
  <c r="A5417" i="13"/>
  <c r="B5416" i="13"/>
  <c r="A5416" i="13"/>
  <c r="B5415" i="13"/>
  <c r="A5415" i="13"/>
  <c r="B5414" i="13"/>
  <c r="A5414" i="13"/>
  <c r="B5413" i="13"/>
  <c r="A5413" i="13"/>
  <c r="B5412" i="13"/>
  <c r="A5412" i="13"/>
  <c r="B5411" i="13"/>
  <c r="A5411" i="13"/>
  <c r="B5410" i="13"/>
  <c r="A5410" i="13"/>
  <c r="B5409" i="13"/>
  <c r="A5409" i="13"/>
  <c r="B5408" i="13"/>
  <c r="A5408" i="13"/>
  <c r="B5407" i="13"/>
  <c r="A5407" i="13"/>
  <c r="B5406" i="13"/>
  <c r="A5406" i="13"/>
  <c r="B5405" i="13"/>
  <c r="A5405" i="13"/>
  <c r="B5404" i="13"/>
  <c r="A5404" i="13"/>
  <c r="B5403" i="13"/>
  <c r="A5403" i="13"/>
  <c r="B5402" i="13"/>
  <c r="A5402" i="13"/>
  <c r="B5401" i="13"/>
  <c r="A5401" i="13"/>
  <c r="B5400" i="13"/>
  <c r="A5400" i="13"/>
  <c r="B5399" i="13"/>
  <c r="A5399" i="13"/>
  <c r="B5398" i="13"/>
  <c r="A5398" i="13"/>
  <c r="B5397" i="13"/>
  <c r="A5397" i="13"/>
  <c r="B5396" i="13"/>
  <c r="A5396" i="13"/>
  <c r="B5395" i="13"/>
  <c r="A5395" i="13"/>
  <c r="B5394" i="13"/>
  <c r="A5394" i="13"/>
  <c r="B5393" i="13"/>
  <c r="A5393" i="13"/>
  <c r="B5392" i="13"/>
  <c r="A5392" i="13"/>
  <c r="B5391" i="13"/>
  <c r="A5391" i="13"/>
  <c r="B5390" i="13"/>
  <c r="A5390" i="13"/>
  <c r="B5389" i="13"/>
  <c r="A5389" i="13"/>
  <c r="B5388" i="13"/>
  <c r="A5388" i="13"/>
  <c r="B5387" i="13"/>
  <c r="A5387" i="13"/>
  <c r="B5386" i="13"/>
  <c r="A5386" i="13"/>
  <c r="B5385" i="13"/>
  <c r="A5385" i="13"/>
  <c r="B5384" i="13"/>
  <c r="A5384" i="13"/>
  <c r="B5383" i="13"/>
  <c r="A5383" i="13"/>
  <c r="B5382" i="13"/>
  <c r="A5382" i="13"/>
  <c r="B5381" i="13"/>
  <c r="A5381" i="13"/>
  <c r="B5380" i="13"/>
  <c r="A5380" i="13"/>
  <c r="B5379" i="13"/>
  <c r="A5379" i="13"/>
  <c r="B5378" i="13"/>
  <c r="A5378" i="13"/>
  <c r="B5377" i="13"/>
  <c r="A5377" i="13"/>
  <c r="B5376" i="13"/>
  <c r="A5376" i="13"/>
  <c r="B5375" i="13"/>
  <c r="A5375" i="13"/>
  <c r="B5374" i="13"/>
  <c r="A5374" i="13"/>
  <c r="B5373" i="13"/>
  <c r="A5373" i="13"/>
  <c r="B5372" i="13"/>
  <c r="A5372" i="13"/>
  <c r="B5371" i="13"/>
  <c r="A5371" i="13"/>
  <c r="B5370" i="13"/>
  <c r="A5370" i="13"/>
  <c r="B5369" i="13"/>
  <c r="A5369" i="13"/>
  <c r="B5368" i="13"/>
  <c r="A5368" i="13"/>
  <c r="B5367" i="13"/>
  <c r="A5367" i="13"/>
  <c r="B5366" i="13"/>
  <c r="A5366" i="13"/>
  <c r="B5365" i="13"/>
  <c r="A5365" i="13"/>
  <c r="B5364" i="13"/>
  <c r="A5364" i="13"/>
  <c r="B5363" i="13"/>
  <c r="A5363" i="13"/>
  <c r="B5362" i="13"/>
  <c r="A5362" i="13"/>
  <c r="B5361" i="13"/>
  <c r="A5361" i="13"/>
  <c r="B5360" i="13"/>
  <c r="A5360" i="13"/>
  <c r="B5359" i="13"/>
  <c r="A5359" i="13"/>
  <c r="B5358" i="13"/>
  <c r="A5358" i="13"/>
  <c r="B5357" i="13"/>
  <c r="A5357" i="13"/>
  <c r="B5356" i="13"/>
  <c r="A5356" i="13"/>
  <c r="B5355" i="13"/>
  <c r="A5355" i="13"/>
  <c r="B5354" i="13"/>
  <c r="A5354" i="13"/>
  <c r="B5353" i="13"/>
  <c r="A5353" i="13"/>
  <c r="B5352" i="13"/>
  <c r="A5352" i="13"/>
  <c r="B5351" i="13"/>
  <c r="A5351" i="13"/>
  <c r="B5350" i="13"/>
  <c r="A5350" i="13"/>
  <c r="B5349" i="13"/>
  <c r="A5349" i="13"/>
  <c r="B5348" i="13"/>
  <c r="A5348" i="13"/>
  <c r="B5347" i="13"/>
  <c r="A5347" i="13"/>
  <c r="B5346" i="13"/>
  <c r="A5346" i="13"/>
  <c r="B5345" i="13"/>
  <c r="A5345" i="13"/>
  <c r="B5344" i="13"/>
  <c r="A5344" i="13"/>
  <c r="B5343" i="13"/>
  <c r="A5343" i="13"/>
  <c r="B5342" i="13"/>
  <c r="A5342" i="13"/>
  <c r="B5341" i="13"/>
  <c r="A5341" i="13"/>
  <c r="B5340" i="13"/>
  <c r="A5340" i="13"/>
  <c r="B5339" i="13"/>
  <c r="A5339" i="13"/>
  <c r="A5338" i="13"/>
  <c r="B5337" i="13"/>
  <c r="A5337" i="13"/>
  <c r="B5336" i="13"/>
  <c r="A5336" i="13"/>
  <c r="B5335" i="13"/>
  <c r="A5335" i="13"/>
  <c r="B5334" i="13"/>
  <c r="A5334" i="13"/>
  <c r="B5333" i="13"/>
  <c r="A5333" i="13"/>
  <c r="B5332" i="13"/>
  <c r="A5332" i="13"/>
  <c r="B5331" i="13"/>
  <c r="A5331" i="13"/>
  <c r="B5330" i="13"/>
  <c r="A5330" i="13"/>
  <c r="B5329" i="13"/>
  <c r="A5329" i="13"/>
  <c r="B5328" i="13"/>
  <c r="A5328" i="13"/>
  <c r="B5327" i="13"/>
  <c r="A5327" i="13"/>
  <c r="B5326" i="13"/>
  <c r="A5326" i="13"/>
  <c r="B5325" i="13"/>
  <c r="A5325" i="13"/>
  <c r="B5324" i="13"/>
  <c r="A5324" i="13"/>
  <c r="B5323" i="13"/>
  <c r="A5323" i="13"/>
  <c r="B5322" i="13"/>
  <c r="A5322" i="13"/>
  <c r="B5321" i="13"/>
  <c r="A5321" i="13"/>
  <c r="B5320" i="13"/>
  <c r="A5320" i="13"/>
  <c r="B5319" i="13"/>
  <c r="A5319" i="13"/>
  <c r="B5318" i="13"/>
  <c r="A5318" i="13"/>
  <c r="B5317" i="13"/>
  <c r="A5317" i="13"/>
  <c r="B5316" i="13"/>
  <c r="A5316" i="13"/>
  <c r="B5315" i="13"/>
  <c r="A5315" i="13"/>
  <c r="B5314" i="13"/>
  <c r="A5314" i="13"/>
  <c r="B5313" i="13"/>
  <c r="A5313" i="13"/>
  <c r="B5312" i="13"/>
  <c r="A5312" i="13"/>
  <c r="B5311" i="13"/>
  <c r="A5311" i="13"/>
  <c r="B5310" i="13"/>
  <c r="A5310" i="13"/>
  <c r="B5309" i="13"/>
  <c r="A5309" i="13"/>
  <c r="B5308" i="13"/>
  <c r="A5308" i="13"/>
  <c r="B5307" i="13"/>
  <c r="A5307" i="13"/>
  <c r="B5306" i="13"/>
  <c r="A5306" i="13"/>
  <c r="B5305" i="13"/>
  <c r="A5305" i="13"/>
  <c r="B5304" i="13"/>
  <c r="A5304" i="13"/>
  <c r="B5303" i="13"/>
  <c r="A5303" i="13"/>
  <c r="B5302" i="13"/>
  <c r="A5302" i="13"/>
  <c r="B5301" i="13"/>
  <c r="A5301" i="13"/>
  <c r="B5300" i="13"/>
  <c r="A5300" i="13"/>
  <c r="B5299" i="13"/>
  <c r="A5299" i="13"/>
  <c r="B5298" i="13"/>
  <c r="A5298" i="13"/>
  <c r="B5297" i="13"/>
  <c r="A5297" i="13"/>
  <c r="B5296" i="13"/>
  <c r="A5296" i="13"/>
  <c r="B5295" i="13"/>
  <c r="A5295" i="13"/>
  <c r="B5294" i="13"/>
  <c r="A5294" i="13"/>
  <c r="B5293" i="13"/>
  <c r="A5293" i="13"/>
  <c r="B5292" i="13"/>
  <c r="A5292" i="13"/>
  <c r="B5291" i="13"/>
  <c r="A5291" i="13"/>
  <c r="B5290" i="13"/>
  <c r="A5290" i="13"/>
  <c r="B5289" i="13"/>
  <c r="A5289" i="13"/>
  <c r="B5288" i="13"/>
  <c r="A5288" i="13"/>
  <c r="B5287" i="13"/>
  <c r="A5287" i="13"/>
  <c r="B5286" i="13"/>
  <c r="A5286" i="13"/>
  <c r="B5285" i="13"/>
  <c r="A5285" i="13"/>
  <c r="B5284" i="13"/>
  <c r="A5284" i="13"/>
  <c r="B5283" i="13"/>
  <c r="A5283" i="13"/>
  <c r="B5282" i="13"/>
  <c r="A5282" i="13"/>
  <c r="B5281" i="13"/>
  <c r="A5281" i="13"/>
  <c r="B5280" i="13"/>
  <c r="A5280" i="13"/>
  <c r="B5279" i="13"/>
  <c r="A5279" i="13"/>
  <c r="B5278" i="13"/>
  <c r="A5278" i="13"/>
  <c r="B5277" i="13"/>
  <c r="A5277" i="13"/>
  <c r="B5276" i="13"/>
  <c r="A5276" i="13"/>
  <c r="B5275" i="13"/>
  <c r="A5275" i="13"/>
  <c r="B5274" i="13"/>
  <c r="A5274" i="13"/>
  <c r="B5273" i="13"/>
  <c r="A5273" i="13"/>
  <c r="B5272" i="13"/>
  <c r="A5272" i="13"/>
  <c r="B5271" i="13"/>
  <c r="A5271" i="13"/>
  <c r="B5270" i="13"/>
  <c r="A5270" i="13"/>
  <c r="B5269" i="13"/>
  <c r="A5269" i="13"/>
  <c r="B5268" i="13"/>
  <c r="A5268" i="13"/>
  <c r="B5267" i="13"/>
  <c r="A5267" i="13"/>
  <c r="B5266" i="13"/>
  <c r="A5266" i="13"/>
  <c r="B5265" i="13"/>
  <c r="A5265" i="13"/>
  <c r="B5264" i="13"/>
  <c r="A5264" i="13"/>
  <c r="B5263" i="13"/>
  <c r="A5263" i="13"/>
  <c r="B5262" i="13"/>
  <c r="A5262" i="13"/>
  <c r="B5261" i="13"/>
  <c r="A5261" i="13"/>
  <c r="B5260" i="13"/>
  <c r="A5260" i="13"/>
  <c r="B5259" i="13"/>
  <c r="A5259" i="13"/>
  <c r="B5258" i="13"/>
  <c r="A5258" i="13"/>
  <c r="B5257" i="13"/>
  <c r="A5257" i="13"/>
  <c r="B5256" i="13"/>
  <c r="A5256" i="13"/>
  <c r="B5255" i="13"/>
  <c r="A5255" i="13"/>
  <c r="B5254" i="13"/>
  <c r="A5254" i="13"/>
  <c r="B5253" i="13"/>
  <c r="A5253" i="13"/>
  <c r="B5252" i="13"/>
  <c r="A5252" i="13"/>
  <c r="B5251" i="13"/>
  <c r="A5251" i="13"/>
  <c r="B5250" i="13"/>
  <c r="A5250" i="13"/>
  <c r="B5249" i="13"/>
  <c r="A5249" i="13"/>
  <c r="B5248" i="13"/>
  <c r="A5248" i="13"/>
  <c r="B5247" i="13"/>
  <c r="A5247" i="13"/>
  <c r="B5246" i="13"/>
  <c r="A5246" i="13"/>
  <c r="B5245" i="13"/>
  <c r="A5245" i="13"/>
  <c r="B5244" i="13"/>
  <c r="A5244" i="13"/>
  <c r="B5243" i="13"/>
  <c r="A5243" i="13"/>
  <c r="B5242" i="13"/>
  <c r="A5242" i="13"/>
  <c r="B5241" i="13"/>
  <c r="A5241" i="13"/>
  <c r="B5240" i="13"/>
  <c r="A5240" i="13"/>
  <c r="B5239" i="13"/>
  <c r="A5239" i="13"/>
  <c r="B5238" i="13"/>
  <c r="A5238" i="13"/>
  <c r="B5237" i="13"/>
  <c r="A5237" i="13"/>
  <c r="B5236" i="13"/>
  <c r="A5236" i="13"/>
  <c r="B5235" i="13"/>
  <c r="A5235" i="13"/>
  <c r="B5234" i="13"/>
  <c r="A5234" i="13"/>
  <c r="B5233" i="13"/>
  <c r="A5233" i="13"/>
  <c r="B5232" i="13"/>
  <c r="A5232" i="13"/>
  <c r="B5231" i="13"/>
  <c r="A5231" i="13"/>
  <c r="B5230" i="13"/>
  <c r="A5230" i="13"/>
  <c r="B5229" i="13"/>
  <c r="A5229" i="13"/>
  <c r="B5228" i="13"/>
  <c r="A5228" i="13"/>
  <c r="B5227" i="13"/>
  <c r="A5227" i="13"/>
  <c r="B5226" i="13"/>
  <c r="A5226" i="13"/>
  <c r="B5225" i="13"/>
  <c r="A5225" i="13"/>
  <c r="B5224" i="13"/>
  <c r="A5224" i="13"/>
  <c r="B5223" i="13"/>
  <c r="A5223" i="13"/>
  <c r="B5222" i="13"/>
  <c r="A5222" i="13"/>
  <c r="B5221" i="13"/>
  <c r="A5221" i="13"/>
  <c r="B5220" i="13"/>
  <c r="A5220" i="13"/>
  <c r="B5219" i="13"/>
  <c r="A5219" i="13"/>
  <c r="B5218" i="13"/>
  <c r="A5218" i="13"/>
  <c r="B5217" i="13"/>
  <c r="A5217" i="13"/>
  <c r="B5216" i="13"/>
  <c r="A5216" i="13"/>
  <c r="B5215" i="13"/>
  <c r="A5215" i="13"/>
  <c r="B5214" i="13"/>
  <c r="A5214" i="13"/>
  <c r="B5213" i="13"/>
  <c r="A5213" i="13"/>
  <c r="B5212" i="13"/>
  <c r="A5212" i="13"/>
  <c r="B5211" i="13"/>
  <c r="A5211" i="13"/>
  <c r="B5210" i="13"/>
  <c r="A5210" i="13"/>
  <c r="B5209" i="13"/>
  <c r="A5209" i="13"/>
  <c r="B5208" i="13"/>
  <c r="A5208" i="13"/>
  <c r="B5207" i="13"/>
  <c r="A5207" i="13"/>
  <c r="B5206" i="13"/>
  <c r="A5206" i="13"/>
  <c r="B5205" i="13"/>
  <c r="A5205" i="13"/>
  <c r="B5204" i="13"/>
  <c r="A5204" i="13"/>
  <c r="B5203" i="13"/>
  <c r="A5203" i="13"/>
  <c r="B5202" i="13"/>
  <c r="A5202" i="13"/>
  <c r="B5201" i="13"/>
  <c r="A5201" i="13"/>
  <c r="B5200" i="13"/>
  <c r="A5200" i="13"/>
  <c r="B5199" i="13"/>
  <c r="A5199" i="13"/>
  <c r="B5198" i="13"/>
  <c r="A5198" i="13"/>
  <c r="B5197" i="13"/>
  <c r="A5197" i="13"/>
  <c r="B5196" i="13"/>
  <c r="A5196" i="13"/>
  <c r="B5195" i="13"/>
  <c r="A5195" i="13"/>
  <c r="B5194" i="13"/>
  <c r="A5194" i="13"/>
  <c r="B5193" i="13"/>
  <c r="A5193" i="13"/>
  <c r="B5192" i="13"/>
  <c r="A5192" i="13"/>
  <c r="B5191" i="13"/>
  <c r="A5191" i="13"/>
  <c r="B5190" i="13"/>
  <c r="A5190" i="13"/>
  <c r="B5189" i="13"/>
  <c r="A5189" i="13"/>
  <c r="B5188" i="13"/>
  <c r="A5188" i="13"/>
  <c r="B5187" i="13"/>
  <c r="A5187" i="13"/>
  <c r="B5186" i="13"/>
  <c r="A5186" i="13"/>
  <c r="B5185" i="13"/>
  <c r="A5185" i="13"/>
  <c r="B5184" i="13"/>
  <c r="A5184" i="13"/>
  <c r="B5183" i="13"/>
  <c r="A5183" i="13"/>
  <c r="B5182" i="13"/>
  <c r="A5182" i="13"/>
  <c r="B5181" i="13"/>
  <c r="A5181" i="13"/>
  <c r="B5180" i="13"/>
  <c r="A5180" i="13"/>
  <c r="B5179" i="13"/>
  <c r="A5179" i="13"/>
  <c r="B5178" i="13"/>
  <c r="A5178" i="13"/>
  <c r="B5177" i="13"/>
  <c r="A5177" i="13"/>
  <c r="B5176" i="13"/>
  <c r="A5176" i="13"/>
  <c r="B5175" i="13"/>
  <c r="A5175" i="13"/>
  <c r="B5174" i="13"/>
  <c r="A5174" i="13"/>
  <c r="B5173" i="13"/>
  <c r="A5173" i="13"/>
  <c r="B5172" i="13"/>
  <c r="A5172" i="13"/>
  <c r="B5171" i="13"/>
  <c r="A5171" i="13"/>
  <c r="B5170" i="13"/>
  <c r="A5170" i="13"/>
  <c r="B5169" i="13"/>
  <c r="A5169" i="13"/>
  <c r="B5168" i="13"/>
  <c r="A5168" i="13"/>
  <c r="B5167" i="13"/>
  <c r="A5167" i="13"/>
  <c r="B5166" i="13"/>
  <c r="A5166" i="13"/>
  <c r="B5165" i="13"/>
  <c r="A5165" i="13"/>
  <c r="B5164" i="13"/>
  <c r="A5164" i="13"/>
  <c r="B5163" i="13"/>
  <c r="A5163" i="13"/>
  <c r="B5162" i="13"/>
  <c r="A5162" i="13"/>
  <c r="B5161" i="13"/>
  <c r="A5161" i="13"/>
  <c r="B5160" i="13"/>
  <c r="A5160" i="13"/>
  <c r="B5159" i="13"/>
  <c r="A5159" i="13"/>
  <c r="B5158" i="13"/>
  <c r="A5158" i="13"/>
  <c r="B5157" i="13"/>
  <c r="A5157" i="13"/>
  <c r="B5156" i="13"/>
  <c r="A5156" i="13"/>
  <c r="B5155" i="13"/>
  <c r="A5155" i="13"/>
  <c r="B5154" i="13"/>
  <c r="A5154" i="13"/>
  <c r="B5153" i="13"/>
  <c r="A5153" i="13"/>
  <c r="B5152" i="13"/>
  <c r="A5152" i="13"/>
  <c r="B5151" i="13"/>
  <c r="A5151" i="13"/>
  <c r="B5150" i="13"/>
  <c r="A5150" i="13"/>
  <c r="B5149" i="13"/>
  <c r="A5149" i="13"/>
  <c r="B5148" i="13"/>
  <c r="A5148" i="13"/>
  <c r="B5147" i="13"/>
  <c r="A5147" i="13"/>
  <c r="B5146" i="13"/>
  <c r="A5146" i="13"/>
  <c r="B5145" i="13"/>
  <c r="A5145" i="13"/>
  <c r="B5144" i="13"/>
  <c r="A5144" i="13"/>
  <c r="B5143" i="13"/>
  <c r="A5143" i="13"/>
  <c r="B5142" i="13"/>
  <c r="A5142" i="13"/>
  <c r="B5141" i="13"/>
  <c r="A5141" i="13"/>
  <c r="B5140" i="13"/>
  <c r="A5140" i="13"/>
  <c r="B5139" i="13"/>
  <c r="A5139" i="13"/>
  <c r="B5138" i="13"/>
  <c r="A5138" i="13"/>
  <c r="B5137" i="13"/>
  <c r="A5137" i="13"/>
  <c r="B5136" i="13"/>
  <c r="A5136" i="13"/>
  <c r="B5135" i="13"/>
  <c r="A5135" i="13"/>
  <c r="B5134" i="13"/>
  <c r="A5134" i="13"/>
  <c r="B5133" i="13"/>
  <c r="A5133" i="13"/>
  <c r="B5132" i="13"/>
  <c r="A5132" i="13"/>
  <c r="B5131" i="13"/>
  <c r="A5131" i="13"/>
  <c r="B5130" i="13"/>
  <c r="A5130" i="13"/>
  <c r="B5129" i="13"/>
  <c r="A5129" i="13"/>
  <c r="B5128" i="13"/>
  <c r="A5128" i="13"/>
  <c r="B5127" i="13"/>
  <c r="A5127" i="13"/>
  <c r="B5126" i="13"/>
  <c r="A5126" i="13"/>
  <c r="B5125" i="13"/>
  <c r="A5125" i="13"/>
  <c r="B5124" i="13"/>
  <c r="A5124" i="13"/>
  <c r="B5123" i="13"/>
  <c r="A5123" i="13"/>
  <c r="B5122" i="13"/>
  <c r="A5122" i="13"/>
  <c r="B5121" i="13"/>
  <c r="A5121" i="13"/>
  <c r="B5120" i="13"/>
  <c r="A5120" i="13"/>
  <c r="B5119" i="13"/>
  <c r="A5119" i="13"/>
  <c r="B5118" i="13"/>
  <c r="A5118" i="13"/>
  <c r="B5117" i="13"/>
  <c r="A5117" i="13"/>
  <c r="B5116" i="13"/>
  <c r="A5116" i="13"/>
  <c r="B5115" i="13"/>
  <c r="A5115" i="13"/>
  <c r="B5114" i="13"/>
  <c r="A5114" i="13"/>
  <c r="B5113" i="13"/>
  <c r="A5113" i="13"/>
  <c r="B5112" i="13"/>
  <c r="A5112" i="13"/>
  <c r="B5111" i="13"/>
  <c r="A5111" i="13"/>
  <c r="B5110" i="13"/>
  <c r="A5110" i="13"/>
  <c r="B5109" i="13"/>
  <c r="A5109" i="13"/>
  <c r="B5108" i="13"/>
  <c r="A5108" i="13"/>
  <c r="B5107" i="13"/>
  <c r="A5107" i="13"/>
  <c r="B5106" i="13"/>
  <c r="A5106" i="13"/>
  <c r="B5105" i="13"/>
  <c r="A5105" i="13"/>
  <c r="B5104" i="13"/>
  <c r="A5104" i="13"/>
  <c r="B5103" i="13"/>
  <c r="A5103" i="13"/>
  <c r="B5102" i="13"/>
  <c r="A5102" i="13"/>
  <c r="B5101" i="13"/>
  <c r="A5101" i="13"/>
  <c r="B5100" i="13"/>
  <c r="A5100" i="13"/>
  <c r="B5099" i="13"/>
  <c r="A5099" i="13"/>
  <c r="B5098" i="13"/>
  <c r="A5098" i="13"/>
  <c r="B5097" i="13"/>
  <c r="A5097" i="13"/>
  <c r="B5096" i="13"/>
  <c r="A5096" i="13"/>
  <c r="B5095" i="13"/>
  <c r="A5095" i="13"/>
  <c r="B5094" i="13"/>
  <c r="A5094" i="13"/>
  <c r="B5093" i="13"/>
  <c r="A5093" i="13"/>
  <c r="B5092" i="13"/>
  <c r="A5092" i="13"/>
  <c r="B5091" i="13"/>
  <c r="A5091" i="13"/>
  <c r="B5090" i="13"/>
  <c r="A5090" i="13"/>
  <c r="B5089" i="13"/>
  <c r="A5089" i="13"/>
  <c r="B5088" i="13"/>
  <c r="A5088" i="13"/>
  <c r="B5087" i="13"/>
  <c r="A5087" i="13"/>
  <c r="B5086" i="13"/>
  <c r="A5086" i="13"/>
  <c r="B5085" i="13"/>
  <c r="A5085" i="13"/>
  <c r="B5084" i="13"/>
  <c r="A5084" i="13"/>
  <c r="B5083" i="13"/>
  <c r="A5083" i="13"/>
  <c r="B5082" i="13"/>
  <c r="A5082" i="13"/>
  <c r="B5081" i="13"/>
  <c r="A5081" i="13"/>
  <c r="B5080" i="13"/>
  <c r="A5080" i="13"/>
  <c r="B5079" i="13"/>
  <c r="A5079" i="13"/>
  <c r="B5078" i="13"/>
  <c r="A5078" i="13"/>
  <c r="B5077" i="13"/>
  <c r="A5077" i="13"/>
  <c r="B5076" i="13"/>
  <c r="A5076" i="13"/>
  <c r="B5075" i="13"/>
  <c r="A5075" i="13"/>
  <c r="B5074" i="13"/>
  <c r="A5074" i="13"/>
  <c r="B5073" i="13"/>
  <c r="A5073" i="13"/>
  <c r="B5072" i="13"/>
  <c r="A5072" i="13"/>
  <c r="B5071" i="13"/>
  <c r="A5071" i="13"/>
  <c r="B5070" i="13"/>
  <c r="A5070" i="13"/>
  <c r="B5069" i="13"/>
  <c r="A5069" i="13"/>
  <c r="B5068" i="13"/>
  <c r="A5068" i="13"/>
  <c r="B5067" i="13"/>
  <c r="A5067" i="13"/>
  <c r="B5066" i="13"/>
  <c r="A5066" i="13"/>
  <c r="B5065" i="13"/>
  <c r="A5065" i="13"/>
  <c r="B5064" i="13"/>
  <c r="A5064" i="13"/>
  <c r="B5063" i="13"/>
  <c r="A5063" i="13"/>
  <c r="B5062" i="13"/>
  <c r="A5062" i="13"/>
  <c r="B5061" i="13"/>
  <c r="A5061" i="13"/>
  <c r="B5060" i="13"/>
  <c r="A5060" i="13"/>
  <c r="B5059" i="13"/>
  <c r="A5059" i="13"/>
  <c r="B5058" i="13"/>
  <c r="A5058" i="13"/>
  <c r="B5057" i="13"/>
  <c r="A5057" i="13"/>
  <c r="B5056" i="13"/>
  <c r="A5056" i="13"/>
  <c r="B5055" i="13"/>
  <c r="A5055" i="13"/>
  <c r="B5054" i="13"/>
  <c r="A5054" i="13"/>
  <c r="B5053" i="13"/>
  <c r="A5053" i="13"/>
  <c r="B5052" i="13"/>
  <c r="A5052" i="13"/>
  <c r="B5051" i="13"/>
  <c r="A5051" i="13"/>
  <c r="B5050" i="13"/>
  <c r="A5050" i="13"/>
  <c r="B5049" i="13"/>
  <c r="A5049" i="13"/>
  <c r="B5048" i="13"/>
  <c r="A5048" i="13"/>
  <c r="B5047" i="13"/>
  <c r="A5047" i="13"/>
  <c r="B5046" i="13"/>
  <c r="A5046" i="13"/>
  <c r="B5045" i="13"/>
  <c r="A5045" i="13"/>
  <c r="B5044" i="13"/>
  <c r="A5044" i="13"/>
  <c r="B5043" i="13"/>
  <c r="A5043" i="13"/>
  <c r="B5042" i="13"/>
  <c r="A5042" i="13"/>
  <c r="B5041" i="13"/>
  <c r="A5041" i="13"/>
  <c r="B5040" i="13"/>
  <c r="A5040" i="13"/>
  <c r="B5039" i="13"/>
  <c r="A5039" i="13"/>
  <c r="B5038" i="13"/>
  <c r="A5038" i="13"/>
  <c r="B5037" i="13"/>
  <c r="A5037" i="13"/>
  <c r="B5036" i="13"/>
  <c r="A5036" i="13"/>
  <c r="B5035" i="13"/>
  <c r="A5035" i="13"/>
  <c r="B5034" i="13"/>
  <c r="A5034" i="13"/>
  <c r="B5033" i="13"/>
  <c r="A5033" i="13"/>
  <c r="B5032" i="13"/>
  <c r="A5032" i="13"/>
  <c r="B5031" i="13"/>
  <c r="A5031" i="13"/>
  <c r="B5030" i="13"/>
  <c r="A5030" i="13"/>
  <c r="B5029" i="13"/>
  <c r="A5029" i="13"/>
  <c r="B5028" i="13"/>
  <c r="A5028" i="13"/>
  <c r="B5027" i="13"/>
  <c r="A5027" i="13"/>
  <c r="B5026" i="13"/>
  <c r="A5026" i="13"/>
  <c r="B5025" i="13"/>
  <c r="A5025" i="13"/>
  <c r="B5024" i="13"/>
  <c r="A5024" i="13"/>
  <c r="B5023" i="13"/>
  <c r="A5023" i="13"/>
  <c r="B5022" i="13"/>
  <c r="A5022" i="13"/>
  <c r="B5021" i="13"/>
  <c r="A5021" i="13"/>
  <c r="B5020" i="13"/>
  <c r="A5020" i="13"/>
  <c r="B5019" i="13"/>
  <c r="A5019" i="13"/>
  <c r="B5018" i="13"/>
  <c r="A5018" i="13"/>
  <c r="B5017" i="13"/>
  <c r="A5017" i="13"/>
  <c r="B5016" i="13"/>
  <c r="A5016" i="13"/>
  <c r="B5015" i="13"/>
  <c r="A5015" i="13"/>
  <c r="B5014" i="13"/>
  <c r="A5014" i="13"/>
  <c r="B5013" i="13"/>
  <c r="A5013" i="13"/>
  <c r="B5012" i="13"/>
  <c r="A5012" i="13"/>
  <c r="B5011" i="13"/>
  <c r="A5011" i="13"/>
  <c r="B5010" i="13"/>
  <c r="A5010" i="13"/>
  <c r="B5009" i="13"/>
  <c r="A5009" i="13"/>
  <c r="B5008" i="13"/>
  <c r="A5008" i="13"/>
  <c r="B5007" i="13"/>
  <c r="A5007" i="13"/>
  <c r="B5006" i="13"/>
  <c r="A5006" i="13"/>
  <c r="B5005" i="13"/>
  <c r="A5005" i="13"/>
  <c r="B5004" i="13"/>
  <c r="A5004" i="13"/>
  <c r="B5003" i="13"/>
  <c r="A5003" i="13"/>
  <c r="B5002" i="13"/>
  <c r="A5002" i="13"/>
  <c r="B5001" i="13"/>
  <c r="A5001" i="13"/>
  <c r="B75" i="13"/>
  <c r="A75" i="13"/>
  <c r="G4" i="2" l="1"/>
  <c r="F4" i="2"/>
  <c r="E4" i="2"/>
  <c r="D4" i="2"/>
  <c r="C4" i="2"/>
  <c r="N4" i="2" l="1"/>
  <c r="N1519" i="19" l="1"/>
  <c r="N1518" i="19"/>
  <c r="N1517" i="19"/>
  <c r="N1516" i="19"/>
  <c r="N1515" i="19"/>
  <c r="N1514" i="19"/>
  <c r="N1513" i="19"/>
  <c r="N1512" i="19"/>
  <c r="N1511" i="19"/>
  <c r="N1510" i="19"/>
  <c r="N1509" i="19"/>
  <c r="N1508" i="19"/>
  <c r="N1507" i="19"/>
  <c r="N1506" i="19"/>
  <c r="N1505" i="19"/>
  <c r="N1504" i="19"/>
  <c r="N1503" i="19"/>
  <c r="N1502" i="19"/>
  <c r="N1501" i="19"/>
  <c r="N1500" i="19"/>
  <c r="N1499" i="19"/>
  <c r="N1498" i="19"/>
  <c r="N1497" i="19"/>
  <c r="N1496" i="19"/>
  <c r="N1495" i="19"/>
  <c r="N1494" i="19"/>
  <c r="N1493" i="19"/>
  <c r="N1492" i="19"/>
  <c r="N1491" i="19"/>
  <c r="N1490" i="19"/>
  <c r="N1489" i="19"/>
  <c r="N1488" i="19"/>
  <c r="N1487" i="19"/>
  <c r="N1486" i="19"/>
  <c r="N1485" i="19"/>
  <c r="N1484" i="19"/>
  <c r="N1483" i="19"/>
  <c r="N1482" i="19"/>
  <c r="N1481" i="19"/>
  <c r="N1480" i="19"/>
  <c r="N1479" i="19"/>
  <c r="N1478" i="19"/>
  <c r="N1477" i="19"/>
  <c r="N1476" i="19"/>
  <c r="N1475" i="19"/>
  <c r="N1474" i="19"/>
  <c r="N1473" i="19"/>
  <c r="N1472" i="19"/>
  <c r="N1471" i="19"/>
  <c r="N1470" i="19"/>
  <c r="N1469" i="19"/>
  <c r="N1468" i="19"/>
  <c r="N1467" i="19"/>
  <c r="N1466" i="19"/>
  <c r="N1465" i="19"/>
  <c r="N1464" i="19"/>
  <c r="N1463" i="19"/>
  <c r="N1462" i="19"/>
  <c r="N1461" i="19"/>
  <c r="N1460" i="19"/>
  <c r="N1459" i="19"/>
  <c r="N1458" i="19"/>
  <c r="N1457" i="19"/>
  <c r="N1456" i="19"/>
  <c r="N1455" i="19"/>
  <c r="N1454" i="19"/>
  <c r="N1453" i="19"/>
  <c r="N1452" i="19"/>
  <c r="N1451" i="19"/>
  <c r="N1450" i="19"/>
  <c r="N1449" i="19"/>
  <c r="N1448" i="19"/>
  <c r="N1447" i="19"/>
  <c r="N1446" i="19"/>
  <c r="N1445" i="19"/>
  <c r="N1444" i="19"/>
  <c r="N1443" i="19"/>
  <c r="N1442" i="19"/>
  <c r="N1441" i="19"/>
  <c r="N1440" i="19"/>
  <c r="N1439" i="19"/>
  <c r="N1438" i="19"/>
  <c r="N1437" i="19"/>
  <c r="N1436" i="19"/>
  <c r="N1435" i="19"/>
  <c r="N1434" i="19"/>
  <c r="N1433" i="19"/>
  <c r="N1432" i="19"/>
  <c r="N1431" i="19"/>
  <c r="N1430" i="19"/>
  <c r="N1429" i="19"/>
  <c r="N1428" i="19"/>
  <c r="N1427" i="19"/>
  <c r="N1426" i="19"/>
  <c r="N1425" i="19"/>
  <c r="N1424" i="19"/>
  <c r="N1423" i="19"/>
  <c r="N1422" i="19"/>
  <c r="N1421" i="19"/>
  <c r="N1420" i="19"/>
  <c r="N1419" i="19"/>
  <c r="N1418" i="19"/>
  <c r="N1417" i="19"/>
  <c r="N1416" i="19"/>
  <c r="N1415" i="19"/>
  <c r="N1414" i="19"/>
  <c r="N1413" i="19"/>
  <c r="N1412" i="19"/>
  <c r="N1411" i="19"/>
  <c r="N1410" i="19"/>
  <c r="N1409" i="19"/>
  <c r="N1408" i="19"/>
  <c r="N1407" i="19"/>
  <c r="N1406" i="19"/>
  <c r="N1405" i="19"/>
  <c r="N1404" i="19"/>
  <c r="N1403" i="19"/>
  <c r="N1402" i="19"/>
  <c r="N1401" i="19"/>
  <c r="N1400" i="19"/>
  <c r="N1399" i="19"/>
  <c r="N1398" i="19"/>
  <c r="N1397" i="19"/>
  <c r="N1396" i="19"/>
  <c r="N1395" i="19"/>
  <c r="N1394" i="19"/>
  <c r="N1393" i="19"/>
  <c r="N1392" i="19"/>
  <c r="N1391" i="19"/>
  <c r="N1390" i="19"/>
  <c r="N1389" i="19"/>
  <c r="N1388" i="19"/>
  <c r="N1387" i="19"/>
  <c r="N1386" i="19"/>
  <c r="N1385" i="19"/>
  <c r="N1384" i="19"/>
  <c r="N1383" i="19"/>
  <c r="N1382" i="19"/>
  <c r="N1381" i="19"/>
  <c r="N1380" i="19"/>
  <c r="N1379" i="19"/>
  <c r="N1378" i="19"/>
  <c r="N1377" i="19"/>
  <c r="N1376" i="19"/>
  <c r="N1375" i="19"/>
  <c r="N1374" i="19"/>
  <c r="N1373" i="19"/>
  <c r="N1372" i="19"/>
  <c r="N1371" i="19"/>
  <c r="N1370" i="19"/>
  <c r="N1369" i="19"/>
  <c r="N1368" i="19"/>
  <c r="N1367" i="19"/>
  <c r="N1366" i="19"/>
  <c r="N1365" i="19"/>
  <c r="N1364" i="19"/>
  <c r="N1363" i="19"/>
  <c r="N1362" i="19"/>
  <c r="N1361" i="19"/>
  <c r="N1360" i="19"/>
  <c r="N1359" i="19"/>
  <c r="N1358" i="19"/>
  <c r="N1357" i="19"/>
  <c r="N1356" i="19"/>
  <c r="N1355" i="19"/>
  <c r="N1354" i="19"/>
  <c r="N1353" i="19"/>
  <c r="N1352" i="19"/>
  <c r="N1351" i="19"/>
  <c r="N1350" i="19"/>
  <c r="N1349" i="19"/>
  <c r="N1348" i="19"/>
  <c r="N1347" i="19"/>
  <c r="N1346" i="19"/>
  <c r="N1345" i="19"/>
  <c r="N1344" i="19"/>
  <c r="N1343" i="19"/>
  <c r="N1342" i="19"/>
  <c r="N1341" i="19"/>
  <c r="N1340" i="19"/>
  <c r="N1339" i="19"/>
  <c r="N1338" i="19"/>
  <c r="N1337" i="19"/>
  <c r="N1336" i="19"/>
  <c r="N1335" i="19"/>
  <c r="N1334" i="19"/>
  <c r="N1333" i="19"/>
  <c r="N1332" i="19"/>
  <c r="N1331" i="19"/>
  <c r="N1330" i="19"/>
  <c r="N1329" i="19"/>
  <c r="N1328" i="19"/>
  <c r="N1327" i="19"/>
  <c r="N1326" i="19"/>
  <c r="N1325" i="19"/>
  <c r="N1324" i="19"/>
  <c r="N1323" i="19"/>
  <c r="N1322" i="19"/>
  <c r="N1321" i="19"/>
  <c r="N1320" i="19"/>
  <c r="N1319" i="19"/>
  <c r="N1318" i="19"/>
  <c r="N1317" i="19"/>
  <c r="N1316" i="19"/>
  <c r="N1315" i="19"/>
  <c r="N1314" i="19"/>
  <c r="N1313" i="19"/>
  <c r="N1312" i="19"/>
  <c r="N1311" i="19"/>
  <c r="N1310" i="19"/>
  <c r="N1309" i="19"/>
  <c r="N1308" i="19"/>
  <c r="N1307" i="19"/>
  <c r="N1306" i="19"/>
  <c r="N1305" i="19"/>
  <c r="N1304" i="19"/>
  <c r="N1303" i="19"/>
  <c r="N1302" i="19"/>
  <c r="N1301" i="19"/>
  <c r="N1300" i="19"/>
  <c r="N1299" i="19"/>
  <c r="N1298" i="19"/>
  <c r="N1297" i="19"/>
  <c r="N1296" i="19"/>
  <c r="N1295" i="19"/>
  <c r="N1294" i="19"/>
  <c r="N1293" i="19"/>
  <c r="N1292" i="19"/>
  <c r="N1291" i="19"/>
  <c r="N1290" i="19"/>
  <c r="N1289" i="19"/>
  <c r="N1288" i="19"/>
  <c r="N1287" i="19"/>
  <c r="N1286" i="19"/>
  <c r="N1285" i="19"/>
  <c r="N1284" i="19"/>
  <c r="N1283" i="19"/>
  <c r="N1282" i="19"/>
  <c r="N1281" i="19"/>
  <c r="N1280" i="19"/>
  <c r="N1279" i="19"/>
  <c r="N1278" i="19"/>
  <c r="N1277" i="19"/>
  <c r="N1276" i="19"/>
  <c r="N1275" i="19"/>
  <c r="N1274" i="19"/>
  <c r="N1273" i="19"/>
  <c r="N1272" i="19"/>
  <c r="N1271" i="19"/>
  <c r="N1270" i="19"/>
  <c r="N1269" i="19"/>
  <c r="N1268" i="19"/>
  <c r="N1267" i="19"/>
  <c r="N1266" i="19"/>
  <c r="N1265" i="19"/>
  <c r="N1264" i="19"/>
  <c r="N1263" i="19"/>
  <c r="N1262" i="19"/>
  <c r="N1261" i="19"/>
  <c r="N1260" i="19"/>
  <c r="N1259" i="19"/>
  <c r="N1258" i="19"/>
  <c r="N1257" i="19"/>
  <c r="N1256" i="19"/>
  <c r="N1255" i="19"/>
  <c r="N1254" i="19"/>
  <c r="N1253" i="19"/>
  <c r="N1252" i="19"/>
  <c r="N1251" i="19"/>
  <c r="N1250" i="19"/>
  <c r="N1249" i="19"/>
  <c r="N1248" i="19"/>
  <c r="N1247" i="19"/>
  <c r="N1246" i="19"/>
  <c r="N1245" i="19"/>
  <c r="N1244" i="19"/>
  <c r="N1243" i="19"/>
  <c r="N1242" i="19"/>
  <c r="N1241" i="19"/>
  <c r="N1240" i="19"/>
  <c r="N1239" i="19"/>
  <c r="N1238" i="19"/>
  <c r="N1237" i="19"/>
  <c r="N1236" i="19"/>
  <c r="N1235" i="19"/>
  <c r="N1234" i="19"/>
  <c r="N1233" i="19"/>
  <c r="N1232" i="19"/>
  <c r="N1231" i="19"/>
  <c r="N1230" i="19"/>
  <c r="N1229" i="19"/>
  <c r="N1228" i="19"/>
  <c r="N1227" i="19"/>
  <c r="N1226" i="19"/>
  <c r="N1225" i="19"/>
  <c r="N1224" i="19"/>
  <c r="N1223" i="19"/>
  <c r="N1222" i="19"/>
  <c r="N1221" i="19"/>
  <c r="N1220" i="19"/>
  <c r="N1219" i="19"/>
  <c r="N1218" i="19"/>
  <c r="N1217" i="19"/>
  <c r="N1216" i="19"/>
  <c r="N1215" i="19"/>
  <c r="N1214" i="19"/>
  <c r="N1213" i="19"/>
  <c r="N1212" i="19"/>
  <c r="N1211" i="19"/>
  <c r="N1210" i="19"/>
  <c r="N1209" i="19"/>
  <c r="N1208" i="19"/>
  <c r="N1207" i="19"/>
  <c r="N1206" i="19"/>
  <c r="N1205" i="19"/>
  <c r="N1204" i="19"/>
  <c r="N1203" i="19"/>
  <c r="N1202" i="19"/>
  <c r="N1201" i="19"/>
  <c r="N1200" i="19"/>
  <c r="N1199" i="19"/>
  <c r="N1198" i="19"/>
  <c r="N1197" i="19"/>
  <c r="N1196" i="19"/>
  <c r="N1195" i="19"/>
  <c r="N1194" i="19"/>
  <c r="N1193" i="19"/>
  <c r="N1192" i="19"/>
  <c r="N1191" i="19"/>
  <c r="N1190" i="19"/>
  <c r="N1189" i="19"/>
  <c r="N1188" i="19"/>
  <c r="N1187" i="19"/>
  <c r="N1186" i="19"/>
  <c r="N1185" i="19"/>
  <c r="N1184" i="19"/>
  <c r="N1183" i="19"/>
  <c r="N1182" i="19"/>
  <c r="N1181" i="19"/>
  <c r="N1180" i="19"/>
  <c r="N1179" i="19"/>
  <c r="N1178" i="19"/>
  <c r="N1177" i="19"/>
  <c r="N1176" i="19"/>
  <c r="N1175" i="19"/>
  <c r="N1174" i="19"/>
  <c r="N1173" i="19"/>
  <c r="N1172" i="19"/>
  <c r="N1171" i="19"/>
  <c r="N1170" i="19"/>
  <c r="N1169" i="19"/>
  <c r="N1168" i="19"/>
  <c r="N1167" i="19"/>
  <c r="N1166" i="19"/>
  <c r="N1165" i="19"/>
  <c r="N1164" i="19"/>
  <c r="N1163" i="19"/>
  <c r="N1162" i="19"/>
  <c r="N1161" i="19"/>
  <c r="N1160" i="19"/>
  <c r="N1159" i="19"/>
  <c r="N1158" i="19"/>
  <c r="N1157" i="19"/>
  <c r="N1156" i="19"/>
  <c r="N1155" i="19"/>
  <c r="N1154" i="19"/>
  <c r="N1153" i="19"/>
  <c r="N1152" i="19"/>
  <c r="N1151" i="19"/>
  <c r="N1150" i="19"/>
  <c r="N1149" i="19"/>
  <c r="N1148" i="19"/>
  <c r="N1147" i="19"/>
  <c r="N1146" i="19"/>
  <c r="N1145" i="19"/>
  <c r="N1144" i="19"/>
  <c r="N1143" i="19"/>
  <c r="N1142" i="19"/>
  <c r="N1141" i="19"/>
  <c r="N1140" i="19"/>
  <c r="N1139" i="19"/>
  <c r="N1138" i="19"/>
  <c r="N1137" i="19"/>
  <c r="N1136" i="19"/>
  <c r="N1135" i="19"/>
  <c r="N1134" i="19"/>
  <c r="N1133" i="19"/>
  <c r="N1132" i="19"/>
  <c r="N1131" i="19"/>
  <c r="N1130" i="19"/>
  <c r="N1129" i="19"/>
  <c r="N1128" i="19"/>
  <c r="N1127" i="19"/>
  <c r="N1126" i="19"/>
  <c r="N1125" i="19"/>
  <c r="N1124" i="19"/>
  <c r="N1123" i="19"/>
  <c r="N1122" i="19"/>
  <c r="N1121" i="19"/>
  <c r="N1120" i="19"/>
  <c r="N1119" i="19"/>
  <c r="N1118" i="19"/>
  <c r="N1117" i="19"/>
  <c r="N1116" i="19"/>
  <c r="N1115" i="19"/>
  <c r="N1114" i="19"/>
  <c r="N1113" i="19"/>
  <c r="N1112" i="19"/>
  <c r="N1111" i="19"/>
  <c r="N1110" i="19"/>
  <c r="N1109" i="19"/>
  <c r="N1108" i="19"/>
  <c r="N1107" i="19"/>
  <c r="N1106" i="19"/>
  <c r="N1105" i="19"/>
  <c r="N1104" i="19"/>
  <c r="N1103" i="19"/>
  <c r="N1102" i="19"/>
  <c r="N1101" i="19"/>
  <c r="N1100" i="19"/>
  <c r="N1099" i="19"/>
  <c r="N1098" i="19"/>
  <c r="N1097" i="19"/>
  <c r="N1096" i="19"/>
  <c r="N1095" i="19"/>
  <c r="N1094" i="19"/>
  <c r="N1093" i="19"/>
  <c r="N1092" i="19"/>
  <c r="N1091" i="19"/>
  <c r="N1090" i="19"/>
  <c r="N1089" i="19"/>
  <c r="N1088" i="19"/>
  <c r="N1087" i="19"/>
  <c r="N1086" i="19"/>
  <c r="N1085" i="19"/>
  <c r="N1084" i="19"/>
  <c r="N1083" i="19"/>
  <c r="N1082" i="19"/>
  <c r="N1081" i="19"/>
  <c r="N1080" i="19"/>
  <c r="N1079" i="19"/>
  <c r="N1078" i="19"/>
  <c r="N1077" i="19"/>
  <c r="N1076" i="19"/>
  <c r="N1075" i="19"/>
  <c r="N1074" i="19"/>
  <c r="N1073" i="19"/>
  <c r="N1072" i="19"/>
  <c r="N1071" i="19"/>
  <c r="N1070" i="19"/>
  <c r="N1069" i="19"/>
  <c r="N1068" i="19"/>
  <c r="N1067" i="19"/>
  <c r="N1066" i="19"/>
  <c r="N1065" i="19"/>
  <c r="N1064" i="19"/>
  <c r="N1063" i="19"/>
  <c r="N1062" i="19"/>
  <c r="N1061" i="19"/>
  <c r="N1060" i="19"/>
  <c r="N1059" i="19"/>
  <c r="N1058" i="19"/>
  <c r="N1057" i="19"/>
  <c r="N1056" i="19"/>
  <c r="N1055" i="19"/>
  <c r="N1054" i="19"/>
  <c r="N1053" i="19"/>
  <c r="N1052" i="19"/>
  <c r="N1051" i="19"/>
  <c r="N1050" i="19"/>
  <c r="N1049" i="19"/>
  <c r="N1048" i="19"/>
  <c r="N1047" i="19"/>
  <c r="N1046" i="19"/>
  <c r="N1045" i="19"/>
  <c r="N1044" i="19"/>
  <c r="N1043" i="19"/>
  <c r="N1042" i="19"/>
  <c r="N1041" i="19"/>
  <c r="N1040" i="19"/>
  <c r="N1039" i="19"/>
  <c r="N1038" i="19"/>
  <c r="N1037" i="19"/>
  <c r="N1036" i="19"/>
  <c r="N1035" i="19"/>
  <c r="N1034" i="19"/>
  <c r="N1033" i="19"/>
  <c r="N1032" i="19"/>
  <c r="N1031" i="19"/>
  <c r="N1030" i="19"/>
  <c r="N1029" i="19"/>
  <c r="N1028" i="19"/>
  <c r="N1027" i="19"/>
  <c r="N1026" i="19"/>
  <c r="N1025" i="19"/>
  <c r="N1024" i="19"/>
  <c r="N1023" i="19"/>
  <c r="N1022" i="19"/>
  <c r="N1021" i="19"/>
  <c r="N1020" i="19"/>
  <c r="N1019" i="19"/>
  <c r="N1018" i="19"/>
  <c r="N1017" i="19"/>
  <c r="N1016" i="19"/>
  <c r="N1015" i="19"/>
  <c r="N1014" i="19"/>
  <c r="N1013" i="19"/>
  <c r="N1012" i="19"/>
  <c r="N1011" i="19"/>
  <c r="N1010" i="19"/>
  <c r="N1009" i="19"/>
  <c r="N1008" i="19"/>
  <c r="N1007" i="19"/>
  <c r="N1006" i="19"/>
  <c r="N1005" i="19"/>
  <c r="N1004" i="19"/>
  <c r="N1003" i="19"/>
  <c r="N1002" i="19"/>
  <c r="N1001" i="19"/>
  <c r="N1000" i="19"/>
  <c r="N999" i="19"/>
  <c r="N998" i="19"/>
  <c r="N997" i="19"/>
  <c r="N996" i="19"/>
  <c r="N995" i="19"/>
  <c r="N994" i="19"/>
  <c r="N993" i="19"/>
  <c r="N992" i="19"/>
  <c r="N991" i="19"/>
  <c r="N990" i="19"/>
  <c r="N989" i="19"/>
  <c r="N988" i="19"/>
  <c r="N987" i="19"/>
  <c r="N986" i="19"/>
  <c r="N985" i="19"/>
  <c r="N984" i="19"/>
  <c r="N983" i="19"/>
  <c r="N982" i="19"/>
  <c r="N981" i="19"/>
  <c r="N980" i="19"/>
  <c r="N979" i="19"/>
  <c r="N978" i="19"/>
  <c r="N977" i="19"/>
  <c r="N976" i="19"/>
  <c r="N975" i="19"/>
  <c r="N974" i="19"/>
  <c r="N973" i="19"/>
  <c r="N972" i="19"/>
  <c r="N971" i="19"/>
  <c r="N970" i="19"/>
  <c r="N969" i="19"/>
  <c r="N968" i="19"/>
  <c r="N967" i="19"/>
  <c r="N966" i="19"/>
  <c r="N965" i="19"/>
  <c r="N964" i="19"/>
  <c r="N963" i="19"/>
  <c r="N962" i="19"/>
  <c r="N961" i="19"/>
  <c r="N960" i="19"/>
  <c r="N959" i="19"/>
  <c r="N958" i="19"/>
  <c r="N957" i="19"/>
  <c r="N956" i="19"/>
  <c r="N955" i="19"/>
  <c r="N954" i="19"/>
  <c r="N953" i="19"/>
  <c r="N952" i="19"/>
  <c r="N951" i="19"/>
  <c r="N950" i="19"/>
  <c r="N949" i="19"/>
  <c r="N948" i="19"/>
  <c r="N947" i="19"/>
  <c r="N946" i="19"/>
  <c r="N945" i="19"/>
  <c r="N944" i="19"/>
  <c r="N943" i="19"/>
  <c r="N942" i="19"/>
  <c r="N941" i="19"/>
  <c r="N940" i="19"/>
  <c r="N939" i="19"/>
  <c r="N938" i="19"/>
  <c r="N937" i="19"/>
  <c r="N936" i="19"/>
  <c r="N935" i="19"/>
  <c r="N934" i="19"/>
  <c r="N933" i="19"/>
  <c r="N932" i="19"/>
  <c r="N931" i="19"/>
  <c r="N930" i="19"/>
  <c r="N929" i="19"/>
  <c r="N928" i="19"/>
  <c r="N927" i="19"/>
  <c r="N926" i="19"/>
  <c r="N925" i="19"/>
  <c r="N924" i="19"/>
  <c r="N923" i="19"/>
  <c r="N922" i="19"/>
  <c r="N921" i="19"/>
  <c r="N920" i="19"/>
  <c r="N919" i="19"/>
  <c r="N918" i="19"/>
  <c r="N917" i="19"/>
  <c r="N916" i="19"/>
  <c r="N915" i="19"/>
  <c r="N914" i="19"/>
  <c r="N913" i="19"/>
  <c r="N912" i="19"/>
  <c r="N911" i="19"/>
  <c r="N910" i="19"/>
  <c r="N909" i="19"/>
  <c r="N908" i="19"/>
  <c r="N907" i="19"/>
  <c r="N906" i="19"/>
  <c r="N905" i="19"/>
  <c r="N904" i="19"/>
  <c r="N903" i="19"/>
  <c r="N902" i="19"/>
  <c r="N901" i="19"/>
  <c r="N900" i="19"/>
  <c r="N899" i="19"/>
  <c r="N898" i="19"/>
  <c r="N897" i="19"/>
  <c r="N896" i="19"/>
  <c r="N895" i="19"/>
  <c r="N894" i="19"/>
  <c r="N893" i="19"/>
  <c r="N892" i="19"/>
  <c r="N891" i="19"/>
  <c r="N890" i="19"/>
  <c r="N889" i="19"/>
  <c r="N888" i="19"/>
  <c r="N887" i="19"/>
  <c r="N886" i="19"/>
  <c r="N885" i="19"/>
  <c r="N884" i="19"/>
  <c r="N883" i="19"/>
  <c r="N882" i="19"/>
  <c r="N881" i="19"/>
  <c r="N880" i="19"/>
  <c r="N879" i="19"/>
  <c r="N878" i="19"/>
  <c r="N877" i="19"/>
  <c r="N876" i="19"/>
  <c r="N875" i="19"/>
  <c r="N874" i="19"/>
  <c r="N873" i="19"/>
  <c r="N872" i="19"/>
  <c r="N871" i="19"/>
  <c r="N870" i="19"/>
  <c r="N869" i="19"/>
  <c r="N868" i="19"/>
  <c r="N867" i="19"/>
  <c r="N866" i="19"/>
  <c r="N865" i="19"/>
  <c r="N864" i="19"/>
  <c r="N863" i="19"/>
  <c r="N862" i="19"/>
  <c r="N861" i="19"/>
  <c r="N860" i="19"/>
  <c r="N859" i="19"/>
  <c r="N858" i="19"/>
  <c r="N857" i="19"/>
  <c r="N856" i="19"/>
  <c r="N855" i="19"/>
  <c r="N854" i="19"/>
  <c r="N853" i="19"/>
  <c r="N852" i="19"/>
  <c r="N851" i="19"/>
  <c r="N850" i="19"/>
  <c r="N849" i="19"/>
  <c r="N848" i="19"/>
  <c r="N847" i="19"/>
  <c r="N846" i="19"/>
  <c r="N845" i="19"/>
  <c r="N844" i="19"/>
  <c r="N843" i="19"/>
  <c r="N842" i="19"/>
  <c r="N841" i="19"/>
  <c r="N840" i="19"/>
  <c r="N839" i="19"/>
  <c r="N838" i="19"/>
  <c r="N837" i="19"/>
  <c r="N836" i="19"/>
  <c r="N835" i="19"/>
  <c r="N834" i="19"/>
  <c r="N833" i="19"/>
  <c r="N832" i="19"/>
  <c r="N831" i="19"/>
  <c r="N830" i="19"/>
  <c r="N829" i="19"/>
  <c r="N828" i="19"/>
  <c r="N827" i="19"/>
  <c r="N826" i="19"/>
  <c r="N825" i="19"/>
  <c r="N824" i="19"/>
  <c r="N823" i="19"/>
  <c r="N822" i="19"/>
  <c r="N821" i="19"/>
  <c r="N820" i="19"/>
  <c r="N819" i="19"/>
  <c r="N818" i="19"/>
  <c r="N817" i="19"/>
  <c r="N816" i="19"/>
  <c r="N815" i="19"/>
  <c r="N814" i="19"/>
  <c r="N813" i="19"/>
  <c r="N812" i="19"/>
  <c r="N811" i="19"/>
  <c r="N810" i="19"/>
  <c r="N809" i="19"/>
  <c r="N808" i="19"/>
  <c r="N807" i="19"/>
  <c r="N806" i="19"/>
  <c r="N805" i="19"/>
  <c r="N804" i="19"/>
  <c r="N803" i="19"/>
  <c r="N802" i="19"/>
  <c r="N801" i="19"/>
  <c r="N800" i="19"/>
  <c r="N799" i="19"/>
  <c r="N798" i="19"/>
  <c r="N797" i="19"/>
  <c r="N796" i="19"/>
  <c r="N795" i="19"/>
  <c r="N794" i="19"/>
  <c r="N793" i="19"/>
  <c r="N792" i="19"/>
  <c r="N791" i="19"/>
  <c r="N790" i="19"/>
  <c r="N789" i="19"/>
  <c r="N788" i="19"/>
  <c r="N787" i="19"/>
  <c r="N786" i="19"/>
  <c r="N785" i="19"/>
  <c r="N784" i="19"/>
  <c r="N783" i="19"/>
  <c r="N782" i="19"/>
  <c r="N781" i="19"/>
  <c r="N780" i="19"/>
  <c r="N779" i="19"/>
  <c r="N778" i="19"/>
  <c r="N777" i="19"/>
  <c r="N776" i="19"/>
  <c r="N775" i="19"/>
  <c r="N774" i="19"/>
  <c r="N773" i="19"/>
  <c r="N772" i="19"/>
  <c r="N771" i="19"/>
  <c r="N770" i="19"/>
  <c r="N769" i="19"/>
  <c r="N768" i="19"/>
  <c r="N767" i="19"/>
  <c r="N766" i="19"/>
  <c r="N765" i="19"/>
  <c r="N764" i="19"/>
  <c r="N763" i="19"/>
  <c r="N762" i="19"/>
  <c r="N761" i="19"/>
  <c r="N760" i="19"/>
  <c r="N759" i="19"/>
  <c r="N758" i="19"/>
  <c r="N757" i="19"/>
  <c r="N756" i="19"/>
  <c r="N755" i="19"/>
  <c r="N754" i="19"/>
  <c r="N753" i="19"/>
  <c r="N752" i="19"/>
  <c r="N751" i="19"/>
  <c r="N750" i="19"/>
  <c r="N749" i="19"/>
  <c r="N748" i="19"/>
  <c r="N747" i="19"/>
  <c r="N746" i="19"/>
  <c r="N745" i="19"/>
  <c r="N744" i="19"/>
  <c r="N743" i="19"/>
  <c r="N742" i="19"/>
  <c r="N741" i="19"/>
  <c r="N740" i="19"/>
  <c r="N739" i="19"/>
  <c r="N738" i="19"/>
  <c r="N737" i="19"/>
  <c r="N736" i="19"/>
  <c r="N735" i="19"/>
  <c r="N734" i="19"/>
  <c r="N733" i="19"/>
  <c r="N732" i="19"/>
  <c r="N731" i="19"/>
  <c r="N730" i="19"/>
  <c r="N729" i="19"/>
  <c r="N728" i="19"/>
  <c r="N727" i="19"/>
  <c r="N726" i="19"/>
  <c r="N725" i="19"/>
  <c r="N724" i="19"/>
  <c r="N723" i="19"/>
  <c r="N722" i="19"/>
  <c r="N721" i="19"/>
  <c r="N720" i="19"/>
  <c r="N719" i="19"/>
  <c r="N718" i="19"/>
  <c r="N717" i="19"/>
  <c r="N716" i="19"/>
  <c r="N715" i="19"/>
  <c r="N714" i="19"/>
  <c r="N713" i="19"/>
  <c r="N712" i="19"/>
  <c r="N711" i="19"/>
  <c r="N710" i="19"/>
  <c r="N709" i="19"/>
  <c r="N708" i="19"/>
  <c r="N707" i="19"/>
  <c r="N706" i="19"/>
  <c r="N705" i="19"/>
  <c r="N704" i="19"/>
  <c r="N703" i="19"/>
  <c r="N702" i="19"/>
  <c r="N701" i="19"/>
  <c r="N700" i="19"/>
  <c r="N699" i="19"/>
  <c r="N698" i="19"/>
  <c r="N697" i="19"/>
  <c r="N696" i="19"/>
  <c r="N695" i="19"/>
  <c r="N694" i="19"/>
  <c r="N693" i="19"/>
  <c r="N692" i="19"/>
  <c r="N691" i="19"/>
  <c r="N690" i="19"/>
  <c r="N689" i="19"/>
  <c r="N688" i="19"/>
  <c r="N687" i="19"/>
  <c r="N686" i="19"/>
  <c r="N685" i="19"/>
  <c r="N684" i="19"/>
  <c r="N683" i="19"/>
  <c r="N682" i="19"/>
  <c r="N681" i="19"/>
  <c r="N680" i="19"/>
  <c r="N679" i="19"/>
  <c r="N678" i="19"/>
  <c r="N677" i="19"/>
  <c r="N676" i="19"/>
  <c r="N675" i="19"/>
  <c r="N674" i="19"/>
  <c r="N673" i="19"/>
  <c r="N672" i="19"/>
  <c r="N671" i="19"/>
  <c r="N670" i="19"/>
  <c r="N669" i="19"/>
  <c r="N668" i="19"/>
  <c r="N667" i="19"/>
  <c r="N666" i="19"/>
  <c r="N665" i="19"/>
  <c r="N664" i="19"/>
  <c r="N663" i="19"/>
  <c r="N662" i="19"/>
  <c r="N661" i="19"/>
  <c r="N660" i="19"/>
  <c r="N659" i="19"/>
  <c r="N658" i="19"/>
  <c r="N657" i="19"/>
  <c r="N656" i="19"/>
  <c r="N655" i="19"/>
  <c r="N654" i="19"/>
  <c r="N653" i="19"/>
  <c r="N652" i="19"/>
  <c r="N651" i="19"/>
  <c r="N650" i="19"/>
  <c r="N649" i="19"/>
  <c r="N648" i="19"/>
  <c r="N647" i="19"/>
  <c r="N646" i="19"/>
  <c r="N645" i="19"/>
  <c r="N644" i="19"/>
  <c r="N643" i="19"/>
  <c r="N642" i="19"/>
  <c r="N641" i="19"/>
  <c r="N640" i="19"/>
  <c r="N639" i="19"/>
  <c r="N638" i="19"/>
  <c r="N637" i="19"/>
  <c r="N636" i="19"/>
  <c r="N635" i="19"/>
  <c r="N634" i="19"/>
  <c r="N633" i="19"/>
  <c r="N632" i="19"/>
  <c r="N631" i="19"/>
  <c r="N630" i="19"/>
  <c r="N629" i="19"/>
  <c r="N628" i="19"/>
  <c r="N627" i="19"/>
  <c r="N626" i="19"/>
  <c r="N625" i="19"/>
  <c r="N624" i="19"/>
  <c r="N623" i="19"/>
  <c r="N622" i="19"/>
  <c r="N621" i="19"/>
  <c r="N620" i="19"/>
  <c r="N619" i="19"/>
  <c r="N618" i="19"/>
  <c r="N617" i="19"/>
  <c r="N616" i="19"/>
  <c r="N615" i="19"/>
  <c r="N614" i="19"/>
  <c r="N613" i="19"/>
  <c r="N612" i="19"/>
  <c r="N611" i="19"/>
  <c r="N610" i="19"/>
  <c r="N609" i="19"/>
  <c r="N608" i="19"/>
  <c r="N607" i="19"/>
  <c r="N606" i="19"/>
  <c r="N605" i="19"/>
  <c r="N604" i="19"/>
  <c r="N603" i="19"/>
  <c r="N602" i="19"/>
  <c r="N601" i="19"/>
  <c r="N600" i="19"/>
  <c r="N599" i="19"/>
  <c r="N598" i="19"/>
  <c r="N597" i="19"/>
  <c r="N596" i="19"/>
  <c r="N595" i="19"/>
  <c r="N594" i="19"/>
  <c r="N593" i="19"/>
  <c r="N592" i="19"/>
  <c r="N591" i="19"/>
  <c r="N590" i="19"/>
  <c r="N589" i="19"/>
  <c r="N588" i="19"/>
  <c r="N587" i="19"/>
  <c r="N586" i="19"/>
  <c r="N585" i="19"/>
  <c r="N584" i="19"/>
  <c r="N583" i="19"/>
  <c r="N582" i="19"/>
  <c r="N581" i="19"/>
  <c r="N580" i="19"/>
  <c r="N579" i="19"/>
  <c r="N578" i="19"/>
  <c r="N577" i="19"/>
  <c r="N576" i="19"/>
  <c r="N575" i="19"/>
  <c r="N574" i="19"/>
  <c r="N573" i="19"/>
  <c r="N572" i="19"/>
  <c r="N571" i="19"/>
  <c r="N570" i="19"/>
  <c r="N569" i="19"/>
  <c r="N568" i="19"/>
  <c r="N567" i="19"/>
  <c r="N566" i="19"/>
  <c r="N565" i="19"/>
  <c r="N564" i="19"/>
  <c r="N563" i="19"/>
  <c r="N562" i="19"/>
  <c r="N561" i="19"/>
  <c r="N560" i="19"/>
  <c r="N559" i="19"/>
  <c r="N558" i="19"/>
  <c r="N557" i="19"/>
  <c r="N556" i="19"/>
  <c r="N555" i="19"/>
  <c r="N554" i="19"/>
  <c r="N553" i="19"/>
  <c r="N552" i="19"/>
  <c r="N551" i="19"/>
  <c r="N550" i="19"/>
  <c r="N549" i="19"/>
  <c r="N548" i="19"/>
  <c r="N547" i="19"/>
  <c r="N546" i="19"/>
  <c r="N545" i="19"/>
  <c r="N544" i="19"/>
  <c r="N543" i="19"/>
  <c r="N542" i="19"/>
  <c r="N541" i="19"/>
  <c r="N540" i="19"/>
  <c r="N539" i="19"/>
  <c r="N538" i="19"/>
  <c r="N537" i="19"/>
  <c r="N536" i="19"/>
  <c r="N535" i="19"/>
  <c r="N534" i="19"/>
  <c r="N533" i="19"/>
  <c r="N532" i="19"/>
  <c r="N531" i="19"/>
  <c r="N530" i="19"/>
  <c r="N529" i="19"/>
  <c r="N528" i="19"/>
  <c r="N527" i="19"/>
  <c r="N526" i="19"/>
  <c r="N525" i="19"/>
  <c r="N524" i="19"/>
  <c r="N523" i="19"/>
  <c r="N522" i="19"/>
  <c r="N521" i="19"/>
  <c r="N520" i="19"/>
  <c r="N519" i="19"/>
  <c r="N518" i="19"/>
  <c r="N517" i="19"/>
  <c r="N516" i="19"/>
  <c r="N515" i="19"/>
  <c r="N514" i="19"/>
  <c r="N513" i="19"/>
  <c r="N512" i="19"/>
  <c r="N511" i="19"/>
  <c r="N510" i="19"/>
  <c r="N509" i="19"/>
  <c r="N508" i="19"/>
  <c r="N507" i="19"/>
  <c r="N506" i="19"/>
  <c r="N505" i="19"/>
  <c r="N504" i="19"/>
  <c r="N503" i="19"/>
  <c r="N502" i="19"/>
  <c r="N501" i="19"/>
  <c r="N500" i="19"/>
  <c r="N499" i="19"/>
  <c r="N498" i="19"/>
  <c r="N497" i="19"/>
  <c r="N496" i="19"/>
  <c r="N495" i="19"/>
  <c r="N494" i="19"/>
  <c r="N493" i="19"/>
  <c r="N492" i="19"/>
  <c r="N491" i="19"/>
  <c r="N490" i="19"/>
  <c r="N489" i="19"/>
  <c r="N488" i="19"/>
  <c r="N487" i="19"/>
  <c r="N486" i="19"/>
  <c r="N485" i="19"/>
  <c r="N484" i="19"/>
  <c r="N483" i="19"/>
  <c r="N482" i="19"/>
  <c r="N481" i="19"/>
  <c r="N480" i="19"/>
  <c r="N479" i="19"/>
  <c r="N478" i="19"/>
  <c r="N477" i="19"/>
  <c r="N476" i="19"/>
  <c r="N475" i="19"/>
  <c r="N474" i="19"/>
  <c r="N473" i="19"/>
  <c r="N472" i="19"/>
  <c r="N471" i="19"/>
  <c r="N470" i="19"/>
  <c r="N469" i="19"/>
  <c r="N468" i="19"/>
  <c r="N467" i="19"/>
  <c r="N466" i="19"/>
  <c r="N465" i="19"/>
  <c r="N464" i="19"/>
  <c r="N463" i="19"/>
  <c r="N462" i="19"/>
  <c r="N461" i="19"/>
  <c r="N460" i="19"/>
  <c r="N459" i="19"/>
  <c r="N458" i="19"/>
  <c r="N457" i="19"/>
  <c r="N456" i="19"/>
  <c r="N455" i="19"/>
  <c r="N454" i="19"/>
  <c r="N453" i="19"/>
  <c r="N452" i="19"/>
  <c r="N451" i="19"/>
  <c r="N450" i="19"/>
  <c r="N449" i="19"/>
  <c r="N448" i="19"/>
  <c r="N447" i="19"/>
  <c r="N446" i="19"/>
  <c r="N445" i="19"/>
  <c r="N444" i="19"/>
  <c r="N443" i="19"/>
  <c r="N442" i="19"/>
  <c r="N441" i="19"/>
  <c r="N440" i="19"/>
  <c r="N439" i="19"/>
  <c r="N438" i="19"/>
  <c r="N437" i="19"/>
  <c r="N436" i="19"/>
  <c r="N435" i="19"/>
  <c r="N434" i="19"/>
  <c r="N433" i="19"/>
  <c r="N432" i="19"/>
  <c r="N431" i="19"/>
  <c r="N430" i="19"/>
  <c r="N429" i="19"/>
  <c r="N428" i="19"/>
  <c r="N427" i="19"/>
  <c r="N426" i="19"/>
  <c r="N425" i="19"/>
  <c r="N424" i="19"/>
  <c r="N423" i="19"/>
  <c r="N422" i="19"/>
  <c r="N421" i="19"/>
  <c r="N420" i="19"/>
  <c r="N419" i="19"/>
  <c r="N418" i="19"/>
  <c r="N417" i="19"/>
  <c r="N416" i="19"/>
  <c r="N415" i="19"/>
  <c r="N414" i="19"/>
  <c r="N413" i="19"/>
  <c r="N412" i="19"/>
  <c r="N411" i="19"/>
  <c r="N410" i="19"/>
  <c r="N409" i="19"/>
  <c r="N408" i="19"/>
  <c r="N407" i="19"/>
  <c r="N406" i="19"/>
  <c r="N405" i="19"/>
  <c r="N404" i="19"/>
  <c r="N403" i="19"/>
  <c r="N402" i="19"/>
  <c r="N401" i="19"/>
  <c r="N400" i="19"/>
  <c r="N399" i="19"/>
  <c r="N398" i="19"/>
  <c r="N397" i="19"/>
  <c r="N396" i="19"/>
  <c r="N395" i="19"/>
  <c r="N394" i="19"/>
  <c r="N393" i="19"/>
  <c r="N392" i="19"/>
  <c r="N391" i="19"/>
  <c r="N390" i="19"/>
  <c r="N389" i="19"/>
  <c r="N388" i="19"/>
  <c r="N387" i="19"/>
  <c r="N386" i="19"/>
  <c r="N385" i="19"/>
  <c r="N384" i="19"/>
  <c r="N383" i="19"/>
  <c r="N382" i="19"/>
  <c r="N381" i="19"/>
  <c r="N380" i="19"/>
  <c r="N379" i="19"/>
  <c r="N378" i="19"/>
  <c r="N377" i="19"/>
  <c r="N376" i="19"/>
  <c r="N375" i="19"/>
  <c r="N374" i="19"/>
  <c r="N373" i="19"/>
  <c r="N372" i="19"/>
  <c r="N371" i="19"/>
  <c r="N370" i="19"/>
  <c r="N369" i="19"/>
  <c r="N368" i="19"/>
  <c r="N367" i="19"/>
  <c r="N366" i="19"/>
  <c r="N365" i="19"/>
  <c r="N364" i="19"/>
  <c r="N363" i="19"/>
  <c r="N362" i="19"/>
  <c r="N361" i="19"/>
  <c r="N360" i="19"/>
  <c r="N359" i="19"/>
  <c r="N358" i="19"/>
  <c r="N357" i="19"/>
  <c r="N356" i="19"/>
  <c r="N355" i="19"/>
  <c r="N354" i="19"/>
  <c r="N353" i="19"/>
  <c r="N352" i="19"/>
  <c r="N351" i="19"/>
  <c r="N350" i="19"/>
  <c r="N349" i="19"/>
  <c r="N348" i="19"/>
  <c r="N347" i="19"/>
  <c r="N346" i="19"/>
  <c r="N345" i="19"/>
  <c r="N344" i="19"/>
  <c r="N343" i="19"/>
  <c r="N342" i="19"/>
  <c r="N341" i="19"/>
  <c r="N340" i="19"/>
  <c r="N339" i="19"/>
  <c r="N338" i="19"/>
  <c r="N337" i="19"/>
  <c r="N336" i="19"/>
  <c r="N335" i="19"/>
  <c r="N334" i="19"/>
  <c r="N333" i="19"/>
  <c r="N332" i="19"/>
  <c r="N331" i="19"/>
  <c r="N330" i="19"/>
  <c r="N329" i="19"/>
  <c r="N328" i="19"/>
  <c r="N327" i="19"/>
  <c r="N326" i="19"/>
  <c r="N325" i="19"/>
  <c r="N324" i="19"/>
  <c r="N323" i="19"/>
  <c r="N322" i="19"/>
  <c r="N321" i="19"/>
  <c r="N320" i="19"/>
  <c r="N319" i="19"/>
  <c r="N318" i="19"/>
  <c r="N317" i="19"/>
  <c r="N316" i="19"/>
  <c r="N315" i="19"/>
  <c r="N314" i="19"/>
  <c r="N313" i="19"/>
  <c r="N312" i="19"/>
  <c r="N311" i="19"/>
  <c r="N310" i="19"/>
  <c r="N309" i="19"/>
  <c r="N308" i="19"/>
  <c r="N307" i="19"/>
  <c r="N306" i="19"/>
  <c r="N305" i="19"/>
  <c r="N304" i="19"/>
  <c r="N303" i="19"/>
  <c r="N302" i="19"/>
  <c r="N301" i="19"/>
  <c r="N300" i="19"/>
  <c r="N299" i="19"/>
  <c r="N298" i="19"/>
  <c r="N297" i="19"/>
  <c r="N296" i="19"/>
  <c r="N295" i="19"/>
  <c r="N294" i="19"/>
  <c r="N293" i="19"/>
  <c r="N292" i="19"/>
  <c r="N291" i="19"/>
  <c r="N290" i="19"/>
  <c r="N289" i="19"/>
  <c r="N288" i="19"/>
  <c r="N287" i="19"/>
  <c r="N286" i="19"/>
  <c r="N285" i="19"/>
  <c r="N284" i="19"/>
  <c r="N283" i="19"/>
  <c r="N282" i="19"/>
  <c r="N281" i="19"/>
  <c r="N280" i="19"/>
  <c r="N279" i="19"/>
  <c r="N278" i="19"/>
  <c r="N277" i="19"/>
  <c r="N276" i="19"/>
  <c r="N275" i="19"/>
  <c r="N274" i="19"/>
  <c r="N273" i="19"/>
  <c r="N272" i="19"/>
  <c r="N271" i="19"/>
  <c r="N270" i="19"/>
  <c r="N269" i="19"/>
  <c r="N268" i="19"/>
  <c r="N267" i="19"/>
  <c r="N266" i="19"/>
  <c r="N265" i="19"/>
  <c r="N264" i="19"/>
  <c r="N263" i="19"/>
  <c r="N262" i="19"/>
  <c r="N261" i="19"/>
  <c r="N260" i="19"/>
  <c r="N259" i="19"/>
  <c r="N258" i="19"/>
  <c r="N257" i="19"/>
  <c r="N256" i="19"/>
  <c r="N255" i="19"/>
  <c r="N254" i="19"/>
  <c r="N253" i="19"/>
  <c r="N252" i="19"/>
  <c r="N251" i="19"/>
  <c r="N250" i="19"/>
  <c r="N249" i="19"/>
  <c r="N248" i="19"/>
  <c r="N247" i="19"/>
  <c r="N246" i="19"/>
  <c r="N245" i="19"/>
  <c r="N244" i="19"/>
  <c r="N243" i="19"/>
  <c r="N242" i="19"/>
  <c r="N241" i="19"/>
  <c r="N240" i="19"/>
  <c r="N239" i="19"/>
  <c r="N238" i="19"/>
  <c r="N237" i="19"/>
  <c r="N236" i="19"/>
  <c r="N235" i="19"/>
  <c r="N234" i="19"/>
  <c r="N233" i="19"/>
  <c r="N232" i="19"/>
  <c r="N231" i="19"/>
  <c r="N230" i="19"/>
  <c r="N229" i="19"/>
  <c r="N228" i="19"/>
  <c r="N227" i="19"/>
  <c r="N226" i="19"/>
  <c r="N225" i="19"/>
  <c r="N224" i="19"/>
  <c r="N223" i="19"/>
  <c r="N222" i="19"/>
  <c r="N221" i="19"/>
  <c r="N220" i="19"/>
  <c r="N219" i="19"/>
  <c r="N218" i="19"/>
  <c r="N217" i="19"/>
  <c r="N216" i="19"/>
  <c r="N215" i="19"/>
  <c r="N214" i="19"/>
  <c r="N213" i="19"/>
  <c r="N212" i="19"/>
  <c r="N211" i="19"/>
  <c r="N210" i="19"/>
  <c r="N209" i="19"/>
  <c r="N208" i="19"/>
  <c r="N207" i="19"/>
  <c r="N206" i="19"/>
  <c r="N205" i="19"/>
  <c r="N204" i="19"/>
  <c r="N203" i="19"/>
  <c r="N202" i="19"/>
  <c r="N201" i="19"/>
  <c r="N200" i="19"/>
  <c r="N199" i="19"/>
  <c r="N198" i="19"/>
  <c r="N197" i="19"/>
  <c r="N196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N3" i="19"/>
  <c r="N2" i="19"/>
  <c r="L10" i="19"/>
  <c r="L535" i="19"/>
  <c r="L945" i="19"/>
  <c r="L1519" i="19"/>
  <c r="L1518" i="19"/>
  <c r="L141" i="19"/>
  <c r="L1517" i="19"/>
  <c r="L1516" i="19"/>
  <c r="L718" i="19"/>
  <c r="L1515" i="19"/>
  <c r="L1514" i="19"/>
  <c r="L717" i="19"/>
  <c r="L413" i="19"/>
  <c r="L1513" i="19"/>
  <c r="L153" i="19"/>
  <c r="L1512" i="19"/>
  <c r="L1511" i="19"/>
  <c r="L1510" i="19"/>
  <c r="L1509" i="19"/>
  <c r="L1508" i="19"/>
  <c r="L1507" i="19"/>
  <c r="L284" i="19"/>
  <c r="L1506" i="19"/>
  <c r="L1505" i="19"/>
  <c r="L35" i="19"/>
  <c r="L1504" i="19"/>
  <c r="L1503" i="19"/>
  <c r="L1502" i="19"/>
  <c r="L1501" i="19"/>
  <c r="L1500" i="19"/>
  <c r="L1499" i="19"/>
  <c r="L1498" i="19"/>
  <c r="L1497" i="19"/>
  <c r="L337" i="19"/>
  <c r="L1496" i="19"/>
  <c r="L1495" i="19"/>
  <c r="L1494" i="19"/>
  <c r="L1493" i="19"/>
  <c r="L1492" i="19"/>
  <c r="L112" i="19"/>
  <c r="L944" i="19"/>
  <c r="L1491" i="19"/>
  <c r="L943" i="19"/>
  <c r="L1490" i="19"/>
  <c r="L1489" i="19"/>
  <c r="L1488" i="19"/>
  <c r="L716" i="19"/>
  <c r="L1487" i="19"/>
  <c r="L1486" i="19"/>
  <c r="L1485" i="19"/>
  <c r="L1484" i="19"/>
  <c r="L1483" i="19"/>
  <c r="L1482" i="19"/>
  <c r="L1481" i="19"/>
  <c r="L1480" i="19"/>
  <c r="L1479" i="19"/>
  <c r="L1478" i="19"/>
  <c r="L1477" i="19"/>
  <c r="L1476" i="19"/>
  <c r="L121" i="19"/>
  <c r="L1475" i="19"/>
  <c r="L1474" i="19"/>
  <c r="L715" i="19"/>
  <c r="L1473" i="19"/>
  <c r="L1472" i="19"/>
  <c r="L607" i="19"/>
  <c r="L714" i="19"/>
  <c r="L1471" i="19"/>
  <c r="L1470" i="19"/>
  <c r="L1469" i="19"/>
  <c r="L1468" i="19"/>
  <c r="L1467" i="19"/>
  <c r="L1466" i="19"/>
  <c r="L713" i="19"/>
  <c r="L236" i="19"/>
  <c r="L1465" i="19"/>
  <c r="L712" i="19"/>
  <c r="L92" i="19"/>
  <c r="L1464" i="19"/>
  <c r="L1463" i="19"/>
  <c r="L1462" i="19"/>
  <c r="L1461" i="19"/>
  <c r="L711" i="19"/>
  <c r="L1460" i="19"/>
  <c r="L277" i="19"/>
  <c r="L1459" i="19"/>
  <c r="L1458" i="19"/>
  <c r="L510" i="19"/>
  <c r="L534" i="19"/>
  <c r="L1457" i="19"/>
  <c r="L1456" i="19"/>
  <c r="L1455" i="19"/>
  <c r="L91" i="19"/>
  <c r="L1454" i="19"/>
  <c r="L710" i="19"/>
  <c r="L1453" i="19"/>
  <c r="L1452" i="19"/>
  <c r="L1451" i="19"/>
  <c r="L1450" i="19"/>
  <c r="L1449" i="19"/>
  <c r="L1448" i="19"/>
  <c r="L1447" i="19"/>
  <c r="L1446" i="19"/>
  <c r="L533" i="19"/>
  <c r="L983" i="19"/>
  <c r="L1445" i="19"/>
  <c r="L606" i="19"/>
  <c r="L1444" i="19"/>
  <c r="L1443" i="19"/>
  <c r="L1442" i="19"/>
  <c r="L1441" i="19"/>
  <c r="L1440" i="19"/>
  <c r="L1439" i="19"/>
  <c r="L982" i="19"/>
  <c r="L1438" i="19"/>
  <c r="L1437" i="19"/>
  <c r="L1436" i="19"/>
  <c r="L942" i="19"/>
  <c r="L290" i="19"/>
  <c r="L1435" i="19"/>
  <c r="L1434" i="19"/>
  <c r="L1433" i="19"/>
  <c r="L1432" i="19"/>
  <c r="L1431" i="19"/>
  <c r="L1430" i="19"/>
  <c r="L1429" i="19"/>
  <c r="L509" i="19"/>
  <c r="L1428" i="19"/>
  <c r="L1427" i="19"/>
  <c r="L540" i="19"/>
  <c r="L941" i="19"/>
  <c r="L1426" i="19"/>
  <c r="L1425" i="19"/>
  <c r="L1424" i="19"/>
  <c r="L1423" i="19"/>
  <c r="L940" i="19"/>
  <c r="L939" i="19"/>
  <c r="L709" i="19"/>
  <c r="L605" i="19"/>
  <c r="L1422" i="19"/>
  <c r="L4" i="19"/>
  <c r="L1421" i="19"/>
  <c r="L1420" i="19"/>
  <c r="L1419" i="19"/>
  <c r="L1418" i="19"/>
  <c r="L412" i="19"/>
  <c r="L508" i="19"/>
  <c r="L938" i="19"/>
  <c r="L1417" i="19"/>
  <c r="L1416" i="19"/>
  <c r="L67" i="19"/>
  <c r="L1415" i="19"/>
  <c r="L1414" i="19"/>
  <c r="L1413" i="19"/>
  <c r="L1412" i="19"/>
  <c r="L604" i="19"/>
  <c r="L178" i="19"/>
  <c r="L1411" i="19"/>
  <c r="L1410" i="19"/>
  <c r="L1409" i="19"/>
  <c r="L1408" i="19"/>
  <c r="L1407" i="19"/>
  <c r="L1406" i="19"/>
  <c r="L1405" i="19"/>
  <c r="L1404" i="19"/>
  <c r="L1403" i="19"/>
  <c r="L1402" i="19"/>
  <c r="L1401" i="19"/>
  <c r="L1400" i="19"/>
  <c r="L1399" i="19"/>
  <c r="L507" i="19"/>
  <c r="L981" i="19"/>
  <c r="L1398" i="19"/>
  <c r="L1397" i="19"/>
  <c r="L1396" i="19"/>
  <c r="L1395" i="19"/>
  <c r="L411" i="19"/>
  <c r="L1394" i="19"/>
  <c r="L728" i="19"/>
  <c r="L1393" i="19"/>
  <c r="L1392" i="19"/>
  <c r="L1391" i="19"/>
  <c r="L708" i="19"/>
  <c r="L1390" i="19"/>
  <c r="L1389" i="19"/>
  <c r="L1388" i="19"/>
  <c r="L532" i="19"/>
  <c r="L1387" i="19"/>
  <c r="L1386" i="19"/>
  <c r="L1385" i="19"/>
  <c r="L1384" i="19"/>
  <c r="L603" i="19"/>
  <c r="L707" i="19"/>
  <c r="L937" i="19"/>
  <c r="L1383" i="19"/>
  <c r="L1382" i="19"/>
  <c r="L1381" i="19"/>
  <c r="L1380" i="19"/>
  <c r="L803" i="19"/>
  <c r="L936" i="19"/>
  <c r="L1379" i="19"/>
  <c r="L237" i="19"/>
  <c r="L276" i="19"/>
  <c r="L436" i="19"/>
  <c r="L1378" i="19"/>
  <c r="L951" i="19"/>
  <c r="L1377" i="19"/>
  <c r="L1376" i="19"/>
  <c r="L980" i="19"/>
  <c r="L1375" i="19"/>
  <c r="L1374" i="19"/>
  <c r="L1373" i="19"/>
  <c r="L935" i="19"/>
  <c r="L1372" i="19"/>
  <c r="L1371" i="19"/>
  <c r="L602" i="19"/>
  <c r="L1370" i="19"/>
  <c r="L1369" i="19"/>
  <c r="L1368" i="19"/>
  <c r="L1367" i="19"/>
  <c r="L1366" i="19"/>
  <c r="L1365" i="19"/>
  <c r="L1364" i="19"/>
  <c r="L1363" i="19"/>
  <c r="L979" i="19"/>
  <c r="L1362" i="19"/>
  <c r="L1361" i="19"/>
  <c r="L1360" i="19"/>
  <c r="L1359" i="19"/>
  <c r="L1358" i="19"/>
  <c r="L1357" i="19"/>
  <c r="L1356" i="19"/>
  <c r="L1355" i="19"/>
  <c r="L1354" i="19"/>
  <c r="L706" i="19"/>
  <c r="L802" i="19"/>
  <c r="L1353" i="19"/>
  <c r="L1352" i="19"/>
  <c r="L1351" i="19"/>
  <c r="L801" i="19"/>
  <c r="L1350" i="19"/>
  <c r="L705" i="19"/>
  <c r="L1349" i="19"/>
  <c r="L1348" i="19"/>
  <c r="L1347" i="19"/>
  <c r="L1346" i="19"/>
  <c r="L1345" i="19"/>
  <c r="L1344" i="19"/>
  <c r="L151" i="19"/>
  <c r="L1343" i="19"/>
  <c r="L1342" i="19"/>
  <c r="L1341" i="19"/>
  <c r="L601" i="19"/>
  <c r="L1340" i="19"/>
  <c r="L978" i="19"/>
  <c r="L1339" i="19"/>
  <c r="L800" i="19"/>
  <c r="L1338" i="19"/>
  <c r="L220" i="19"/>
  <c r="L1337" i="19"/>
  <c r="L80" i="19"/>
  <c r="L1336" i="19"/>
  <c r="L1335" i="19"/>
  <c r="L531" i="19"/>
  <c r="L1334" i="19"/>
  <c r="L1333" i="19"/>
  <c r="L1332" i="19"/>
  <c r="L1331" i="19"/>
  <c r="L1330" i="19"/>
  <c r="L1329" i="19"/>
  <c r="L1328" i="19"/>
  <c r="L1327" i="19"/>
  <c r="L1326" i="19"/>
  <c r="L336" i="19"/>
  <c r="L1325" i="19"/>
  <c r="L1324" i="19"/>
  <c r="L615" i="19"/>
  <c r="L1323" i="19"/>
  <c r="L335" i="19"/>
  <c r="L1322" i="19"/>
  <c r="L1321" i="19"/>
  <c r="L1320" i="19"/>
  <c r="L1319" i="19"/>
  <c r="L1318" i="19"/>
  <c r="L1317" i="19"/>
  <c r="L334" i="19"/>
  <c r="L1316" i="19"/>
  <c r="L1315" i="19"/>
  <c r="L947" i="19"/>
  <c r="L1314" i="19"/>
  <c r="L1313" i="19"/>
  <c r="L114" i="19"/>
  <c r="L600" i="19"/>
  <c r="L1312" i="19"/>
  <c r="L506" i="19"/>
  <c r="L1311" i="19"/>
  <c r="L1310" i="19"/>
  <c r="L977" i="19"/>
  <c r="L1309" i="19"/>
  <c r="L934" i="19"/>
  <c r="L505" i="19"/>
  <c r="L1308" i="19"/>
  <c r="L1307" i="19"/>
  <c r="L1306" i="19"/>
  <c r="L1305" i="19"/>
  <c r="L1304" i="19"/>
  <c r="L1303" i="19"/>
  <c r="L1302" i="19"/>
  <c r="L704" i="19"/>
  <c r="L1301" i="19"/>
  <c r="L1300" i="19"/>
  <c r="L1299" i="19"/>
  <c r="L1298" i="19"/>
  <c r="L1297" i="19"/>
  <c r="L933" i="19"/>
  <c r="L1296" i="19"/>
  <c r="L1295" i="19"/>
  <c r="L1294" i="19"/>
  <c r="L1293" i="19"/>
  <c r="L1292" i="19"/>
  <c r="L504" i="19"/>
  <c r="L932" i="19"/>
  <c r="L931" i="19"/>
  <c r="L930" i="19"/>
  <c r="L1291" i="19"/>
  <c r="L1290" i="19"/>
  <c r="L737" i="19"/>
  <c r="L1289" i="19"/>
  <c r="L1288" i="19"/>
  <c r="L1287" i="19"/>
  <c r="L1286" i="19"/>
  <c r="L1285" i="19"/>
  <c r="L1284" i="19"/>
  <c r="L1283" i="19"/>
  <c r="L547" i="19"/>
  <c r="L1282" i="19"/>
  <c r="L1281" i="19"/>
  <c r="L1280" i="19"/>
  <c r="L1279" i="19"/>
  <c r="L703" i="19"/>
  <c r="L799" i="19"/>
  <c r="L929" i="19"/>
  <c r="L503" i="19"/>
  <c r="L928" i="19"/>
  <c r="L275" i="19"/>
  <c r="L410" i="19"/>
  <c r="L140" i="19"/>
  <c r="L1278" i="19"/>
  <c r="L927" i="19"/>
  <c r="L1277" i="19"/>
  <c r="L798" i="19"/>
  <c r="L435" i="19"/>
  <c r="L1276" i="19"/>
  <c r="L1275" i="19"/>
  <c r="L1274" i="19"/>
  <c r="L1273" i="19"/>
  <c r="L926" i="19"/>
  <c r="L502" i="19"/>
  <c r="L434" i="19"/>
  <c r="L1272" i="19"/>
  <c r="L1271" i="19"/>
  <c r="L1270" i="19"/>
  <c r="L1269" i="19"/>
  <c r="L1268" i="19"/>
  <c r="L599" i="19"/>
  <c r="L409" i="19"/>
  <c r="L1267" i="19"/>
  <c r="L1266" i="19"/>
  <c r="L1265" i="19"/>
  <c r="L177" i="19"/>
  <c r="L1264" i="19"/>
  <c r="L1263" i="19"/>
  <c r="L925" i="19"/>
  <c r="L1262" i="19"/>
  <c r="L924" i="19"/>
  <c r="L1261" i="19"/>
  <c r="L797" i="19"/>
  <c r="L1260" i="19"/>
  <c r="L1259" i="19"/>
  <c r="L1258" i="19"/>
  <c r="L1257" i="19"/>
  <c r="L1256" i="19"/>
  <c r="L796" i="19"/>
  <c r="L1255" i="19"/>
  <c r="L1254" i="19"/>
  <c r="L1253" i="19"/>
  <c r="L1252" i="19"/>
  <c r="L1251" i="19"/>
  <c r="L1250" i="19"/>
  <c r="L1249" i="19"/>
  <c r="L1248" i="19"/>
  <c r="L923" i="19"/>
  <c r="L1247" i="19"/>
  <c r="L1246" i="19"/>
  <c r="L1245" i="19"/>
  <c r="L1244" i="19"/>
  <c r="L1243" i="19"/>
  <c r="L539" i="19"/>
  <c r="L1242" i="19"/>
  <c r="L1241" i="19"/>
  <c r="L1240" i="19"/>
  <c r="L1239" i="19"/>
  <c r="L1238" i="19"/>
  <c r="L1237" i="19"/>
  <c r="L1236" i="19"/>
  <c r="L1235" i="19"/>
  <c r="L1234" i="19"/>
  <c r="L1233" i="19"/>
  <c r="L727" i="19"/>
  <c r="L598" i="19"/>
  <c r="L1232" i="19"/>
  <c r="L614" i="19"/>
  <c r="L922" i="19"/>
  <c r="L1231" i="19"/>
  <c r="L1230" i="19"/>
  <c r="L1229" i="19"/>
  <c r="L1228" i="19"/>
  <c r="L1227" i="19"/>
  <c r="L1226" i="19"/>
  <c r="L176" i="19"/>
  <c r="L70" i="19"/>
  <c r="L976" i="19"/>
  <c r="L408" i="19"/>
  <c r="L1225" i="19"/>
  <c r="L1224" i="19"/>
  <c r="L501" i="19"/>
  <c r="L1223" i="19"/>
  <c r="L1222" i="19"/>
  <c r="L795" i="19"/>
  <c r="L726" i="19"/>
  <c r="L702" i="19"/>
  <c r="L1221" i="19"/>
  <c r="L1220" i="19"/>
  <c r="L921" i="19"/>
  <c r="L1219" i="19"/>
  <c r="L1218" i="19"/>
  <c r="L1217" i="19"/>
  <c r="L1216" i="19"/>
  <c r="L1215" i="19"/>
  <c r="L1214" i="19"/>
  <c r="L1213" i="19"/>
  <c r="L794" i="19"/>
  <c r="L920" i="19"/>
  <c r="L975" i="19"/>
  <c r="L1212" i="19"/>
  <c r="L1211" i="19"/>
  <c r="L919" i="19"/>
  <c r="L1210" i="19"/>
  <c r="L1209" i="19"/>
  <c r="L1208" i="19"/>
  <c r="L597" i="19"/>
  <c r="L701" i="19"/>
  <c r="L530" i="19"/>
  <c r="L1207" i="19"/>
  <c r="L700" i="19"/>
  <c r="L407" i="19"/>
  <c r="L918" i="19"/>
  <c r="L1206" i="19"/>
  <c r="L1205" i="19"/>
  <c r="L1204" i="19"/>
  <c r="L500" i="19"/>
  <c r="L1203" i="19"/>
  <c r="L917" i="19"/>
  <c r="L1202" i="19"/>
  <c r="L793" i="19"/>
  <c r="L1201" i="19"/>
  <c r="L235" i="19"/>
  <c r="L139" i="19"/>
  <c r="L359" i="19"/>
  <c r="L792" i="19"/>
  <c r="L1200" i="19"/>
  <c r="L406" i="19"/>
  <c r="L1199" i="19"/>
  <c r="L1198" i="19"/>
  <c r="L1197" i="19"/>
  <c r="L916" i="19"/>
  <c r="L699" i="19"/>
  <c r="L150" i="19"/>
  <c r="L1196" i="19"/>
  <c r="L1195" i="19"/>
  <c r="L1194" i="19"/>
  <c r="L219" i="19"/>
  <c r="L791" i="19"/>
  <c r="L1193" i="19"/>
  <c r="L1192" i="19"/>
  <c r="L1191" i="19"/>
  <c r="L1190" i="19"/>
  <c r="L1189" i="19"/>
  <c r="L1188" i="19"/>
  <c r="L915" i="19"/>
  <c r="L333" i="19"/>
  <c r="L1187" i="19"/>
  <c r="L698" i="19"/>
  <c r="L914" i="19"/>
  <c r="L1186" i="19"/>
  <c r="L1185" i="19"/>
  <c r="L1184" i="19"/>
  <c r="L1183" i="19"/>
  <c r="L1182" i="19"/>
  <c r="L1181" i="19"/>
  <c r="L1180" i="19"/>
  <c r="L1179" i="19"/>
  <c r="L1178" i="19"/>
  <c r="L974" i="19"/>
  <c r="L1177" i="19"/>
  <c r="L1176" i="19"/>
  <c r="L1175" i="19"/>
  <c r="L596" i="19"/>
  <c r="L1174" i="19"/>
  <c r="L1173" i="19"/>
  <c r="L190" i="19"/>
  <c r="L1172" i="19"/>
  <c r="L1171" i="19"/>
  <c r="L1170" i="19"/>
  <c r="L90" i="19"/>
  <c r="L358" i="19"/>
  <c r="L234" i="19"/>
  <c r="L1169" i="19"/>
  <c r="L1168" i="19"/>
  <c r="L1167" i="19"/>
  <c r="L1166" i="19"/>
  <c r="L1165" i="19"/>
  <c r="L973" i="19"/>
  <c r="L221" i="19"/>
  <c r="L233" i="19"/>
  <c r="L537" i="19"/>
  <c r="L1164" i="19"/>
  <c r="L1163" i="19"/>
  <c r="L950" i="19"/>
  <c r="L790" i="19"/>
  <c r="L697" i="19"/>
  <c r="L1162" i="19"/>
  <c r="L696" i="19"/>
  <c r="L1161" i="19"/>
  <c r="L1160" i="19"/>
  <c r="L1159" i="19"/>
  <c r="L913" i="19"/>
  <c r="L912" i="19"/>
  <c r="L499" i="19"/>
  <c r="L1158" i="19"/>
  <c r="L1157" i="19"/>
  <c r="L274" i="19"/>
  <c r="L1156" i="19"/>
  <c r="L1155" i="19"/>
  <c r="L1154" i="19"/>
  <c r="L498" i="19"/>
  <c r="L1153" i="19"/>
  <c r="L1152" i="19"/>
  <c r="L1151" i="19"/>
  <c r="L1150" i="19"/>
  <c r="L1149" i="19"/>
  <c r="L1148" i="19"/>
  <c r="L736" i="19"/>
  <c r="L1147" i="19"/>
  <c r="L789" i="19"/>
  <c r="L1146" i="19"/>
  <c r="L175" i="19"/>
  <c r="L497" i="19"/>
  <c r="L595" i="19"/>
  <c r="L911" i="19"/>
  <c r="L218" i="19"/>
  <c r="L68" i="19"/>
  <c r="L910" i="19"/>
  <c r="L1145" i="19"/>
  <c r="L735" i="19"/>
  <c r="L496" i="19"/>
  <c r="L1144" i="19"/>
  <c r="L909" i="19"/>
  <c r="L1143" i="19"/>
  <c r="L1142" i="19"/>
  <c r="L1141" i="19"/>
  <c r="L1140" i="19"/>
  <c r="L1139" i="19"/>
  <c r="L1138" i="19"/>
  <c r="L1137" i="19"/>
  <c r="L31" i="19"/>
  <c r="L1136" i="19"/>
  <c r="L338" i="19"/>
  <c r="L1135" i="19"/>
  <c r="L1134" i="19"/>
  <c r="L788" i="19"/>
  <c r="L1133" i="19"/>
  <c r="L1132" i="19"/>
  <c r="L1131" i="19"/>
  <c r="L1130" i="19"/>
  <c r="L138" i="19"/>
  <c r="L1129" i="19"/>
  <c r="L1128" i="19"/>
  <c r="L120" i="19"/>
  <c r="L695" i="19"/>
  <c r="L1127" i="19"/>
  <c r="L908" i="19"/>
  <c r="L1126" i="19"/>
  <c r="L63" i="19"/>
  <c r="L1125" i="19"/>
  <c r="L495" i="19"/>
  <c r="L1124" i="19"/>
  <c r="L1123" i="19"/>
  <c r="L1122" i="19"/>
  <c r="L1121" i="19"/>
  <c r="L1120" i="19"/>
  <c r="L1119" i="19"/>
  <c r="L694" i="19"/>
  <c r="L273" i="19"/>
  <c r="L1118" i="19"/>
  <c r="L494" i="19"/>
  <c r="L493" i="19"/>
  <c r="L1117" i="19"/>
  <c r="L174" i="19"/>
  <c r="L242" i="19"/>
  <c r="L492" i="19"/>
  <c r="L1116" i="19"/>
  <c r="L1115" i="19"/>
  <c r="L1114" i="19"/>
  <c r="L1113" i="19"/>
  <c r="L1112" i="19"/>
  <c r="L1111" i="19"/>
  <c r="L1110" i="19"/>
  <c r="L787" i="19"/>
  <c r="L1109" i="19"/>
  <c r="L357" i="19"/>
  <c r="L1108" i="19"/>
  <c r="L907" i="19"/>
  <c r="L972" i="19"/>
  <c r="L1107" i="19"/>
  <c r="L1106" i="19"/>
  <c r="L786" i="19"/>
  <c r="L491" i="19"/>
  <c r="L906" i="19"/>
  <c r="L1105" i="19"/>
  <c r="L241" i="19"/>
  <c r="L1104" i="19"/>
  <c r="L1103" i="19"/>
  <c r="L785" i="19"/>
  <c r="L232" i="19"/>
  <c r="L490" i="19"/>
  <c r="L1102" i="19"/>
  <c r="L784" i="19"/>
  <c r="L594" i="19"/>
  <c r="L1101" i="19"/>
  <c r="L405" i="19"/>
  <c r="L1100" i="19"/>
  <c r="L1099" i="19"/>
  <c r="L1098" i="19"/>
  <c r="L1097" i="19"/>
  <c r="L1096" i="19"/>
  <c r="L1095" i="19"/>
  <c r="L1094" i="19"/>
  <c r="L693" i="19"/>
  <c r="L1093" i="19"/>
  <c r="L1092" i="19"/>
  <c r="L1091" i="19"/>
  <c r="L1090" i="19"/>
  <c r="L1089" i="19"/>
  <c r="L1088" i="19"/>
  <c r="L356" i="19"/>
  <c r="L1087" i="19"/>
  <c r="L1086" i="19"/>
  <c r="L1085" i="19"/>
  <c r="L355" i="19"/>
  <c r="L1084" i="19"/>
  <c r="L1083" i="19"/>
  <c r="L1082" i="19"/>
  <c r="L1081" i="19"/>
  <c r="L1080" i="19"/>
  <c r="L593" i="19"/>
  <c r="L62" i="19"/>
  <c r="L1079" i="19"/>
  <c r="L272" i="19"/>
  <c r="L244" i="19"/>
  <c r="L1078" i="19"/>
  <c r="L1077" i="19"/>
  <c r="L725" i="19"/>
  <c r="L1076" i="19"/>
  <c r="L1075" i="19"/>
  <c r="L1074" i="19"/>
  <c r="L1073" i="19"/>
  <c r="L1072" i="19"/>
  <c r="L724" i="19"/>
  <c r="L1071" i="19"/>
  <c r="L1070" i="19"/>
  <c r="L489" i="19"/>
  <c r="L1069" i="19"/>
  <c r="L1068" i="19"/>
  <c r="L1067" i="19"/>
  <c r="L1066" i="19"/>
  <c r="L1065" i="19"/>
  <c r="L1064" i="19"/>
  <c r="L905" i="19"/>
  <c r="L904" i="19"/>
  <c r="L692" i="19"/>
  <c r="L903" i="19"/>
  <c r="L271" i="19"/>
  <c r="L1063" i="19"/>
  <c r="L363" i="19"/>
  <c r="L231" i="19"/>
  <c r="L1062" i="19"/>
  <c r="L691" i="19"/>
  <c r="L1061" i="19"/>
  <c r="L1060" i="19"/>
  <c r="L1059" i="19"/>
  <c r="L1058" i="19"/>
  <c r="L404" i="19"/>
  <c r="L111" i="19"/>
  <c r="L1057" i="19"/>
  <c r="L1056" i="19"/>
  <c r="L1055" i="19"/>
  <c r="L1054" i="19"/>
  <c r="L1053" i="19"/>
  <c r="L1052" i="19"/>
  <c r="L1051" i="19"/>
  <c r="L1050" i="19"/>
  <c r="L1049" i="19"/>
  <c r="L137" i="19"/>
  <c r="L1048" i="19"/>
  <c r="L1047" i="19"/>
  <c r="L1046" i="19"/>
  <c r="L1045" i="19"/>
  <c r="L1044" i="19"/>
  <c r="L488" i="19"/>
  <c r="L592" i="19"/>
  <c r="L546" i="19"/>
  <c r="L487" i="19"/>
  <c r="L53" i="19"/>
  <c r="L332" i="19"/>
  <c r="L1043" i="19"/>
  <c r="L149" i="19"/>
  <c r="L1042" i="19"/>
  <c r="L1041" i="19"/>
  <c r="L734" i="19"/>
  <c r="L283" i="19"/>
  <c r="L1040" i="19"/>
  <c r="L1039" i="19"/>
  <c r="L690" i="19"/>
  <c r="L1038" i="19"/>
  <c r="L1037" i="19"/>
  <c r="L270" i="19"/>
  <c r="L902" i="19"/>
  <c r="L689" i="19"/>
  <c r="L733" i="19"/>
  <c r="L1036" i="19"/>
  <c r="L529" i="19"/>
  <c r="L1035" i="19"/>
  <c r="L1034" i="19"/>
  <c r="L189" i="19"/>
  <c r="L1033" i="19"/>
  <c r="L1032" i="19"/>
  <c r="L1031" i="19"/>
  <c r="L1030" i="19"/>
  <c r="L1029" i="19"/>
  <c r="L1028" i="19"/>
  <c r="L1027" i="19"/>
  <c r="L1026" i="19"/>
  <c r="L723" i="19"/>
  <c r="L1025" i="19"/>
  <c r="L1024" i="19"/>
  <c r="L36" i="19"/>
  <c r="L1023" i="19"/>
  <c r="L1022" i="19"/>
  <c r="L1021" i="19"/>
  <c r="L1020" i="19"/>
  <c r="L61" i="19"/>
  <c r="L269" i="19"/>
  <c r="L1019" i="19"/>
  <c r="L136" i="19"/>
  <c r="L1018" i="19"/>
  <c r="L591" i="19"/>
  <c r="L1017" i="19"/>
  <c r="L1016" i="19"/>
  <c r="L331" i="19"/>
  <c r="L1015" i="19"/>
  <c r="L783" i="19"/>
  <c r="L24" i="19"/>
  <c r="L782" i="19"/>
  <c r="L1014" i="19"/>
  <c r="L1013" i="19"/>
  <c r="L230" i="19"/>
  <c r="L732" i="19"/>
  <c r="L486" i="19"/>
  <c r="L1012" i="19"/>
  <c r="L485" i="19"/>
  <c r="L66" i="19"/>
  <c r="L1011" i="19"/>
  <c r="L901" i="19"/>
  <c r="L971" i="19"/>
  <c r="L1010" i="19"/>
  <c r="L1009" i="19"/>
  <c r="L268" i="19"/>
  <c r="L267" i="19"/>
  <c r="L900" i="19"/>
  <c r="L1008" i="19"/>
  <c r="L970" i="19"/>
  <c r="L1007" i="19"/>
  <c r="L1006" i="19"/>
  <c r="L1005" i="19"/>
  <c r="L1004" i="19"/>
  <c r="L528" i="19"/>
  <c r="L722" i="19"/>
  <c r="L1003" i="19"/>
  <c r="L1002" i="19"/>
  <c r="L1001" i="19"/>
  <c r="L425" i="19"/>
  <c r="L1000" i="19"/>
  <c r="L688" i="19"/>
  <c r="L999" i="19"/>
  <c r="L998" i="19"/>
  <c r="L997" i="19"/>
  <c r="L996" i="19"/>
  <c r="L995" i="19"/>
  <c r="L994" i="19"/>
  <c r="L993" i="19"/>
  <c r="L899" i="19"/>
  <c r="L613" i="19"/>
  <c r="L781" i="19"/>
  <c r="L992" i="19"/>
  <c r="L590" i="19"/>
  <c r="L991" i="19"/>
  <c r="L990" i="19"/>
  <c r="L898" i="19"/>
  <c r="L989" i="19"/>
  <c r="L55" i="19"/>
  <c r="L988" i="19"/>
  <c r="L987" i="19"/>
  <c r="L986" i="19"/>
  <c r="L985" i="19"/>
  <c r="L484" i="19"/>
  <c r="L984" i="19"/>
  <c r="L969" i="19"/>
  <c r="L968" i="19"/>
  <c r="L967" i="19"/>
  <c r="L966" i="19"/>
  <c r="L965" i="19"/>
  <c r="L964" i="19"/>
  <c r="L963" i="19"/>
  <c r="L962" i="19"/>
  <c r="L961" i="19"/>
  <c r="L960" i="19"/>
  <c r="L959" i="19"/>
  <c r="L958" i="19"/>
  <c r="L957" i="19"/>
  <c r="L956" i="19"/>
  <c r="L955" i="19"/>
  <c r="L954" i="19"/>
  <c r="L953" i="19"/>
  <c r="L952" i="19"/>
  <c r="L949" i="19"/>
  <c r="L948" i="19"/>
  <c r="L946" i="19"/>
  <c r="L897" i="19"/>
  <c r="L896" i="19"/>
  <c r="L895" i="19"/>
  <c r="L894" i="19"/>
  <c r="L893" i="19"/>
  <c r="L892" i="19"/>
  <c r="L891" i="19"/>
  <c r="L890" i="19"/>
  <c r="L889" i="19"/>
  <c r="L888" i="19"/>
  <c r="L887" i="19"/>
  <c r="L886" i="19"/>
  <c r="L885" i="19"/>
  <c r="L884" i="19"/>
  <c r="L883" i="19"/>
  <c r="L882" i="19"/>
  <c r="L881" i="19"/>
  <c r="L880" i="19"/>
  <c r="L879" i="19"/>
  <c r="L878" i="19"/>
  <c r="L877" i="19"/>
  <c r="L876" i="19"/>
  <c r="L875" i="19"/>
  <c r="L874" i="19"/>
  <c r="L873" i="19"/>
  <c r="L872" i="19"/>
  <c r="L871" i="19"/>
  <c r="L870" i="19"/>
  <c r="L869" i="19"/>
  <c r="L868" i="19"/>
  <c r="L867" i="19"/>
  <c r="L866" i="19"/>
  <c r="L865" i="19"/>
  <c r="L864" i="19"/>
  <c r="L863" i="19"/>
  <c r="L862" i="19"/>
  <c r="L861" i="19"/>
  <c r="L860" i="19"/>
  <c r="L859" i="19"/>
  <c r="L858" i="19"/>
  <c r="L857" i="19"/>
  <c r="L856" i="19"/>
  <c r="L855" i="19"/>
  <c r="L854" i="19"/>
  <c r="L853" i="19"/>
  <c r="L852" i="19"/>
  <c r="L851" i="19"/>
  <c r="L850" i="19"/>
  <c r="L849" i="19"/>
  <c r="L848" i="19"/>
  <c r="L847" i="19"/>
  <c r="L846" i="19"/>
  <c r="L845" i="19"/>
  <c r="L844" i="19"/>
  <c r="L843" i="19"/>
  <c r="L842" i="19"/>
  <c r="L841" i="19"/>
  <c r="L840" i="19"/>
  <c r="L839" i="19"/>
  <c r="L838" i="19"/>
  <c r="L837" i="19"/>
  <c r="L836" i="19"/>
  <c r="L835" i="19"/>
  <c r="L834" i="19"/>
  <c r="L833" i="19"/>
  <c r="L832" i="19"/>
  <c r="L831" i="19"/>
  <c r="L830" i="19"/>
  <c r="L829" i="19"/>
  <c r="L828" i="19"/>
  <c r="L827" i="19"/>
  <c r="L826" i="19"/>
  <c r="L825" i="19"/>
  <c r="L824" i="19"/>
  <c r="L823" i="19"/>
  <c r="L822" i="19"/>
  <c r="L821" i="19"/>
  <c r="L820" i="19"/>
  <c r="L819" i="19"/>
  <c r="L818" i="19"/>
  <c r="L817" i="19"/>
  <c r="L816" i="19"/>
  <c r="L815" i="19"/>
  <c r="L814" i="19"/>
  <c r="L813" i="19"/>
  <c r="L812" i="19"/>
  <c r="L811" i="19"/>
  <c r="L810" i="19"/>
  <c r="L809" i="19"/>
  <c r="L808" i="19"/>
  <c r="L807" i="19"/>
  <c r="L806" i="19"/>
  <c r="L805" i="19"/>
  <c r="L804" i="19"/>
  <c r="L780" i="19"/>
  <c r="L779" i="19"/>
  <c r="L778" i="19"/>
  <c r="L777" i="19"/>
  <c r="L776" i="19"/>
  <c r="L775" i="19"/>
  <c r="L774" i="19"/>
  <c r="L773" i="19"/>
  <c r="L772" i="19"/>
  <c r="L771" i="19"/>
  <c r="L770" i="19"/>
  <c r="L769" i="19"/>
  <c r="L768" i="19"/>
  <c r="L767" i="19"/>
  <c r="L766" i="19"/>
  <c r="L765" i="19"/>
  <c r="L764" i="19"/>
  <c r="L763" i="19"/>
  <c r="L762" i="19"/>
  <c r="L761" i="19"/>
  <c r="L760" i="19"/>
  <c r="L759" i="19"/>
  <c r="L758" i="19"/>
  <c r="L757" i="19"/>
  <c r="L756" i="19"/>
  <c r="L755" i="19"/>
  <c r="L754" i="19"/>
  <c r="L753" i="19"/>
  <c r="L752" i="19"/>
  <c r="L751" i="19"/>
  <c r="L750" i="19"/>
  <c r="L749" i="19"/>
  <c r="L748" i="19"/>
  <c r="L747" i="19"/>
  <c r="L746" i="19"/>
  <c r="L745" i="19"/>
  <c r="L744" i="19"/>
  <c r="L743" i="19"/>
  <c r="L742" i="19"/>
  <c r="L741" i="19"/>
  <c r="L740" i="19"/>
  <c r="L739" i="19"/>
  <c r="L731" i="19"/>
  <c r="L730" i="19"/>
  <c r="L729" i="19"/>
  <c r="L721" i="19"/>
  <c r="L720" i="19"/>
  <c r="L719" i="19"/>
  <c r="L687" i="19"/>
  <c r="L686" i="19"/>
  <c r="L685" i="19"/>
  <c r="L684" i="19"/>
  <c r="L683" i="19"/>
  <c r="L682" i="19"/>
  <c r="L681" i="19"/>
  <c r="L680" i="19"/>
  <c r="L679" i="19"/>
  <c r="L678" i="19"/>
  <c r="L677" i="19"/>
  <c r="L676" i="19"/>
  <c r="L675" i="19"/>
  <c r="L674" i="19"/>
  <c r="L673" i="19"/>
  <c r="L672" i="19"/>
  <c r="L671" i="19"/>
  <c r="L670" i="19"/>
  <c r="L669" i="19"/>
  <c r="L668" i="19"/>
  <c r="L667" i="19"/>
  <c r="L666" i="19"/>
  <c r="L665" i="19"/>
  <c r="L664" i="19"/>
  <c r="L663" i="19"/>
  <c r="L662" i="19"/>
  <c r="L661" i="19"/>
  <c r="L660" i="19"/>
  <c r="L659" i="19"/>
  <c r="L658" i="19"/>
  <c r="L657" i="19"/>
  <c r="L656" i="19"/>
  <c r="L655" i="19"/>
  <c r="L654" i="19"/>
  <c r="L653" i="19"/>
  <c r="L652" i="19"/>
  <c r="L651" i="19"/>
  <c r="L650" i="19"/>
  <c r="L649" i="19"/>
  <c r="L648" i="19"/>
  <c r="L647" i="19"/>
  <c r="L646" i="19"/>
  <c r="L645" i="19"/>
  <c r="L644" i="19"/>
  <c r="L643" i="19"/>
  <c r="L642" i="19"/>
  <c r="L641" i="19"/>
  <c r="L640" i="19"/>
  <c r="L639" i="19"/>
  <c r="L638" i="19"/>
  <c r="L637" i="19"/>
  <c r="L636" i="19"/>
  <c r="L635" i="19"/>
  <c r="L634" i="19"/>
  <c r="L633" i="19"/>
  <c r="L632" i="19"/>
  <c r="L631" i="19"/>
  <c r="L630" i="19"/>
  <c r="L629" i="19"/>
  <c r="L628" i="19"/>
  <c r="L627" i="19"/>
  <c r="L626" i="19"/>
  <c r="L625" i="19"/>
  <c r="L624" i="19"/>
  <c r="L623" i="19"/>
  <c r="L622" i="19"/>
  <c r="L621" i="19"/>
  <c r="L620" i="19"/>
  <c r="L619" i="19"/>
  <c r="L618" i="19"/>
  <c r="L617" i="19"/>
  <c r="L616" i="19"/>
  <c r="L612" i="19"/>
  <c r="L611" i="19"/>
  <c r="L610" i="19"/>
  <c r="L609" i="19"/>
  <c r="L589" i="19"/>
  <c r="L588" i="19"/>
  <c r="L587" i="19"/>
  <c r="L586" i="19"/>
  <c r="L585" i="19"/>
  <c r="L584" i="19"/>
  <c r="L583" i="19"/>
  <c r="L582" i="19"/>
  <c r="L581" i="19"/>
  <c r="L580" i="19"/>
  <c r="L579" i="19"/>
  <c r="L578" i="19"/>
  <c r="L577" i="19"/>
  <c r="L576" i="19"/>
  <c r="L575" i="19"/>
  <c r="L574" i="19"/>
  <c r="L573" i="19"/>
  <c r="L572" i="19"/>
  <c r="L571" i="19"/>
  <c r="L570" i="19"/>
  <c r="L569" i="19"/>
  <c r="L568" i="19"/>
  <c r="L567" i="19"/>
  <c r="L566" i="19"/>
  <c r="L565" i="19"/>
  <c r="L564" i="19"/>
  <c r="L563" i="19"/>
  <c r="L562" i="19"/>
  <c r="L561" i="19"/>
  <c r="L560" i="19"/>
  <c r="L559" i="19"/>
  <c r="L558" i="19"/>
  <c r="L557" i="19"/>
  <c r="L556" i="19"/>
  <c r="L555" i="19"/>
  <c r="L608" i="19"/>
  <c r="L554" i="19"/>
  <c r="L553" i="19"/>
  <c r="L552" i="19"/>
  <c r="L551" i="19"/>
  <c r="L550" i="19"/>
  <c r="L549" i="19"/>
  <c r="L545" i="19"/>
  <c r="L544" i="19"/>
  <c r="L543" i="19"/>
  <c r="L542" i="19"/>
  <c r="L541" i="19"/>
  <c r="L538" i="19"/>
  <c r="L548" i="19"/>
  <c r="L536" i="19"/>
  <c r="L527" i="19"/>
  <c r="L526" i="19"/>
  <c r="L525" i="19"/>
  <c r="L524" i="19"/>
  <c r="L523" i="19"/>
  <c r="L522" i="19"/>
  <c r="L521" i="19"/>
  <c r="L520" i="19"/>
  <c r="L519" i="19"/>
  <c r="L518" i="19"/>
  <c r="L517" i="19"/>
  <c r="L516" i="19"/>
  <c r="L515" i="19"/>
  <c r="L514" i="19"/>
  <c r="L513" i="19"/>
  <c r="L512" i="19"/>
  <c r="L511" i="19"/>
  <c r="L483" i="19"/>
  <c r="L482" i="19"/>
  <c r="L481" i="19"/>
  <c r="L480" i="19"/>
  <c r="L479" i="19"/>
  <c r="L478" i="19"/>
  <c r="L477" i="19"/>
  <c r="L476" i="19"/>
  <c r="L475" i="19"/>
  <c r="L474" i="19"/>
  <c r="L473" i="19"/>
  <c r="L472" i="19"/>
  <c r="L471" i="19"/>
  <c r="L470" i="19"/>
  <c r="L469" i="19"/>
  <c r="L468" i="19"/>
  <c r="L467" i="19"/>
  <c r="L466" i="19"/>
  <c r="L465" i="19"/>
  <c r="L464" i="19"/>
  <c r="L463" i="19"/>
  <c r="L462" i="19"/>
  <c r="L461" i="19"/>
  <c r="L460" i="19"/>
  <c r="L459" i="19"/>
  <c r="L458" i="19"/>
  <c r="L457" i="19"/>
  <c r="L456" i="19"/>
  <c r="L455" i="19"/>
  <c r="L454" i="19"/>
  <c r="L453" i="19"/>
  <c r="L452" i="19"/>
  <c r="L451" i="19"/>
  <c r="L450" i="19"/>
  <c r="L449" i="19"/>
  <c r="L448" i="19"/>
  <c r="L447" i="19"/>
  <c r="L446" i="19"/>
  <c r="L445" i="19"/>
  <c r="L444" i="19"/>
  <c r="L443" i="19"/>
  <c r="L442" i="19"/>
  <c r="L441" i="19"/>
  <c r="L440" i="19"/>
  <c r="L439" i="19"/>
  <c r="L438" i="19"/>
  <c r="L437" i="19"/>
  <c r="L433" i="19"/>
  <c r="L432" i="19"/>
  <c r="L431" i="19"/>
  <c r="L430" i="19"/>
  <c r="L429" i="19"/>
  <c r="L428" i="19"/>
  <c r="L427" i="19"/>
  <c r="L426" i="19"/>
  <c r="L421" i="19"/>
  <c r="L420" i="19"/>
  <c r="L419" i="19"/>
  <c r="L418" i="19"/>
  <c r="L417" i="19"/>
  <c r="L416" i="19"/>
  <c r="L415" i="19"/>
  <c r="L414" i="19"/>
  <c r="L424" i="19"/>
  <c r="L423" i="19"/>
  <c r="L422" i="19"/>
  <c r="L403" i="19"/>
  <c r="L402" i="19"/>
  <c r="L401" i="19"/>
  <c r="L400" i="19"/>
  <c r="L399" i="19"/>
  <c r="L398" i="19"/>
  <c r="L397" i="19"/>
  <c r="L396" i="19"/>
  <c r="L395" i="19"/>
  <c r="L394" i="19"/>
  <c r="L393" i="19"/>
  <c r="L392" i="19"/>
  <c r="L391" i="19"/>
  <c r="L390" i="19"/>
  <c r="L389" i="19"/>
  <c r="L388" i="19"/>
  <c r="L387" i="19"/>
  <c r="L386" i="19"/>
  <c r="L385" i="19"/>
  <c r="L384" i="19"/>
  <c r="L383" i="19"/>
  <c r="L382" i="19"/>
  <c r="L381" i="19"/>
  <c r="L380" i="19"/>
  <c r="L379" i="19"/>
  <c r="L378" i="19"/>
  <c r="L377" i="19"/>
  <c r="L376" i="19"/>
  <c r="L375" i="19"/>
  <c r="L374" i="19"/>
  <c r="L373" i="19"/>
  <c r="L372" i="19"/>
  <c r="L371" i="19"/>
  <c r="L370" i="19"/>
  <c r="L369" i="19"/>
  <c r="L368" i="19"/>
  <c r="L367" i="19"/>
  <c r="L366" i="19"/>
  <c r="L365" i="19"/>
  <c r="L364" i="19"/>
  <c r="L361" i="19"/>
  <c r="L360" i="19"/>
  <c r="L362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1" i="19"/>
  <c r="L289" i="19"/>
  <c r="L288" i="19"/>
  <c r="L287" i="19"/>
  <c r="L286" i="19"/>
  <c r="L285" i="19"/>
  <c r="L282" i="19"/>
  <c r="L281" i="19"/>
  <c r="L280" i="19"/>
  <c r="L279" i="19"/>
  <c r="L278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3" i="19"/>
  <c r="L240" i="19"/>
  <c r="L239" i="19"/>
  <c r="L229" i="19"/>
  <c r="L228" i="19"/>
  <c r="L227" i="19"/>
  <c r="L226" i="19"/>
  <c r="L225" i="19"/>
  <c r="L224" i="19"/>
  <c r="L223" i="19"/>
  <c r="L222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88" i="19"/>
  <c r="L187" i="19"/>
  <c r="L186" i="19"/>
  <c r="L185" i="19"/>
  <c r="L184" i="19"/>
  <c r="L183" i="19"/>
  <c r="L182" i="19"/>
  <c r="L181" i="19"/>
  <c r="L180" i="19"/>
  <c r="L179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2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48" i="19"/>
  <c r="L147" i="19"/>
  <c r="L146" i="19"/>
  <c r="L145" i="19"/>
  <c r="L144" i="19"/>
  <c r="L143" i="19"/>
  <c r="L142" i="19"/>
  <c r="L119" i="19"/>
  <c r="L118" i="19"/>
  <c r="L117" i="19"/>
  <c r="L116" i="19"/>
  <c r="L115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113" i="19"/>
  <c r="L97" i="19"/>
  <c r="L96" i="19"/>
  <c r="L95" i="19"/>
  <c r="L94" i="19"/>
  <c r="L93" i="19"/>
  <c r="L89" i="19"/>
  <c r="L88" i="19"/>
  <c r="L87" i="19"/>
  <c r="L86" i="19"/>
  <c r="L85" i="19"/>
  <c r="L84" i="19"/>
  <c r="L83" i="19"/>
  <c r="L82" i="19"/>
  <c r="L81" i="19"/>
  <c r="L79" i="19"/>
  <c r="L78" i="19"/>
  <c r="L77" i="19"/>
  <c r="L76" i="19"/>
  <c r="L75" i="19"/>
  <c r="L74" i="19"/>
  <c r="L73" i="19"/>
  <c r="L72" i="19"/>
  <c r="L71" i="19"/>
  <c r="L69" i="19"/>
  <c r="L65" i="19"/>
  <c r="L64" i="19"/>
  <c r="L60" i="19"/>
  <c r="L59" i="19"/>
  <c r="L58" i="19"/>
  <c r="L57" i="19"/>
  <c r="L54" i="19"/>
  <c r="L56" i="19"/>
  <c r="L52" i="19"/>
  <c r="L51" i="19"/>
  <c r="L50" i="19"/>
  <c r="L49" i="19"/>
  <c r="L48" i="19"/>
  <c r="L47" i="19"/>
  <c r="L46" i="19"/>
  <c r="L45" i="19"/>
  <c r="L44" i="19"/>
  <c r="L238" i="19"/>
  <c r="L43" i="19"/>
  <c r="L40" i="19"/>
  <c r="L39" i="19"/>
  <c r="L38" i="19"/>
  <c r="L42" i="19"/>
  <c r="L41" i="19"/>
  <c r="L738" i="19"/>
  <c r="L37" i="19"/>
  <c r="L34" i="19"/>
  <c r="L32" i="19"/>
  <c r="L33" i="19"/>
  <c r="L30" i="19"/>
  <c r="L29" i="19"/>
  <c r="L27" i="19"/>
  <c r="L28" i="19"/>
  <c r="L26" i="19"/>
  <c r="L25" i="19"/>
  <c r="L23" i="19"/>
  <c r="L22" i="19"/>
  <c r="L21" i="19"/>
  <c r="L20" i="19"/>
  <c r="L19" i="19"/>
  <c r="L18" i="19"/>
  <c r="L15" i="19"/>
  <c r="L17" i="19"/>
  <c r="L16" i="19"/>
  <c r="L14" i="19"/>
  <c r="L13" i="19"/>
  <c r="L12" i="19"/>
  <c r="L11" i="19"/>
  <c r="L7" i="19"/>
  <c r="L9" i="19"/>
  <c r="L8" i="19"/>
  <c r="L6" i="19"/>
  <c r="L5" i="19"/>
  <c r="L3" i="19"/>
  <c r="L2" i="19"/>
  <c r="K10" i="19"/>
  <c r="I10" i="19"/>
  <c r="K535" i="19"/>
  <c r="I535" i="19"/>
  <c r="K945" i="19"/>
  <c r="I945" i="19"/>
  <c r="K1519" i="19"/>
  <c r="I1519" i="19"/>
  <c r="K1518" i="19"/>
  <c r="I1518" i="19"/>
  <c r="K141" i="19"/>
  <c r="I141" i="19"/>
  <c r="K1517" i="19"/>
  <c r="I1517" i="19"/>
  <c r="K1516" i="19"/>
  <c r="I1516" i="19"/>
  <c r="K718" i="19"/>
  <c r="I718" i="19"/>
  <c r="K1515" i="19"/>
  <c r="I1515" i="19"/>
  <c r="K1514" i="19"/>
  <c r="I1514" i="19"/>
  <c r="K717" i="19"/>
  <c r="I717" i="19"/>
  <c r="K413" i="19"/>
  <c r="I413" i="19"/>
  <c r="K1513" i="19"/>
  <c r="I1513" i="19"/>
  <c r="K153" i="19"/>
  <c r="I153" i="19"/>
  <c r="K1512" i="19"/>
  <c r="I1512" i="19"/>
  <c r="K1511" i="19"/>
  <c r="I1511" i="19"/>
  <c r="K1510" i="19"/>
  <c r="I1510" i="19"/>
  <c r="K1509" i="19"/>
  <c r="I1509" i="19"/>
  <c r="K1508" i="19"/>
  <c r="I1508" i="19"/>
  <c r="K1507" i="19"/>
  <c r="I1507" i="19"/>
  <c r="K284" i="19"/>
  <c r="I284" i="19"/>
  <c r="K1506" i="19"/>
  <c r="I1506" i="19"/>
  <c r="K1505" i="19"/>
  <c r="I1505" i="19"/>
  <c r="K35" i="19"/>
  <c r="I35" i="19"/>
  <c r="K1504" i="19"/>
  <c r="I1504" i="19"/>
  <c r="K1503" i="19"/>
  <c r="I1503" i="19"/>
  <c r="K1502" i="19"/>
  <c r="I1502" i="19"/>
  <c r="K1501" i="19"/>
  <c r="I1501" i="19"/>
  <c r="K1500" i="19"/>
  <c r="I1500" i="19"/>
  <c r="K1499" i="19"/>
  <c r="I1499" i="19"/>
  <c r="K1498" i="19"/>
  <c r="I1498" i="19"/>
  <c r="K1497" i="19"/>
  <c r="I1497" i="19"/>
  <c r="K337" i="19"/>
  <c r="I337" i="19"/>
  <c r="K1496" i="19"/>
  <c r="I1496" i="19"/>
  <c r="K1495" i="19"/>
  <c r="I1495" i="19"/>
  <c r="K1494" i="19"/>
  <c r="I1494" i="19"/>
  <c r="K1493" i="19"/>
  <c r="I1493" i="19"/>
  <c r="K1492" i="19"/>
  <c r="I1492" i="19"/>
  <c r="K112" i="19"/>
  <c r="I112" i="19"/>
  <c r="K944" i="19"/>
  <c r="I944" i="19"/>
  <c r="K1491" i="19"/>
  <c r="I1491" i="19"/>
  <c r="K943" i="19"/>
  <c r="I943" i="19"/>
  <c r="K1490" i="19"/>
  <c r="I1490" i="19"/>
  <c r="K1489" i="19"/>
  <c r="I1489" i="19"/>
  <c r="K1488" i="19"/>
  <c r="I1488" i="19"/>
  <c r="K716" i="19"/>
  <c r="I716" i="19"/>
  <c r="K1487" i="19"/>
  <c r="I1487" i="19"/>
  <c r="K1486" i="19"/>
  <c r="I1486" i="19"/>
  <c r="K1485" i="19"/>
  <c r="I1485" i="19"/>
  <c r="K1484" i="19"/>
  <c r="I1484" i="19"/>
  <c r="K1483" i="19"/>
  <c r="I1483" i="19"/>
  <c r="K1482" i="19"/>
  <c r="I1482" i="19"/>
  <c r="K1481" i="19"/>
  <c r="I1481" i="19"/>
  <c r="K1480" i="19"/>
  <c r="I1480" i="19"/>
  <c r="K1479" i="19"/>
  <c r="I1479" i="19"/>
  <c r="K1478" i="19"/>
  <c r="I1478" i="19"/>
  <c r="K1477" i="19"/>
  <c r="I1477" i="19"/>
  <c r="K1476" i="19"/>
  <c r="I1476" i="19"/>
  <c r="K121" i="19"/>
  <c r="I121" i="19"/>
  <c r="K1475" i="19"/>
  <c r="I1475" i="19"/>
  <c r="K1474" i="19"/>
  <c r="I1474" i="19"/>
  <c r="K715" i="19"/>
  <c r="I715" i="19"/>
  <c r="K1473" i="19"/>
  <c r="I1473" i="19"/>
  <c r="K1472" i="19"/>
  <c r="I1472" i="19"/>
  <c r="K607" i="19"/>
  <c r="I607" i="19"/>
  <c r="K714" i="19"/>
  <c r="I714" i="19"/>
  <c r="K1471" i="19"/>
  <c r="I1471" i="19"/>
  <c r="K1470" i="19"/>
  <c r="I1470" i="19"/>
  <c r="K1469" i="19"/>
  <c r="I1469" i="19"/>
  <c r="K1468" i="19"/>
  <c r="I1468" i="19"/>
  <c r="K1467" i="19"/>
  <c r="I1467" i="19"/>
  <c r="K1466" i="19"/>
  <c r="I1466" i="19"/>
  <c r="K713" i="19"/>
  <c r="I713" i="19"/>
  <c r="K236" i="19"/>
  <c r="I236" i="19"/>
  <c r="K1465" i="19"/>
  <c r="I1465" i="19"/>
  <c r="K712" i="19"/>
  <c r="I712" i="19"/>
  <c r="K92" i="19"/>
  <c r="I92" i="19"/>
  <c r="K1464" i="19"/>
  <c r="I1464" i="19"/>
  <c r="K1463" i="19"/>
  <c r="I1463" i="19"/>
  <c r="K1462" i="19"/>
  <c r="I1462" i="19"/>
  <c r="K1461" i="19"/>
  <c r="I1461" i="19"/>
  <c r="K711" i="19"/>
  <c r="I711" i="19"/>
  <c r="K1460" i="19"/>
  <c r="I1460" i="19"/>
  <c r="K277" i="19"/>
  <c r="I277" i="19"/>
  <c r="K1459" i="19"/>
  <c r="I1459" i="19"/>
  <c r="K1458" i="19"/>
  <c r="I1458" i="19"/>
  <c r="K510" i="19"/>
  <c r="I510" i="19"/>
  <c r="K534" i="19"/>
  <c r="I534" i="19"/>
  <c r="K1457" i="19"/>
  <c r="I1457" i="19"/>
  <c r="K1456" i="19"/>
  <c r="I1456" i="19"/>
  <c r="K1455" i="19"/>
  <c r="I1455" i="19"/>
  <c r="K91" i="19"/>
  <c r="I91" i="19"/>
  <c r="K1454" i="19"/>
  <c r="I1454" i="19"/>
  <c r="K710" i="19"/>
  <c r="I710" i="19"/>
  <c r="K1453" i="19"/>
  <c r="I1453" i="19"/>
  <c r="K1452" i="19"/>
  <c r="I1452" i="19"/>
  <c r="K1451" i="19"/>
  <c r="I1451" i="19"/>
  <c r="K1450" i="19"/>
  <c r="I1450" i="19"/>
  <c r="K1449" i="19"/>
  <c r="I1449" i="19"/>
  <c r="K1448" i="19"/>
  <c r="I1448" i="19"/>
  <c r="K1447" i="19"/>
  <c r="I1447" i="19"/>
  <c r="K1446" i="19"/>
  <c r="I1446" i="19"/>
  <c r="K533" i="19"/>
  <c r="I533" i="19"/>
  <c r="K983" i="19"/>
  <c r="I983" i="19"/>
  <c r="K1445" i="19"/>
  <c r="I1445" i="19"/>
  <c r="K606" i="19"/>
  <c r="I606" i="19"/>
  <c r="K1444" i="19"/>
  <c r="I1444" i="19"/>
  <c r="K1443" i="19"/>
  <c r="I1443" i="19"/>
  <c r="K1442" i="19"/>
  <c r="I1442" i="19"/>
  <c r="K1441" i="19"/>
  <c r="I1441" i="19"/>
  <c r="K1440" i="19"/>
  <c r="I1440" i="19"/>
  <c r="K1439" i="19"/>
  <c r="I1439" i="19"/>
  <c r="K982" i="19"/>
  <c r="I982" i="19"/>
  <c r="K1438" i="19"/>
  <c r="I1438" i="19"/>
  <c r="K1437" i="19"/>
  <c r="I1437" i="19"/>
  <c r="K1436" i="19"/>
  <c r="I1436" i="19"/>
  <c r="K942" i="19"/>
  <c r="I942" i="19"/>
  <c r="K290" i="19"/>
  <c r="I290" i="19"/>
  <c r="K1435" i="19"/>
  <c r="I1435" i="19"/>
  <c r="K1434" i="19"/>
  <c r="I1434" i="19"/>
  <c r="K1433" i="19"/>
  <c r="I1433" i="19"/>
  <c r="K1432" i="19"/>
  <c r="I1432" i="19"/>
  <c r="K1431" i="19"/>
  <c r="I1431" i="19"/>
  <c r="K1430" i="19"/>
  <c r="I1430" i="19"/>
  <c r="K1429" i="19"/>
  <c r="I1429" i="19"/>
  <c r="K509" i="19"/>
  <c r="I509" i="19"/>
  <c r="K1428" i="19"/>
  <c r="I1428" i="19"/>
  <c r="K1427" i="19"/>
  <c r="I1427" i="19"/>
  <c r="K540" i="19"/>
  <c r="I540" i="19"/>
  <c r="K941" i="19"/>
  <c r="I941" i="19"/>
  <c r="K1426" i="19"/>
  <c r="I1426" i="19"/>
  <c r="K1425" i="19"/>
  <c r="I1425" i="19"/>
  <c r="K1424" i="19"/>
  <c r="I1424" i="19"/>
  <c r="K1423" i="19"/>
  <c r="I1423" i="19"/>
  <c r="K940" i="19"/>
  <c r="I940" i="19"/>
  <c r="K939" i="19"/>
  <c r="I939" i="19"/>
  <c r="K709" i="19"/>
  <c r="I709" i="19"/>
  <c r="K605" i="19"/>
  <c r="I605" i="19"/>
  <c r="K1422" i="19"/>
  <c r="I1422" i="19"/>
  <c r="K4" i="19"/>
  <c r="I4" i="19"/>
  <c r="K1421" i="19"/>
  <c r="I1421" i="19"/>
  <c r="K1420" i="19"/>
  <c r="I1420" i="19"/>
  <c r="K1419" i="19"/>
  <c r="I1419" i="19"/>
  <c r="K1418" i="19"/>
  <c r="I1418" i="19"/>
  <c r="K412" i="19"/>
  <c r="I412" i="19"/>
  <c r="K508" i="19"/>
  <c r="I508" i="19"/>
  <c r="K938" i="19"/>
  <c r="I938" i="19"/>
  <c r="K1417" i="19"/>
  <c r="I1417" i="19"/>
  <c r="K1416" i="19"/>
  <c r="I1416" i="19"/>
  <c r="K67" i="19"/>
  <c r="I67" i="19"/>
  <c r="K1415" i="19"/>
  <c r="I1415" i="19"/>
  <c r="K1414" i="19"/>
  <c r="I1414" i="19"/>
  <c r="K1413" i="19"/>
  <c r="I1413" i="19"/>
  <c r="K1412" i="19"/>
  <c r="I1412" i="19"/>
  <c r="K604" i="19"/>
  <c r="I604" i="19"/>
  <c r="K178" i="19"/>
  <c r="I178" i="19"/>
  <c r="K1411" i="19"/>
  <c r="I1411" i="19"/>
  <c r="K1410" i="19"/>
  <c r="I1410" i="19"/>
  <c r="K1409" i="19"/>
  <c r="I1409" i="19"/>
  <c r="K1408" i="19"/>
  <c r="I1408" i="19"/>
  <c r="K1407" i="19"/>
  <c r="I1407" i="19"/>
  <c r="K1406" i="19"/>
  <c r="I1406" i="19"/>
  <c r="K1405" i="19"/>
  <c r="I1405" i="19"/>
  <c r="K1404" i="19"/>
  <c r="I1404" i="19"/>
  <c r="K1403" i="19"/>
  <c r="I1403" i="19"/>
  <c r="K1402" i="19"/>
  <c r="I1402" i="19"/>
  <c r="K1401" i="19"/>
  <c r="I1401" i="19"/>
  <c r="K1400" i="19"/>
  <c r="I1400" i="19"/>
  <c r="K1399" i="19"/>
  <c r="I1399" i="19"/>
  <c r="K507" i="19"/>
  <c r="I507" i="19"/>
  <c r="K981" i="19"/>
  <c r="I981" i="19"/>
  <c r="K1398" i="19"/>
  <c r="I1398" i="19"/>
  <c r="K1397" i="19"/>
  <c r="I1397" i="19"/>
  <c r="K1396" i="19"/>
  <c r="I1396" i="19"/>
  <c r="K1395" i="19"/>
  <c r="I1395" i="19"/>
  <c r="K411" i="19"/>
  <c r="I411" i="19"/>
  <c r="K1394" i="19"/>
  <c r="I1394" i="19"/>
  <c r="K728" i="19"/>
  <c r="I728" i="19"/>
  <c r="K1393" i="19"/>
  <c r="I1393" i="19"/>
  <c r="K1392" i="19"/>
  <c r="I1392" i="19"/>
  <c r="K1391" i="19"/>
  <c r="I1391" i="19"/>
  <c r="K708" i="19"/>
  <c r="I708" i="19"/>
  <c r="K1390" i="19"/>
  <c r="I1390" i="19"/>
  <c r="K1389" i="19"/>
  <c r="I1389" i="19"/>
  <c r="K1388" i="19"/>
  <c r="I1388" i="19"/>
  <c r="K532" i="19"/>
  <c r="I532" i="19"/>
  <c r="K1387" i="19"/>
  <c r="I1387" i="19"/>
  <c r="K1386" i="19"/>
  <c r="I1386" i="19"/>
  <c r="K1385" i="19"/>
  <c r="I1385" i="19"/>
  <c r="K1384" i="19"/>
  <c r="I1384" i="19"/>
  <c r="K603" i="19"/>
  <c r="I603" i="19"/>
  <c r="K707" i="19"/>
  <c r="I707" i="19"/>
  <c r="K937" i="19"/>
  <c r="I937" i="19"/>
  <c r="K1383" i="19"/>
  <c r="I1383" i="19"/>
  <c r="K1382" i="19"/>
  <c r="I1382" i="19"/>
  <c r="K1381" i="19"/>
  <c r="I1381" i="19"/>
  <c r="K1380" i="19"/>
  <c r="I1380" i="19"/>
  <c r="K803" i="19"/>
  <c r="I803" i="19"/>
  <c r="K936" i="19"/>
  <c r="I936" i="19"/>
  <c r="K1379" i="19"/>
  <c r="I1379" i="19"/>
  <c r="K237" i="19"/>
  <c r="I237" i="19"/>
  <c r="K276" i="19"/>
  <c r="I276" i="19"/>
  <c r="K436" i="19"/>
  <c r="I436" i="19"/>
  <c r="K1378" i="19"/>
  <c r="I1378" i="19"/>
  <c r="K951" i="19"/>
  <c r="I951" i="19"/>
  <c r="K1377" i="19"/>
  <c r="I1377" i="19"/>
  <c r="K1376" i="19"/>
  <c r="I1376" i="19"/>
  <c r="K980" i="19"/>
  <c r="I980" i="19"/>
  <c r="K1375" i="19"/>
  <c r="I1375" i="19"/>
  <c r="K1374" i="19"/>
  <c r="I1374" i="19"/>
  <c r="K1373" i="19"/>
  <c r="I1373" i="19"/>
  <c r="K935" i="19"/>
  <c r="I935" i="19"/>
  <c r="K1372" i="19"/>
  <c r="I1372" i="19"/>
  <c r="K1371" i="19"/>
  <c r="I1371" i="19"/>
  <c r="K602" i="19"/>
  <c r="I602" i="19"/>
  <c r="K1370" i="19"/>
  <c r="I1370" i="19"/>
  <c r="K1369" i="19"/>
  <c r="I1369" i="19"/>
  <c r="K1368" i="19"/>
  <c r="I1368" i="19"/>
  <c r="K1367" i="19"/>
  <c r="I1367" i="19"/>
  <c r="K1366" i="19"/>
  <c r="I1366" i="19"/>
  <c r="K1365" i="19"/>
  <c r="I1365" i="19"/>
  <c r="K1364" i="19"/>
  <c r="I1364" i="19"/>
  <c r="K1363" i="19"/>
  <c r="I1363" i="19"/>
  <c r="K979" i="19"/>
  <c r="I979" i="19"/>
  <c r="K1362" i="19"/>
  <c r="I1362" i="19"/>
  <c r="K1361" i="19"/>
  <c r="I1361" i="19"/>
  <c r="K1360" i="19"/>
  <c r="I1360" i="19"/>
  <c r="K1359" i="19"/>
  <c r="I1359" i="19"/>
  <c r="K1358" i="19"/>
  <c r="I1358" i="19"/>
  <c r="K1357" i="19"/>
  <c r="I1357" i="19"/>
  <c r="K1356" i="19"/>
  <c r="I1356" i="19"/>
  <c r="K1355" i="19"/>
  <c r="I1355" i="19"/>
  <c r="K1354" i="19"/>
  <c r="I1354" i="19"/>
  <c r="K706" i="19"/>
  <c r="I706" i="19"/>
  <c r="K802" i="19"/>
  <c r="I802" i="19"/>
  <c r="K1353" i="19"/>
  <c r="I1353" i="19"/>
  <c r="K1352" i="19"/>
  <c r="I1352" i="19"/>
  <c r="K1351" i="19"/>
  <c r="I1351" i="19"/>
  <c r="K801" i="19"/>
  <c r="I801" i="19"/>
  <c r="K1350" i="19"/>
  <c r="I1350" i="19"/>
  <c r="K705" i="19"/>
  <c r="I705" i="19"/>
  <c r="K1349" i="19"/>
  <c r="I1349" i="19"/>
  <c r="K1348" i="19"/>
  <c r="I1348" i="19"/>
  <c r="K1347" i="19"/>
  <c r="I1347" i="19"/>
  <c r="K1346" i="19"/>
  <c r="I1346" i="19"/>
  <c r="K1345" i="19"/>
  <c r="I1345" i="19"/>
  <c r="K1344" i="19"/>
  <c r="I1344" i="19"/>
  <c r="K151" i="19"/>
  <c r="I151" i="19"/>
  <c r="K1343" i="19"/>
  <c r="I1343" i="19"/>
  <c r="K1342" i="19"/>
  <c r="I1342" i="19"/>
  <c r="K1341" i="19"/>
  <c r="I1341" i="19"/>
  <c r="K601" i="19"/>
  <c r="I601" i="19"/>
  <c r="K1340" i="19"/>
  <c r="I1340" i="19"/>
  <c r="K978" i="19"/>
  <c r="I978" i="19"/>
  <c r="K1339" i="19"/>
  <c r="I1339" i="19"/>
  <c r="K800" i="19"/>
  <c r="I800" i="19"/>
  <c r="K1338" i="19"/>
  <c r="I1338" i="19"/>
  <c r="K220" i="19"/>
  <c r="I220" i="19"/>
  <c r="K1337" i="19"/>
  <c r="I1337" i="19"/>
  <c r="K80" i="19"/>
  <c r="I80" i="19"/>
  <c r="K1336" i="19"/>
  <c r="I1336" i="19"/>
  <c r="K1335" i="19"/>
  <c r="I1335" i="19"/>
  <c r="K531" i="19"/>
  <c r="I531" i="19"/>
  <c r="K1334" i="19"/>
  <c r="I1334" i="19"/>
  <c r="K1333" i="19"/>
  <c r="I1333" i="19"/>
  <c r="K1332" i="19"/>
  <c r="I1332" i="19"/>
  <c r="K1331" i="19"/>
  <c r="I1331" i="19"/>
  <c r="K1330" i="19"/>
  <c r="I1330" i="19"/>
  <c r="K1329" i="19"/>
  <c r="I1329" i="19"/>
  <c r="K1328" i="19"/>
  <c r="I1328" i="19"/>
  <c r="K1327" i="19"/>
  <c r="I1327" i="19"/>
  <c r="K1326" i="19"/>
  <c r="I1326" i="19"/>
  <c r="K336" i="19"/>
  <c r="I336" i="19"/>
  <c r="K1325" i="19"/>
  <c r="I1325" i="19"/>
  <c r="K1324" i="19"/>
  <c r="I1324" i="19"/>
  <c r="K615" i="19"/>
  <c r="I615" i="19"/>
  <c r="K1323" i="19"/>
  <c r="I1323" i="19"/>
  <c r="K335" i="19"/>
  <c r="I335" i="19"/>
  <c r="K1322" i="19"/>
  <c r="I1322" i="19"/>
  <c r="K1321" i="19"/>
  <c r="I1321" i="19"/>
  <c r="K1320" i="19"/>
  <c r="I1320" i="19"/>
  <c r="K1319" i="19"/>
  <c r="I1319" i="19"/>
  <c r="K1318" i="19"/>
  <c r="I1318" i="19"/>
  <c r="K1317" i="19"/>
  <c r="I1317" i="19"/>
  <c r="K334" i="19"/>
  <c r="I334" i="19"/>
  <c r="K1316" i="19"/>
  <c r="I1316" i="19"/>
  <c r="K1315" i="19"/>
  <c r="I1315" i="19"/>
  <c r="K947" i="19"/>
  <c r="I947" i="19"/>
  <c r="K1314" i="19"/>
  <c r="I1314" i="19"/>
  <c r="K1313" i="19"/>
  <c r="I1313" i="19"/>
  <c r="K114" i="19"/>
  <c r="I114" i="19"/>
  <c r="K600" i="19"/>
  <c r="I600" i="19"/>
  <c r="K1312" i="19"/>
  <c r="I1312" i="19"/>
  <c r="K506" i="19"/>
  <c r="I506" i="19"/>
  <c r="K1311" i="19"/>
  <c r="I1311" i="19"/>
  <c r="K1310" i="19"/>
  <c r="I1310" i="19"/>
  <c r="K977" i="19"/>
  <c r="I977" i="19"/>
  <c r="K1309" i="19"/>
  <c r="I1309" i="19"/>
  <c r="K934" i="19"/>
  <c r="I934" i="19"/>
  <c r="K505" i="19"/>
  <c r="I505" i="19"/>
  <c r="K1308" i="19"/>
  <c r="I1308" i="19"/>
  <c r="K1307" i="19"/>
  <c r="I1307" i="19"/>
  <c r="K1306" i="19"/>
  <c r="I1306" i="19"/>
  <c r="K1305" i="19"/>
  <c r="I1305" i="19"/>
  <c r="K1304" i="19"/>
  <c r="I1304" i="19"/>
  <c r="K1303" i="19"/>
  <c r="I1303" i="19"/>
  <c r="K1302" i="19"/>
  <c r="I1302" i="19"/>
  <c r="K704" i="19"/>
  <c r="I704" i="19"/>
  <c r="K1301" i="19"/>
  <c r="I1301" i="19"/>
  <c r="K1300" i="19"/>
  <c r="I1300" i="19"/>
  <c r="K1299" i="19"/>
  <c r="I1299" i="19"/>
  <c r="K1298" i="19"/>
  <c r="I1298" i="19"/>
  <c r="K1297" i="19"/>
  <c r="I1297" i="19"/>
  <c r="K933" i="19"/>
  <c r="I933" i="19"/>
  <c r="K1296" i="19"/>
  <c r="I1296" i="19"/>
  <c r="K1295" i="19"/>
  <c r="I1295" i="19"/>
  <c r="K1294" i="19"/>
  <c r="I1294" i="19"/>
  <c r="K1293" i="19"/>
  <c r="I1293" i="19"/>
  <c r="K1292" i="19"/>
  <c r="I1292" i="19"/>
  <c r="K504" i="19"/>
  <c r="I504" i="19"/>
  <c r="K932" i="19"/>
  <c r="I932" i="19"/>
  <c r="K931" i="19"/>
  <c r="I931" i="19"/>
  <c r="K930" i="19"/>
  <c r="I930" i="19"/>
  <c r="K1291" i="19"/>
  <c r="I1291" i="19"/>
  <c r="K1290" i="19"/>
  <c r="I1290" i="19"/>
  <c r="K737" i="19"/>
  <c r="I737" i="19"/>
  <c r="K1289" i="19"/>
  <c r="I1289" i="19"/>
  <c r="K1288" i="19"/>
  <c r="I1288" i="19"/>
  <c r="K1287" i="19"/>
  <c r="I1287" i="19"/>
  <c r="K1286" i="19"/>
  <c r="I1286" i="19"/>
  <c r="K1285" i="19"/>
  <c r="I1285" i="19"/>
  <c r="K1284" i="19"/>
  <c r="I1284" i="19"/>
  <c r="K1283" i="19"/>
  <c r="I1283" i="19"/>
  <c r="K547" i="19"/>
  <c r="I547" i="19"/>
  <c r="K1282" i="19"/>
  <c r="I1282" i="19"/>
  <c r="K1281" i="19"/>
  <c r="I1281" i="19"/>
  <c r="K1280" i="19"/>
  <c r="I1280" i="19"/>
  <c r="K1279" i="19"/>
  <c r="I1279" i="19"/>
  <c r="K703" i="19"/>
  <c r="I703" i="19"/>
  <c r="K799" i="19"/>
  <c r="I799" i="19"/>
  <c r="K929" i="19"/>
  <c r="I929" i="19"/>
  <c r="K503" i="19"/>
  <c r="I503" i="19"/>
  <c r="K928" i="19"/>
  <c r="I928" i="19"/>
  <c r="K275" i="19"/>
  <c r="I275" i="19"/>
  <c r="K410" i="19"/>
  <c r="I410" i="19"/>
  <c r="K140" i="19"/>
  <c r="I140" i="19"/>
  <c r="K1278" i="19"/>
  <c r="I1278" i="19"/>
  <c r="K927" i="19"/>
  <c r="I927" i="19"/>
  <c r="K1277" i="19"/>
  <c r="I1277" i="19"/>
  <c r="K798" i="19"/>
  <c r="I798" i="19"/>
  <c r="K435" i="19"/>
  <c r="I435" i="19"/>
  <c r="K1276" i="19"/>
  <c r="I1276" i="19"/>
  <c r="K1275" i="19"/>
  <c r="I1275" i="19"/>
  <c r="K1274" i="19"/>
  <c r="I1274" i="19"/>
  <c r="K1273" i="19"/>
  <c r="I1273" i="19"/>
  <c r="K926" i="19"/>
  <c r="I926" i="19"/>
  <c r="K502" i="19"/>
  <c r="I502" i="19"/>
  <c r="K434" i="19"/>
  <c r="I434" i="19"/>
  <c r="K1272" i="19"/>
  <c r="I1272" i="19"/>
  <c r="K1271" i="19"/>
  <c r="I1271" i="19"/>
  <c r="K1270" i="19"/>
  <c r="I1270" i="19"/>
  <c r="K1269" i="19"/>
  <c r="I1269" i="19"/>
  <c r="K1268" i="19"/>
  <c r="I1268" i="19"/>
  <c r="K599" i="19"/>
  <c r="I599" i="19"/>
  <c r="K409" i="19"/>
  <c r="I409" i="19"/>
  <c r="K1267" i="19"/>
  <c r="I1267" i="19"/>
  <c r="K1266" i="19"/>
  <c r="I1266" i="19"/>
  <c r="K1265" i="19"/>
  <c r="I1265" i="19"/>
  <c r="K177" i="19"/>
  <c r="I177" i="19"/>
  <c r="K1264" i="19"/>
  <c r="I1264" i="19"/>
  <c r="K1263" i="19"/>
  <c r="I1263" i="19"/>
  <c r="K925" i="19"/>
  <c r="I925" i="19"/>
  <c r="K1262" i="19"/>
  <c r="I1262" i="19"/>
  <c r="K924" i="19"/>
  <c r="I924" i="19"/>
  <c r="K1261" i="19"/>
  <c r="I1261" i="19"/>
  <c r="K797" i="19"/>
  <c r="I797" i="19"/>
  <c r="K1260" i="19"/>
  <c r="I1260" i="19"/>
  <c r="K1259" i="19"/>
  <c r="I1259" i="19"/>
  <c r="K1258" i="19"/>
  <c r="I1258" i="19"/>
  <c r="K1257" i="19"/>
  <c r="I1257" i="19"/>
  <c r="K1256" i="19"/>
  <c r="I1256" i="19"/>
  <c r="K796" i="19"/>
  <c r="I796" i="19"/>
  <c r="K1255" i="19"/>
  <c r="I1255" i="19"/>
  <c r="K1254" i="19"/>
  <c r="I1254" i="19"/>
  <c r="K1253" i="19"/>
  <c r="I1253" i="19"/>
  <c r="K1252" i="19"/>
  <c r="I1252" i="19"/>
  <c r="K1251" i="19"/>
  <c r="I1251" i="19"/>
  <c r="K1250" i="19"/>
  <c r="I1250" i="19"/>
  <c r="K1249" i="19"/>
  <c r="I1249" i="19"/>
  <c r="K1248" i="19"/>
  <c r="I1248" i="19"/>
  <c r="K923" i="19"/>
  <c r="I923" i="19"/>
  <c r="K1247" i="19"/>
  <c r="I1247" i="19"/>
  <c r="K1246" i="19"/>
  <c r="I1246" i="19"/>
  <c r="K1245" i="19"/>
  <c r="I1245" i="19"/>
  <c r="K1244" i="19"/>
  <c r="I1244" i="19"/>
  <c r="K1243" i="19"/>
  <c r="I1243" i="19"/>
  <c r="K539" i="19"/>
  <c r="I539" i="19"/>
  <c r="K1242" i="19"/>
  <c r="I1242" i="19"/>
  <c r="K1241" i="19"/>
  <c r="I1241" i="19"/>
  <c r="K1240" i="19"/>
  <c r="I1240" i="19"/>
  <c r="K1239" i="19"/>
  <c r="I1239" i="19"/>
  <c r="K1238" i="19"/>
  <c r="I1238" i="19"/>
  <c r="K1237" i="19"/>
  <c r="I1237" i="19"/>
  <c r="K1236" i="19"/>
  <c r="I1236" i="19"/>
  <c r="K1235" i="19"/>
  <c r="I1235" i="19"/>
  <c r="K1234" i="19"/>
  <c r="I1234" i="19"/>
  <c r="K1233" i="19"/>
  <c r="I1233" i="19"/>
  <c r="K727" i="19"/>
  <c r="I727" i="19"/>
  <c r="K598" i="19"/>
  <c r="I598" i="19"/>
  <c r="K1232" i="19"/>
  <c r="I1232" i="19"/>
  <c r="K614" i="19"/>
  <c r="I614" i="19"/>
  <c r="K922" i="19"/>
  <c r="I922" i="19"/>
  <c r="K1231" i="19"/>
  <c r="I1231" i="19"/>
  <c r="K1230" i="19"/>
  <c r="I1230" i="19"/>
  <c r="K1229" i="19"/>
  <c r="I1229" i="19"/>
  <c r="K1228" i="19"/>
  <c r="I1228" i="19"/>
  <c r="K1227" i="19"/>
  <c r="I1227" i="19"/>
  <c r="K1226" i="19"/>
  <c r="I1226" i="19"/>
  <c r="K176" i="19"/>
  <c r="I176" i="19"/>
  <c r="K70" i="19"/>
  <c r="I70" i="19"/>
  <c r="K976" i="19"/>
  <c r="I976" i="19"/>
  <c r="K408" i="19"/>
  <c r="I408" i="19"/>
  <c r="K1225" i="19"/>
  <c r="I1225" i="19"/>
  <c r="K1224" i="19"/>
  <c r="I1224" i="19"/>
  <c r="K501" i="19"/>
  <c r="I501" i="19"/>
  <c r="K1223" i="19"/>
  <c r="I1223" i="19"/>
  <c r="K1222" i="19"/>
  <c r="I1222" i="19"/>
  <c r="K795" i="19"/>
  <c r="I795" i="19"/>
  <c r="K726" i="19"/>
  <c r="I726" i="19"/>
  <c r="K702" i="19"/>
  <c r="I702" i="19"/>
  <c r="K1221" i="19"/>
  <c r="I1221" i="19"/>
  <c r="K1220" i="19"/>
  <c r="I1220" i="19"/>
  <c r="K921" i="19"/>
  <c r="I921" i="19"/>
  <c r="K1219" i="19"/>
  <c r="I1219" i="19"/>
  <c r="K1218" i="19"/>
  <c r="I1218" i="19"/>
  <c r="K1217" i="19"/>
  <c r="I1217" i="19"/>
  <c r="K1216" i="19"/>
  <c r="I1216" i="19"/>
  <c r="K1215" i="19"/>
  <c r="I1215" i="19"/>
  <c r="K1214" i="19"/>
  <c r="I1214" i="19"/>
  <c r="K1213" i="19"/>
  <c r="I1213" i="19"/>
  <c r="K794" i="19"/>
  <c r="I794" i="19"/>
  <c r="K920" i="19"/>
  <c r="I920" i="19"/>
  <c r="K975" i="19"/>
  <c r="I975" i="19"/>
  <c r="K1212" i="19"/>
  <c r="I1212" i="19"/>
  <c r="K1211" i="19"/>
  <c r="I1211" i="19"/>
  <c r="K919" i="19"/>
  <c r="I919" i="19"/>
  <c r="K1210" i="19"/>
  <c r="I1210" i="19"/>
  <c r="K1209" i="19"/>
  <c r="I1209" i="19"/>
  <c r="K1208" i="19"/>
  <c r="I1208" i="19"/>
  <c r="K597" i="19"/>
  <c r="I597" i="19"/>
  <c r="K701" i="19"/>
  <c r="I701" i="19"/>
  <c r="K530" i="19"/>
  <c r="I530" i="19"/>
  <c r="K1207" i="19"/>
  <c r="I1207" i="19"/>
  <c r="K700" i="19"/>
  <c r="I700" i="19"/>
  <c r="K407" i="19"/>
  <c r="I407" i="19"/>
  <c r="K918" i="19"/>
  <c r="I918" i="19"/>
  <c r="K1206" i="19"/>
  <c r="I1206" i="19"/>
  <c r="K1205" i="19"/>
  <c r="I1205" i="19"/>
  <c r="K1204" i="19"/>
  <c r="I1204" i="19"/>
  <c r="K500" i="19"/>
  <c r="I500" i="19"/>
  <c r="K1203" i="19"/>
  <c r="I1203" i="19"/>
  <c r="K917" i="19"/>
  <c r="I917" i="19"/>
  <c r="K1202" i="19"/>
  <c r="I1202" i="19"/>
  <c r="K793" i="19"/>
  <c r="I793" i="19"/>
  <c r="K1201" i="19"/>
  <c r="I1201" i="19"/>
  <c r="K235" i="19"/>
  <c r="I235" i="19"/>
  <c r="K139" i="19"/>
  <c r="I139" i="19"/>
  <c r="K359" i="19"/>
  <c r="I359" i="19"/>
  <c r="K792" i="19"/>
  <c r="I792" i="19"/>
  <c r="K1200" i="19"/>
  <c r="I1200" i="19"/>
  <c r="K406" i="19"/>
  <c r="I406" i="19"/>
  <c r="K1199" i="19"/>
  <c r="I1199" i="19"/>
  <c r="K1198" i="19"/>
  <c r="I1198" i="19"/>
  <c r="K1197" i="19"/>
  <c r="I1197" i="19"/>
  <c r="K916" i="19"/>
  <c r="I916" i="19"/>
  <c r="K699" i="19"/>
  <c r="I699" i="19"/>
  <c r="K150" i="19"/>
  <c r="I150" i="19"/>
  <c r="K1196" i="19"/>
  <c r="I1196" i="19"/>
  <c r="K1195" i="19"/>
  <c r="I1195" i="19"/>
  <c r="K1194" i="19"/>
  <c r="I1194" i="19"/>
  <c r="K219" i="19"/>
  <c r="I219" i="19"/>
  <c r="K791" i="19"/>
  <c r="I791" i="19"/>
  <c r="K1193" i="19"/>
  <c r="I1193" i="19"/>
  <c r="K1192" i="19"/>
  <c r="I1192" i="19"/>
  <c r="K1191" i="19"/>
  <c r="I1191" i="19"/>
  <c r="K1190" i="19"/>
  <c r="I1190" i="19"/>
  <c r="K1189" i="19"/>
  <c r="I1189" i="19"/>
  <c r="K1188" i="19"/>
  <c r="I1188" i="19"/>
  <c r="K915" i="19"/>
  <c r="I915" i="19"/>
  <c r="K333" i="19"/>
  <c r="I333" i="19"/>
  <c r="K1187" i="19"/>
  <c r="I1187" i="19"/>
  <c r="K698" i="19"/>
  <c r="I698" i="19"/>
  <c r="K914" i="19"/>
  <c r="I914" i="19"/>
  <c r="K1186" i="19"/>
  <c r="I1186" i="19"/>
  <c r="K1185" i="19"/>
  <c r="I1185" i="19"/>
  <c r="K1184" i="19"/>
  <c r="I1184" i="19"/>
  <c r="K1183" i="19"/>
  <c r="I1183" i="19"/>
  <c r="K1182" i="19"/>
  <c r="I1182" i="19"/>
  <c r="K1181" i="19"/>
  <c r="I1181" i="19"/>
  <c r="K1180" i="19"/>
  <c r="I1180" i="19"/>
  <c r="K1179" i="19"/>
  <c r="I1179" i="19"/>
  <c r="K1178" i="19"/>
  <c r="I1178" i="19"/>
  <c r="K974" i="19"/>
  <c r="I974" i="19"/>
  <c r="K1177" i="19"/>
  <c r="I1177" i="19"/>
  <c r="K1176" i="19"/>
  <c r="I1176" i="19"/>
  <c r="K1175" i="19"/>
  <c r="I1175" i="19"/>
  <c r="K596" i="19"/>
  <c r="I596" i="19"/>
  <c r="K1174" i="19"/>
  <c r="I1174" i="19"/>
  <c r="K1173" i="19"/>
  <c r="I1173" i="19"/>
  <c r="K190" i="19"/>
  <c r="I190" i="19"/>
  <c r="K1172" i="19"/>
  <c r="I1172" i="19"/>
  <c r="K1171" i="19"/>
  <c r="I1171" i="19"/>
  <c r="K1170" i="19"/>
  <c r="I1170" i="19"/>
  <c r="K90" i="19"/>
  <c r="I90" i="19"/>
  <c r="K358" i="19"/>
  <c r="I358" i="19"/>
  <c r="K234" i="19"/>
  <c r="I234" i="19"/>
  <c r="K1169" i="19"/>
  <c r="I1169" i="19"/>
  <c r="K1168" i="19"/>
  <c r="I1168" i="19"/>
  <c r="K1167" i="19"/>
  <c r="I1167" i="19"/>
  <c r="K1166" i="19"/>
  <c r="I1166" i="19"/>
  <c r="K1165" i="19"/>
  <c r="I1165" i="19"/>
  <c r="K973" i="19"/>
  <c r="I973" i="19"/>
  <c r="K221" i="19"/>
  <c r="I221" i="19"/>
  <c r="K233" i="19"/>
  <c r="I233" i="19"/>
  <c r="K537" i="19"/>
  <c r="I537" i="19"/>
  <c r="K1164" i="19"/>
  <c r="I1164" i="19"/>
  <c r="K1163" i="19"/>
  <c r="I1163" i="19"/>
  <c r="K950" i="19"/>
  <c r="I950" i="19"/>
  <c r="K790" i="19"/>
  <c r="I790" i="19"/>
  <c r="K697" i="19"/>
  <c r="I697" i="19"/>
  <c r="K1162" i="19"/>
  <c r="I1162" i="19"/>
  <c r="K696" i="19"/>
  <c r="I696" i="19"/>
  <c r="K1161" i="19"/>
  <c r="I1161" i="19"/>
  <c r="K1160" i="19"/>
  <c r="I1160" i="19"/>
  <c r="K1159" i="19"/>
  <c r="I1159" i="19"/>
  <c r="K913" i="19"/>
  <c r="I913" i="19"/>
  <c r="K912" i="19"/>
  <c r="I912" i="19"/>
  <c r="K499" i="19"/>
  <c r="I499" i="19"/>
  <c r="K1158" i="19"/>
  <c r="I1158" i="19"/>
  <c r="K1157" i="19"/>
  <c r="I1157" i="19"/>
  <c r="K274" i="19"/>
  <c r="I274" i="19"/>
  <c r="K1156" i="19"/>
  <c r="I1156" i="19"/>
  <c r="K1155" i="19"/>
  <c r="I1155" i="19"/>
  <c r="K1154" i="19"/>
  <c r="I1154" i="19"/>
  <c r="K498" i="19"/>
  <c r="I498" i="19"/>
  <c r="K1153" i="19"/>
  <c r="I1153" i="19"/>
  <c r="K1152" i="19"/>
  <c r="I1152" i="19"/>
  <c r="K1151" i="19"/>
  <c r="I1151" i="19"/>
  <c r="K1150" i="19"/>
  <c r="I1150" i="19"/>
  <c r="K1149" i="19"/>
  <c r="I1149" i="19"/>
  <c r="K1148" i="19"/>
  <c r="I1148" i="19"/>
  <c r="K736" i="19"/>
  <c r="I736" i="19"/>
  <c r="K1147" i="19"/>
  <c r="I1147" i="19"/>
  <c r="K789" i="19"/>
  <c r="I789" i="19"/>
  <c r="K1146" i="19"/>
  <c r="I1146" i="19"/>
  <c r="K175" i="19"/>
  <c r="I175" i="19"/>
  <c r="K497" i="19"/>
  <c r="I497" i="19"/>
  <c r="K595" i="19"/>
  <c r="I595" i="19"/>
  <c r="K911" i="19"/>
  <c r="I911" i="19"/>
  <c r="K218" i="19"/>
  <c r="I218" i="19"/>
  <c r="K68" i="19"/>
  <c r="I68" i="19"/>
  <c r="K910" i="19"/>
  <c r="I910" i="19"/>
  <c r="K1145" i="19"/>
  <c r="I1145" i="19"/>
  <c r="K735" i="19"/>
  <c r="I735" i="19"/>
  <c r="K496" i="19"/>
  <c r="I496" i="19"/>
  <c r="K1144" i="19"/>
  <c r="I1144" i="19"/>
  <c r="K909" i="19"/>
  <c r="I909" i="19"/>
  <c r="K1143" i="19"/>
  <c r="I1143" i="19"/>
  <c r="K1142" i="19"/>
  <c r="I1142" i="19"/>
  <c r="K1141" i="19"/>
  <c r="I1141" i="19"/>
  <c r="K1140" i="19"/>
  <c r="I1140" i="19"/>
  <c r="K1139" i="19"/>
  <c r="I1139" i="19"/>
  <c r="K1138" i="19"/>
  <c r="I1138" i="19"/>
  <c r="K1137" i="19"/>
  <c r="I1137" i="19"/>
  <c r="K31" i="19"/>
  <c r="I31" i="19"/>
  <c r="K1136" i="19"/>
  <c r="I1136" i="19"/>
  <c r="K338" i="19"/>
  <c r="I338" i="19"/>
  <c r="K1135" i="19"/>
  <c r="I1135" i="19"/>
  <c r="K1134" i="19"/>
  <c r="I1134" i="19"/>
  <c r="K788" i="19"/>
  <c r="I788" i="19"/>
  <c r="K1133" i="19"/>
  <c r="I1133" i="19"/>
  <c r="K1132" i="19"/>
  <c r="I1132" i="19"/>
  <c r="K1131" i="19"/>
  <c r="I1131" i="19"/>
  <c r="K1130" i="19"/>
  <c r="I1130" i="19"/>
  <c r="K138" i="19"/>
  <c r="I138" i="19"/>
  <c r="K1129" i="19"/>
  <c r="I1129" i="19"/>
  <c r="K1128" i="19"/>
  <c r="I1128" i="19"/>
  <c r="K120" i="19"/>
  <c r="I120" i="19"/>
  <c r="K695" i="19"/>
  <c r="I695" i="19"/>
  <c r="K1127" i="19"/>
  <c r="I1127" i="19"/>
  <c r="K908" i="19"/>
  <c r="I908" i="19"/>
  <c r="K1126" i="19"/>
  <c r="I1126" i="19"/>
  <c r="K63" i="19"/>
  <c r="I63" i="19"/>
  <c r="K1125" i="19"/>
  <c r="I1125" i="19"/>
  <c r="K495" i="19"/>
  <c r="I495" i="19"/>
  <c r="K1124" i="19"/>
  <c r="I1124" i="19"/>
  <c r="K1123" i="19"/>
  <c r="I1123" i="19"/>
  <c r="K1122" i="19"/>
  <c r="I1122" i="19"/>
  <c r="K1121" i="19"/>
  <c r="I1121" i="19"/>
  <c r="K1120" i="19"/>
  <c r="I1120" i="19"/>
  <c r="K1119" i="19"/>
  <c r="I1119" i="19"/>
  <c r="K694" i="19"/>
  <c r="I694" i="19"/>
  <c r="K273" i="19"/>
  <c r="I273" i="19"/>
  <c r="K1118" i="19"/>
  <c r="I1118" i="19"/>
  <c r="K494" i="19"/>
  <c r="I494" i="19"/>
  <c r="K493" i="19"/>
  <c r="I493" i="19"/>
  <c r="K1117" i="19"/>
  <c r="I1117" i="19"/>
  <c r="K174" i="19"/>
  <c r="I174" i="19"/>
  <c r="K242" i="19"/>
  <c r="I242" i="19"/>
  <c r="K492" i="19"/>
  <c r="I492" i="19"/>
  <c r="K1116" i="19"/>
  <c r="I1116" i="19"/>
  <c r="K1115" i="19"/>
  <c r="I1115" i="19"/>
  <c r="K1114" i="19"/>
  <c r="I1114" i="19"/>
  <c r="K1113" i="19"/>
  <c r="I1113" i="19"/>
  <c r="K1112" i="19"/>
  <c r="I1112" i="19"/>
  <c r="K1111" i="19"/>
  <c r="I1111" i="19"/>
  <c r="K1110" i="19"/>
  <c r="I1110" i="19"/>
  <c r="K787" i="19"/>
  <c r="I787" i="19"/>
  <c r="K1109" i="19"/>
  <c r="I1109" i="19"/>
  <c r="K357" i="19"/>
  <c r="I357" i="19"/>
  <c r="K1108" i="19"/>
  <c r="I1108" i="19"/>
  <c r="K907" i="19"/>
  <c r="I907" i="19"/>
  <c r="K972" i="19"/>
  <c r="I972" i="19"/>
  <c r="K1107" i="19"/>
  <c r="I1107" i="19"/>
  <c r="K1106" i="19"/>
  <c r="I1106" i="19"/>
  <c r="K786" i="19"/>
  <c r="I786" i="19"/>
  <c r="K491" i="19"/>
  <c r="I491" i="19"/>
  <c r="K906" i="19"/>
  <c r="I906" i="19"/>
  <c r="K1105" i="19"/>
  <c r="I1105" i="19"/>
  <c r="K241" i="19"/>
  <c r="I241" i="19"/>
  <c r="K1104" i="19"/>
  <c r="I1104" i="19"/>
  <c r="K1103" i="19"/>
  <c r="I1103" i="19"/>
  <c r="K785" i="19"/>
  <c r="I785" i="19"/>
  <c r="K232" i="19"/>
  <c r="I232" i="19"/>
  <c r="K490" i="19"/>
  <c r="I490" i="19"/>
  <c r="K1102" i="19"/>
  <c r="I1102" i="19"/>
  <c r="K784" i="19"/>
  <c r="I784" i="19"/>
  <c r="K594" i="19"/>
  <c r="I594" i="19"/>
  <c r="K1101" i="19"/>
  <c r="I1101" i="19"/>
  <c r="K405" i="19"/>
  <c r="I405" i="19"/>
  <c r="K1100" i="19"/>
  <c r="I1100" i="19"/>
  <c r="K1099" i="19"/>
  <c r="I1099" i="19"/>
  <c r="K1098" i="19"/>
  <c r="I1098" i="19"/>
  <c r="K1097" i="19"/>
  <c r="I1097" i="19"/>
  <c r="K1096" i="19"/>
  <c r="I1096" i="19"/>
  <c r="K1095" i="19"/>
  <c r="I1095" i="19"/>
  <c r="K1094" i="19"/>
  <c r="I1094" i="19"/>
  <c r="K693" i="19"/>
  <c r="I693" i="19"/>
  <c r="K1093" i="19"/>
  <c r="I1093" i="19"/>
  <c r="K1092" i="19"/>
  <c r="I1092" i="19"/>
  <c r="K1091" i="19"/>
  <c r="I1091" i="19"/>
  <c r="K1090" i="19"/>
  <c r="I1090" i="19"/>
  <c r="K1089" i="19"/>
  <c r="I1089" i="19"/>
  <c r="K1088" i="19"/>
  <c r="I1088" i="19"/>
  <c r="K356" i="19"/>
  <c r="I356" i="19"/>
  <c r="K1087" i="19"/>
  <c r="I1087" i="19"/>
  <c r="K1086" i="19"/>
  <c r="I1086" i="19"/>
  <c r="K1085" i="19"/>
  <c r="I1085" i="19"/>
  <c r="K355" i="19"/>
  <c r="I355" i="19"/>
  <c r="K1084" i="19"/>
  <c r="I1084" i="19"/>
  <c r="K1083" i="19"/>
  <c r="I1083" i="19"/>
  <c r="K1082" i="19"/>
  <c r="I1082" i="19"/>
  <c r="K1081" i="19"/>
  <c r="I1081" i="19"/>
  <c r="K1080" i="19"/>
  <c r="I1080" i="19"/>
  <c r="K593" i="19"/>
  <c r="I593" i="19"/>
  <c r="K62" i="19"/>
  <c r="I62" i="19"/>
  <c r="K1079" i="19"/>
  <c r="I1079" i="19"/>
  <c r="K272" i="19"/>
  <c r="I272" i="19"/>
  <c r="K244" i="19"/>
  <c r="I244" i="19"/>
  <c r="K1078" i="19"/>
  <c r="I1078" i="19"/>
  <c r="K1077" i="19"/>
  <c r="I1077" i="19"/>
  <c r="K725" i="19"/>
  <c r="I725" i="19"/>
  <c r="K1076" i="19"/>
  <c r="I1076" i="19"/>
  <c r="K1075" i="19"/>
  <c r="I1075" i="19"/>
  <c r="K1074" i="19"/>
  <c r="I1074" i="19"/>
  <c r="K1073" i="19"/>
  <c r="I1073" i="19"/>
  <c r="K1072" i="19"/>
  <c r="I1072" i="19"/>
  <c r="K724" i="19"/>
  <c r="I724" i="19"/>
  <c r="K1071" i="19"/>
  <c r="I1071" i="19"/>
  <c r="K1070" i="19"/>
  <c r="I1070" i="19"/>
  <c r="K489" i="19"/>
  <c r="I489" i="19"/>
  <c r="K1069" i="19"/>
  <c r="I1069" i="19"/>
  <c r="K1068" i="19"/>
  <c r="I1068" i="19"/>
  <c r="K1067" i="19"/>
  <c r="I1067" i="19"/>
  <c r="K1066" i="19"/>
  <c r="I1066" i="19"/>
  <c r="K1065" i="19"/>
  <c r="I1065" i="19"/>
  <c r="K1064" i="19"/>
  <c r="I1064" i="19"/>
  <c r="K905" i="19"/>
  <c r="I905" i="19"/>
  <c r="K904" i="19"/>
  <c r="I904" i="19"/>
  <c r="K692" i="19"/>
  <c r="I692" i="19"/>
  <c r="K903" i="19"/>
  <c r="I903" i="19"/>
  <c r="K271" i="19"/>
  <c r="I271" i="19"/>
  <c r="K1063" i="19"/>
  <c r="I1063" i="19"/>
  <c r="K363" i="19"/>
  <c r="I363" i="19"/>
  <c r="K231" i="19"/>
  <c r="I231" i="19"/>
  <c r="K1062" i="19"/>
  <c r="I1062" i="19"/>
  <c r="K691" i="19"/>
  <c r="I691" i="19"/>
  <c r="K1061" i="19"/>
  <c r="I1061" i="19"/>
  <c r="K1060" i="19"/>
  <c r="I1060" i="19"/>
  <c r="K1059" i="19"/>
  <c r="I1059" i="19"/>
  <c r="K1058" i="19"/>
  <c r="I1058" i="19"/>
  <c r="K404" i="19"/>
  <c r="I404" i="19"/>
  <c r="K111" i="19"/>
  <c r="I111" i="19"/>
  <c r="K1057" i="19"/>
  <c r="I1057" i="19"/>
  <c r="K1056" i="19"/>
  <c r="I1056" i="19"/>
  <c r="K1055" i="19"/>
  <c r="I1055" i="19"/>
  <c r="K1054" i="19"/>
  <c r="I1054" i="19"/>
  <c r="K1053" i="19"/>
  <c r="I1053" i="19"/>
  <c r="K1052" i="19"/>
  <c r="I1052" i="19"/>
  <c r="K1051" i="19"/>
  <c r="I1051" i="19"/>
  <c r="K1050" i="19"/>
  <c r="I1050" i="19"/>
  <c r="K1049" i="19"/>
  <c r="I1049" i="19"/>
  <c r="K137" i="19"/>
  <c r="I137" i="19"/>
  <c r="K1048" i="19"/>
  <c r="I1048" i="19"/>
  <c r="K1047" i="19"/>
  <c r="I1047" i="19"/>
  <c r="K1046" i="19"/>
  <c r="I1046" i="19"/>
  <c r="K1045" i="19"/>
  <c r="I1045" i="19"/>
  <c r="K1044" i="19"/>
  <c r="I1044" i="19"/>
  <c r="K488" i="19"/>
  <c r="I488" i="19"/>
  <c r="K592" i="19"/>
  <c r="I592" i="19"/>
  <c r="K546" i="19"/>
  <c r="I546" i="19"/>
  <c r="K487" i="19"/>
  <c r="I487" i="19"/>
  <c r="K53" i="19"/>
  <c r="I53" i="19"/>
  <c r="K332" i="19"/>
  <c r="I332" i="19"/>
  <c r="K1043" i="19"/>
  <c r="I1043" i="19"/>
  <c r="K149" i="19"/>
  <c r="I149" i="19"/>
  <c r="K1042" i="19"/>
  <c r="I1042" i="19"/>
  <c r="K1041" i="19"/>
  <c r="I1041" i="19"/>
  <c r="K734" i="19"/>
  <c r="I734" i="19"/>
  <c r="K283" i="19"/>
  <c r="I283" i="19"/>
  <c r="K1040" i="19"/>
  <c r="I1040" i="19"/>
  <c r="K1039" i="19"/>
  <c r="I1039" i="19"/>
  <c r="K690" i="19"/>
  <c r="I690" i="19"/>
  <c r="K1038" i="19"/>
  <c r="I1038" i="19"/>
  <c r="K1037" i="19"/>
  <c r="I1037" i="19"/>
  <c r="K270" i="19"/>
  <c r="I270" i="19"/>
  <c r="K902" i="19"/>
  <c r="I902" i="19"/>
  <c r="K689" i="19"/>
  <c r="I689" i="19"/>
  <c r="K733" i="19"/>
  <c r="I733" i="19"/>
  <c r="K1036" i="19"/>
  <c r="I1036" i="19"/>
  <c r="K529" i="19"/>
  <c r="I529" i="19"/>
  <c r="K1035" i="19"/>
  <c r="I1035" i="19"/>
  <c r="K1034" i="19"/>
  <c r="I1034" i="19"/>
  <c r="K189" i="19"/>
  <c r="I189" i="19"/>
  <c r="K1033" i="19"/>
  <c r="I1033" i="19"/>
  <c r="K1032" i="19"/>
  <c r="I1032" i="19"/>
  <c r="K1031" i="19"/>
  <c r="I1031" i="19"/>
  <c r="K1030" i="19"/>
  <c r="I1030" i="19"/>
  <c r="K1029" i="19"/>
  <c r="I1029" i="19"/>
  <c r="K1028" i="19"/>
  <c r="I1028" i="19"/>
  <c r="K1027" i="19"/>
  <c r="I1027" i="19"/>
  <c r="K1026" i="19"/>
  <c r="I1026" i="19"/>
  <c r="K723" i="19"/>
  <c r="I723" i="19"/>
  <c r="K1025" i="19"/>
  <c r="I1025" i="19"/>
  <c r="K1024" i="19"/>
  <c r="I1024" i="19"/>
  <c r="K36" i="19"/>
  <c r="I36" i="19"/>
  <c r="K1023" i="19"/>
  <c r="I1023" i="19"/>
  <c r="K1022" i="19"/>
  <c r="I1022" i="19"/>
  <c r="K1021" i="19"/>
  <c r="I1021" i="19"/>
  <c r="K1020" i="19"/>
  <c r="I1020" i="19"/>
  <c r="K61" i="19"/>
  <c r="I61" i="19"/>
  <c r="K269" i="19"/>
  <c r="I269" i="19"/>
  <c r="K1019" i="19"/>
  <c r="I1019" i="19"/>
  <c r="K136" i="19"/>
  <c r="I136" i="19"/>
  <c r="K1018" i="19"/>
  <c r="I1018" i="19"/>
  <c r="K591" i="19"/>
  <c r="I591" i="19"/>
  <c r="K1017" i="19"/>
  <c r="I1017" i="19"/>
  <c r="K1016" i="19"/>
  <c r="I1016" i="19"/>
  <c r="K331" i="19"/>
  <c r="I331" i="19"/>
  <c r="K1015" i="19"/>
  <c r="I1015" i="19"/>
  <c r="K783" i="19"/>
  <c r="I783" i="19"/>
  <c r="K24" i="19"/>
  <c r="I24" i="19"/>
  <c r="K782" i="19"/>
  <c r="I782" i="19"/>
  <c r="K1014" i="19"/>
  <c r="I1014" i="19"/>
  <c r="K1013" i="19"/>
  <c r="I1013" i="19"/>
  <c r="K230" i="19"/>
  <c r="I230" i="19"/>
  <c r="K732" i="19"/>
  <c r="I732" i="19"/>
  <c r="K486" i="19"/>
  <c r="I486" i="19"/>
  <c r="K1012" i="19"/>
  <c r="I1012" i="19"/>
  <c r="K485" i="19"/>
  <c r="I485" i="19"/>
  <c r="K66" i="19"/>
  <c r="I66" i="19"/>
  <c r="K1011" i="19"/>
  <c r="I1011" i="19"/>
  <c r="K901" i="19"/>
  <c r="I901" i="19"/>
  <c r="K971" i="19"/>
  <c r="I971" i="19"/>
  <c r="K1010" i="19"/>
  <c r="I1010" i="19"/>
  <c r="K1009" i="19"/>
  <c r="I1009" i="19"/>
  <c r="K268" i="19"/>
  <c r="I268" i="19"/>
  <c r="K267" i="19"/>
  <c r="I267" i="19"/>
  <c r="K900" i="19"/>
  <c r="I900" i="19"/>
  <c r="K1008" i="19"/>
  <c r="I1008" i="19"/>
  <c r="K970" i="19"/>
  <c r="I970" i="19"/>
  <c r="K1007" i="19"/>
  <c r="I1007" i="19"/>
  <c r="K1006" i="19"/>
  <c r="I1006" i="19"/>
  <c r="K1005" i="19"/>
  <c r="I1005" i="19"/>
  <c r="K1004" i="19"/>
  <c r="I1004" i="19"/>
  <c r="K528" i="19"/>
  <c r="I528" i="19"/>
  <c r="K722" i="19"/>
  <c r="I722" i="19"/>
  <c r="K1003" i="19"/>
  <c r="I1003" i="19"/>
  <c r="K1002" i="19"/>
  <c r="I1002" i="19"/>
  <c r="K1001" i="19"/>
  <c r="I1001" i="19"/>
  <c r="K425" i="19"/>
  <c r="I425" i="19"/>
  <c r="K1000" i="19"/>
  <c r="I1000" i="19"/>
  <c r="K688" i="19"/>
  <c r="I688" i="19"/>
  <c r="K999" i="19"/>
  <c r="I999" i="19"/>
  <c r="K998" i="19"/>
  <c r="I998" i="19"/>
  <c r="K997" i="19"/>
  <c r="I997" i="19"/>
  <c r="K996" i="19"/>
  <c r="I996" i="19"/>
  <c r="K995" i="19"/>
  <c r="I995" i="19"/>
  <c r="K994" i="19"/>
  <c r="I994" i="19"/>
  <c r="K993" i="19"/>
  <c r="I993" i="19"/>
  <c r="K899" i="19"/>
  <c r="I899" i="19"/>
  <c r="K613" i="19"/>
  <c r="I613" i="19"/>
  <c r="K781" i="19"/>
  <c r="I781" i="19"/>
  <c r="K992" i="19"/>
  <c r="I992" i="19"/>
  <c r="K590" i="19"/>
  <c r="I590" i="19"/>
  <c r="K991" i="19"/>
  <c r="I991" i="19"/>
  <c r="K990" i="19"/>
  <c r="I990" i="19"/>
  <c r="K898" i="19"/>
  <c r="I898" i="19"/>
  <c r="K989" i="19"/>
  <c r="I989" i="19"/>
  <c r="K55" i="19"/>
  <c r="I55" i="19"/>
  <c r="K988" i="19"/>
  <c r="I988" i="19"/>
  <c r="K987" i="19"/>
  <c r="I987" i="19"/>
  <c r="K986" i="19"/>
  <c r="I986" i="19"/>
  <c r="K985" i="19"/>
  <c r="I985" i="19"/>
  <c r="K484" i="19"/>
  <c r="I484" i="19"/>
  <c r="K984" i="19"/>
  <c r="I984" i="19"/>
  <c r="K969" i="19"/>
  <c r="I969" i="19"/>
  <c r="K968" i="19"/>
  <c r="I968" i="19"/>
  <c r="K967" i="19"/>
  <c r="I967" i="19"/>
  <c r="K966" i="19"/>
  <c r="I966" i="19"/>
  <c r="K965" i="19"/>
  <c r="I965" i="19"/>
  <c r="K964" i="19"/>
  <c r="I964" i="19"/>
  <c r="K963" i="19"/>
  <c r="I963" i="19"/>
  <c r="K962" i="19"/>
  <c r="I962" i="19"/>
  <c r="K961" i="19"/>
  <c r="I961" i="19"/>
  <c r="K960" i="19"/>
  <c r="I960" i="19"/>
  <c r="K959" i="19"/>
  <c r="I959" i="19"/>
  <c r="K958" i="19"/>
  <c r="I958" i="19"/>
  <c r="K957" i="19"/>
  <c r="I957" i="19"/>
  <c r="K956" i="19"/>
  <c r="I956" i="19"/>
  <c r="K955" i="19"/>
  <c r="I955" i="19"/>
  <c r="K954" i="19"/>
  <c r="I954" i="19"/>
  <c r="K953" i="19"/>
  <c r="I953" i="19"/>
  <c r="K952" i="19"/>
  <c r="I952" i="19"/>
  <c r="K949" i="19"/>
  <c r="I949" i="19"/>
  <c r="K948" i="19"/>
  <c r="I948" i="19"/>
  <c r="K946" i="19"/>
  <c r="I946" i="19"/>
  <c r="K897" i="19"/>
  <c r="I897" i="19"/>
  <c r="K896" i="19"/>
  <c r="I896" i="19"/>
  <c r="K895" i="19"/>
  <c r="I895" i="19"/>
  <c r="K894" i="19"/>
  <c r="I894" i="19"/>
  <c r="K893" i="19"/>
  <c r="I893" i="19"/>
  <c r="K892" i="19"/>
  <c r="I892" i="19"/>
  <c r="K891" i="19"/>
  <c r="I891" i="19"/>
  <c r="K890" i="19"/>
  <c r="I890" i="19"/>
  <c r="K889" i="19"/>
  <c r="I889" i="19"/>
  <c r="K888" i="19"/>
  <c r="I888" i="19"/>
  <c r="K887" i="19"/>
  <c r="I887" i="19"/>
  <c r="K886" i="19"/>
  <c r="I886" i="19"/>
  <c r="K885" i="19"/>
  <c r="I885" i="19"/>
  <c r="K884" i="19"/>
  <c r="I884" i="19"/>
  <c r="K883" i="19"/>
  <c r="I883" i="19"/>
  <c r="K882" i="19"/>
  <c r="I882" i="19"/>
  <c r="K881" i="19"/>
  <c r="I881" i="19"/>
  <c r="K880" i="19"/>
  <c r="I880" i="19"/>
  <c r="K879" i="19"/>
  <c r="I879" i="19"/>
  <c r="K878" i="19"/>
  <c r="I878" i="19"/>
  <c r="K877" i="19"/>
  <c r="I877" i="19"/>
  <c r="K876" i="19"/>
  <c r="I876" i="19"/>
  <c r="K875" i="19"/>
  <c r="I875" i="19"/>
  <c r="K874" i="19"/>
  <c r="I874" i="19"/>
  <c r="K873" i="19"/>
  <c r="I873" i="19"/>
  <c r="K872" i="19"/>
  <c r="I872" i="19"/>
  <c r="K871" i="19"/>
  <c r="I871" i="19"/>
  <c r="K870" i="19"/>
  <c r="I870" i="19"/>
  <c r="K869" i="19"/>
  <c r="I869" i="19"/>
  <c r="K868" i="19"/>
  <c r="I868" i="19"/>
  <c r="K867" i="19"/>
  <c r="I867" i="19"/>
  <c r="K866" i="19"/>
  <c r="I866" i="19"/>
  <c r="K865" i="19"/>
  <c r="I865" i="19"/>
  <c r="K864" i="19"/>
  <c r="I864" i="19"/>
  <c r="K863" i="19"/>
  <c r="I863" i="19"/>
  <c r="K862" i="19"/>
  <c r="I862" i="19"/>
  <c r="K861" i="19"/>
  <c r="I861" i="19"/>
  <c r="K860" i="19"/>
  <c r="I860" i="19"/>
  <c r="K859" i="19"/>
  <c r="I859" i="19"/>
  <c r="K858" i="19"/>
  <c r="I858" i="19"/>
  <c r="K857" i="19"/>
  <c r="I857" i="19"/>
  <c r="K856" i="19"/>
  <c r="I856" i="19"/>
  <c r="K855" i="19"/>
  <c r="I855" i="19"/>
  <c r="K854" i="19"/>
  <c r="I854" i="19"/>
  <c r="K853" i="19"/>
  <c r="I853" i="19"/>
  <c r="K852" i="19"/>
  <c r="I852" i="19"/>
  <c r="K851" i="19"/>
  <c r="I851" i="19"/>
  <c r="K850" i="19"/>
  <c r="I850" i="19"/>
  <c r="K849" i="19"/>
  <c r="I849" i="19"/>
  <c r="K848" i="19"/>
  <c r="I848" i="19"/>
  <c r="K847" i="19"/>
  <c r="I847" i="19"/>
  <c r="K846" i="19"/>
  <c r="I846" i="19"/>
  <c r="K845" i="19"/>
  <c r="I845" i="19"/>
  <c r="K844" i="19"/>
  <c r="I844" i="19"/>
  <c r="K843" i="19"/>
  <c r="I843" i="19"/>
  <c r="K842" i="19"/>
  <c r="I842" i="19"/>
  <c r="K841" i="19"/>
  <c r="I841" i="19"/>
  <c r="K840" i="19"/>
  <c r="I840" i="19"/>
  <c r="K839" i="19"/>
  <c r="I839" i="19"/>
  <c r="K838" i="19"/>
  <c r="I838" i="19"/>
  <c r="K837" i="19"/>
  <c r="I837" i="19"/>
  <c r="K836" i="19"/>
  <c r="I836" i="19"/>
  <c r="K835" i="19"/>
  <c r="I835" i="19"/>
  <c r="K834" i="19"/>
  <c r="I834" i="19"/>
  <c r="K833" i="19"/>
  <c r="I833" i="19"/>
  <c r="K832" i="19"/>
  <c r="I832" i="19"/>
  <c r="K831" i="19"/>
  <c r="I831" i="19"/>
  <c r="K830" i="19"/>
  <c r="I830" i="19"/>
  <c r="K829" i="19"/>
  <c r="I829" i="19"/>
  <c r="K828" i="19"/>
  <c r="I828" i="19"/>
  <c r="K827" i="19"/>
  <c r="I827" i="19"/>
  <c r="K826" i="19"/>
  <c r="I826" i="19"/>
  <c r="K825" i="19"/>
  <c r="I825" i="19"/>
  <c r="K824" i="19"/>
  <c r="I824" i="19"/>
  <c r="K823" i="19"/>
  <c r="I823" i="19"/>
  <c r="K822" i="19"/>
  <c r="I822" i="19"/>
  <c r="K821" i="19"/>
  <c r="I821" i="19"/>
  <c r="K820" i="19"/>
  <c r="I820" i="19"/>
  <c r="K819" i="19"/>
  <c r="I819" i="19"/>
  <c r="K818" i="19"/>
  <c r="I818" i="19"/>
  <c r="K817" i="19"/>
  <c r="I817" i="19"/>
  <c r="K816" i="19"/>
  <c r="I816" i="19"/>
  <c r="K815" i="19"/>
  <c r="I815" i="19"/>
  <c r="K814" i="19"/>
  <c r="I814" i="19"/>
  <c r="K813" i="19"/>
  <c r="I813" i="19"/>
  <c r="K812" i="19"/>
  <c r="I812" i="19"/>
  <c r="K811" i="19"/>
  <c r="I811" i="19"/>
  <c r="K810" i="19"/>
  <c r="I810" i="19"/>
  <c r="K809" i="19"/>
  <c r="I809" i="19"/>
  <c r="K808" i="19"/>
  <c r="I808" i="19"/>
  <c r="K807" i="19"/>
  <c r="I807" i="19"/>
  <c r="K806" i="19"/>
  <c r="I806" i="19"/>
  <c r="K805" i="19"/>
  <c r="I805" i="19"/>
  <c r="K804" i="19"/>
  <c r="I804" i="19"/>
  <c r="K780" i="19"/>
  <c r="I780" i="19"/>
  <c r="K779" i="19"/>
  <c r="I779" i="19"/>
  <c r="K778" i="19"/>
  <c r="I778" i="19"/>
  <c r="K777" i="19"/>
  <c r="I777" i="19"/>
  <c r="K776" i="19"/>
  <c r="I776" i="19"/>
  <c r="K775" i="19"/>
  <c r="I775" i="19"/>
  <c r="K774" i="19"/>
  <c r="I774" i="19"/>
  <c r="K773" i="19"/>
  <c r="I773" i="19"/>
  <c r="K772" i="19"/>
  <c r="I772" i="19"/>
  <c r="K771" i="19"/>
  <c r="I771" i="19"/>
  <c r="K770" i="19"/>
  <c r="I770" i="19"/>
  <c r="K769" i="19"/>
  <c r="I769" i="19"/>
  <c r="K768" i="19"/>
  <c r="I768" i="19"/>
  <c r="K767" i="19"/>
  <c r="I767" i="19"/>
  <c r="K766" i="19"/>
  <c r="I766" i="19"/>
  <c r="K765" i="19"/>
  <c r="I765" i="19"/>
  <c r="K764" i="19"/>
  <c r="I764" i="19"/>
  <c r="K763" i="19"/>
  <c r="I763" i="19"/>
  <c r="K762" i="19"/>
  <c r="I762" i="19"/>
  <c r="K761" i="19"/>
  <c r="I761" i="19"/>
  <c r="K760" i="19"/>
  <c r="I760" i="19"/>
  <c r="K759" i="19"/>
  <c r="I759" i="19"/>
  <c r="K758" i="19"/>
  <c r="I758" i="19"/>
  <c r="K757" i="19"/>
  <c r="I757" i="19"/>
  <c r="K756" i="19"/>
  <c r="I756" i="19"/>
  <c r="K755" i="19"/>
  <c r="I755" i="19"/>
  <c r="K754" i="19"/>
  <c r="I754" i="19"/>
  <c r="K753" i="19"/>
  <c r="I753" i="19"/>
  <c r="K752" i="19"/>
  <c r="I752" i="19"/>
  <c r="K751" i="19"/>
  <c r="I751" i="19"/>
  <c r="K750" i="19"/>
  <c r="I750" i="19"/>
  <c r="K749" i="19"/>
  <c r="I749" i="19"/>
  <c r="K748" i="19"/>
  <c r="I748" i="19"/>
  <c r="K747" i="19"/>
  <c r="I747" i="19"/>
  <c r="K746" i="19"/>
  <c r="I746" i="19"/>
  <c r="K745" i="19"/>
  <c r="I745" i="19"/>
  <c r="K744" i="19"/>
  <c r="I744" i="19"/>
  <c r="K743" i="19"/>
  <c r="I743" i="19"/>
  <c r="K742" i="19"/>
  <c r="I742" i="19"/>
  <c r="K741" i="19"/>
  <c r="I741" i="19"/>
  <c r="K740" i="19"/>
  <c r="I740" i="19"/>
  <c r="K739" i="19"/>
  <c r="I739" i="19"/>
  <c r="K731" i="19"/>
  <c r="I731" i="19"/>
  <c r="K730" i="19"/>
  <c r="I730" i="19"/>
  <c r="K729" i="19"/>
  <c r="I729" i="19"/>
  <c r="K721" i="19"/>
  <c r="I721" i="19"/>
  <c r="K720" i="19"/>
  <c r="I720" i="19"/>
  <c r="K719" i="19"/>
  <c r="I719" i="19"/>
  <c r="K687" i="19"/>
  <c r="I687" i="19"/>
  <c r="K686" i="19"/>
  <c r="I686" i="19"/>
  <c r="K685" i="19"/>
  <c r="I685" i="19"/>
  <c r="K684" i="19"/>
  <c r="I684" i="19"/>
  <c r="K683" i="19"/>
  <c r="I683" i="19"/>
  <c r="K682" i="19"/>
  <c r="I682" i="19"/>
  <c r="K681" i="19"/>
  <c r="I681" i="19"/>
  <c r="K680" i="19"/>
  <c r="I680" i="19"/>
  <c r="K679" i="19"/>
  <c r="I679" i="19"/>
  <c r="K678" i="19"/>
  <c r="I678" i="19"/>
  <c r="K677" i="19"/>
  <c r="I677" i="19"/>
  <c r="K676" i="19"/>
  <c r="I676" i="19"/>
  <c r="K675" i="19"/>
  <c r="I675" i="19"/>
  <c r="K674" i="19"/>
  <c r="I674" i="19"/>
  <c r="K673" i="19"/>
  <c r="I673" i="19"/>
  <c r="K672" i="19"/>
  <c r="I672" i="19"/>
  <c r="K671" i="19"/>
  <c r="I671" i="19"/>
  <c r="K670" i="19"/>
  <c r="I670" i="19"/>
  <c r="K669" i="19"/>
  <c r="I669" i="19"/>
  <c r="K668" i="19"/>
  <c r="I668" i="19"/>
  <c r="K667" i="19"/>
  <c r="I667" i="19"/>
  <c r="K666" i="19"/>
  <c r="I666" i="19"/>
  <c r="K665" i="19"/>
  <c r="I665" i="19"/>
  <c r="K664" i="19"/>
  <c r="I664" i="19"/>
  <c r="K663" i="19"/>
  <c r="I663" i="19"/>
  <c r="K662" i="19"/>
  <c r="I662" i="19"/>
  <c r="K661" i="19"/>
  <c r="I661" i="19"/>
  <c r="K660" i="19"/>
  <c r="I660" i="19"/>
  <c r="K659" i="19"/>
  <c r="I659" i="19"/>
  <c r="K658" i="19"/>
  <c r="I658" i="19"/>
  <c r="K657" i="19"/>
  <c r="I657" i="19"/>
  <c r="K656" i="19"/>
  <c r="I656" i="19"/>
  <c r="K655" i="19"/>
  <c r="I655" i="19"/>
  <c r="K654" i="19"/>
  <c r="I654" i="19"/>
  <c r="K653" i="19"/>
  <c r="I653" i="19"/>
  <c r="K652" i="19"/>
  <c r="I652" i="19"/>
  <c r="K651" i="19"/>
  <c r="I651" i="19"/>
  <c r="K650" i="19"/>
  <c r="I650" i="19"/>
  <c r="K649" i="19"/>
  <c r="I649" i="19"/>
  <c r="K648" i="19"/>
  <c r="I648" i="19"/>
  <c r="K647" i="19"/>
  <c r="I647" i="19"/>
  <c r="K646" i="19"/>
  <c r="I646" i="19"/>
  <c r="K645" i="19"/>
  <c r="I645" i="19"/>
  <c r="K644" i="19"/>
  <c r="I644" i="19"/>
  <c r="K643" i="19"/>
  <c r="I643" i="19"/>
  <c r="K642" i="19"/>
  <c r="I642" i="19"/>
  <c r="K641" i="19"/>
  <c r="I641" i="19"/>
  <c r="K640" i="19"/>
  <c r="I640" i="19"/>
  <c r="K639" i="19"/>
  <c r="I639" i="19"/>
  <c r="K638" i="19"/>
  <c r="I638" i="19"/>
  <c r="K637" i="19"/>
  <c r="I637" i="19"/>
  <c r="K636" i="19"/>
  <c r="I636" i="19"/>
  <c r="K635" i="19"/>
  <c r="I635" i="19"/>
  <c r="K634" i="19"/>
  <c r="I634" i="19"/>
  <c r="K633" i="19"/>
  <c r="I633" i="19"/>
  <c r="K632" i="19"/>
  <c r="I632" i="19"/>
  <c r="K631" i="19"/>
  <c r="I631" i="19"/>
  <c r="K630" i="19"/>
  <c r="I630" i="19"/>
  <c r="K629" i="19"/>
  <c r="I629" i="19"/>
  <c r="K628" i="19"/>
  <c r="I628" i="19"/>
  <c r="K627" i="19"/>
  <c r="I627" i="19"/>
  <c r="K626" i="19"/>
  <c r="I626" i="19"/>
  <c r="K625" i="19"/>
  <c r="I625" i="19"/>
  <c r="K624" i="19"/>
  <c r="I624" i="19"/>
  <c r="K623" i="19"/>
  <c r="I623" i="19"/>
  <c r="K622" i="19"/>
  <c r="I622" i="19"/>
  <c r="K621" i="19"/>
  <c r="I621" i="19"/>
  <c r="K620" i="19"/>
  <c r="I620" i="19"/>
  <c r="K619" i="19"/>
  <c r="I619" i="19"/>
  <c r="K618" i="19"/>
  <c r="I618" i="19"/>
  <c r="K617" i="19"/>
  <c r="I617" i="19"/>
  <c r="K616" i="19"/>
  <c r="I616" i="19"/>
  <c r="K612" i="19"/>
  <c r="I612" i="19"/>
  <c r="K611" i="19"/>
  <c r="I611" i="19"/>
  <c r="K610" i="19"/>
  <c r="I610" i="19"/>
  <c r="K609" i="19"/>
  <c r="I609" i="19"/>
  <c r="K589" i="19"/>
  <c r="I589" i="19"/>
  <c r="K588" i="19"/>
  <c r="I588" i="19"/>
  <c r="K587" i="19"/>
  <c r="I587" i="19"/>
  <c r="K586" i="19"/>
  <c r="I586" i="19"/>
  <c r="K585" i="19"/>
  <c r="I585" i="19"/>
  <c r="K584" i="19"/>
  <c r="I584" i="19"/>
  <c r="K583" i="19"/>
  <c r="I583" i="19"/>
  <c r="K582" i="19"/>
  <c r="I582" i="19"/>
  <c r="K581" i="19"/>
  <c r="I581" i="19"/>
  <c r="K580" i="19"/>
  <c r="I580" i="19"/>
  <c r="K579" i="19"/>
  <c r="I579" i="19"/>
  <c r="K578" i="19"/>
  <c r="I578" i="19"/>
  <c r="K577" i="19"/>
  <c r="I577" i="19"/>
  <c r="K576" i="19"/>
  <c r="I576" i="19"/>
  <c r="K575" i="19"/>
  <c r="I575" i="19"/>
  <c r="K574" i="19"/>
  <c r="I574" i="19"/>
  <c r="K573" i="19"/>
  <c r="I573" i="19"/>
  <c r="K572" i="19"/>
  <c r="I572" i="19"/>
  <c r="K571" i="19"/>
  <c r="I571" i="19"/>
  <c r="K570" i="19"/>
  <c r="I570" i="19"/>
  <c r="K569" i="19"/>
  <c r="I569" i="19"/>
  <c r="K568" i="19"/>
  <c r="I568" i="19"/>
  <c r="K567" i="19"/>
  <c r="I567" i="19"/>
  <c r="K566" i="19"/>
  <c r="I566" i="19"/>
  <c r="K565" i="19"/>
  <c r="I565" i="19"/>
  <c r="K564" i="19"/>
  <c r="I564" i="19"/>
  <c r="K563" i="19"/>
  <c r="I563" i="19"/>
  <c r="K562" i="19"/>
  <c r="I562" i="19"/>
  <c r="K561" i="19"/>
  <c r="I561" i="19"/>
  <c r="K560" i="19"/>
  <c r="I560" i="19"/>
  <c r="K559" i="19"/>
  <c r="I559" i="19"/>
  <c r="K558" i="19"/>
  <c r="I558" i="19"/>
  <c r="K557" i="19"/>
  <c r="I557" i="19"/>
  <c r="K556" i="19"/>
  <c r="I556" i="19"/>
  <c r="K555" i="19"/>
  <c r="I555" i="19"/>
  <c r="K608" i="19"/>
  <c r="I608" i="19"/>
  <c r="K554" i="19"/>
  <c r="I554" i="19"/>
  <c r="K553" i="19"/>
  <c r="I553" i="19"/>
  <c r="K552" i="19"/>
  <c r="I552" i="19"/>
  <c r="K551" i="19"/>
  <c r="I551" i="19"/>
  <c r="K550" i="19"/>
  <c r="I550" i="19"/>
  <c r="K549" i="19"/>
  <c r="I549" i="19"/>
  <c r="K545" i="19"/>
  <c r="I545" i="19"/>
  <c r="K544" i="19"/>
  <c r="I544" i="19"/>
  <c r="K543" i="19"/>
  <c r="I543" i="19"/>
  <c r="K542" i="19"/>
  <c r="I542" i="19"/>
  <c r="K541" i="19"/>
  <c r="I541" i="19"/>
  <c r="K538" i="19"/>
  <c r="I538" i="19"/>
  <c r="K548" i="19"/>
  <c r="I548" i="19"/>
  <c r="K536" i="19"/>
  <c r="I536" i="19"/>
  <c r="K527" i="19"/>
  <c r="I527" i="19"/>
  <c r="K526" i="19"/>
  <c r="I526" i="19"/>
  <c r="K525" i="19"/>
  <c r="I525" i="19"/>
  <c r="K524" i="19"/>
  <c r="I524" i="19"/>
  <c r="K523" i="19"/>
  <c r="I523" i="19"/>
  <c r="K522" i="19"/>
  <c r="I522" i="19"/>
  <c r="K521" i="19"/>
  <c r="I521" i="19"/>
  <c r="K520" i="19"/>
  <c r="I520" i="19"/>
  <c r="K519" i="19"/>
  <c r="I519" i="19"/>
  <c r="K518" i="19"/>
  <c r="I518" i="19"/>
  <c r="K517" i="19"/>
  <c r="I517" i="19"/>
  <c r="K516" i="19"/>
  <c r="I516" i="19"/>
  <c r="K515" i="19"/>
  <c r="I515" i="19"/>
  <c r="K514" i="19"/>
  <c r="I514" i="19"/>
  <c r="K513" i="19"/>
  <c r="I513" i="19"/>
  <c r="K512" i="19"/>
  <c r="I512" i="19"/>
  <c r="K511" i="19"/>
  <c r="I511" i="19"/>
  <c r="K483" i="19"/>
  <c r="I483" i="19"/>
  <c r="K482" i="19"/>
  <c r="I482" i="19"/>
  <c r="K481" i="19"/>
  <c r="I481" i="19"/>
  <c r="K480" i="19"/>
  <c r="I480" i="19"/>
  <c r="K479" i="19"/>
  <c r="I479" i="19"/>
  <c r="K478" i="19"/>
  <c r="I478" i="19"/>
  <c r="K477" i="19"/>
  <c r="I477" i="19"/>
  <c r="K476" i="19"/>
  <c r="I476" i="19"/>
  <c r="K475" i="19"/>
  <c r="I475" i="19"/>
  <c r="K474" i="19"/>
  <c r="I474" i="19"/>
  <c r="K473" i="19"/>
  <c r="I473" i="19"/>
  <c r="K472" i="19"/>
  <c r="I472" i="19"/>
  <c r="K471" i="19"/>
  <c r="I471" i="19"/>
  <c r="K470" i="19"/>
  <c r="I470" i="19"/>
  <c r="K469" i="19"/>
  <c r="I469" i="19"/>
  <c r="K468" i="19"/>
  <c r="I468" i="19"/>
  <c r="K467" i="19"/>
  <c r="I467" i="19"/>
  <c r="K466" i="19"/>
  <c r="I466" i="19"/>
  <c r="K465" i="19"/>
  <c r="I465" i="19"/>
  <c r="K464" i="19"/>
  <c r="I464" i="19"/>
  <c r="K463" i="19"/>
  <c r="I463" i="19"/>
  <c r="K462" i="19"/>
  <c r="I462" i="19"/>
  <c r="K461" i="19"/>
  <c r="I461" i="19"/>
  <c r="K460" i="19"/>
  <c r="I460" i="19"/>
  <c r="K459" i="19"/>
  <c r="I459" i="19"/>
  <c r="K458" i="19"/>
  <c r="I458" i="19"/>
  <c r="K457" i="19"/>
  <c r="I457" i="19"/>
  <c r="K456" i="19"/>
  <c r="I456" i="19"/>
  <c r="K455" i="19"/>
  <c r="I455" i="19"/>
  <c r="K454" i="19"/>
  <c r="I454" i="19"/>
  <c r="K453" i="19"/>
  <c r="I453" i="19"/>
  <c r="K452" i="19"/>
  <c r="I452" i="19"/>
  <c r="K451" i="19"/>
  <c r="I451" i="19"/>
  <c r="K450" i="19"/>
  <c r="I450" i="19"/>
  <c r="K449" i="19"/>
  <c r="I449" i="19"/>
  <c r="K448" i="19"/>
  <c r="I448" i="19"/>
  <c r="K447" i="19"/>
  <c r="I447" i="19"/>
  <c r="K446" i="19"/>
  <c r="I446" i="19"/>
  <c r="K445" i="19"/>
  <c r="I445" i="19"/>
  <c r="K444" i="19"/>
  <c r="I444" i="19"/>
  <c r="K443" i="19"/>
  <c r="I443" i="19"/>
  <c r="K442" i="19"/>
  <c r="I442" i="19"/>
  <c r="K441" i="19"/>
  <c r="I441" i="19"/>
  <c r="K440" i="19"/>
  <c r="I440" i="19"/>
  <c r="K439" i="19"/>
  <c r="I439" i="19"/>
  <c r="K438" i="19"/>
  <c r="I438" i="19"/>
  <c r="K437" i="19"/>
  <c r="I437" i="19"/>
  <c r="K433" i="19"/>
  <c r="I433" i="19"/>
  <c r="K432" i="19"/>
  <c r="I432" i="19"/>
  <c r="K431" i="19"/>
  <c r="I431" i="19"/>
  <c r="K430" i="19"/>
  <c r="I430" i="19"/>
  <c r="K429" i="19"/>
  <c r="I429" i="19"/>
  <c r="K428" i="19"/>
  <c r="I428" i="19"/>
  <c r="K427" i="19"/>
  <c r="I427" i="19"/>
  <c r="K426" i="19"/>
  <c r="I426" i="19"/>
  <c r="K421" i="19"/>
  <c r="I421" i="19"/>
  <c r="K420" i="19"/>
  <c r="I420" i="19"/>
  <c r="K419" i="19"/>
  <c r="I419" i="19"/>
  <c r="K418" i="19"/>
  <c r="I418" i="19"/>
  <c r="K417" i="19"/>
  <c r="I417" i="19"/>
  <c r="K416" i="19"/>
  <c r="I416" i="19"/>
  <c r="K415" i="19"/>
  <c r="I415" i="19"/>
  <c r="K414" i="19"/>
  <c r="I414" i="19"/>
  <c r="K424" i="19"/>
  <c r="I424" i="19"/>
  <c r="K423" i="19"/>
  <c r="I423" i="19"/>
  <c r="K422" i="19"/>
  <c r="I422" i="19"/>
  <c r="K403" i="19"/>
  <c r="I403" i="19"/>
  <c r="K402" i="19"/>
  <c r="I402" i="19"/>
  <c r="K401" i="19"/>
  <c r="I401" i="19"/>
  <c r="K400" i="19"/>
  <c r="I400" i="19"/>
  <c r="K399" i="19"/>
  <c r="I399" i="19"/>
  <c r="K398" i="19"/>
  <c r="I398" i="19"/>
  <c r="K397" i="19"/>
  <c r="I397" i="19"/>
  <c r="K396" i="19"/>
  <c r="I396" i="19"/>
  <c r="K395" i="19"/>
  <c r="I395" i="19"/>
  <c r="K394" i="19"/>
  <c r="I394" i="19"/>
  <c r="K393" i="19"/>
  <c r="I393" i="19"/>
  <c r="K392" i="19"/>
  <c r="I392" i="19"/>
  <c r="K391" i="19"/>
  <c r="I391" i="19"/>
  <c r="K390" i="19"/>
  <c r="I390" i="19"/>
  <c r="K389" i="19"/>
  <c r="I389" i="19"/>
  <c r="K388" i="19"/>
  <c r="I388" i="19"/>
  <c r="K387" i="19"/>
  <c r="I387" i="19"/>
  <c r="K386" i="19"/>
  <c r="I386" i="19"/>
  <c r="K385" i="19"/>
  <c r="I385" i="19"/>
  <c r="K384" i="19"/>
  <c r="I384" i="19"/>
  <c r="K383" i="19"/>
  <c r="I383" i="19"/>
  <c r="K382" i="19"/>
  <c r="I382" i="19"/>
  <c r="K381" i="19"/>
  <c r="I381" i="19"/>
  <c r="K380" i="19"/>
  <c r="I380" i="19"/>
  <c r="K379" i="19"/>
  <c r="I379" i="19"/>
  <c r="K378" i="19"/>
  <c r="I378" i="19"/>
  <c r="K377" i="19"/>
  <c r="I377" i="19"/>
  <c r="K376" i="19"/>
  <c r="I376" i="19"/>
  <c r="K375" i="19"/>
  <c r="I375" i="19"/>
  <c r="K374" i="19"/>
  <c r="I374" i="19"/>
  <c r="K373" i="19"/>
  <c r="I373" i="19"/>
  <c r="K372" i="19"/>
  <c r="I372" i="19"/>
  <c r="K371" i="19"/>
  <c r="I371" i="19"/>
  <c r="K370" i="19"/>
  <c r="I370" i="19"/>
  <c r="K369" i="19"/>
  <c r="I369" i="19"/>
  <c r="K368" i="19"/>
  <c r="I368" i="19"/>
  <c r="K367" i="19"/>
  <c r="I367" i="19"/>
  <c r="K366" i="19"/>
  <c r="I366" i="19"/>
  <c r="K365" i="19"/>
  <c r="I365" i="19"/>
  <c r="K364" i="19"/>
  <c r="I364" i="19"/>
  <c r="K361" i="19"/>
  <c r="I361" i="19"/>
  <c r="K360" i="19"/>
  <c r="I360" i="19"/>
  <c r="K362" i="19"/>
  <c r="I362" i="19"/>
  <c r="K354" i="19"/>
  <c r="I354" i="19"/>
  <c r="K353" i="19"/>
  <c r="I353" i="19"/>
  <c r="K352" i="19"/>
  <c r="I352" i="19"/>
  <c r="K351" i="19"/>
  <c r="I351" i="19"/>
  <c r="K350" i="19"/>
  <c r="I350" i="19"/>
  <c r="K349" i="19"/>
  <c r="I349" i="19"/>
  <c r="K348" i="19"/>
  <c r="I348" i="19"/>
  <c r="K347" i="19"/>
  <c r="I347" i="19"/>
  <c r="K346" i="19"/>
  <c r="I346" i="19"/>
  <c r="K345" i="19"/>
  <c r="I345" i="19"/>
  <c r="K344" i="19"/>
  <c r="I344" i="19"/>
  <c r="K343" i="19"/>
  <c r="I343" i="19"/>
  <c r="K342" i="19"/>
  <c r="I342" i="19"/>
  <c r="K341" i="19"/>
  <c r="I341" i="19"/>
  <c r="K340" i="19"/>
  <c r="I340" i="19"/>
  <c r="K339" i="19"/>
  <c r="I339" i="19"/>
  <c r="K330" i="19"/>
  <c r="I330" i="19"/>
  <c r="K329" i="19"/>
  <c r="I329" i="19"/>
  <c r="K328" i="19"/>
  <c r="I328" i="19"/>
  <c r="K327" i="19"/>
  <c r="I327" i="19"/>
  <c r="K326" i="19"/>
  <c r="I326" i="19"/>
  <c r="K325" i="19"/>
  <c r="I325" i="19"/>
  <c r="K324" i="19"/>
  <c r="I324" i="19"/>
  <c r="K323" i="19"/>
  <c r="I323" i="19"/>
  <c r="K322" i="19"/>
  <c r="I322" i="19"/>
  <c r="K321" i="19"/>
  <c r="I321" i="19"/>
  <c r="K320" i="19"/>
  <c r="I320" i="19"/>
  <c r="K319" i="19"/>
  <c r="I319" i="19"/>
  <c r="K318" i="19"/>
  <c r="I318" i="19"/>
  <c r="K317" i="19"/>
  <c r="I317" i="19"/>
  <c r="K316" i="19"/>
  <c r="I316" i="19"/>
  <c r="K315" i="19"/>
  <c r="I315" i="19"/>
  <c r="K314" i="19"/>
  <c r="I314" i="19"/>
  <c r="K313" i="19"/>
  <c r="I313" i="19"/>
  <c r="K312" i="19"/>
  <c r="I312" i="19"/>
  <c r="K311" i="19"/>
  <c r="I311" i="19"/>
  <c r="K310" i="19"/>
  <c r="I310" i="19"/>
  <c r="K309" i="19"/>
  <c r="I309" i="19"/>
  <c r="K308" i="19"/>
  <c r="I308" i="19"/>
  <c r="K307" i="19"/>
  <c r="I307" i="19"/>
  <c r="K306" i="19"/>
  <c r="I306" i="19"/>
  <c r="K305" i="19"/>
  <c r="I305" i="19"/>
  <c r="K304" i="19"/>
  <c r="I304" i="19"/>
  <c r="K303" i="19"/>
  <c r="I303" i="19"/>
  <c r="K302" i="19"/>
  <c r="I302" i="19"/>
  <c r="K301" i="19"/>
  <c r="I301" i="19"/>
  <c r="K300" i="19"/>
  <c r="I300" i="19"/>
  <c r="K299" i="19"/>
  <c r="I299" i="19"/>
  <c r="K298" i="19"/>
  <c r="I298" i="19"/>
  <c r="K297" i="19"/>
  <c r="I297" i="19"/>
  <c r="K296" i="19"/>
  <c r="I296" i="19"/>
  <c r="K295" i="19"/>
  <c r="I295" i="19"/>
  <c r="K294" i="19"/>
  <c r="I294" i="19"/>
  <c r="K293" i="19"/>
  <c r="I293" i="19"/>
  <c r="K292" i="19"/>
  <c r="I292" i="19"/>
  <c r="K291" i="19"/>
  <c r="I291" i="19"/>
  <c r="K289" i="19"/>
  <c r="I289" i="19"/>
  <c r="K288" i="19"/>
  <c r="I288" i="19"/>
  <c r="K287" i="19"/>
  <c r="I287" i="19"/>
  <c r="K286" i="19"/>
  <c r="I286" i="19"/>
  <c r="K285" i="19"/>
  <c r="I285" i="19"/>
  <c r="K282" i="19"/>
  <c r="I282" i="19"/>
  <c r="K281" i="19"/>
  <c r="I281" i="19"/>
  <c r="K280" i="19"/>
  <c r="I280" i="19"/>
  <c r="K279" i="19"/>
  <c r="I279" i="19"/>
  <c r="K278" i="19"/>
  <c r="I278" i="19"/>
  <c r="K266" i="19"/>
  <c r="I266" i="19"/>
  <c r="K265" i="19"/>
  <c r="I265" i="19"/>
  <c r="K264" i="19"/>
  <c r="I264" i="19"/>
  <c r="K263" i="19"/>
  <c r="I263" i="19"/>
  <c r="K262" i="19"/>
  <c r="I262" i="19"/>
  <c r="K261" i="19"/>
  <c r="I261" i="19"/>
  <c r="K260" i="19"/>
  <c r="I260" i="19"/>
  <c r="K259" i="19"/>
  <c r="I259" i="19"/>
  <c r="K258" i="19"/>
  <c r="I258" i="19"/>
  <c r="K257" i="19"/>
  <c r="I257" i="19"/>
  <c r="K256" i="19"/>
  <c r="I256" i="19"/>
  <c r="K255" i="19"/>
  <c r="I255" i="19"/>
  <c r="K254" i="19"/>
  <c r="I254" i="19"/>
  <c r="K253" i="19"/>
  <c r="I253" i="19"/>
  <c r="K252" i="19"/>
  <c r="I252" i="19"/>
  <c r="K251" i="19"/>
  <c r="I251" i="19"/>
  <c r="K250" i="19"/>
  <c r="I250" i="19"/>
  <c r="K249" i="19"/>
  <c r="I249" i="19"/>
  <c r="K248" i="19"/>
  <c r="I248" i="19"/>
  <c r="K247" i="19"/>
  <c r="I247" i="19"/>
  <c r="K246" i="19"/>
  <c r="I246" i="19"/>
  <c r="K245" i="19"/>
  <c r="I245" i="19"/>
  <c r="K243" i="19"/>
  <c r="I243" i="19"/>
  <c r="K240" i="19"/>
  <c r="I240" i="19"/>
  <c r="K239" i="19"/>
  <c r="I239" i="19"/>
  <c r="K229" i="19"/>
  <c r="I229" i="19"/>
  <c r="K228" i="19"/>
  <c r="I228" i="19"/>
  <c r="K227" i="19"/>
  <c r="I227" i="19"/>
  <c r="K226" i="19"/>
  <c r="I226" i="19"/>
  <c r="K225" i="19"/>
  <c r="I225" i="19"/>
  <c r="K224" i="19"/>
  <c r="I224" i="19"/>
  <c r="K223" i="19"/>
  <c r="I223" i="19"/>
  <c r="K222" i="19"/>
  <c r="I222" i="19"/>
  <c r="K217" i="19"/>
  <c r="I217" i="19"/>
  <c r="K216" i="19"/>
  <c r="I216" i="19"/>
  <c r="K215" i="19"/>
  <c r="I215" i="19"/>
  <c r="K214" i="19"/>
  <c r="I214" i="19"/>
  <c r="K213" i="19"/>
  <c r="I213" i="19"/>
  <c r="K212" i="19"/>
  <c r="I212" i="19"/>
  <c r="K211" i="19"/>
  <c r="I211" i="19"/>
  <c r="K210" i="19"/>
  <c r="I210" i="19"/>
  <c r="K209" i="19"/>
  <c r="I209" i="19"/>
  <c r="K208" i="19"/>
  <c r="I208" i="19"/>
  <c r="K207" i="19"/>
  <c r="I207" i="19"/>
  <c r="K206" i="19"/>
  <c r="I206" i="19"/>
  <c r="K205" i="19"/>
  <c r="I205" i="19"/>
  <c r="K204" i="19"/>
  <c r="I204" i="19"/>
  <c r="K203" i="19"/>
  <c r="I203" i="19"/>
  <c r="K202" i="19"/>
  <c r="I202" i="19"/>
  <c r="K201" i="19"/>
  <c r="I201" i="19"/>
  <c r="K200" i="19"/>
  <c r="I200" i="19"/>
  <c r="K199" i="19"/>
  <c r="I199" i="19"/>
  <c r="K198" i="19"/>
  <c r="I198" i="19"/>
  <c r="K197" i="19"/>
  <c r="I197" i="19"/>
  <c r="K196" i="19"/>
  <c r="I196" i="19"/>
  <c r="K195" i="19"/>
  <c r="I195" i="19"/>
  <c r="K194" i="19"/>
  <c r="I194" i="19"/>
  <c r="K193" i="19"/>
  <c r="I193" i="19"/>
  <c r="K192" i="19"/>
  <c r="I192" i="19"/>
  <c r="K191" i="19"/>
  <c r="I191" i="19"/>
  <c r="K188" i="19"/>
  <c r="I188" i="19"/>
  <c r="K187" i="19"/>
  <c r="I187" i="19"/>
  <c r="K186" i="19"/>
  <c r="I186" i="19"/>
  <c r="K185" i="19"/>
  <c r="I185" i="19"/>
  <c r="K184" i="19"/>
  <c r="I184" i="19"/>
  <c r="K183" i="19"/>
  <c r="I183" i="19"/>
  <c r="K182" i="19"/>
  <c r="I182" i="19"/>
  <c r="K181" i="19"/>
  <c r="I181" i="19"/>
  <c r="K180" i="19"/>
  <c r="I180" i="19"/>
  <c r="K179" i="19"/>
  <c r="I179" i="19"/>
  <c r="K173" i="19"/>
  <c r="I173" i="19"/>
  <c r="K172" i="19"/>
  <c r="I172" i="19"/>
  <c r="K171" i="19"/>
  <c r="I171" i="19"/>
  <c r="K170" i="19"/>
  <c r="I170" i="19"/>
  <c r="K169" i="19"/>
  <c r="I169" i="19"/>
  <c r="K168" i="19"/>
  <c r="I168" i="19"/>
  <c r="K167" i="19"/>
  <c r="I167" i="19"/>
  <c r="K166" i="19"/>
  <c r="I166" i="19"/>
  <c r="K165" i="19"/>
  <c r="I165" i="19"/>
  <c r="K164" i="19"/>
  <c r="I164" i="19"/>
  <c r="K163" i="19"/>
  <c r="I163" i="19"/>
  <c r="K162" i="19"/>
  <c r="I162" i="19"/>
  <c r="K161" i="19"/>
  <c r="I161" i="19"/>
  <c r="K160" i="19"/>
  <c r="I160" i="19"/>
  <c r="K159" i="19"/>
  <c r="I159" i="19"/>
  <c r="K158" i="19"/>
  <c r="I158" i="19"/>
  <c r="K157" i="19"/>
  <c r="I157" i="19"/>
  <c r="K156" i="19"/>
  <c r="I156" i="19"/>
  <c r="K155" i="19"/>
  <c r="I155" i="19"/>
  <c r="K154" i="19"/>
  <c r="I154" i="19"/>
  <c r="K152" i="19"/>
  <c r="I152" i="19"/>
  <c r="K135" i="19"/>
  <c r="I135" i="19"/>
  <c r="K134" i="19"/>
  <c r="I134" i="19"/>
  <c r="K133" i="19"/>
  <c r="I133" i="19"/>
  <c r="K132" i="19"/>
  <c r="I132" i="19"/>
  <c r="K131" i="19"/>
  <c r="I131" i="19"/>
  <c r="K130" i="19"/>
  <c r="I130" i="19"/>
  <c r="K129" i="19"/>
  <c r="I129" i="19"/>
  <c r="K128" i="19"/>
  <c r="I128" i="19"/>
  <c r="K127" i="19"/>
  <c r="I127" i="19"/>
  <c r="K126" i="19"/>
  <c r="I126" i="19"/>
  <c r="K125" i="19"/>
  <c r="I125" i="19"/>
  <c r="K124" i="19"/>
  <c r="I124" i="19"/>
  <c r="K123" i="19"/>
  <c r="I123" i="19"/>
  <c r="K122" i="19"/>
  <c r="I122" i="19"/>
  <c r="K148" i="19"/>
  <c r="I148" i="19"/>
  <c r="K147" i="19"/>
  <c r="I147" i="19"/>
  <c r="K146" i="19"/>
  <c r="I146" i="19"/>
  <c r="K145" i="19"/>
  <c r="I145" i="19"/>
  <c r="K144" i="19"/>
  <c r="I144" i="19"/>
  <c r="K143" i="19"/>
  <c r="I143" i="19"/>
  <c r="K142" i="19"/>
  <c r="I142" i="19"/>
  <c r="K119" i="19"/>
  <c r="I119" i="19"/>
  <c r="K118" i="19"/>
  <c r="I118" i="19"/>
  <c r="K117" i="19"/>
  <c r="I117" i="19"/>
  <c r="K116" i="19"/>
  <c r="I116" i="19"/>
  <c r="K115" i="19"/>
  <c r="I115" i="19"/>
  <c r="K110" i="19"/>
  <c r="I110" i="19"/>
  <c r="K109" i="19"/>
  <c r="I109" i="19"/>
  <c r="K108" i="19"/>
  <c r="I108" i="19"/>
  <c r="K107" i="19"/>
  <c r="I107" i="19"/>
  <c r="K106" i="19"/>
  <c r="I106" i="19"/>
  <c r="K105" i="19"/>
  <c r="I105" i="19"/>
  <c r="K104" i="19"/>
  <c r="I104" i="19"/>
  <c r="K103" i="19"/>
  <c r="I103" i="19"/>
  <c r="K102" i="19"/>
  <c r="I102" i="19"/>
  <c r="K101" i="19"/>
  <c r="I101" i="19"/>
  <c r="K100" i="19"/>
  <c r="I100" i="19"/>
  <c r="K99" i="19"/>
  <c r="I99" i="19"/>
  <c r="K98" i="19"/>
  <c r="I98" i="19"/>
  <c r="K113" i="19"/>
  <c r="I113" i="19"/>
  <c r="K97" i="19"/>
  <c r="I97" i="19"/>
  <c r="K96" i="19"/>
  <c r="I96" i="19"/>
  <c r="K95" i="19"/>
  <c r="I95" i="19"/>
  <c r="K94" i="19"/>
  <c r="I94" i="19"/>
  <c r="K93" i="19"/>
  <c r="I93" i="19"/>
  <c r="K89" i="19"/>
  <c r="I89" i="19"/>
  <c r="K88" i="19"/>
  <c r="I88" i="19"/>
  <c r="K87" i="19"/>
  <c r="I87" i="19"/>
  <c r="K86" i="19"/>
  <c r="I86" i="19"/>
  <c r="K85" i="19"/>
  <c r="I85" i="19"/>
  <c r="K84" i="19"/>
  <c r="I84" i="19"/>
  <c r="K83" i="19"/>
  <c r="I83" i="19"/>
  <c r="K82" i="19"/>
  <c r="I82" i="19"/>
  <c r="K81" i="19"/>
  <c r="I81" i="19"/>
  <c r="K79" i="19"/>
  <c r="I79" i="19"/>
  <c r="K78" i="19"/>
  <c r="I78" i="19"/>
  <c r="K77" i="19"/>
  <c r="I77" i="19"/>
  <c r="K76" i="19"/>
  <c r="I76" i="19"/>
  <c r="K75" i="19"/>
  <c r="I75" i="19"/>
  <c r="K74" i="19"/>
  <c r="I74" i="19"/>
  <c r="K73" i="19"/>
  <c r="I73" i="19"/>
  <c r="K72" i="19"/>
  <c r="I72" i="19"/>
  <c r="K71" i="19"/>
  <c r="I71" i="19"/>
  <c r="K69" i="19"/>
  <c r="I69" i="19"/>
  <c r="K65" i="19"/>
  <c r="I65" i="19"/>
  <c r="K64" i="19"/>
  <c r="I64" i="19"/>
  <c r="K60" i="19"/>
  <c r="I60" i="19"/>
  <c r="K59" i="19"/>
  <c r="I59" i="19"/>
  <c r="K58" i="19"/>
  <c r="I58" i="19"/>
  <c r="K57" i="19"/>
  <c r="I57" i="19"/>
  <c r="K54" i="19"/>
  <c r="I54" i="19"/>
  <c r="K56" i="19"/>
  <c r="I56" i="19"/>
  <c r="K52" i="19"/>
  <c r="I52" i="19"/>
  <c r="K51" i="19"/>
  <c r="I51" i="19"/>
  <c r="K50" i="19"/>
  <c r="I50" i="19"/>
  <c r="K49" i="19"/>
  <c r="I49" i="19"/>
  <c r="K48" i="19"/>
  <c r="I48" i="19"/>
  <c r="K47" i="19"/>
  <c r="I47" i="19"/>
  <c r="K46" i="19"/>
  <c r="I46" i="19"/>
  <c r="K45" i="19"/>
  <c r="I45" i="19"/>
  <c r="K44" i="19"/>
  <c r="I44" i="19"/>
  <c r="K238" i="19"/>
  <c r="I238" i="19"/>
  <c r="K43" i="19"/>
  <c r="I43" i="19"/>
  <c r="K40" i="19"/>
  <c r="I40" i="19"/>
  <c r="K39" i="19"/>
  <c r="I39" i="19"/>
  <c r="K38" i="19"/>
  <c r="I38" i="19"/>
  <c r="K42" i="19"/>
  <c r="I42" i="19"/>
  <c r="K41" i="19"/>
  <c r="I41" i="19"/>
  <c r="K738" i="19"/>
  <c r="I738" i="19"/>
  <c r="K37" i="19"/>
  <c r="I37" i="19"/>
  <c r="K34" i="19"/>
  <c r="I34" i="19"/>
  <c r="K32" i="19"/>
  <c r="I32" i="19"/>
  <c r="K33" i="19"/>
  <c r="I33" i="19"/>
  <c r="K30" i="19"/>
  <c r="I30" i="19"/>
  <c r="K29" i="19"/>
  <c r="I29" i="19"/>
  <c r="K27" i="19"/>
  <c r="I27" i="19"/>
  <c r="K28" i="19"/>
  <c r="I28" i="19"/>
  <c r="K26" i="19"/>
  <c r="I26" i="19"/>
  <c r="K25" i="19"/>
  <c r="I25" i="19"/>
  <c r="K23" i="19"/>
  <c r="I23" i="19"/>
  <c r="K22" i="19"/>
  <c r="I22" i="19"/>
  <c r="K21" i="19"/>
  <c r="I21" i="19"/>
  <c r="K20" i="19"/>
  <c r="I20" i="19"/>
  <c r="K19" i="19"/>
  <c r="I19" i="19"/>
  <c r="K18" i="19"/>
  <c r="I18" i="19"/>
  <c r="K15" i="19"/>
  <c r="I15" i="19"/>
  <c r="K17" i="19"/>
  <c r="I17" i="19"/>
  <c r="K16" i="19"/>
  <c r="I16" i="19"/>
  <c r="K14" i="19"/>
  <c r="I14" i="19"/>
  <c r="K13" i="19"/>
  <c r="I13" i="19"/>
  <c r="K12" i="19"/>
  <c r="I12" i="19"/>
  <c r="K11" i="19"/>
  <c r="I11" i="19"/>
  <c r="K7" i="19"/>
  <c r="I7" i="19"/>
  <c r="K9" i="19"/>
  <c r="I9" i="19"/>
  <c r="K8" i="19"/>
  <c r="I8" i="19"/>
  <c r="K6" i="19"/>
  <c r="I6" i="19"/>
  <c r="K5" i="19"/>
  <c r="I5" i="19"/>
  <c r="K3" i="19"/>
  <c r="I3" i="19"/>
  <c r="K2" i="19"/>
  <c r="I2" i="19"/>
  <c r="H680" i="18" l="1"/>
  <c r="H681" i="18"/>
  <c r="H682" i="18"/>
  <c r="H683" i="18"/>
  <c r="H684" i="18"/>
  <c r="H685" i="18"/>
  <c r="H686" i="18"/>
  <c r="H687" i="18"/>
  <c r="H688" i="18"/>
  <c r="H689" i="18"/>
  <c r="H690" i="18"/>
  <c r="H691" i="18"/>
  <c r="H692" i="18"/>
  <c r="H693" i="18"/>
  <c r="H694" i="18"/>
  <c r="H695" i="18"/>
  <c r="H696" i="18"/>
  <c r="H697" i="18"/>
  <c r="H698" i="18"/>
  <c r="H699" i="18"/>
  <c r="H700" i="18"/>
  <c r="H701" i="18"/>
  <c r="H702" i="18"/>
  <c r="H703" i="18"/>
  <c r="H704" i="18"/>
  <c r="H705" i="18"/>
  <c r="H706" i="18"/>
  <c r="H707" i="18"/>
  <c r="H708" i="18"/>
  <c r="H709" i="18"/>
  <c r="H710" i="18"/>
  <c r="H711" i="18"/>
  <c r="H712" i="18"/>
  <c r="H713" i="18"/>
  <c r="H714" i="18"/>
  <c r="H715" i="18"/>
  <c r="H716" i="18"/>
  <c r="H717" i="18"/>
  <c r="H718" i="18"/>
  <c r="H719" i="18"/>
  <c r="H720" i="18"/>
  <c r="H721" i="18"/>
  <c r="H722" i="18"/>
  <c r="H723" i="18"/>
  <c r="H724" i="18"/>
  <c r="H725" i="18"/>
  <c r="H726" i="18"/>
  <c r="H727" i="18"/>
  <c r="H728" i="18"/>
  <c r="H729" i="18"/>
  <c r="H730" i="18"/>
  <c r="H731" i="18"/>
  <c r="H732" i="18"/>
  <c r="H733" i="18"/>
  <c r="H734" i="18"/>
  <c r="H735" i="18"/>
  <c r="H736" i="18"/>
  <c r="H737" i="18"/>
  <c r="H738" i="18"/>
  <c r="H739" i="18"/>
  <c r="H740" i="18"/>
  <c r="H741" i="18"/>
  <c r="H742" i="18"/>
  <c r="H743" i="18"/>
  <c r="H744" i="18"/>
  <c r="H745" i="18"/>
  <c r="H746" i="18"/>
  <c r="H747" i="18"/>
  <c r="H748" i="18"/>
  <c r="H749" i="18"/>
  <c r="H750" i="18"/>
  <c r="H751" i="18"/>
  <c r="H752" i="18"/>
  <c r="H753" i="18"/>
  <c r="H754" i="18"/>
  <c r="H755" i="18"/>
  <c r="H756" i="18"/>
  <c r="H757" i="18"/>
  <c r="H758" i="18"/>
  <c r="H759" i="18"/>
  <c r="H760" i="18"/>
  <c r="H761" i="18"/>
  <c r="H762" i="18"/>
  <c r="H763" i="18"/>
  <c r="H764" i="18"/>
  <c r="H765" i="18"/>
  <c r="H766" i="18"/>
  <c r="H767" i="18"/>
  <c r="H768" i="18"/>
  <c r="H769" i="18"/>
  <c r="H770" i="18"/>
  <c r="H771" i="18"/>
  <c r="H772" i="18"/>
  <c r="H773" i="18"/>
  <c r="H774" i="18"/>
  <c r="H775" i="18"/>
  <c r="H776" i="18"/>
  <c r="H777" i="18"/>
  <c r="H778" i="18"/>
  <c r="H779" i="18"/>
  <c r="H780" i="18"/>
  <c r="H781" i="18"/>
  <c r="H782" i="18"/>
  <c r="H783" i="18"/>
  <c r="H784" i="18"/>
  <c r="H785" i="18"/>
  <c r="H786" i="18"/>
  <c r="H787" i="18"/>
  <c r="H788" i="18"/>
  <c r="H789" i="18"/>
  <c r="H790" i="18"/>
  <c r="H791" i="18"/>
  <c r="H792" i="18"/>
  <c r="H793" i="18"/>
  <c r="H794" i="18"/>
  <c r="H795" i="18"/>
  <c r="H796" i="18"/>
  <c r="H797" i="18"/>
  <c r="H798" i="18"/>
  <c r="H799" i="18"/>
  <c r="H800" i="18"/>
  <c r="H801" i="18"/>
  <c r="H802" i="18"/>
  <c r="H803" i="18"/>
  <c r="H804" i="18"/>
  <c r="H805" i="18"/>
  <c r="H806" i="18"/>
  <c r="H807" i="18"/>
  <c r="H808" i="18"/>
  <c r="H809" i="18"/>
  <c r="H810" i="18"/>
  <c r="H811" i="18"/>
  <c r="H812" i="18"/>
  <c r="H813" i="18"/>
  <c r="H814" i="18"/>
  <c r="H815" i="18"/>
  <c r="H816" i="18"/>
  <c r="H817" i="18"/>
  <c r="H818" i="18"/>
  <c r="H819" i="18"/>
  <c r="H820" i="18"/>
  <c r="H821" i="18"/>
  <c r="H822" i="18"/>
  <c r="H823" i="18"/>
  <c r="H824" i="18"/>
  <c r="H825" i="18"/>
  <c r="H826" i="18"/>
  <c r="H827" i="18"/>
  <c r="H828" i="18"/>
  <c r="H829" i="18"/>
  <c r="H830" i="18"/>
  <c r="H831" i="18"/>
  <c r="H832" i="18"/>
  <c r="H833" i="18"/>
  <c r="H834" i="18"/>
  <c r="H835" i="18"/>
  <c r="H836" i="18"/>
  <c r="H837" i="18"/>
  <c r="H838" i="18"/>
  <c r="H839" i="18"/>
  <c r="H840" i="18"/>
  <c r="H841" i="18"/>
  <c r="H842" i="18"/>
  <c r="H843" i="18"/>
  <c r="H844" i="18"/>
  <c r="H845" i="18"/>
  <c r="H846" i="18"/>
  <c r="H847" i="18"/>
  <c r="H848" i="18"/>
  <c r="H849" i="18"/>
  <c r="H850" i="18"/>
  <c r="H851" i="18"/>
  <c r="H852" i="18"/>
  <c r="H853" i="18"/>
  <c r="H854" i="18"/>
  <c r="H855" i="18"/>
  <c r="H856" i="18"/>
  <c r="H857" i="18"/>
  <c r="H858" i="18"/>
  <c r="H859" i="18"/>
  <c r="H860" i="18"/>
  <c r="H861" i="18"/>
  <c r="H862" i="18"/>
  <c r="H863" i="18"/>
  <c r="H864" i="18"/>
  <c r="H865" i="18"/>
  <c r="H866" i="18"/>
  <c r="H867" i="18"/>
  <c r="H868" i="18"/>
  <c r="H869" i="18"/>
  <c r="H870" i="18"/>
  <c r="H871" i="18"/>
  <c r="H872" i="18"/>
  <c r="H873" i="18"/>
  <c r="H874" i="18"/>
  <c r="H875" i="18"/>
  <c r="H876" i="18"/>
  <c r="H877" i="18"/>
  <c r="H878" i="18"/>
  <c r="H879" i="18"/>
  <c r="H880" i="18"/>
  <c r="H881" i="18"/>
  <c r="H882" i="18"/>
  <c r="H883" i="18"/>
  <c r="H884" i="18"/>
  <c r="H885" i="18"/>
  <c r="H886" i="18"/>
  <c r="H887" i="18"/>
  <c r="H888" i="18"/>
  <c r="H889" i="18"/>
  <c r="H890" i="18"/>
  <c r="H891" i="18"/>
  <c r="H892" i="18"/>
  <c r="H893" i="18"/>
  <c r="H894" i="18"/>
  <c r="H895" i="18"/>
  <c r="H896" i="18"/>
  <c r="H897" i="18"/>
  <c r="H898" i="18"/>
  <c r="H899" i="18"/>
  <c r="H900" i="18"/>
  <c r="H901" i="18"/>
  <c r="H902" i="18"/>
  <c r="H903" i="18"/>
  <c r="H904" i="18"/>
  <c r="H905" i="18"/>
  <c r="H906" i="18"/>
  <c r="H907" i="18"/>
  <c r="H908" i="18"/>
  <c r="H909" i="18"/>
  <c r="H910" i="18"/>
  <c r="H911" i="18"/>
  <c r="H912" i="18"/>
  <c r="H913" i="18"/>
  <c r="H914" i="18"/>
  <c r="H915" i="18"/>
  <c r="H916" i="18"/>
  <c r="H917" i="18"/>
  <c r="H918" i="18"/>
  <c r="H919" i="18"/>
  <c r="H920" i="18"/>
  <c r="H921" i="18"/>
  <c r="H922" i="18"/>
  <c r="H923" i="18"/>
  <c r="H924" i="18"/>
  <c r="H925" i="18"/>
  <c r="H926" i="18"/>
  <c r="H927" i="18"/>
  <c r="H928" i="18"/>
  <c r="H929" i="18"/>
  <c r="H930" i="18"/>
  <c r="H931" i="18"/>
  <c r="H932" i="18"/>
  <c r="H933" i="18"/>
  <c r="H934" i="18"/>
  <c r="H935" i="18"/>
  <c r="H936" i="18"/>
  <c r="H937" i="18"/>
  <c r="H938" i="18"/>
  <c r="H939" i="18"/>
  <c r="H940" i="18"/>
  <c r="H941" i="18"/>
  <c r="H942" i="18"/>
  <c r="H943" i="18"/>
  <c r="H944" i="18"/>
  <c r="H945" i="18"/>
  <c r="H946" i="18"/>
  <c r="H947" i="18"/>
  <c r="H948" i="18"/>
  <c r="H949" i="18"/>
  <c r="H950" i="18"/>
  <c r="H951" i="18"/>
  <c r="H952" i="18"/>
  <c r="H953" i="18"/>
  <c r="H954" i="18"/>
  <c r="H955" i="18"/>
  <c r="H956" i="18"/>
  <c r="H957" i="18"/>
  <c r="H958" i="18"/>
  <c r="H959" i="18"/>
  <c r="H960" i="18"/>
  <c r="H961" i="18"/>
  <c r="H962" i="18"/>
  <c r="H963" i="18"/>
  <c r="H964" i="18"/>
  <c r="H965" i="18"/>
  <c r="H966" i="18"/>
  <c r="H967" i="18"/>
  <c r="H968" i="18"/>
  <c r="H969" i="18"/>
  <c r="H970" i="18"/>
  <c r="H971" i="18"/>
  <c r="H972" i="18"/>
  <c r="H973" i="18"/>
  <c r="H974" i="18"/>
  <c r="H975" i="18"/>
  <c r="H976" i="18"/>
  <c r="H977" i="18"/>
  <c r="H978" i="18"/>
  <c r="H979" i="18"/>
  <c r="H980" i="18"/>
  <c r="H981" i="18"/>
  <c r="H982" i="18"/>
  <c r="H983" i="18"/>
  <c r="H984" i="18"/>
  <c r="H985" i="18"/>
  <c r="H986" i="18"/>
  <c r="H987" i="18"/>
  <c r="H988" i="18"/>
  <c r="H989" i="18"/>
  <c r="H990" i="18"/>
  <c r="H991" i="18"/>
  <c r="H992" i="18"/>
  <c r="H993" i="18"/>
  <c r="H994" i="18"/>
  <c r="H995" i="18"/>
  <c r="H996" i="18"/>
  <c r="H997" i="18"/>
  <c r="H998" i="18"/>
  <c r="H999" i="18"/>
  <c r="H1000" i="18"/>
  <c r="H1001" i="18"/>
  <c r="H1002" i="18"/>
  <c r="H1003" i="18"/>
  <c r="H1004" i="18"/>
  <c r="H1005" i="18"/>
  <c r="H1006" i="18"/>
  <c r="H1007" i="18"/>
  <c r="H1008" i="18"/>
  <c r="H1009" i="18"/>
  <c r="H1010" i="18"/>
  <c r="H1011" i="18"/>
  <c r="H1012" i="18"/>
  <c r="H1013" i="18"/>
  <c r="H1014" i="18"/>
  <c r="H1015" i="18"/>
  <c r="H1016" i="18"/>
  <c r="H1017" i="18"/>
  <c r="H1018" i="18"/>
  <c r="H1019" i="18"/>
  <c r="H1020" i="18"/>
  <c r="H1021" i="18"/>
  <c r="H1022" i="18"/>
  <c r="H1023" i="18"/>
  <c r="H1024" i="18"/>
  <c r="H1025" i="18"/>
  <c r="H1026" i="18"/>
  <c r="H1027" i="18"/>
  <c r="H1028" i="18"/>
  <c r="H1029" i="18"/>
  <c r="H1030" i="18"/>
  <c r="H1031" i="18"/>
  <c r="H1032" i="18"/>
  <c r="H1033" i="18"/>
  <c r="H1034" i="18"/>
  <c r="H1035" i="18"/>
  <c r="H1036" i="18"/>
  <c r="H1037" i="18"/>
  <c r="H1038" i="18"/>
  <c r="H1039" i="18"/>
  <c r="H1040" i="18"/>
  <c r="H1041" i="18"/>
  <c r="H1042" i="18"/>
  <c r="H1043" i="18"/>
  <c r="H1044" i="18"/>
  <c r="H1045" i="18"/>
  <c r="H1046" i="18"/>
  <c r="H1047" i="18"/>
  <c r="H1048" i="18"/>
  <c r="H1049" i="18"/>
  <c r="H1050" i="18"/>
  <c r="H1051" i="18"/>
  <c r="H1052" i="18"/>
  <c r="H1053" i="18"/>
  <c r="H1054" i="18"/>
  <c r="H1055" i="18"/>
  <c r="H1056" i="18"/>
  <c r="H1057" i="18"/>
  <c r="H1058" i="18"/>
  <c r="H1059" i="18"/>
  <c r="H1060" i="18"/>
  <c r="H1061" i="18"/>
  <c r="H1062" i="18"/>
  <c r="H1063" i="18"/>
  <c r="H1064" i="18"/>
  <c r="H1065" i="18"/>
  <c r="H1066" i="18"/>
  <c r="H1067" i="18"/>
  <c r="H1068" i="18"/>
  <c r="H1069" i="18"/>
  <c r="H1070" i="18"/>
  <c r="H1071" i="18"/>
  <c r="H1072" i="18"/>
  <c r="H1073" i="18"/>
  <c r="H1074" i="18"/>
  <c r="H1075" i="18"/>
  <c r="H1076" i="18"/>
  <c r="H1077" i="18"/>
  <c r="H1078" i="18"/>
  <c r="H1079" i="18"/>
  <c r="H1080" i="18"/>
  <c r="H1081" i="18"/>
  <c r="H1082" i="18"/>
  <c r="H1083" i="18"/>
  <c r="H1084" i="18"/>
  <c r="H1085" i="18"/>
  <c r="H1086" i="18"/>
  <c r="H1087" i="18"/>
  <c r="H1088" i="18"/>
  <c r="H1089" i="18"/>
  <c r="H1090" i="18"/>
  <c r="H1091" i="18"/>
  <c r="H1092" i="18"/>
  <c r="H1093" i="18"/>
  <c r="H1094" i="18"/>
  <c r="H1095" i="18"/>
  <c r="H1096" i="18"/>
  <c r="H1097" i="18"/>
  <c r="H1098" i="18"/>
  <c r="H1099" i="18"/>
  <c r="H1100" i="18"/>
  <c r="H1101" i="18"/>
  <c r="H1102" i="18"/>
  <c r="H1103" i="18"/>
  <c r="H1104" i="18"/>
  <c r="H1105" i="18"/>
  <c r="H1106" i="18"/>
  <c r="H1107" i="18"/>
  <c r="H1108" i="18"/>
  <c r="H1109" i="18"/>
  <c r="H1110" i="18"/>
  <c r="H1111" i="18"/>
  <c r="H1112" i="18"/>
  <c r="H1113" i="18"/>
  <c r="H1114" i="18"/>
  <c r="H1115" i="18"/>
  <c r="H1116" i="18"/>
  <c r="H1117" i="18"/>
  <c r="H1118" i="18"/>
  <c r="H1119" i="18"/>
  <c r="H1120" i="18"/>
  <c r="H1121" i="18"/>
  <c r="H1122" i="18"/>
  <c r="H1123" i="18"/>
  <c r="H1124" i="18"/>
  <c r="H1125" i="18"/>
  <c r="H1126" i="18"/>
  <c r="H1127" i="18"/>
  <c r="H1128" i="18"/>
  <c r="H1129" i="18"/>
  <c r="H1130" i="18"/>
  <c r="H1131" i="18"/>
  <c r="H1132" i="18"/>
  <c r="H1133" i="18"/>
  <c r="H1134" i="18"/>
  <c r="H1135" i="18"/>
  <c r="H1136" i="18"/>
  <c r="H1137" i="18"/>
  <c r="H1138" i="18"/>
  <c r="H1139" i="18"/>
  <c r="H1140" i="18"/>
  <c r="H1141" i="18"/>
  <c r="H1142" i="18"/>
  <c r="H1143" i="18"/>
  <c r="H1144" i="18"/>
  <c r="H1145" i="18"/>
  <c r="H1146" i="18"/>
  <c r="H1147" i="18"/>
  <c r="H1148" i="18"/>
  <c r="H1149" i="18"/>
  <c r="H1150" i="18"/>
  <c r="H1151" i="18"/>
  <c r="H1152" i="18"/>
  <c r="H1153" i="18"/>
  <c r="H1154" i="18"/>
  <c r="H1155" i="18"/>
  <c r="H1156" i="18"/>
  <c r="H1157" i="18"/>
  <c r="H1158" i="18"/>
  <c r="H1159" i="18"/>
  <c r="H1160" i="18"/>
  <c r="H1161" i="18"/>
  <c r="H1162" i="18"/>
  <c r="H1163" i="18"/>
  <c r="H1164" i="18"/>
  <c r="H1165" i="18"/>
  <c r="H1166" i="18"/>
  <c r="H1167" i="18"/>
  <c r="H1168" i="18"/>
  <c r="H1169" i="18"/>
  <c r="H1170" i="18"/>
  <c r="H1171" i="18"/>
  <c r="H1172" i="18"/>
  <c r="H1173" i="18"/>
  <c r="H1174" i="18"/>
  <c r="H1175" i="18"/>
  <c r="H1176" i="18"/>
  <c r="H1177" i="18"/>
  <c r="H1178" i="18"/>
  <c r="H1179" i="18"/>
  <c r="H1180" i="18"/>
  <c r="H1181" i="18"/>
  <c r="H1182" i="18"/>
  <c r="H1183" i="18"/>
  <c r="H1184" i="18"/>
  <c r="H1185" i="18"/>
  <c r="H1186" i="18"/>
  <c r="H1187" i="18"/>
  <c r="H1188" i="18"/>
  <c r="H1189" i="18"/>
  <c r="H1190" i="18"/>
  <c r="H1191" i="18"/>
  <c r="H1192" i="18"/>
  <c r="H1193" i="18"/>
  <c r="H1194" i="18"/>
  <c r="H1195" i="18"/>
  <c r="H1196" i="18"/>
  <c r="H1197" i="18"/>
  <c r="H1198" i="18"/>
  <c r="H1199" i="18"/>
  <c r="H1200" i="18"/>
  <c r="H1201" i="18"/>
  <c r="H1202" i="18"/>
  <c r="H1203" i="18"/>
  <c r="H1204" i="18"/>
  <c r="H1205" i="18"/>
  <c r="H1206" i="18"/>
  <c r="H1207" i="18"/>
  <c r="H1208" i="18"/>
  <c r="H1209" i="18"/>
  <c r="H1210" i="18"/>
  <c r="H1211" i="18"/>
  <c r="H1212" i="18"/>
  <c r="H1213" i="18"/>
  <c r="H1214" i="18"/>
  <c r="H1215" i="18"/>
  <c r="H1216" i="18"/>
  <c r="H1217" i="18"/>
  <c r="H1218" i="18"/>
  <c r="H1219" i="18"/>
  <c r="H1220" i="18"/>
  <c r="H1221" i="18"/>
  <c r="H1222" i="18"/>
  <c r="H1223" i="18"/>
  <c r="H1224" i="18"/>
  <c r="H1225" i="18"/>
  <c r="H1226" i="18"/>
  <c r="H1227" i="18"/>
  <c r="H1228" i="18"/>
  <c r="H1229" i="18"/>
  <c r="H1230" i="18"/>
  <c r="H1231" i="18"/>
  <c r="H1232" i="18"/>
  <c r="H1233" i="18"/>
  <c r="H1234" i="18"/>
  <c r="H1235" i="18"/>
  <c r="H1236" i="18"/>
  <c r="H1237" i="18"/>
  <c r="H1238" i="18"/>
  <c r="H1239" i="18"/>
  <c r="H1240" i="18"/>
  <c r="H1241" i="18"/>
  <c r="H1242" i="18"/>
  <c r="H1243" i="18"/>
  <c r="H1244" i="18"/>
  <c r="H1245" i="18"/>
  <c r="H1246" i="18"/>
  <c r="H1247" i="18"/>
  <c r="H1248" i="18"/>
  <c r="H1249" i="18"/>
  <c r="H1250" i="18"/>
  <c r="H1251" i="18"/>
  <c r="H1252" i="18"/>
  <c r="H1253" i="18"/>
  <c r="H1254" i="18"/>
  <c r="H1255" i="18"/>
  <c r="H1256" i="18"/>
  <c r="H1257" i="18"/>
  <c r="H1258" i="18"/>
  <c r="H1259" i="18"/>
  <c r="H1260" i="18"/>
  <c r="H1261" i="18"/>
  <c r="H1262" i="18"/>
  <c r="H1263" i="18"/>
  <c r="H1264" i="18"/>
  <c r="H1265" i="18"/>
  <c r="H1266" i="18"/>
  <c r="H1267" i="18"/>
  <c r="H1268" i="18"/>
  <c r="H1269" i="18"/>
  <c r="H1270" i="18"/>
  <c r="H1271" i="18"/>
  <c r="H1272" i="18"/>
  <c r="H1273" i="18"/>
  <c r="H1274" i="18"/>
  <c r="H1275" i="18"/>
  <c r="H1276" i="18"/>
  <c r="H1277" i="18"/>
  <c r="H1278" i="18"/>
  <c r="H1279" i="18"/>
  <c r="H1280" i="18"/>
  <c r="H1281" i="18"/>
  <c r="H1282" i="18"/>
  <c r="H1283" i="18"/>
  <c r="H1284" i="18"/>
  <c r="H1285" i="18"/>
  <c r="H1286" i="18"/>
  <c r="H1287" i="18"/>
  <c r="H1288" i="18"/>
  <c r="H1289" i="18"/>
  <c r="H1290" i="18"/>
  <c r="H1291" i="18"/>
  <c r="H1292" i="18"/>
  <c r="H1293" i="18"/>
  <c r="H1294" i="18"/>
  <c r="H1295" i="18"/>
  <c r="H1296" i="18"/>
  <c r="H1297" i="18"/>
  <c r="H1298" i="18"/>
  <c r="H1299" i="18"/>
  <c r="H1300" i="18"/>
  <c r="H1301" i="18"/>
  <c r="H1302" i="18"/>
  <c r="H1303" i="18"/>
  <c r="H1304" i="18"/>
  <c r="H1305" i="18"/>
  <c r="H1306" i="18"/>
  <c r="H1307" i="18"/>
  <c r="H1308" i="18"/>
  <c r="H1309" i="18"/>
  <c r="H1310" i="18"/>
  <c r="H1311" i="18"/>
  <c r="H1312" i="18"/>
  <c r="H1313" i="18"/>
  <c r="H1314" i="18"/>
  <c r="H1315" i="18"/>
  <c r="H1316" i="18"/>
  <c r="H1317" i="18"/>
  <c r="H1318" i="18"/>
  <c r="H1319" i="18"/>
  <c r="H1320" i="18"/>
  <c r="H1321" i="18"/>
  <c r="H1322" i="18"/>
  <c r="H1323" i="18"/>
  <c r="H1324" i="18"/>
  <c r="H1325" i="18"/>
  <c r="H1326" i="18"/>
  <c r="H1327" i="18"/>
  <c r="H1328" i="18"/>
  <c r="H1329" i="18"/>
  <c r="H1330" i="18"/>
  <c r="H1331" i="18"/>
  <c r="H1332" i="18"/>
  <c r="H1333" i="18"/>
  <c r="H1334" i="18"/>
  <c r="H1335" i="18"/>
  <c r="H1336" i="18"/>
  <c r="H1337" i="18"/>
  <c r="H1338" i="18"/>
  <c r="H1339" i="18"/>
  <c r="H1340" i="18"/>
  <c r="H1341" i="18"/>
  <c r="H1342" i="18"/>
  <c r="H1343" i="18"/>
  <c r="H1344" i="18"/>
  <c r="H1345" i="18"/>
  <c r="H1346" i="18"/>
  <c r="H1347" i="18"/>
  <c r="H1348" i="18"/>
  <c r="H1349" i="18"/>
  <c r="H1350" i="18"/>
  <c r="H1351" i="18"/>
  <c r="H1352" i="18"/>
  <c r="H1353" i="18"/>
  <c r="H1354" i="18"/>
  <c r="H1355" i="18"/>
  <c r="H1356" i="18"/>
  <c r="H1357" i="18"/>
  <c r="H1358" i="18"/>
  <c r="H1359" i="18"/>
  <c r="H1360" i="18"/>
  <c r="H1361" i="18"/>
  <c r="H1362" i="18"/>
  <c r="H1363" i="18"/>
  <c r="H1364" i="18"/>
  <c r="H1365" i="18"/>
  <c r="H1366" i="18"/>
  <c r="H1367" i="18"/>
  <c r="H1368" i="18"/>
  <c r="H1369" i="18"/>
  <c r="H1370" i="18"/>
  <c r="H1371" i="18"/>
  <c r="H1372" i="18"/>
  <c r="H1373" i="18"/>
  <c r="H1374" i="18"/>
  <c r="H1375" i="18"/>
  <c r="H1376" i="18"/>
  <c r="H1377" i="18"/>
  <c r="H1378" i="18"/>
  <c r="H1379" i="18"/>
  <c r="H1380" i="18"/>
  <c r="H1381" i="18"/>
  <c r="H1382" i="18"/>
  <c r="H1383" i="18"/>
  <c r="H1384" i="18"/>
  <c r="H1385" i="18"/>
  <c r="H1386" i="18"/>
  <c r="H1387" i="18"/>
  <c r="H1388" i="18"/>
  <c r="H1389" i="18"/>
  <c r="H1390" i="18"/>
  <c r="H1391" i="18"/>
  <c r="H1392" i="18"/>
  <c r="H1393" i="18"/>
  <c r="H1394" i="18"/>
  <c r="H1395" i="18"/>
  <c r="H1396" i="18"/>
  <c r="H1397" i="18"/>
  <c r="H1398" i="18"/>
  <c r="H1399" i="18"/>
  <c r="H1400" i="18"/>
  <c r="H1401" i="18"/>
  <c r="H1402" i="18"/>
  <c r="H1403" i="18"/>
  <c r="H1404" i="18"/>
  <c r="H1405" i="18"/>
  <c r="H1406" i="18"/>
  <c r="H1407" i="18"/>
  <c r="H1408" i="18"/>
  <c r="H1409" i="18"/>
  <c r="H1410" i="18"/>
  <c r="H1411" i="18"/>
  <c r="H1412" i="18"/>
  <c r="H1413" i="18"/>
  <c r="H1414" i="18"/>
  <c r="H1415" i="18"/>
  <c r="H1416" i="18"/>
  <c r="H1417" i="18"/>
  <c r="H1418" i="18"/>
  <c r="H1419" i="18"/>
  <c r="H1420" i="18"/>
  <c r="H1421" i="18"/>
  <c r="H1422" i="18"/>
  <c r="H1423" i="18"/>
  <c r="H1424" i="18"/>
  <c r="H1425" i="18"/>
  <c r="H1426" i="18"/>
  <c r="H1427" i="18"/>
  <c r="H1428" i="18"/>
  <c r="H1429" i="18"/>
  <c r="H1430" i="18"/>
  <c r="H1431" i="18"/>
  <c r="H1432" i="18"/>
  <c r="H1433" i="18"/>
  <c r="H1434" i="18"/>
  <c r="H1435" i="18"/>
  <c r="H1436" i="18"/>
  <c r="H1437" i="18"/>
  <c r="H1438" i="18"/>
  <c r="H1439" i="18"/>
  <c r="H1440" i="18"/>
  <c r="H1441" i="18"/>
  <c r="H1442" i="18"/>
  <c r="H1443" i="18"/>
  <c r="H1444" i="18"/>
  <c r="H1445" i="18"/>
  <c r="H1446" i="18"/>
  <c r="H1447" i="18"/>
  <c r="H1448" i="18"/>
  <c r="H1449" i="18"/>
  <c r="H1450" i="18"/>
  <c r="H1451" i="18"/>
  <c r="H1452" i="18"/>
  <c r="H1453" i="18"/>
  <c r="H1454" i="18"/>
  <c r="H1455" i="18"/>
  <c r="H1456" i="18"/>
  <c r="H1457" i="18"/>
  <c r="H1458" i="18"/>
  <c r="H1459" i="18"/>
  <c r="H1460" i="18"/>
  <c r="H1461" i="18"/>
  <c r="H1462" i="18"/>
  <c r="H1463" i="18"/>
  <c r="H1464" i="18"/>
  <c r="H1465" i="18"/>
  <c r="H1466" i="18"/>
  <c r="H1467" i="18"/>
  <c r="H1468" i="18"/>
  <c r="H1469" i="18"/>
  <c r="H1470" i="18"/>
  <c r="H1471" i="18"/>
  <c r="H1472" i="18"/>
  <c r="H1473" i="18"/>
  <c r="H1474" i="18"/>
  <c r="H1475" i="18"/>
  <c r="H1476" i="18"/>
  <c r="H1477" i="18"/>
  <c r="H1478" i="18"/>
  <c r="H1479" i="18"/>
  <c r="H1480" i="18"/>
  <c r="H1481" i="18"/>
  <c r="H1482" i="18"/>
  <c r="H1483" i="18"/>
  <c r="H1484" i="18"/>
  <c r="H1485" i="18"/>
  <c r="H1486" i="18"/>
  <c r="H1487" i="18"/>
  <c r="H1488" i="18"/>
  <c r="H1489" i="18"/>
  <c r="H1490" i="18"/>
  <c r="H1491" i="18"/>
  <c r="H1492" i="18"/>
  <c r="H1493" i="18"/>
  <c r="H1494" i="18"/>
  <c r="H1495" i="18"/>
  <c r="H1496" i="18"/>
  <c r="H1497" i="18"/>
  <c r="H1498" i="18"/>
  <c r="H1499" i="18"/>
  <c r="H1500" i="18"/>
  <c r="H1501" i="18"/>
  <c r="H1502" i="18"/>
  <c r="H1503" i="18"/>
  <c r="H1504" i="18"/>
  <c r="H1505" i="18"/>
  <c r="H1506" i="18"/>
  <c r="H1507" i="18"/>
  <c r="H1508" i="18"/>
  <c r="H1509" i="18"/>
  <c r="H1510" i="18"/>
  <c r="H1511" i="18"/>
  <c r="H1512" i="18"/>
  <c r="H1513" i="18"/>
  <c r="H1514" i="18"/>
  <c r="H671" i="18"/>
  <c r="E211" i="3" l="1"/>
  <c r="E773" i="3"/>
  <c r="E507" i="3"/>
  <c r="E462" i="3"/>
  <c r="E1302" i="3"/>
  <c r="E264" i="3"/>
  <c r="E1017" i="3"/>
  <c r="E736" i="3"/>
  <c r="E1363" i="3"/>
  <c r="E682" i="3"/>
  <c r="E1239" i="3"/>
  <c r="E1165" i="3"/>
  <c r="E874" i="3"/>
  <c r="E1193" i="3"/>
  <c r="E730" i="3"/>
  <c r="E1201" i="3"/>
  <c r="E397" i="3"/>
  <c r="E562" i="3"/>
  <c r="E164" i="3"/>
  <c r="E311" i="3"/>
  <c r="E62" i="3"/>
  <c r="E1075" i="3"/>
  <c r="E999" i="3"/>
  <c r="E1015" i="3"/>
  <c r="E402" i="3"/>
  <c r="E1273" i="3"/>
  <c r="E1153" i="3"/>
  <c r="E861" i="3"/>
  <c r="E947" i="3"/>
  <c r="E424" i="3"/>
  <c r="E1223" i="3"/>
  <c r="E1310" i="3"/>
  <c r="E1112" i="3"/>
  <c r="E534" i="3"/>
  <c r="E754" i="3"/>
  <c r="E1130" i="3"/>
  <c r="E1219" i="3"/>
  <c r="E527" i="3"/>
  <c r="E823" i="3"/>
  <c r="E386" i="3"/>
  <c r="E1406" i="3"/>
  <c r="E598" i="3"/>
  <c r="E1088" i="3"/>
  <c r="E1276" i="3"/>
  <c r="E620" i="3"/>
  <c r="E511" i="3"/>
  <c r="E232" i="3"/>
  <c r="E1143" i="3"/>
  <c r="E1020" i="3"/>
  <c r="E767" i="3"/>
  <c r="E61" i="3"/>
  <c r="E303" i="3"/>
  <c r="E259" i="3"/>
  <c r="E1046" i="3"/>
  <c r="E418" i="3"/>
  <c r="E477" i="3"/>
  <c r="E790" i="3"/>
  <c r="E60" i="3"/>
  <c r="E1420" i="3"/>
  <c r="E59" i="3"/>
  <c r="E396" i="3"/>
  <c r="E58" i="3"/>
  <c r="E57" i="3"/>
  <c r="E56" i="3"/>
  <c r="E583" i="3"/>
  <c r="E1481" i="3"/>
  <c r="E724" i="3"/>
  <c r="E1038" i="3"/>
  <c r="E450" i="3"/>
  <c r="E794" i="3"/>
  <c r="E896" i="3"/>
  <c r="E1386" i="3"/>
  <c r="E1352" i="3"/>
  <c r="E1194" i="3"/>
  <c r="E559" i="3"/>
  <c r="E1414" i="3"/>
  <c r="E1307" i="3"/>
  <c r="E1187" i="3"/>
  <c r="E1297" i="3"/>
  <c r="E1385" i="3"/>
  <c r="E1266" i="3"/>
  <c r="E1014" i="3"/>
  <c r="E751" i="3"/>
  <c r="E587" i="3"/>
  <c r="E1035" i="3"/>
  <c r="E1013" i="3"/>
  <c r="E1408" i="3"/>
  <c r="E333" i="3"/>
  <c r="E722" i="3"/>
  <c r="E348" i="3"/>
  <c r="E1291" i="3"/>
  <c r="E518" i="3"/>
  <c r="E820" i="3"/>
  <c r="E1311" i="3"/>
  <c r="E1393" i="3"/>
  <c r="E1206" i="3"/>
  <c r="E960" i="3"/>
  <c r="E319" i="3"/>
  <c r="E55" i="3"/>
  <c r="E1134" i="3"/>
  <c r="E148" i="3"/>
  <c r="E301" i="3"/>
  <c r="E786" i="3"/>
  <c r="E592" i="3"/>
  <c r="E1431" i="3"/>
  <c r="E939" i="3"/>
  <c r="E579" i="3"/>
  <c r="E417" i="3"/>
  <c r="E96" i="3"/>
  <c r="E870" i="3"/>
  <c r="E220" i="3"/>
  <c r="E237" i="3"/>
  <c r="E1065" i="3"/>
  <c r="E1212" i="3"/>
  <c r="E448" i="3"/>
  <c r="E122" i="3"/>
  <c r="E635" i="3"/>
  <c r="E1070" i="3"/>
  <c r="E375" i="3"/>
  <c r="E276" i="3"/>
  <c r="E774" i="3"/>
  <c r="E681" i="3"/>
  <c r="E54" i="3"/>
  <c r="E365" i="3"/>
  <c r="E443" i="3"/>
  <c r="E121" i="3"/>
  <c r="E173" i="3"/>
  <c r="E466" i="3"/>
  <c r="E991" i="3"/>
  <c r="E948" i="3"/>
  <c r="E810" i="3"/>
  <c r="E855" i="3"/>
  <c r="E1340" i="3"/>
  <c r="E67" i="3"/>
  <c r="E454" i="3"/>
  <c r="E470" i="3"/>
  <c r="E1347" i="3"/>
  <c r="E1144" i="3"/>
  <c r="E779" i="3"/>
  <c r="E531" i="3"/>
  <c r="E102" i="3"/>
  <c r="E224" i="3"/>
  <c r="E1391" i="3"/>
  <c r="E72" i="3"/>
  <c r="E515" i="3"/>
  <c r="E519" i="3"/>
  <c r="E1106" i="3"/>
  <c r="E352" i="3"/>
  <c r="E53" i="3"/>
  <c r="E1241" i="3"/>
  <c r="E234" i="3"/>
  <c r="E498" i="3"/>
  <c r="E1336" i="3"/>
  <c r="E1480" i="3"/>
  <c r="E950" i="3"/>
  <c r="E1102" i="3"/>
  <c r="E1146" i="3"/>
  <c r="E52" i="3"/>
  <c r="E1416" i="3"/>
  <c r="E920" i="3"/>
  <c r="E1009" i="3"/>
  <c r="E201" i="3"/>
  <c r="E315" i="3"/>
  <c r="E910" i="3"/>
  <c r="E51" i="3"/>
  <c r="E247" i="3"/>
  <c r="E244" i="3"/>
  <c r="E381" i="3"/>
  <c r="E414" i="3"/>
  <c r="E523" i="3"/>
  <c r="E118" i="3"/>
  <c r="E964" i="3"/>
  <c r="E674" i="3"/>
  <c r="E1023" i="3"/>
  <c r="E553" i="3"/>
  <c r="E586" i="3"/>
  <c r="E909" i="3"/>
  <c r="E135" i="3"/>
  <c r="E879" i="3"/>
  <c r="E707" i="3"/>
  <c r="E618" i="3"/>
  <c r="E1479" i="3"/>
  <c r="E50" i="3"/>
  <c r="E990" i="3"/>
  <c r="E233" i="3"/>
  <c r="E597" i="3"/>
  <c r="E1063" i="3"/>
  <c r="E843" i="3"/>
  <c r="E831" i="3"/>
  <c r="E969" i="3"/>
  <c r="E1238" i="3"/>
  <c r="E309" i="3"/>
  <c r="E604" i="3"/>
  <c r="E922" i="3"/>
  <c r="E384" i="3"/>
  <c r="E846" i="3"/>
  <c r="E735" i="3"/>
  <c r="E484" i="3"/>
  <c r="E839" i="3"/>
  <c r="E1189" i="3"/>
  <c r="E1064" i="3"/>
  <c r="E1141" i="3"/>
  <c r="E659" i="3"/>
  <c r="E1403" i="3"/>
  <c r="E1226" i="3"/>
  <c r="E940" i="3"/>
  <c r="E652" i="3"/>
  <c r="E695" i="3"/>
  <c r="E491" i="3"/>
  <c r="E917" i="3"/>
  <c r="E1169" i="3"/>
  <c r="E763" i="3"/>
  <c r="E923" i="3"/>
  <c r="E1054" i="3"/>
  <c r="E1398" i="3"/>
  <c r="E1185" i="3"/>
  <c r="E324" i="3"/>
  <c r="E805" i="3"/>
  <c r="E1367" i="3"/>
  <c r="E842" i="3"/>
  <c r="E1133" i="3"/>
  <c r="E394" i="3"/>
  <c r="E1176" i="3"/>
  <c r="E755" i="3"/>
  <c r="E209" i="3"/>
  <c r="E335" i="3"/>
  <c r="E1203" i="3"/>
  <c r="E576" i="3"/>
  <c r="E1172" i="3"/>
  <c r="E452" i="3"/>
  <c r="E496" i="3"/>
  <c r="E473" i="3"/>
  <c r="E536" i="3"/>
  <c r="E230" i="3"/>
  <c r="E1360" i="3"/>
  <c r="E194" i="3"/>
  <c r="E1051" i="3"/>
  <c r="E155" i="3"/>
  <c r="E212" i="3"/>
  <c r="E422" i="3"/>
  <c r="E1049" i="3"/>
  <c r="E227" i="3"/>
  <c r="E927" i="3"/>
  <c r="E401" i="3"/>
  <c r="E76" i="3"/>
  <c r="E1478" i="3"/>
  <c r="E1198" i="3"/>
  <c r="E1001" i="3"/>
  <c r="E330" i="3"/>
  <c r="E1040" i="3"/>
  <c r="E154" i="3"/>
  <c r="E49" i="3"/>
  <c r="E475" i="3"/>
  <c r="E494" i="3"/>
  <c r="E216" i="3"/>
  <c r="E636" i="3"/>
  <c r="E750" i="3"/>
  <c r="E1150" i="3"/>
  <c r="E48" i="3"/>
  <c r="E1228" i="3"/>
  <c r="E47" i="3"/>
  <c r="E936" i="3"/>
  <c r="E1259" i="3"/>
  <c r="E1410" i="3"/>
  <c r="E1394" i="3"/>
  <c r="E645" i="3"/>
  <c r="E858" i="3"/>
  <c r="E1188" i="3"/>
  <c r="E993" i="3"/>
  <c r="E845" i="3"/>
  <c r="E46" i="3"/>
  <c r="E1424" i="3"/>
  <c r="E166" i="3"/>
  <c r="E400" i="3"/>
  <c r="E1305" i="3"/>
  <c r="E1320" i="3"/>
  <c r="E907" i="3"/>
  <c r="E1359" i="3"/>
  <c r="E262" i="3"/>
  <c r="E187" i="3"/>
  <c r="E853" i="3"/>
  <c r="E45" i="3"/>
  <c r="E1030" i="3"/>
  <c r="E1123" i="3"/>
  <c r="E440" i="3"/>
  <c r="E709" i="3"/>
  <c r="E239" i="3"/>
  <c r="E1140" i="3"/>
  <c r="E44" i="3"/>
  <c r="E1004" i="3"/>
  <c r="E488" i="3"/>
  <c r="E740" i="3"/>
  <c r="E847" i="3"/>
  <c r="E1267" i="3"/>
  <c r="E733" i="3"/>
  <c r="E913" i="3"/>
  <c r="E972" i="3"/>
  <c r="E1268" i="3"/>
  <c r="E548" i="3"/>
  <c r="E43" i="3"/>
  <c r="E1365" i="3"/>
  <c r="E775" i="3"/>
  <c r="E127" i="3"/>
  <c r="E912" i="3"/>
  <c r="E1400" i="3"/>
  <c r="E781" i="3"/>
  <c r="E112" i="3"/>
  <c r="E105" i="3"/>
  <c r="E196" i="3"/>
  <c r="E353" i="3"/>
  <c r="E1164" i="3"/>
  <c r="E1097" i="3"/>
  <c r="E1356" i="3"/>
  <c r="E1275" i="3"/>
  <c r="E667" i="3"/>
  <c r="E591" i="3"/>
  <c r="E932" i="3"/>
  <c r="E788" i="3"/>
  <c r="E677" i="3"/>
  <c r="E701" i="3"/>
  <c r="E915" i="3"/>
  <c r="E595" i="3"/>
  <c r="E714" i="3"/>
  <c r="E1477" i="3"/>
  <c r="E176" i="3"/>
  <c r="E1362" i="3"/>
  <c r="E451" i="3"/>
  <c r="E261" i="3"/>
  <c r="E1077" i="3"/>
  <c r="E1205" i="3"/>
  <c r="E611" i="3"/>
  <c r="E226" i="3"/>
  <c r="E185" i="3"/>
  <c r="E485" i="3"/>
  <c r="E387" i="3"/>
  <c r="E174" i="3"/>
  <c r="E1204" i="3"/>
  <c r="E150" i="3"/>
  <c r="E371" i="3"/>
  <c r="E99" i="3"/>
  <c r="E474" i="3"/>
  <c r="E86" i="3"/>
  <c r="E88" i="3"/>
  <c r="E1110" i="3"/>
  <c r="E1379" i="3"/>
  <c r="E357" i="3"/>
  <c r="E42" i="3"/>
  <c r="E783" i="3"/>
  <c r="E192" i="3"/>
  <c r="E312" i="3"/>
  <c r="E41" i="3"/>
  <c r="E126" i="3"/>
  <c r="E585" i="3"/>
  <c r="E1337" i="3"/>
  <c r="E119" i="3"/>
  <c r="E800" i="3"/>
  <c r="E1343" i="3"/>
  <c r="E40" i="3"/>
  <c r="E778" i="3"/>
  <c r="E1042" i="3"/>
  <c r="E712" i="3"/>
  <c r="E178" i="3"/>
  <c r="E200" i="3"/>
  <c r="E1207" i="3"/>
  <c r="E249" i="3"/>
  <c r="E326" i="3"/>
  <c r="E415" i="3"/>
  <c r="E117" i="3"/>
  <c r="E501" i="3"/>
  <c r="E503" i="3"/>
  <c r="E675" i="3"/>
  <c r="E851" i="3"/>
  <c r="E153" i="3"/>
  <c r="E198" i="3"/>
  <c r="E1390" i="3"/>
  <c r="E369" i="3"/>
  <c r="E149" i="3"/>
  <c r="E631" i="3"/>
  <c r="E627" i="3"/>
  <c r="E1062" i="3"/>
  <c r="E975" i="3"/>
  <c r="E970" i="3"/>
  <c r="E629" i="3"/>
  <c r="E92" i="3"/>
  <c r="E875" i="3"/>
  <c r="E1287" i="3"/>
  <c r="E642" i="3"/>
  <c r="E334" i="3"/>
  <c r="E39" i="3"/>
  <c r="E1086" i="3"/>
  <c r="E685" i="3"/>
  <c r="E1298" i="3"/>
  <c r="E918" i="3"/>
  <c r="E441" i="3"/>
  <c r="E100" i="3"/>
  <c r="E648" i="3"/>
  <c r="E1129" i="3"/>
  <c r="E1242" i="3"/>
  <c r="E429" i="3"/>
  <c r="E1476" i="3"/>
  <c r="E569" i="3"/>
  <c r="E367" i="3"/>
  <c r="E1315" i="3"/>
  <c r="E1021" i="3"/>
  <c r="E1349" i="3"/>
  <c r="E1395" i="3"/>
  <c r="E1475" i="3"/>
  <c r="E640" i="3"/>
  <c r="E431" i="3"/>
  <c r="E793" i="3"/>
  <c r="E439" i="3"/>
  <c r="E669" i="3"/>
  <c r="E703" i="3"/>
  <c r="E543" i="3"/>
  <c r="E444" i="3"/>
  <c r="E1474" i="3"/>
  <c r="E1335" i="3"/>
  <c r="E671" i="3"/>
  <c r="E1300" i="3"/>
  <c r="E63" i="3"/>
  <c r="E902" i="3"/>
  <c r="E544" i="3"/>
  <c r="E116" i="3"/>
  <c r="E1209" i="3"/>
  <c r="E1155" i="3"/>
  <c r="E161" i="3"/>
  <c r="E942" i="3"/>
  <c r="E291" i="3"/>
  <c r="E715" i="3"/>
  <c r="E1473" i="3"/>
  <c r="E251" i="3"/>
  <c r="E388" i="3"/>
  <c r="E229" i="3"/>
  <c r="E1162" i="3"/>
  <c r="E1052" i="3"/>
  <c r="E79" i="3"/>
  <c r="E614" i="3"/>
  <c r="E639" i="3"/>
  <c r="E698" i="3"/>
  <c r="E710" i="3"/>
  <c r="E1157" i="3"/>
  <c r="E1472" i="3"/>
  <c r="E146" i="3"/>
  <c r="E307" i="3"/>
  <c r="E482" i="3"/>
  <c r="E623" i="3"/>
  <c r="E495" i="3"/>
  <c r="E337" i="3"/>
  <c r="E1220" i="3"/>
  <c r="E38" i="3"/>
  <c r="E796" i="3"/>
  <c r="E332" i="3"/>
  <c r="E836" i="3"/>
  <c r="E1289" i="3"/>
  <c r="E1121" i="3"/>
  <c r="E743" i="3"/>
  <c r="E432" i="3"/>
  <c r="E114" i="3"/>
  <c r="E71" i="3"/>
  <c r="E690" i="3"/>
  <c r="E156" i="3"/>
  <c r="E143" i="3"/>
  <c r="E37" i="3"/>
  <c r="E399" i="3"/>
  <c r="E628" i="3"/>
  <c r="E589" i="3"/>
  <c r="E588" i="3"/>
  <c r="E745" i="3"/>
  <c r="E36" i="3"/>
  <c r="E1257" i="3"/>
  <c r="E1319" i="3"/>
  <c r="E1342" i="3"/>
  <c r="E613" i="3"/>
  <c r="E769" i="3"/>
  <c r="E1388" i="3"/>
  <c r="E554" i="3"/>
  <c r="E876" i="3"/>
  <c r="E766" i="3"/>
  <c r="E1234" i="3"/>
  <c r="E1114" i="3"/>
  <c r="E1371" i="3"/>
  <c r="E1142" i="3"/>
  <c r="E1369" i="3"/>
  <c r="E664" i="3"/>
  <c r="E564" i="3"/>
  <c r="E1341" i="3"/>
  <c r="E1068" i="3"/>
  <c r="E408" i="3"/>
  <c r="E954" i="3"/>
  <c r="E1168" i="3"/>
  <c r="E1422" i="3"/>
  <c r="E764" i="3"/>
  <c r="E1159" i="3"/>
  <c r="E1003" i="3"/>
  <c r="E811" i="3"/>
  <c r="E1471" i="3"/>
  <c r="E1303" i="3"/>
  <c r="E1399" i="3"/>
  <c r="E1087" i="3"/>
  <c r="E956" i="3"/>
  <c r="E1470" i="3"/>
  <c r="E378" i="3"/>
  <c r="E35" i="3"/>
  <c r="E1262" i="3"/>
  <c r="E468" i="3"/>
  <c r="E673" i="3"/>
  <c r="E1041" i="3"/>
  <c r="E1378" i="3"/>
  <c r="E280" i="3"/>
  <c r="E835" i="3"/>
  <c r="E959" i="3"/>
  <c r="E849" i="3"/>
  <c r="E1250" i="3"/>
  <c r="E995" i="3"/>
  <c r="E530" i="3"/>
  <c r="E866" i="3"/>
  <c r="E34" i="3"/>
  <c r="E1331" i="3"/>
  <c r="E1263" i="3"/>
  <c r="E978" i="3"/>
  <c r="E856" i="3"/>
  <c r="E391" i="3"/>
  <c r="E368" i="3"/>
  <c r="E70" i="3"/>
  <c r="E221" i="3"/>
  <c r="E742" i="3"/>
  <c r="E535" i="3"/>
  <c r="E1256" i="3"/>
  <c r="E1027" i="3"/>
  <c r="E1044" i="3"/>
  <c r="E1402" i="3"/>
  <c r="E1230" i="3"/>
  <c r="E1074" i="3"/>
  <c r="E1012" i="3"/>
  <c r="E984" i="3"/>
  <c r="E1079" i="3"/>
  <c r="E864" i="3"/>
  <c r="E566" i="3"/>
  <c r="E113" i="3"/>
  <c r="E829" i="3"/>
  <c r="E1354" i="3"/>
  <c r="E1225" i="3"/>
  <c r="E1105" i="3"/>
  <c r="E688" i="3"/>
  <c r="E702" i="3"/>
  <c r="E638" i="3"/>
  <c r="E256" i="3"/>
  <c r="E987" i="3"/>
  <c r="E1290" i="3"/>
  <c r="E1292" i="3"/>
  <c r="E1116" i="3"/>
  <c r="E854" i="3"/>
  <c r="E350" i="3"/>
  <c r="E370" i="3"/>
  <c r="E115" i="3"/>
  <c r="E951" i="3"/>
  <c r="E691" i="3"/>
  <c r="E382" i="3"/>
  <c r="E33" i="3"/>
  <c r="E467" i="3"/>
  <c r="E284" i="3"/>
  <c r="E696" i="3"/>
  <c r="E197" i="3"/>
  <c r="E819" i="3"/>
  <c r="E1469" i="3"/>
  <c r="E963" i="3"/>
  <c r="E982" i="3"/>
  <c r="E152" i="3"/>
  <c r="E1468" i="3"/>
  <c r="E1191" i="3"/>
  <c r="E331" i="3"/>
  <c r="E487" i="3"/>
  <c r="E1329" i="3"/>
  <c r="E1214" i="3"/>
  <c r="E903" i="3"/>
  <c r="E1467" i="3"/>
  <c r="E541" i="3"/>
  <c r="E1108" i="3"/>
  <c r="E1264" i="3"/>
  <c r="E725" i="3"/>
  <c r="E1104" i="3"/>
  <c r="E180" i="3"/>
  <c r="E1466" i="3"/>
  <c r="E1465" i="3"/>
  <c r="E248" i="3"/>
  <c r="E500" i="3"/>
  <c r="E795" i="3"/>
  <c r="E434" i="3"/>
  <c r="E526" i="3"/>
  <c r="E657" i="3"/>
  <c r="E479" i="3"/>
  <c r="E469" i="3"/>
  <c r="E647" i="3"/>
  <c r="E1280" i="3"/>
  <c r="E275" i="3"/>
  <c r="E1405" i="3"/>
  <c r="E1326" i="3"/>
  <c r="E1139" i="3"/>
  <c r="E524" i="3"/>
  <c r="E1333" i="3"/>
  <c r="E787" i="3"/>
  <c r="E1037" i="3"/>
  <c r="E1033" i="3"/>
  <c r="E785" i="3"/>
  <c r="E584" i="3"/>
  <c r="E411" i="3"/>
  <c r="E560" i="3"/>
  <c r="E1026" i="3"/>
  <c r="E1464" i="3"/>
  <c r="E1181" i="3"/>
  <c r="E593" i="3"/>
  <c r="E532" i="3"/>
  <c r="E630" i="3"/>
  <c r="E246" i="3"/>
  <c r="E700" i="3"/>
  <c r="E888" i="3"/>
  <c r="E1312" i="3"/>
  <c r="E362" i="3"/>
  <c r="E594" i="3"/>
  <c r="E1053" i="3"/>
  <c r="E660" i="3"/>
  <c r="E621" i="3"/>
  <c r="E1417" i="3"/>
  <c r="E1294" i="3"/>
  <c r="E1113" i="3"/>
  <c r="E792" i="3"/>
  <c r="E32" i="3"/>
  <c r="E807" i="3"/>
  <c r="E31" i="3"/>
  <c r="E30" i="3"/>
  <c r="E151" i="3"/>
  <c r="E1232" i="3"/>
  <c r="E258" i="3"/>
  <c r="E862" i="3"/>
  <c r="E998" i="3"/>
  <c r="E968" i="3"/>
  <c r="E360" i="3"/>
  <c r="E1166" i="3"/>
  <c r="E1423" i="3"/>
  <c r="E1463" i="3"/>
  <c r="E1462" i="3"/>
  <c r="E1461" i="3"/>
  <c r="E1460" i="3"/>
  <c r="E389" i="3"/>
  <c r="E29" i="3"/>
  <c r="E737" i="3"/>
  <c r="E1429" i="3"/>
  <c r="E1459" i="3"/>
  <c r="E1375" i="3"/>
  <c r="E1321" i="3"/>
  <c r="E1282" i="3"/>
  <c r="E1458" i="3"/>
  <c r="E1409" i="3"/>
  <c r="E1301" i="3"/>
  <c r="E1457" i="3"/>
  <c r="E729" i="3"/>
  <c r="E1199" i="3"/>
  <c r="E1456" i="3"/>
  <c r="E1058" i="3"/>
  <c r="E1455" i="3"/>
  <c r="E416" i="3"/>
  <c r="E1278" i="3"/>
  <c r="E1010" i="3"/>
  <c r="E1404" i="3"/>
  <c r="E1376" i="3"/>
  <c r="E1454" i="3"/>
  <c r="E1453" i="3"/>
  <c r="E1318" i="3"/>
  <c r="E1407" i="3"/>
  <c r="E930" i="3"/>
  <c r="E1316" i="3"/>
  <c r="E1334" i="3"/>
  <c r="E267" i="3"/>
  <c r="E804" i="3"/>
  <c r="E1325" i="3"/>
  <c r="E1235" i="3"/>
  <c r="E1348" i="3"/>
  <c r="E1061" i="3"/>
  <c r="E1227" i="3"/>
  <c r="E1452" i="3"/>
  <c r="E1415" i="3"/>
  <c r="E1036" i="3"/>
  <c r="E1413" i="3"/>
  <c r="E758" i="3"/>
  <c r="E1031" i="3"/>
  <c r="E1346" i="3"/>
  <c r="E294" i="3"/>
  <c r="E252" i="3"/>
  <c r="E1174" i="3"/>
  <c r="E175" i="3"/>
  <c r="E308" i="3"/>
  <c r="E78" i="3"/>
  <c r="E134" i="3"/>
  <c r="E568" i="3"/>
  <c r="E265" i="3"/>
  <c r="E753" i="3"/>
  <c r="E1252" i="3"/>
  <c r="E409" i="3"/>
  <c r="E1279" i="3"/>
  <c r="E1072" i="3"/>
  <c r="E1382" i="3"/>
  <c r="E1120" i="3"/>
  <c r="E1246" i="3"/>
  <c r="E765" i="3"/>
  <c r="E646" i="3"/>
  <c r="E738" i="3"/>
  <c r="E169" i="3"/>
  <c r="E997" i="3"/>
  <c r="E616" i="3"/>
  <c r="E728" i="3"/>
  <c r="E1022" i="3"/>
  <c r="E821" i="3"/>
  <c r="E317" i="3"/>
  <c r="E1384" i="3"/>
  <c r="E497" i="3"/>
  <c r="E1451" i="3"/>
  <c r="E943" i="3"/>
  <c r="E449" i="3"/>
  <c r="E686" i="3"/>
  <c r="E1178" i="3"/>
  <c r="E693" i="3"/>
  <c r="E436" i="3"/>
  <c r="E1255" i="3"/>
  <c r="E1098" i="3"/>
  <c r="E28" i="3"/>
  <c r="E632" i="3"/>
  <c r="E605" i="3"/>
  <c r="E1096" i="3"/>
  <c r="E1156" i="3"/>
  <c r="E504" i="3"/>
  <c r="E1032" i="3"/>
  <c r="E1082" i="3"/>
  <c r="E1366" i="3"/>
  <c r="E272" i="3"/>
  <c r="E513" i="3"/>
  <c r="E694" i="3"/>
  <c r="E293" i="3"/>
  <c r="E202" i="3"/>
  <c r="E844" i="3"/>
  <c r="E985" i="3"/>
  <c r="E798" i="3"/>
  <c r="E929" i="3"/>
  <c r="E1213" i="3"/>
  <c r="E97" i="3"/>
  <c r="E1152" i="3"/>
  <c r="E672" i="3"/>
  <c r="E445" i="3"/>
  <c r="E73" i="3"/>
  <c r="E1089" i="3"/>
  <c r="E670" i="3"/>
  <c r="E542" i="3"/>
  <c r="E908" i="3"/>
  <c r="E924" i="3"/>
  <c r="E780" i="3"/>
  <c r="E1285" i="3"/>
  <c r="E120" i="3"/>
  <c r="E580" i="3"/>
  <c r="E1048" i="3"/>
  <c r="E1029" i="3"/>
  <c r="E460" i="3"/>
  <c r="E1293" i="3"/>
  <c r="E403" i="3"/>
  <c r="E215" i="3"/>
  <c r="E1339" i="3"/>
  <c r="E953" i="3"/>
  <c r="E188" i="3"/>
  <c r="E393" i="3"/>
  <c r="E1005" i="3"/>
  <c r="E830" i="3"/>
  <c r="E1190" i="3"/>
  <c r="E199" i="3"/>
  <c r="E373" i="3"/>
  <c r="E407" i="3"/>
  <c r="E679" i="3"/>
  <c r="E937" i="3"/>
  <c r="E1245" i="3"/>
  <c r="E349" i="3"/>
  <c r="E1450" i="3"/>
  <c r="E412" i="3"/>
  <c r="E547" i="3"/>
  <c r="E676" i="3"/>
  <c r="E1171" i="3"/>
  <c r="E191" i="3"/>
  <c r="E935" i="3"/>
  <c r="E1419" i="3"/>
  <c r="E339" i="3"/>
  <c r="E1210" i="3"/>
  <c r="E687" i="3"/>
  <c r="E603" i="3"/>
  <c r="E561" i="3"/>
  <c r="E1182" i="3"/>
  <c r="E825" i="3"/>
  <c r="E340" i="3"/>
  <c r="E734" i="3"/>
  <c r="E833" i="3"/>
  <c r="E27" i="3"/>
  <c r="E1056" i="3"/>
  <c r="E905" i="3"/>
  <c r="E859" i="3"/>
  <c r="E1258" i="3"/>
  <c r="E1125" i="3"/>
  <c r="E746" i="3"/>
  <c r="E546" i="3"/>
  <c r="E133" i="3"/>
  <c r="E160" i="3"/>
  <c r="E852" i="3"/>
  <c r="E1163" i="3"/>
  <c r="E26" i="3"/>
  <c r="E850" i="3"/>
  <c r="E916" i="3"/>
  <c r="E988" i="3"/>
  <c r="E1192" i="3"/>
  <c r="E1091" i="3"/>
  <c r="E25" i="3"/>
  <c r="E885" i="3"/>
  <c r="E528" i="3"/>
  <c r="E622" i="3"/>
  <c r="E420" i="3"/>
  <c r="E289" i="3"/>
  <c r="E808" i="3"/>
  <c r="E430" i="3"/>
  <c r="E1202" i="3"/>
  <c r="E617" i="3"/>
  <c r="E1195" i="3"/>
  <c r="E777" i="3"/>
  <c r="E601" i="3"/>
  <c r="E273" i="3"/>
  <c r="E891" i="3"/>
  <c r="E404" i="3"/>
  <c r="E718" i="3"/>
  <c r="E24" i="3"/>
  <c r="E305" i="3"/>
  <c r="H18" i="18" l="1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616" i="18"/>
  <c r="H617" i="18"/>
  <c r="H618" i="18"/>
  <c r="H619" i="18"/>
  <c r="H620" i="18"/>
  <c r="H621" i="18"/>
  <c r="H622" i="18"/>
  <c r="H623" i="18"/>
  <c r="H624" i="18"/>
  <c r="H625" i="18"/>
  <c r="H626" i="18"/>
  <c r="H627" i="18"/>
  <c r="H628" i="18"/>
  <c r="H629" i="18"/>
  <c r="H630" i="18"/>
  <c r="H631" i="18"/>
  <c r="H632" i="18"/>
  <c r="H633" i="18"/>
  <c r="H634" i="18"/>
  <c r="H635" i="18"/>
  <c r="H636" i="18"/>
  <c r="H637" i="18"/>
  <c r="H638" i="18"/>
  <c r="H639" i="18"/>
  <c r="H640" i="18"/>
  <c r="H641" i="18"/>
  <c r="H642" i="18"/>
  <c r="H643" i="18"/>
  <c r="H644" i="18"/>
  <c r="H645" i="18"/>
  <c r="H646" i="18"/>
  <c r="H647" i="18"/>
  <c r="H648" i="18"/>
  <c r="H649" i="18"/>
  <c r="H650" i="18"/>
  <c r="H651" i="18"/>
  <c r="H652" i="18"/>
  <c r="H653" i="18"/>
  <c r="H654" i="18"/>
  <c r="H655" i="18"/>
  <c r="H656" i="18"/>
  <c r="H657" i="18"/>
  <c r="H658" i="18"/>
  <c r="H659" i="18"/>
  <c r="H660" i="18"/>
  <c r="H661" i="18"/>
  <c r="H662" i="18"/>
  <c r="H663" i="18"/>
  <c r="H664" i="18"/>
  <c r="H665" i="18"/>
  <c r="H666" i="18"/>
  <c r="H667" i="18"/>
  <c r="H668" i="18"/>
  <c r="H669" i="18"/>
  <c r="H670" i="18"/>
  <c r="H672" i="18"/>
  <c r="H673" i="18"/>
  <c r="H674" i="18"/>
  <c r="H675" i="18"/>
  <c r="H676" i="18"/>
  <c r="H677" i="18"/>
  <c r="H678" i="18"/>
  <c r="H679" i="18"/>
  <c r="E225" i="3" l="1"/>
  <c r="E385" i="3"/>
  <c r="E994" i="3"/>
  <c r="E892" i="3"/>
  <c r="E624" i="3"/>
  <c r="E1128" i="3"/>
  <c r="E529" i="3"/>
  <c r="E683" i="3"/>
  <c r="E961" i="3"/>
  <c r="E1094" i="3"/>
  <c r="E739" i="3"/>
  <c r="E1186" i="3"/>
  <c r="E901" i="3"/>
  <c r="E522" i="3"/>
  <c r="E1160" i="3"/>
  <c r="E897" i="3"/>
  <c r="E310" i="3"/>
  <c r="E81" i="3"/>
  <c r="E421" i="3"/>
  <c r="E80" i="3"/>
  <c r="E565" i="3"/>
  <c r="E109" i="3"/>
  <c r="E1389" i="3"/>
  <c r="E318" i="3"/>
  <c r="E612" i="3"/>
  <c r="E1281" i="3"/>
  <c r="E195" i="3"/>
  <c r="E509" i="3"/>
  <c r="E1304" i="3"/>
  <c r="E840" i="3"/>
  <c r="E577" i="3"/>
  <c r="E1381" i="3"/>
  <c r="E351" i="3"/>
  <c r="E168" i="3"/>
  <c r="E517" i="3"/>
  <c r="E395" i="3"/>
  <c r="E1269" i="3"/>
  <c r="E756" i="3"/>
  <c r="E366" i="3"/>
  <c r="E338" i="3"/>
  <c r="E425" i="3"/>
  <c r="E426" i="3"/>
  <c r="E1039" i="3"/>
  <c r="E824" i="3"/>
  <c r="E865" i="3"/>
  <c r="E555" i="3"/>
  <c r="E240" i="3"/>
  <c r="E302" i="3"/>
  <c r="E1439" i="3"/>
  <c r="E1330" i="3"/>
  <c r="E1283" i="3"/>
  <c r="E944" i="3"/>
  <c r="E883" i="3"/>
  <c r="E834" i="3"/>
  <c r="E214" i="3"/>
  <c r="E1131" i="3"/>
  <c r="E692" i="3"/>
  <c r="E281" i="3"/>
  <c r="E578" i="3"/>
  <c r="E193" i="3"/>
  <c r="E832" i="3"/>
  <c r="E538" i="3"/>
  <c r="E1109" i="3"/>
  <c r="E321" i="3"/>
  <c r="E934" i="3"/>
  <c r="E1132" i="3"/>
  <c r="E322" i="3"/>
  <c r="E512" i="3"/>
  <c r="E438" i="3"/>
  <c r="E253" i="3"/>
  <c r="E493" i="3"/>
  <c r="E241" i="3"/>
  <c r="E882" i="3"/>
  <c r="E986" i="3"/>
  <c r="E741" i="3"/>
  <c r="E828" i="3"/>
  <c r="E266" i="3"/>
  <c r="E955" i="3"/>
  <c r="E957" i="3"/>
  <c r="E327" i="3"/>
  <c r="E1179" i="3"/>
  <c r="E884" i="3"/>
  <c r="E299" i="3"/>
  <c r="E139" i="3"/>
  <c r="E650" i="3"/>
  <c r="E1387" i="3"/>
  <c r="E481" i="3"/>
  <c r="E894" i="3"/>
  <c r="E486" i="3"/>
  <c r="E107" i="3"/>
  <c r="E607" i="3"/>
  <c r="E140" i="3"/>
  <c r="E77" i="3"/>
  <c r="E478" i="3"/>
  <c r="E9" i="3"/>
  <c r="E8" i="3"/>
  <c r="E437" i="3"/>
  <c r="E890" i="3"/>
  <c r="E711" i="3"/>
  <c r="E822" i="3"/>
  <c r="E242" i="3"/>
  <c r="E75" i="3"/>
  <c r="E572" i="3"/>
  <c r="E236" i="3"/>
  <c r="E231" i="3"/>
  <c r="E537" i="3"/>
  <c r="E716" i="3"/>
  <c r="E1438" i="3"/>
  <c r="E1411" i="3"/>
  <c r="E1183" i="3"/>
  <c r="E1167" i="3"/>
  <c r="E181" i="3"/>
  <c r="E658" i="3"/>
  <c r="E946" i="3"/>
  <c r="E809" i="3"/>
  <c r="E919" i="3"/>
  <c r="E110" i="3"/>
  <c r="E967" i="3"/>
  <c r="E925" i="3"/>
  <c r="E713" i="3"/>
  <c r="E941" i="3"/>
  <c r="E1050" i="3"/>
  <c r="E1272" i="3"/>
  <c r="E570" i="3"/>
  <c r="E124" i="3"/>
  <c r="E1368" i="3"/>
  <c r="E1107" i="3"/>
  <c r="E816" i="3"/>
  <c r="E213" i="3"/>
  <c r="E283" i="3"/>
  <c r="E223" i="3"/>
  <c r="E447" i="3"/>
  <c r="E1244" i="3"/>
  <c r="E899" i="3"/>
  <c r="E1083" i="3"/>
  <c r="E91" i="3"/>
  <c r="E1222" i="3"/>
  <c r="E771" i="3"/>
  <c r="E1306" i="3"/>
  <c r="E921" i="3"/>
  <c r="E708" i="3"/>
  <c r="E600" i="3"/>
  <c r="E1332" i="3"/>
  <c r="E838" i="3"/>
  <c r="E857" i="3"/>
  <c r="E520" i="3"/>
  <c r="E1427" i="3"/>
  <c r="E552" i="3"/>
  <c r="E556" i="3"/>
  <c r="E533" i="3"/>
  <c r="E325" i="3"/>
  <c r="E1295" i="3"/>
  <c r="E869" i="3"/>
  <c r="E655" i="3"/>
  <c r="E359" i="3"/>
  <c r="E643" i="3"/>
  <c r="E1002" i="3"/>
  <c r="E668" i="3"/>
  <c r="E141" i="3"/>
  <c r="E372" i="3"/>
  <c r="E1196" i="3"/>
  <c r="E581" i="3"/>
  <c r="E1034" i="3"/>
  <c r="E958" i="3"/>
  <c r="E345" i="3"/>
  <c r="E286" i="3"/>
  <c r="E516" i="3"/>
  <c r="E1426" i="3"/>
  <c r="E911" i="3"/>
  <c r="E678" i="3"/>
  <c r="E158" i="3"/>
  <c r="E1145" i="3"/>
  <c r="E68" i="3"/>
  <c r="E887" i="3"/>
  <c r="E499" i="3"/>
  <c r="E801" i="3"/>
  <c r="E464" i="3"/>
  <c r="E510" i="3"/>
  <c r="E757" i="3"/>
  <c r="E18" i="3"/>
  <c r="E15" i="3"/>
  <c r="E933" i="3"/>
  <c r="E1184" i="3"/>
  <c r="E573" i="3"/>
  <c r="E602" i="3"/>
  <c r="E177" i="3"/>
  <c r="E1119" i="3"/>
  <c r="E1274" i="3"/>
  <c r="E1135" i="3"/>
  <c r="E567" i="3"/>
  <c r="E128" i="3"/>
  <c r="E292" i="3"/>
  <c r="E90" i="3"/>
  <c r="E142" i="3"/>
  <c r="E442" i="3"/>
  <c r="E1440" i="3"/>
  <c r="E506" i="3"/>
  <c r="E799" i="3"/>
  <c r="E145" i="3"/>
  <c r="E721" i="3"/>
  <c r="E539" i="3"/>
  <c r="E1286" i="3"/>
  <c r="E1247" i="3"/>
  <c r="E1180" i="3"/>
  <c r="E5" i="3"/>
  <c r="E457" i="3"/>
  <c r="E144" i="3"/>
  <c r="E1433" i="3"/>
  <c r="E483" i="3"/>
  <c r="E806" i="3"/>
  <c r="E1016" i="3"/>
  <c r="E1137" i="3"/>
  <c r="E906" i="3"/>
  <c r="E255" i="3"/>
  <c r="E82" i="3"/>
  <c r="E803" i="3"/>
  <c r="E354" i="3"/>
  <c r="E895" i="3"/>
  <c r="E1085" i="3"/>
  <c r="E238" i="3"/>
  <c r="E981" i="3"/>
  <c r="E218" i="3"/>
  <c r="E606" i="3"/>
  <c r="E17" i="3"/>
  <c r="E1355" i="3"/>
  <c r="E374" i="3"/>
  <c r="E1024" i="3"/>
  <c r="E22" i="3"/>
  <c r="E314" i="3"/>
  <c r="E1158" i="3"/>
  <c r="E1081" i="3"/>
  <c r="E455" i="3"/>
  <c r="E87" i="3"/>
  <c r="E123" i="3"/>
  <c r="E257" i="3"/>
  <c r="E163" i="3"/>
  <c r="E1148" i="3"/>
  <c r="E1397" i="3"/>
  <c r="E996" i="3"/>
  <c r="E1008" i="3"/>
  <c r="E1444" i="3"/>
  <c r="E1066" i="3"/>
  <c r="E1080" i="3"/>
  <c r="E14" i="3"/>
  <c r="E1126" i="3"/>
  <c r="E599" i="3"/>
  <c r="E608" i="3"/>
  <c r="E871" i="3"/>
  <c r="E582" i="3"/>
  <c r="E379" i="3"/>
  <c r="E376" i="3"/>
  <c r="E1345" i="3"/>
  <c r="E797" i="3"/>
  <c r="E761" i="3"/>
  <c r="E328" i="3"/>
  <c r="E210" i="3"/>
  <c r="E720" i="3"/>
  <c r="E1115" i="3"/>
  <c r="E380" i="3"/>
  <c r="E662" i="3"/>
  <c r="E878" i="3"/>
  <c r="E84" i="3"/>
  <c r="E1441" i="3"/>
  <c r="E313" i="3"/>
  <c r="E471" i="3"/>
  <c r="E545" i="3"/>
  <c r="E1353" i="3"/>
  <c r="E405" i="3"/>
  <c r="E190" i="3"/>
  <c r="E245" i="3"/>
  <c r="E1284" i="3"/>
  <c r="E661" i="3"/>
  <c r="E1328" i="3"/>
  <c r="E1149" i="3"/>
  <c r="E563" i="3"/>
  <c r="E7" i="3"/>
  <c r="E131" i="3"/>
  <c r="E290" i="3"/>
  <c r="E575" i="3"/>
  <c r="E186" i="3"/>
  <c r="E971" i="3"/>
  <c r="E358" i="3"/>
  <c r="E893" i="3"/>
  <c r="E6" i="3"/>
  <c r="E1095" i="3"/>
  <c r="E979" i="3"/>
  <c r="E826" i="3"/>
  <c r="E329" i="3"/>
  <c r="E514" i="3"/>
  <c r="E159" i="3"/>
  <c r="E64" i="3"/>
  <c r="E505" i="3"/>
  <c r="E463" i="3"/>
  <c r="E723" i="3"/>
  <c r="E288" i="3"/>
  <c r="E665" i="3"/>
  <c r="E435" i="3"/>
  <c r="E651" i="3"/>
  <c r="E615" i="3"/>
  <c r="E699" i="3"/>
  <c r="E1073" i="3"/>
  <c r="E1361" i="3"/>
  <c r="E1373" i="3"/>
  <c r="E465" i="3"/>
  <c r="E1217" i="3"/>
  <c r="E817" i="3"/>
  <c r="E873" i="3"/>
  <c r="E1177" i="3"/>
  <c r="E1218" i="3"/>
  <c r="E1060" i="3"/>
  <c r="E1028" i="3"/>
  <c r="E1071" i="3"/>
  <c r="E1000" i="3"/>
  <c r="E1432" i="3"/>
  <c r="E1211" i="3"/>
  <c r="E827" i="3"/>
  <c r="E250" i="3"/>
  <c r="E974" i="3"/>
  <c r="E300" i="3"/>
  <c r="E748" i="3"/>
  <c r="E744" i="3"/>
  <c r="E928" i="3"/>
  <c r="E1240" i="3"/>
  <c r="E129" i="3"/>
  <c r="E182" i="3"/>
  <c r="E1265" i="3"/>
  <c r="E170" i="3"/>
  <c r="E1236" i="3"/>
  <c r="E791" i="3"/>
  <c r="E492" i="3"/>
  <c r="E23" i="3"/>
  <c r="E285" i="3"/>
  <c r="E551" i="3"/>
  <c r="E184" i="3"/>
  <c r="E472" i="3"/>
  <c r="E125" i="3"/>
  <c r="E1011" i="3"/>
  <c r="E540" i="3"/>
  <c r="E347" i="3"/>
  <c r="E1270" i="3"/>
  <c r="E183" i="3"/>
  <c r="E19" i="3"/>
  <c r="E1350" i="3"/>
  <c r="E1447" i="3"/>
  <c r="E356" i="3"/>
  <c r="E268" i="3"/>
  <c r="E1224" i="3"/>
  <c r="E69" i="3"/>
  <c r="E666" i="3"/>
  <c r="E208" i="3"/>
  <c r="E446" i="3"/>
  <c r="E1313" i="3"/>
  <c r="E762" i="3"/>
  <c r="E1078" i="3"/>
  <c r="E320" i="3"/>
  <c r="E1377" i="3"/>
  <c r="E1059" i="3"/>
  <c r="E489" i="3"/>
  <c r="E574" i="3"/>
  <c r="E1425" i="3"/>
  <c r="E1055" i="3"/>
  <c r="E85" i="3"/>
  <c r="E863" i="3"/>
  <c r="E1392" i="3"/>
  <c r="E243" i="3"/>
  <c r="E626" i="3"/>
  <c r="E66" i="3"/>
  <c r="E881" i="3"/>
  <c r="E1260" i="3"/>
  <c r="E298" i="3"/>
  <c r="E813" i="3"/>
  <c r="E1043" i="3"/>
  <c r="E1396" i="3"/>
  <c r="E1069" i="3"/>
  <c r="E1430" i="3"/>
  <c r="E1323" i="3"/>
  <c r="E279" i="3"/>
  <c r="E16" i="3"/>
  <c r="E872" i="3"/>
  <c r="E1092" i="3"/>
  <c r="E101" i="3"/>
  <c r="E295" i="3"/>
  <c r="E219" i="3"/>
  <c r="E383" i="3"/>
  <c r="E782" i="3"/>
  <c r="E992" i="3"/>
  <c r="E697" i="3"/>
  <c r="E13" i="3"/>
  <c r="E274" i="3"/>
  <c r="E1138" i="3"/>
  <c r="E304" i="3"/>
  <c r="E1124" i="3"/>
  <c r="E94" i="3"/>
  <c r="E1442" i="3"/>
  <c r="E410" i="3"/>
  <c r="E413" i="3"/>
  <c r="E989" i="3"/>
  <c r="E204" i="3"/>
  <c r="E296" i="3"/>
  <c r="E508" i="3"/>
  <c r="E867" i="3"/>
  <c r="E106" i="3"/>
  <c r="E502" i="3"/>
  <c r="E776" i="3"/>
  <c r="E476" i="3"/>
  <c r="E95" i="3"/>
  <c r="E749" i="3"/>
  <c r="E980" i="3"/>
  <c r="E1200" i="3"/>
  <c r="E277" i="3"/>
  <c r="E952" i="3"/>
  <c r="E427" i="3"/>
  <c r="E1418" i="3"/>
  <c r="E157" i="3"/>
  <c r="E98" i="3"/>
  <c r="E705" i="3"/>
  <c r="E1057" i="3"/>
  <c r="E1314" i="3"/>
  <c r="E732" i="3"/>
  <c r="E1344" i="3"/>
  <c r="E815" i="3"/>
  <c r="E1351" i="3"/>
  <c r="E770" i="3"/>
  <c r="E759" i="3"/>
  <c r="E1358" i="3"/>
  <c r="E111" i="3"/>
  <c r="E938" i="3"/>
  <c r="E747" i="3"/>
  <c r="E633" i="3"/>
  <c r="E4" i="3"/>
  <c r="E898" i="3"/>
  <c r="E653" i="3"/>
  <c r="E1383" i="3"/>
  <c r="E428" i="3"/>
  <c r="E868" i="3"/>
  <c r="E1372" i="3"/>
  <c r="E1175" i="3"/>
  <c r="E900" i="3"/>
  <c r="E271" i="3"/>
  <c r="E1249" i="3"/>
  <c r="E656" i="3"/>
  <c r="E1127" i="3"/>
  <c r="E549" i="3"/>
  <c r="E3" i="3"/>
  <c r="E1412" i="3"/>
  <c r="E886" i="3"/>
  <c r="E973" i="3"/>
  <c r="E558" i="3"/>
  <c r="E525" i="3"/>
  <c r="E976" i="3"/>
  <c r="E1299" i="3"/>
  <c r="E1147" i="3"/>
  <c r="E346" i="3"/>
  <c r="E772" i="3"/>
  <c r="E205" i="3"/>
  <c r="E167" i="3"/>
  <c r="E1216" i="3"/>
  <c r="E784" i="3"/>
  <c r="E654" i="3"/>
  <c r="E89" i="3"/>
  <c r="E977" i="3"/>
  <c r="E316" i="3"/>
  <c r="E1446" i="3"/>
  <c r="E1271" i="3"/>
  <c r="E203" i="3"/>
  <c r="E1161" i="3"/>
  <c r="E1380" i="3"/>
  <c r="E342" i="3"/>
  <c r="E1170" i="3"/>
  <c r="E297" i="3"/>
  <c r="E521" i="3"/>
  <c r="E103" i="3"/>
  <c r="E1122" i="3"/>
  <c r="E361" i="3"/>
  <c r="E138" i="3"/>
  <c r="E1357" i="3"/>
  <c r="E609" i="3"/>
  <c r="E147" i="3"/>
  <c r="E949" i="3"/>
  <c r="E1435" i="3"/>
  <c r="E1007" i="3"/>
  <c r="E355" i="3"/>
  <c r="E1243" i="3"/>
  <c r="E162" i="3"/>
  <c r="E727" i="3"/>
  <c r="E860" i="3"/>
  <c r="E1364" i="3"/>
  <c r="E235" i="3"/>
  <c r="E1090" i="3"/>
  <c r="E1428" i="3"/>
  <c r="E1197" i="3"/>
  <c r="E406" i="3"/>
  <c r="E1118" i="3"/>
  <c r="E1445" i="3"/>
  <c r="E1443" i="3"/>
  <c r="E1103" i="3"/>
  <c r="E1317" i="3"/>
  <c r="E962" i="3"/>
  <c r="E1019" i="3"/>
  <c r="E490" i="3"/>
  <c r="E456" i="3"/>
  <c r="E1277" i="3"/>
  <c r="E21" i="3"/>
  <c r="E1221" i="3"/>
  <c r="E1208" i="3"/>
  <c r="E1448" i="3"/>
  <c r="E719" i="3"/>
  <c r="E557" i="3"/>
  <c r="E717" i="3"/>
  <c r="E433" i="3"/>
  <c r="E1154" i="3"/>
  <c r="E172" i="3"/>
  <c r="E458" i="3"/>
  <c r="E848" i="3"/>
  <c r="E1288" i="3"/>
  <c r="E841" i="3"/>
  <c r="E83" i="3"/>
  <c r="E726" i="3"/>
  <c r="E1253" i="3"/>
  <c r="E20" i="3"/>
  <c r="E1449" i="3"/>
  <c r="E1233" i="3"/>
  <c r="E689" i="3"/>
  <c r="E802" i="3"/>
  <c r="E1229" i="3"/>
  <c r="E1100" i="3"/>
  <c r="E1254" i="3"/>
  <c r="E287" i="3"/>
  <c r="E65" i="3"/>
  <c r="E590" i="3"/>
  <c r="E637" i="3"/>
  <c r="E461" i="3"/>
  <c r="E1076" i="3"/>
  <c r="E1215" i="3"/>
  <c r="E1173" i="3"/>
  <c r="E684" i="3"/>
  <c r="E1421" i="3"/>
  <c r="E1237" i="3"/>
  <c r="E480" i="3"/>
  <c r="E789" i="3"/>
  <c r="E1401" i="3"/>
  <c r="E1067" i="3"/>
  <c r="E165" i="3"/>
  <c r="E904" i="3"/>
  <c r="E1093" i="3"/>
  <c r="E260" i="3"/>
  <c r="E965" i="3"/>
  <c r="E945" i="3"/>
  <c r="E93" i="3"/>
  <c r="E1117" i="3"/>
  <c r="E206" i="3"/>
  <c r="E663" i="3"/>
  <c r="E1101" i="3"/>
  <c r="E812" i="3"/>
  <c r="E453" i="3"/>
  <c r="E1025" i="3"/>
  <c r="E132" i="3"/>
  <c r="E1261" i="3"/>
  <c r="E1045" i="3"/>
  <c r="E398" i="3"/>
  <c r="E136" i="3"/>
  <c r="E269" i="3"/>
  <c r="E966" i="3"/>
  <c r="E550" i="3"/>
  <c r="E768" i="3"/>
  <c r="E74" i="3"/>
  <c r="E1322" i="3"/>
  <c r="E222" i="3"/>
  <c r="E179" i="3"/>
  <c r="E1231" i="3"/>
  <c r="E641" i="3"/>
  <c r="E12" i="3"/>
  <c r="E814" i="3"/>
  <c r="E108" i="3"/>
  <c r="E363" i="3"/>
  <c r="E1338" i="3"/>
  <c r="E459" i="3"/>
  <c r="E306" i="3"/>
  <c r="E171" i="3"/>
  <c r="E11" i="3"/>
  <c r="E706" i="3"/>
  <c r="E10" i="3"/>
  <c r="E889" i="3"/>
  <c r="E263" i="3"/>
  <c r="E189" i="3"/>
  <c r="E1111" i="3"/>
  <c r="E1374" i="3"/>
  <c r="E760" i="3"/>
  <c r="E914" i="3"/>
  <c r="E1006" i="3"/>
  <c r="E1308" i="3"/>
  <c r="E1251" i="3"/>
  <c r="E377" i="3"/>
  <c r="E343" i="3"/>
  <c r="E130" i="3"/>
  <c r="E254" i="3"/>
  <c r="E419" i="3"/>
  <c r="E1327" i="3"/>
  <c r="E571" i="3"/>
  <c r="E1437" i="3"/>
  <c r="E731" i="3"/>
  <c r="E217" i="3"/>
  <c r="E1436" i="3"/>
  <c r="E1136" i="3"/>
  <c r="E1309" i="3"/>
  <c r="E1324" i="3"/>
  <c r="E207" i="3"/>
  <c r="E837" i="3"/>
  <c r="E752" i="3"/>
  <c r="E1296" i="3"/>
  <c r="E931" i="3"/>
  <c r="E1099" i="3"/>
  <c r="E983" i="3"/>
  <c r="E644" i="3"/>
  <c r="E364" i="3"/>
  <c r="E423" i="3"/>
  <c r="E818" i="3"/>
  <c r="E270" i="3"/>
  <c r="E282" i="3"/>
  <c r="E625" i="3"/>
  <c r="E1047" i="3"/>
  <c r="E680" i="3"/>
  <c r="E1434" i="3"/>
  <c r="E1084" i="3"/>
  <c r="E278" i="3"/>
  <c r="E880" i="3"/>
  <c r="E619" i="3"/>
  <c r="E137" i="3"/>
  <c r="E392" i="3"/>
  <c r="E344" i="3"/>
  <c r="E1018" i="3"/>
  <c r="E390" i="3"/>
  <c r="J46" i="8"/>
  <c r="I46" i="8"/>
  <c r="H46" i="8"/>
  <c r="G46" i="8"/>
  <c r="F46" i="8"/>
  <c r="E46" i="8"/>
  <c r="D46" i="8"/>
  <c r="C46" i="8"/>
  <c r="J43" i="8"/>
  <c r="I43" i="8"/>
  <c r="H43" i="8"/>
  <c r="G43" i="8"/>
  <c r="F43" i="8"/>
  <c r="E43" i="8"/>
  <c r="D43" i="8"/>
  <c r="C43" i="8"/>
  <c r="J40" i="8"/>
  <c r="I40" i="8"/>
  <c r="H40" i="8"/>
  <c r="G40" i="8"/>
  <c r="F40" i="8"/>
  <c r="E40" i="8"/>
  <c r="D40" i="8"/>
  <c r="C40" i="8"/>
  <c r="J37" i="8"/>
  <c r="I37" i="8"/>
  <c r="H37" i="8"/>
  <c r="G37" i="8"/>
  <c r="F37" i="8"/>
  <c r="E37" i="8"/>
  <c r="D37" i="8"/>
  <c r="C37" i="8"/>
  <c r="J34" i="8"/>
  <c r="I34" i="8"/>
  <c r="H34" i="8"/>
  <c r="G34" i="8"/>
  <c r="F34" i="8"/>
  <c r="E34" i="8"/>
  <c r="D34" i="8"/>
  <c r="C34" i="8"/>
  <c r="J31" i="8"/>
  <c r="I31" i="8"/>
  <c r="H31" i="8"/>
  <c r="G31" i="8"/>
  <c r="F31" i="8"/>
  <c r="E31" i="8"/>
  <c r="D31" i="8"/>
  <c r="C31" i="8"/>
  <c r="J28" i="8"/>
  <c r="I28" i="8"/>
  <c r="H28" i="8"/>
  <c r="G28" i="8"/>
  <c r="F28" i="8"/>
  <c r="E28" i="8"/>
  <c r="D28" i="8"/>
  <c r="C28" i="8"/>
  <c r="J25" i="8"/>
  <c r="I25" i="8"/>
  <c r="H25" i="8"/>
  <c r="G25" i="8"/>
  <c r="F25" i="8"/>
  <c r="E25" i="8"/>
  <c r="D25" i="8"/>
  <c r="C25" i="8"/>
  <c r="J22" i="8"/>
  <c r="I22" i="8"/>
  <c r="H22" i="8"/>
  <c r="G22" i="8"/>
  <c r="F22" i="8"/>
  <c r="E22" i="8"/>
  <c r="D22" i="8"/>
  <c r="C22" i="8"/>
  <c r="J19" i="8"/>
  <c r="I19" i="8"/>
  <c r="H19" i="8"/>
  <c r="G19" i="8"/>
  <c r="F19" i="8"/>
  <c r="E19" i="8"/>
  <c r="D19" i="8"/>
  <c r="C19" i="8"/>
  <c r="J16" i="8"/>
  <c r="I16" i="8"/>
  <c r="H16" i="8"/>
  <c r="G16" i="8"/>
  <c r="F16" i="8"/>
  <c r="E16" i="8"/>
  <c r="D16" i="8"/>
  <c r="C16" i="8"/>
  <c r="J13" i="8"/>
  <c r="I13" i="8"/>
  <c r="H13" i="8"/>
  <c r="G13" i="8"/>
  <c r="F13" i="8"/>
  <c r="E13" i="8"/>
  <c r="D13" i="8"/>
  <c r="C13" i="8"/>
  <c r="J10" i="8"/>
  <c r="I10" i="8"/>
  <c r="H10" i="8"/>
  <c r="G10" i="8"/>
  <c r="F10" i="8"/>
  <c r="E10" i="8"/>
  <c r="D10" i="8"/>
  <c r="C10" i="8"/>
  <c r="J7" i="8"/>
  <c r="I7" i="8"/>
  <c r="H7" i="8"/>
  <c r="G7" i="8"/>
  <c r="F7" i="8"/>
  <c r="E7" i="8"/>
  <c r="D7" i="8"/>
  <c r="C7" i="8"/>
  <c r="J4" i="8"/>
  <c r="I4" i="8"/>
  <c r="H4" i="8"/>
  <c r="G4" i="8"/>
  <c r="F4" i="8"/>
  <c r="E4" i="8"/>
  <c r="D4" i="8"/>
  <c r="C4" i="8"/>
  <c r="J45" i="8"/>
  <c r="I45" i="8"/>
  <c r="H45" i="8"/>
  <c r="G45" i="8"/>
  <c r="F45" i="8"/>
  <c r="E45" i="8"/>
  <c r="D45" i="8"/>
  <c r="C45" i="8"/>
  <c r="J42" i="8"/>
  <c r="I42" i="8"/>
  <c r="H42" i="8"/>
  <c r="G42" i="8"/>
  <c r="F42" i="8"/>
  <c r="E42" i="8"/>
  <c r="D42" i="8"/>
  <c r="C42" i="8"/>
  <c r="J39" i="8"/>
  <c r="I39" i="8"/>
  <c r="H39" i="8"/>
  <c r="G39" i="8"/>
  <c r="F39" i="8"/>
  <c r="E39" i="8"/>
  <c r="D39" i="8"/>
  <c r="C39" i="8"/>
  <c r="J36" i="8"/>
  <c r="I36" i="8"/>
  <c r="H36" i="8"/>
  <c r="G36" i="8"/>
  <c r="F36" i="8"/>
  <c r="E36" i="8"/>
  <c r="D36" i="8"/>
  <c r="C36" i="8"/>
  <c r="J33" i="8"/>
  <c r="I33" i="8"/>
  <c r="H33" i="8"/>
  <c r="G33" i="8"/>
  <c r="F33" i="8"/>
  <c r="E33" i="8"/>
  <c r="D33" i="8"/>
  <c r="C33" i="8"/>
  <c r="J30" i="8"/>
  <c r="I30" i="8"/>
  <c r="H30" i="8"/>
  <c r="G30" i="8"/>
  <c r="F30" i="8"/>
  <c r="E30" i="8"/>
  <c r="D30" i="8"/>
  <c r="C30" i="8"/>
  <c r="J27" i="8"/>
  <c r="I27" i="8"/>
  <c r="H27" i="8"/>
  <c r="G27" i="8"/>
  <c r="F27" i="8"/>
  <c r="E27" i="8"/>
  <c r="D27" i="8"/>
  <c r="C27" i="8"/>
  <c r="J24" i="8"/>
  <c r="I24" i="8"/>
  <c r="H24" i="8"/>
  <c r="G24" i="8"/>
  <c r="F24" i="8"/>
  <c r="E24" i="8"/>
  <c r="D24" i="8"/>
  <c r="C24" i="8"/>
  <c r="J21" i="8"/>
  <c r="I21" i="8"/>
  <c r="H21" i="8"/>
  <c r="G21" i="8"/>
  <c r="F21" i="8"/>
  <c r="E21" i="8"/>
  <c r="D21" i="8"/>
  <c r="C21" i="8"/>
  <c r="J18" i="8"/>
  <c r="I18" i="8"/>
  <c r="H18" i="8"/>
  <c r="G18" i="8"/>
  <c r="F18" i="8"/>
  <c r="E18" i="8"/>
  <c r="D18" i="8"/>
  <c r="C18" i="8"/>
  <c r="J15" i="8"/>
  <c r="I15" i="8"/>
  <c r="H15" i="8"/>
  <c r="G15" i="8"/>
  <c r="F15" i="8"/>
  <c r="E15" i="8"/>
  <c r="D15" i="8"/>
  <c r="C15" i="8"/>
  <c r="J12" i="8"/>
  <c r="I12" i="8"/>
  <c r="H12" i="8"/>
  <c r="G12" i="8"/>
  <c r="F12" i="8"/>
  <c r="E12" i="8"/>
  <c r="D12" i="8"/>
  <c r="C12" i="8"/>
  <c r="J9" i="8"/>
  <c r="I9" i="8"/>
  <c r="H9" i="8"/>
  <c r="G9" i="8"/>
  <c r="F9" i="8"/>
  <c r="E9" i="8"/>
  <c r="D9" i="8"/>
  <c r="C9" i="8"/>
  <c r="J6" i="8"/>
  <c r="I6" i="8"/>
  <c r="H6" i="8"/>
  <c r="G6" i="8"/>
  <c r="F6" i="8"/>
  <c r="E6" i="8"/>
  <c r="D6" i="8"/>
  <c r="C6" i="8"/>
  <c r="J3" i="8"/>
  <c r="I3" i="8"/>
  <c r="H3" i="8"/>
  <c r="G3" i="8"/>
  <c r="F3" i="8"/>
  <c r="E3" i="8"/>
  <c r="D3" i="8"/>
  <c r="C3" i="8"/>
  <c r="J44" i="8"/>
  <c r="I44" i="8"/>
  <c r="H44" i="8"/>
  <c r="G44" i="8"/>
  <c r="F44" i="8"/>
  <c r="E44" i="8"/>
  <c r="D44" i="8"/>
  <c r="C44" i="8"/>
  <c r="J41" i="8"/>
  <c r="I41" i="8"/>
  <c r="H41" i="8"/>
  <c r="G41" i="8"/>
  <c r="F41" i="8"/>
  <c r="E41" i="8"/>
  <c r="D41" i="8"/>
  <c r="C41" i="8"/>
  <c r="J38" i="8"/>
  <c r="I38" i="8"/>
  <c r="H38" i="8"/>
  <c r="G38" i="8"/>
  <c r="F38" i="8"/>
  <c r="E38" i="8"/>
  <c r="D38" i="8"/>
  <c r="C38" i="8"/>
  <c r="J35" i="8"/>
  <c r="I35" i="8"/>
  <c r="H35" i="8"/>
  <c r="G35" i="8"/>
  <c r="F35" i="8"/>
  <c r="E35" i="8"/>
  <c r="D35" i="8"/>
  <c r="C35" i="8"/>
  <c r="J32" i="8"/>
  <c r="I32" i="8"/>
  <c r="H32" i="8"/>
  <c r="G32" i="8"/>
  <c r="F32" i="8"/>
  <c r="E32" i="8"/>
  <c r="D32" i="8"/>
  <c r="C32" i="8"/>
  <c r="J29" i="8"/>
  <c r="I29" i="8"/>
  <c r="H29" i="8"/>
  <c r="G29" i="8"/>
  <c r="F29" i="8"/>
  <c r="E29" i="8"/>
  <c r="D29" i="8"/>
  <c r="C29" i="8"/>
  <c r="J26" i="8"/>
  <c r="I26" i="8"/>
  <c r="H26" i="8"/>
  <c r="G26" i="8"/>
  <c r="F26" i="8"/>
  <c r="E26" i="8"/>
  <c r="D26" i="8"/>
  <c r="C26" i="8"/>
  <c r="J23" i="8"/>
  <c r="I23" i="8"/>
  <c r="H23" i="8"/>
  <c r="G23" i="8"/>
  <c r="F23" i="8"/>
  <c r="E23" i="8"/>
  <c r="D23" i="8"/>
  <c r="C23" i="8"/>
  <c r="J20" i="8"/>
  <c r="I20" i="8"/>
  <c r="H20" i="8"/>
  <c r="G20" i="8"/>
  <c r="F20" i="8"/>
  <c r="E20" i="8"/>
  <c r="D20" i="8"/>
  <c r="C20" i="8"/>
  <c r="J17" i="8"/>
  <c r="I17" i="8"/>
  <c r="H17" i="8"/>
  <c r="G17" i="8"/>
  <c r="F17" i="8"/>
  <c r="E17" i="8"/>
  <c r="D17" i="8"/>
  <c r="C17" i="8"/>
  <c r="J14" i="8"/>
  <c r="I14" i="8"/>
  <c r="H14" i="8"/>
  <c r="G14" i="8"/>
  <c r="F14" i="8"/>
  <c r="E14" i="8"/>
  <c r="D14" i="8"/>
  <c r="C14" i="8"/>
  <c r="J11" i="8"/>
  <c r="I11" i="8"/>
  <c r="H11" i="8"/>
  <c r="G11" i="8"/>
  <c r="F11" i="8"/>
  <c r="E11" i="8"/>
  <c r="D11" i="8"/>
  <c r="C11" i="8"/>
  <c r="J8" i="8"/>
  <c r="I8" i="8"/>
  <c r="H8" i="8"/>
  <c r="G8" i="8"/>
  <c r="F8" i="8"/>
  <c r="E8" i="8"/>
  <c r="D8" i="8"/>
  <c r="C8" i="8"/>
  <c r="J5" i="8"/>
  <c r="I5" i="8"/>
  <c r="H5" i="8"/>
  <c r="G5" i="8"/>
  <c r="F5" i="8"/>
  <c r="E5" i="8"/>
  <c r="D5" i="8"/>
  <c r="C5" i="8"/>
  <c r="J2" i="8"/>
  <c r="I2" i="8"/>
  <c r="H2" i="8"/>
  <c r="G2" i="8"/>
  <c r="F2" i="8"/>
  <c r="E2" i="8"/>
  <c r="D2" i="8"/>
  <c r="C2" i="8"/>
  <c r="U23" i="1" l="1"/>
  <c r="R23" i="1"/>
  <c r="O23" i="1"/>
  <c r="P23" i="1" l="1"/>
  <c r="V23" i="1"/>
  <c r="Q23" i="1"/>
  <c r="S23" i="1"/>
  <c r="T23" i="1"/>
  <c r="H3" i="18" l="1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2" i="18"/>
  <c r="E596" i="3" l="1"/>
  <c r="E704" i="3"/>
  <c r="E104" i="3"/>
  <c r="E1370" i="3"/>
  <c r="E877" i="3"/>
  <c r="E634" i="3"/>
  <c r="E1151" i="3"/>
  <c r="E228" i="3"/>
  <c r="E2" i="3"/>
  <c r="E341" i="3"/>
  <c r="E1248" i="3"/>
  <c r="E323" i="3"/>
  <c r="E649" i="3"/>
  <c r="E610" i="3"/>
  <c r="E336" i="3"/>
  <c r="E926" i="3"/>
  <c r="J68" i="8"/>
  <c r="D68" i="8"/>
  <c r="J65" i="8"/>
  <c r="I65" i="8"/>
  <c r="H65" i="8"/>
  <c r="G65" i="8"/>
  <c r="F65" i="8"/>
  <c r="E65" i="8"/>
  <c r="D65" i="8"/>
  <c r="C65" i="8"/>
  <c r="J76" i="8"/>
  <c r="I76" i="8"/>
  <c r="H76" i="8"/>
  <c r="G76" i="8"/>
  <c r="F76" i="8"/>
  <c r="E76" i="8"/>
  <c r="D76" i="8"/>
  <c r="C76" i="8"/>
  <c r="J75" i="8"/>
  <c r="I75" i="8"/>
  <c r="H75" i="8"/>
  <c r="G75" i="8"/>
  <c r="F75" i="8"/>
  <c r="E75" i="8"/>
  <c r="D75" i="8"/>
  <c r="C75" i="8"/>
  <c r="J74" i="8"/>
  <c r="I74" i="8"/>
  <c r="H74" i="8"/>
  <c r="G74" i="8"/>
  <c r="F74" i="8"/>
  <c r="E74" i="8"/>
  <c r="D74" i="8"/>
  <c r="C74" i="8"/>
  <c r="J73" i="8"/>
  <c r="I73" i="8"/>
  <c r="H73" i="8"/>
  <c r="G73" i="8"/>
  <c r="F73" i="8"/>
  <c r="E73" i="8"/>
  <c r="D73" i="8"/>
  <c r="K26" i="8"/>
  <c r="J72" i="8"/>
  <c r="I72" i="8"/>
  <c r="H72" i="8"/>
  <c r="G72" i="8"/>
  <c r="F72" i="8"/>
  <c r="E72" i="8"/>
  <c r="D72" i="8"/>
  <c r="C72" i="8"/>
  <c r="J71" i="8"/>
  <c r="I71" i="8"/>
  <c r="H71" i="8"/>
  <c r="G71" i="8"/>
  <c r="F71" i="8"/>
  <c r="E71" i="8"/>
  <c r="D71" i="8"/>
  <c r="C71" i="8"/>
  <c r="J58" i="8"/>
  <c r="I58" i="8"/>
  <c r="H58" i="8"/>
  <c r="G58" i="8"/>
  <c r="F58" i="8"/>
  <c r="E58" i="8"/>
  <c r="D58" i="8"/>
  <c r="C58" i="8"/>
  <c r="J57" i="8"/>
  <c r="I57" i="8"/>
  <c r="H57" i="8"/>
  <c r="G57" i="8"/>
  <c r="F57" i="8"/>
  <c r="E57" i="8"/>
  <c r="D57" i="8"/>
  <c r="C57" i="8"/>
  <c r="J56" i="8"/>
  <c r="I56" i="8"/>
  <c r="H56" i="8"/>
  <c r="G56" i="8"/>
  <c r="F56" i="8"/>
  <c r="E56" i="8"/>
  <c r="D56" i="8"/>
  <c r="C56" i="8"/>
  <c r="I50" i="8"/>
  <c r="J61" i="8"/>
  <c r="I61" i="8"/>
  <c r="H61" i="8"/>
  <c r="G61" i="8"/>
  <c r="F61" i="8"/>
  <c r="E61" i="8"/>
  <c r="D61" i="8"/>
  <c r="C61" i="8"/>
  <c r="J60" i="8"/>
  <c r="I60" i="8"/>
  <c r="H60" i="8"/>
  <c r="G60" i="8"/>
  <c r="F60" i="8"/>
  <c r="E60" i="8"/>
  <c r="D60" i="8"/>
  <c r="C60" i="8"/>
  <c r="J59" i="8"/>
  <c r="I59" i="8"/>
  <c r="H59" i="8"/>
  <c r="G59" i="8"/>
  <c r="F59" i="8"/>
  <c r="E59" i="8"/>
  <c r="D59" i="8"/>
  <c r="C59" i="8"/>
  <c r="I55" i="8"/>
  <c r="F64" i="8"/>
  <c r="H54" i="8"/>
  <c r="G54" i="8"/>
  <c r="E54" i="8"/>
  <c r="J62" i="8"/>
  <c r="G53" i="8"/>
  <c r="E47" i="8"/>
  <c r="D62" i="8"/>
  <c r="J70" i="8"/>
  <c r="I49" i="8"/>
  <c r="H49" i="8"/>
  <c r="G49" i="8"/>
  <c r="F52" i="8"/>
  <c r="D70" i="8"/>
  <c r="C49" i="8"/>
  <c r="J48" i="8"/>
  <c r="H51" i="8"/>
  <c r="F69" i="8"/>
  <c r="E48" i="8"/>
  <c r="D48" i="8"/>
  <c r="C48" i="8"/>
  <c r="J50" i="8"/>
  <c r="I47" i="8"/>
  <c r="H68" i="8"/>
  <c r="D50" i="8"/>
  <c r="C50" i="8" s="1"/>
  <c r="C47" i="8"/>
  <c r="N1" i="3"/>
  <c r="S6" i="7"/>
  <c r="R6" i="7"/>
  <c r="U6" i="7" s="1"/>
  <c r="S5" i="7"/>
  <c r="R5" i="7"/>
  <c r="U5" i="7" s="1"/>
  <c r="S4" i="7"/>
  <c r="R4" i="7"/>
  <c r="U4" i="7" s="1"/>
  <c r="A1" i="2"/>
  <c r="U29" i="1"/>
  <c r="S29" i="1"/>
  <c r="X16" i="1"/>
  <c r="W16" i="1"/>
  <c r="V37" i="1"/>
  <c r="U37" i="1"/>
  <c r="T37" i="1"/>
  <c r="S37" i="1"/>
  <c r="Q37" i="1"/>
  <c r="P37" i="1"/>
  <c r="O37" i="1"/>
  <c r="U24" i="1"/>
  <c r="O24" i="1"/>
  <c r="S32" i="1"/>
  <c r="R22" i="1"/>
  <c r="Q22" i="1"/>
  <c r="T1" i="1"/>
  <c r="B2" i="4"/>
  <c r="G1" i="4"/>
  <c r="F1" i="4"/>
  <c r="C2" i="4" l="1"/>
  <c r="L59" i="8"/>
  <c r="I51" i="8"/>
  <c r="G55" i="8"/>
  <c r="E50" i="8"/>
  <c r="F50" i="8"/>
  <c r="F53" i="8"/>
  <c r="D54" i="8"/>
  <c r="C54" i="8" s="1"/>
  <c r="J54" i="8"/>
  <c r="H55" i="8"/>
  <c r="I54" i="8"/>
  <c r="D55" i="8"/>
  <c r="C55" i="8" s="1"/>
  <c r="J55" i="8"/>
  <c r="H53" i="8"/>
  <c r="F54" i="8"/>
  <c r="L13" i="8"/>
  <c r="T6" i="7" s="1"/>
  <c r="V6" i="7" s="1"/>
  <c r="H62" i="8"/>
  <c r="F63" i="8"/>
  <c r="D64" i="8"/>
  <c r="J64" i="8"/>
  <c r="F66" i="8"/>
  <c r="D67" i="8"/>
  <c r="J67" i="8"/>
  <c r="E53" i="8"/>
  <c r="G51" i="8"/>
  <c r="E52" i="8"/>
  <c r="I53" i="8"/>
  <c r="E55" i="8"/>
  <c r="C62" i="8"/>
  <c r="I62" i="8"/>
  <c r="G63" i="8"/>
  <c r="E64" i="8"/>
  <c r="G66" i="8"/>
  <c r="E67" i="8"/>
  <c r="L2" i="8"/>
  <c r="L11" i="8"/>
  <c r="T4" i="7" s="1"/>
  <c r="V4" i="7" s="1"/>
  <c r="G48" i="8"/>
  <c r="E51" i="8"/>
  <c r="E62" i="8"/>
  <c r="C63" i="8"/>
  <c r="I63" i="8"/>
  <c r="G64" i="8"/>
  <c r="C66" i="8"/>
  <c r="I66" i="8"/>
  <c r="G67" i="8"/>
  <c r="E49" i="8"/>
  <c r="G50" i="8"/>
  <c r="L12" i="8"/>
  <c r="T5" i="7" s="1"/>
  <c r="V5" i="7" s="1"/>
  <c r="F62" i="8"/>
  <c r="D63" i="8"/>
  <c r="J63" i="8"/>
  <c r="H64" i="8"/>
  <c r="D66" i="8"/>
  <c r="J66" i="8"/>
  <c r="H67" i="8"/>
  <c r="G62" i="8"/>
  <c r="E63" i="8"/>
  <c r="C64" i="8"/>
  <c r="I64" i="8"/>
  <c r="E66" i="8"/>
  <c r="C67" i="8"/>
  <c r="I67" i="8"/>
  <c r="H52" i="8"/>
  <c r="K56" i="8"/>
  <c r="L56" i="8"/>
  <c r="K2" i="8"/>
  <c r="L26" i="8"/>
  <c r="D47" i="8"/>
  <c r="J47" i="8"/>
  <c r="F48" i="8"/>
  <c r="D49" i="8"/>
  <c r="J49" i="8"/>
  <c r="H50" i="8"/>
  <c r="D51" i="8"/>
  <c r="C51" i="8" s="1"/>
  <c r="J51" i="8"/>
  <c r="G52" i="8"/>
  <c r="D53" i="8"/>
  <c r="C53" i="8" s="1"/>
  <c r="J53" i="8"/>
  <c r="C68" i="8"/>
  <c r="I68" i="8"/>
  <c r="G69" i="8"/>
  <c r="E70" i="8"/>
  <c r="H63" i="8"/>
  <c r="H66" i="8"/>
  <c r="F67" i="8"/>
  <c r="H69" i="8"/>
  <c r="F70" i="8"/>
  <c r="F47" i="8"/>
  <c r="H48" i="8"/>
  <c r="F49" i="8"/>
  <c r="F51" i="8"/>
  <c r="I52" i="8"/>
  <c r="E68" i="8"/>
  <c r="C69" i="8"/>
  <c r="I69" i="8"/>
  <c r="G70" i="8"/>
  <c r="G47" i="8"/>
  <c r="I48" i="8"/>
  <c r="D52" i="8"/>
  <c r="C52" i="8" s="1"/>
  <c r="J52" i="8"/>
  <c r="F55" i="8"/>
  <c r="F68" i="8"/>
  <c r="D69" i="8"/>
  <c r="J69" i="8"/>
  <c r="H70" i="8"/>
  <c r="H47" i="8"/>
  <c r="G68" i="8"/>
  <c r="E69" i="8"/>
  <c r="C70" i="8"/>
  <c r="I70" i="8"/>
  <c r="C73" i="8"/>
  <c r="W15" i="1"/>
  <c r="T22" i="1"/>
  <c r="P32" i="1"/>
  <c r="R24" i="1"/>
  <c r="P29" i="1"/>
  <c r="P31" i="1" s="1"/>
  <c r="V29" i="1"/>
  <c r="V30" i="1" s="1"/>
  <c r="R34" i="1"/>
  <c r="R35" i="1" s="1"/>
  <c r="T36" i="1"/>
  <c r="W9" i="1"/>
  <c r="P24" i="1"/>
  <c r="V24" i="1"/>
  <c r="T29" i="1"/>
  <c r="T30" i="1" s="1"/>
  <c r="S26" i="1"/>
  <c r="O29" i="1"/>
  <c r="O31" i="1" s="1"/>
  <c r="O22" i="1"/>
  <c r="O34" i="1"/>
  <c r="O35" i="1" s="1"/>
  <c r="U34" i="1"/>
  <c r="U35" i="1" s="1"/>
  <c r="Q29" i="1"/>
  <c r="Q31" i="1" s="1"/>
  <c r="U31" i="1"/>
  <c r="T27" i="1"/>
  <c r="P34" i="1"/>
  <c r="P35" i="1" s="1"/>
  <c r="V35" i="1"/>
  <c r="W3" i="1"/>
  <c r="R36" i="1"/>
  <c r="S24" i="1"/>
  <c r="R26" i="1"/>
  <c r="U27" i="1"/>
  <c r="Q34" i="1"/>
  <c r="Q35" i="1" s="1"/>
  <c r="P25" i="1"/>
  <c r="O25" i="1" s="1"/>
  <c r="V25" i="1"/>
  <c r="T24" i="1"/>
  <c r="R29" i="1"/>
  <c r="R30" i="1" s="1"/>
  <c r="S34" i="1"/>
  <c r="S35" i="1" s="1"/>
  <c r="U32" i="1"/>
  <c r="T32" i="1"/>
  <c r="T26" i="1"/>
  <c r="Q27" i="1"/>
  <c r="O32" i="1"/>
  <c r="U26" i="1"/>
  <c r="R27" i="1"/>
  <c r="T34" i="1"/>
  <c r="T35" i="1" s="1"/>
  <c r="V36" i="1"/>
  <c r="Q24" i="1"/>
  <c r="V32" i="1"/>
  <c r="R37" i="1"/>
  <c r="V26" i="1"/>
  <c r="S27" i="1"/>
  <c r="Q36" i="1"/>
  <c r="P36" i="1" s="1"/>
  <c r="P27" i="1"/>
  <c r="O27" i="1" s="1"/>
  <c r="V27" i="1"/>
  <c r="T25" i="1"/>
  <c r="S31" i="1"/>
  <c r="S30" i="1"/>
  <c r="S22" i="1"/>
  <c r="U25" i="1"/>
  <c r="Q26" i="1"/>
  <c r="U22" i="1"/>
  <c r="Q25" i="1"/>
  <c r="Q32" i="1"/>
  <c r="P26" i="1"/>
  <c r="S36" i="1"/>
  <c r="U30" i="1"/>
  <c r="U36" i="1"/>
  <c r="X15" i="1"/>
  <c r="P22" i="1"/>
  <c r="V22" i="1"/>
  <c r="R25" i="1"/>
  <c r="R32" i="1"/>
  <c r="S25" i="1"/>
  <c r="C3" i="4" l="1"/>
  <c r="L54" i="8"/>
  <c r="L51" i="8"/>
  <c r="L55" i="8"/>
  <c r="L50" i="8"/>
  <c r="K50" i="8"/>
  <c r="K47" i="8"/>
  <c r="L52" i="8"/>
  <c r="K53" i="8"/>
  <c r="L53" i="8"/>
  <c r="L47" i="8"/>
  <c r="T31" i="1"/>
  <c r="Q30" i="1"/>
  <c r="P30" i="1"/>
  <c r="O30" i="1" s="1"/>
  <c r="V31" i="1"/>
  <c r="X24" i="1"/>
  <c r="S28" i="1"/>
  <c r="U28" i="1"/>
  <c r="Q28" i="1"/>
  <c r="W24" i="1"/>
  <c r="R31" i="1"/>
  <c r="W31" i="1"/>
  <c r="O33" i="1" s="1"/>
  <c r="X22" i="1"/>
  <c r="T28" i="1"/>
  <c r="W22" i="1"/>
  <c r="V28" i="1"/>
  <c r="R28" i="1"/>
  <c r="O26" i="1"/>
  <c r="O28" i="1" s="1"/>
  <c r="P28" i="1"/>
  <c r="C4" i="4" l="1"/>
  <c r="R33" i="1"/>
  <c r="U33" i="1"/>
  <c r="V33" i="1"/>
  <c r="Q33" i="1"/>
  <c r="S33" i="1"/>
  <c r="T33" i="1"/>
  <c r="P33" i="1"/>
  <c r="X25" i="1"/>
  <c r="W28" i="1"/>
  <c r="W25" i="1"/>
  <c r="C5" i="4" l="1"/>
  <c r="C6" i="4" l="1"/>
  <c r="C7" i="4" s="1"/>
</calcChain>
</file>

<file path=xl/comments1.xml><?xml version="1.0" encoding="utf-8"?>
<comments xmlns="http://schemas.openxmlformats.org/spreadsheetml/2006/main">
  <authors>
    <author>SW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 shape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 shape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<sst xmlns="http://schemas.openxmlformats.org/spreadsheetml/2006/main" count="4651" uniqueCount="2063">
  <si>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</si>
  <si>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</si>
  <si>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</si>
  <si>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</si>
  <si>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</si>
  <si>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</si>
  <si>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</si>
  <si>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</si>
  <si>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</si>
  <si>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</si>
  <si>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</si>
  <si>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</si>
  <si>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</si>
  <si>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</si>
  <si>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</si>
  <si>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</si>
  <si>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</si>
  <si>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</si>
  <si>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</si>
  <si>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</si>
  <si>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</si>
  <si>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</si>
  <si>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</si>
  <si>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</si>
  <si>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</si>
  <si>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</si>
  <si>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</si>
  <si>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</si>
  <si>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</si>
  <si>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</si>
  <si>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</si>
  <si>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</si>
  <si>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</si>
  <si>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</si>
  <si>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</si>
  <si>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</si>
  <si>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</si>
  <si>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</si>
  <si>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</si>
  <si>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</si>
  <si>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</si>
  <si>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</si>
  <si>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</si>
  <si>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</si>
  <si>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</si>
  <si>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</si>
  <si>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</si>
  <si>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</si>
  <si>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</si>
  <si>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</si>
  <si>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</si>
  <si>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</si>
  <si>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</si>
  <si>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</si>
  <si>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</si>
  <si>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</si>
  <si>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</si>
  <si>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</si>
  <si>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</si>
  <si>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</si>
  <si>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</si>
  <si>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</si>
  <si>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</si>
  <si>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</si>
  <si>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</si>
  <si>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</si>
  <si>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</si>
  <si>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</si>
  <si>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</si>
  <si>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</si>
  <si>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</si>
  <si>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</si>
  <si>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</si>
  <si>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</si>
  <si>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</si>
  <si>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</si>
  <si>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</si>
  <si>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</si>
  <si>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</si>
  <si>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</si>
  <si>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</si>
  <si>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</si>
  <si>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</si>
  <si>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</si>
  <si>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</si>
  <si>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</si>
  <si>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</si>
  <si>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</si>
  <si>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</si>
  <si>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</si>
  <si>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</si>
  <si>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</si>
  <si>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</si>
  <si>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</si>
  <si>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</si>
  <si>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</si>
  <si>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</si>
  <si>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</si>
  <si>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</si>
  <si>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</si>
  <si>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</si>
  <si>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</si>
  <si>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</si>
  <si>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</si>
  <si>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</si>
  <si>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</si>
  <si>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</si>
  <si>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</si>
  <si>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</si>
  <si>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</si>
  <si>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</si>
  <si>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</si>
  <si>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</si>
  <si>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</si>
  <si>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</si>
  <si>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</si>
  <si>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</si>
  <si>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</si>
  <si>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</si>
  <si>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</si>
  <si>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</si>
  <si>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</si>
  <si>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</si>
  <si>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</si>
  <si>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</si>
  <si>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</si>
  <si>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</si>
  <si>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</si>
  <si>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</si>
  <si>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</si>
  <si>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</si>
  <si>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</si>
  <si>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</si>
  <si>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</si>
  <si>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</si>
  <si>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</si>
  <si>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</si>
  <si>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</si>
  <si>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</si>
  <si>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</si>
  <si>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</si>
  <si>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</si>
  <si>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</si>
  <si>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</si>
  <si>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</si>
  <si>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</si>
  <si>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</si>
  <si>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</si>
  <si>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</si>
  <si>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</si>
  <si>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</si>
  <si>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</si>
  <si>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</si>
  <si>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</si>
  <si>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</si>
  <si>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</si>
  <si>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</si>
  <si>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</si>
  <si>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</si>
  <si>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</si>
  <si>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</si>
  <si>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</si>
  <si>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</si>
  <si>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</si>
  <si>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</si>
  <si>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</si>
  <si>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</si>
  <si>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</si>
  <si>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</si>
  <si>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</si>
  <si>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</si>
  <si>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</si>
  <si>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</si>
  <si>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</si>
  <si>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</si>
  <si>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</si>
  <si>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</si>
  <si>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</si>
  <si>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</si>
  <si>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</si>
  <si>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</si>
  <si>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</si>
  <si>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</si>
  <si>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</si>
  <si>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</si>
  <si>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</si>
  <si>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</si>
  <si>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</si>
  <si>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</si>
  <si>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</si>
  <si>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</si>
  <si>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</si>
  <si>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</si>
  <si>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</si>
  <si>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</si>
  <si>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</si>
  <si>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</si>
  <si>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</si>
  <si>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</si>
  <si>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</si>
  <si>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</si>
  <si>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</si>
  <si>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</si>
  <si>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</si>
  <si>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</si>
  <si>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</si>
  <si>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</si>
  <si>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</si>
  <si>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</si>
  <si>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</si>
  <si>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</si>
  <si>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</si>
  <si>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</si>
  <si>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</si>
  <si>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</si>
  <si>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</si>
  <si>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</si>
  <si>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</si>
  <si>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</si>
  <si>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</si>
  <si>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</si>
  <si>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</si>
  <si>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</si>
  <si>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</si>
  <si>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</si>
  <si>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</si>
  <si>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</si>
  <si>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</si>
  <si>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</si>
  <si>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</si>
  <si>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</si>
  <si>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</si>
  <si>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</si>
  <si>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</si>
  <si>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</si>
  <si>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</si>
  <si>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</si>
  <si>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</si>
  <si>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</si>
  <si>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</si>
  <si>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</si>
  <si>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</si>
  <si>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</si>
  <si>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</si>
  <si>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</si>
  <si>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</si>
  <si>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</si>
  <si>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</si>
  <si>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</si>
  <si>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</si>
  <si>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</si>
  <si>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</si>
  <si>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</si>
  <si>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</si>
  <si>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</si>
  <si>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</si>
  <si>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</si>
  <si>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</si>
  <si>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</si>
  <si>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</si>
  <si>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</si>
  <si>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</si>
  <si>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</si>
  <si>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</si>
  <si>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</si>
  <si>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</si>
  <si>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</si>
  <si>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</si>
  <si>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</si>
  <si>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</si>
  <si>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</si>
  <si>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</si>
  <si>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</si>
  <si>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</si>
  <si>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</si>
  <si>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</si>
  <si>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</si>
  <si>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</si>
  <si>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</si>
  <si>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</si>
  <si>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</si>
  <si>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</si>
  <si>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</si>
  <si>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</si>
  <si>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</si>
  <si>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</si>
  <si>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</si>
  <si>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</si>
  <si>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</si>
  <si>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</si>
  <si>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</si>
  <si>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</si>
  <si>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</si>
  <si>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</si>
  <si>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</si>
  <si>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</si>
  <si>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</si>
  <si>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</si>
  <si>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</si>
  <si>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</si>
  <si>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</si>
  <si>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</si>
  <si>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</si>
  <si>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</si>
  <si>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</si>
  <si>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</si>
  <si>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</si>
  <si>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</si>
  <si>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</si>
  <si>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</si>
  <si>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</si>
  <si>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</si>
  <si>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</si>
  <si>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</si>
  <si>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</si>
  <si>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</si>
  <si>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</si>
  <si>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</si>
  <si>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</si>
  <si>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</si>
  <si>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</si>
  <si>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</si>
  <si>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</si>
  <si>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</si>
  <si>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</si>
  <si>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</si>
  <si>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</si>
  <si>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</si>
  <si>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</si>
  <si>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</si>
  <si>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</si>
  <si>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</si>
  <si>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</si>
  <si>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</si>
  <si>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</si>
  <si>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</si>
  <si>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</si>
  <si>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</si>
  <si>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</si>
  <si>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</si>
  <si>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</si>
  <si>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</si>
  <si>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</si>
  <si>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</si>
  <si>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</si>
  <si>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</si>
  <si>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</si>
  <si>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</si>
  <si>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</si>
  <si>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</si>
  <si>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</si>
  <si>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</si>
  <si>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</si>
  <si>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</si>
  <si>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</si>
  <si>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</si>
  <si>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</si>
  <si>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</si>
  <si>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</si>
  <si>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</si>
  <si>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</si>
  <si>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</si>
  <si>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</si>
  <si>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</si>
  <si>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</si>
  <si>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</si>
  <si>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</si>
  <si>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</si>
  <si>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</si>
  <si>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</si>
  <si>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</si>
  <si>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</si>
  <si>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</si>
  <si>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</si>
  <si>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</si>
  <si>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</si>
  <si>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</si>
  <si>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</si>
  <si>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</si>
  <si>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</si>
  <si>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</si>
  <si>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</si>
  <si>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</si>
  <si>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</si>
  <si>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</si>
  <si>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</si>
  <si>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</si>
  <si>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</si>
  <si>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</si>
  <si>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</si>
  <si>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</si>
  <si>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</si>
  <si>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</si>
  <si>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</si>
  <si>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</si>
  <si>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</si>
  <si>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</si>
  <si>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</si>
  <si>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</si>
  <si>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</si>
  <si>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</si>
  <si>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</si>
  <si>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</si>
  <si>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</si>
  <si>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</si>
  <si>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</si>
  <si>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</si>
  <si>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</si>
  <si>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</si>
  <si>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</si>
  <si>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</si>
  <si>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</si>
  <si>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</si>
  <si>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</si>
  <si>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</si>
  <si>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</si>
  <si>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</si>
  <si>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</si>
  <si>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</si>
  <si>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</si>
  <si>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</si>
  <si>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</si>
  <si>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</si>
  <si>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</si>
  <si>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</si>
  <si>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</si>
  <si>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</si>
  <si>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</si>
  <si>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</si>
  <si>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</si>
  <si>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</si>
  <si>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</si>
  <si>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</si>
  <si>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</si>
  <si>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</si>
  <si>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</si>
  <si>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</si>
  <si>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</si>
  <si>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</si>
  <si>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</si>
  <si>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</si>
  <si>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</si>
  <si>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</si>
  <si>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</si>
  <si>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</si>
  <si>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</si>
  <si>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</si>
  <si>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</si>
  <si>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</si>
  <si>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</si>
  <si>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</si>
  <si>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</si>
  <si>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</si>
  <si>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</si>
  <si>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</si>
  <si>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</si>
  <si>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</si>
  <si>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</si>
  <si>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</si>
  <si>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</si>
  <si>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</si>
  <si>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</si>
  <si>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</si>
  <si>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</si>
  <si>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</si>
  <si>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</si>
  <si>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</si>
  <si>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</si>
  <si>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</si>
  <si>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</si>
  <si>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</si>
  <si>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</si>
  <si>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</si>
  <si>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</si>
  <si>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</si>
  <si>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</si>
  <si>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</si>
  <si>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</si>
  <si>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</si>
  <si>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</si>
  <si>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</si>
  <si>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</si>
  <si>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</si>
  <si>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</si>
  <si>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</si>
  <si>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</si>
  <si>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</si>
  <si>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</si>
  <si>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</si>
  <si>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</si>
  <si>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</si>
  <si>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</si>
  <si>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</si>
  <si>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</si>
  <si>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</si>
  <si>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</si>
  <si>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</si>
  <si>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</si>
  <si>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</si>
  <si>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</si>
  <si>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</si>
  <si>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</si>
  <si>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</si>
  <si>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</si>
  <si>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</si>
  <si>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</si>
  <si>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</si>
  <si>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</si>
  <si>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</si>
  <si>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</si>
  <si>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</si>
  <si>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</si>
  <si>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</si>
  <si>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</si>
  <si>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</si>
  <si>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</si>
  <si>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</si>
  <si>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</si>
  <si>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</si>
  <si>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</si>
  <si>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</si>
  <si>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</si>
  <si>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</si>
  <si>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</si>
  <si>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</si>
  <si>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</si>
  <si>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</si>
  <si>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</si>
  <si>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</si>
  <si>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</si>
  <si>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</si>
  <si>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</si>
  <si>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</si>
  <si>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</si>
  <si>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</si>
  <si>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</si>
  <si>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</si>
  <si>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</si>
  <si>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</si>
  <si>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</si>
  <si>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</si>
  <si>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</si>
  <si>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</si>
  <si>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</si>
  <si>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</si>
  <si>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</si>
  <si>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</si>
  <si>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</si>
  <si>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</si>
  <si>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</si>
  <si>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</si>
  <si>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</si>
  <si>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</si>
  <si>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</si>
  <si>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</si>
  <si>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</si>
  <si>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</si>
  <si>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</si>
  <si>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</si>
  <si>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</si>
  <si>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</si>
  <si>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</si>
  <si>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</si>
  <si>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</si>
  <si>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</si>
  <si>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</si>
  <si>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</si>
  <si>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</si>
  <si>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</si>
  <si>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</si>
  <si>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</si>
  <si>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</si>
  <si>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</si>
  <si>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</si>
  <si>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</si>
  <si>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</si>
  <si>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</si>
  <si>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</si>
  <si>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</si>
  <si>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</si>
  <si>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</si>
  <si>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</si>
  <si>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</si>
  <si>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</si>
  <si>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</si>
  <si>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</si>
  <si>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</si>
  <si>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</si>
  <si>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</si>
  <si>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</si>
  <si>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</si>
  <si>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</si>
  <si>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</si>
  <si>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</si>
  <si>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</si>
  <si>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</si>
  <si>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</si>
  <si>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</si>
  <si>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</si>
  <si>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</si>
  <si>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</si>
  <si>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</si>
  <si>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</si>
  <si>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</si>
  <si>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</si>
  <si>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</si>
  <si>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</si>
  <si>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</si>
  <si>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</si>
  <si>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</si>
  <si>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</si>
  <si>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</si>
  <si>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</si>
  <si>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</si>
  <si>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</si>
  <si>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</si>
  <si>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</si>
  <si>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</si>
  <si>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</si>
  <si>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</si>
  <si>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</si>
  <si>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</si>
  <si>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</si>
  <si>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</si>
  <si>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</si>
  <si>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</si>
  <si>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</si>
  <si>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</si>
  <si>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</si>
  <si>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</si>
  <si>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</si>
  <si>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</si>
  <si>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</si>
  <si>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</si>
  <si>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</si>
  <si>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</si>
  <si>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</si>
  <si>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</si>
  <si>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</si>
  <si>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</si>
  <si>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</si>
  <si>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</si>
  <si>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</si>
  <si>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</si>
  <si>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</si>
  <si>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</si>
  <si>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</si>
  <si>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</si>
  <si>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</si>
  <si>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</si>
  <si>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</si>
  <si>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</si>
  <si>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</si>
  <si>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</si>
  <si>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</si>
  <si>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</si>
  <si>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</si>
  <si>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</si>
  <si>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</si>
  <si>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</si>
  <si>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</si>
  <si>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</si>
  <si>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</si>
  <si>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</si>
  <si>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</si>
  <si>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</si>
  <si>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</si>
  <si>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</si>
  <si>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</si>
  <si>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</si>
  <si>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</si>
  <si>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</si>
  <si>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</si>
  <si>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</si>
  <si>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</si>
  <si>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</si>
  <si>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</si>
  <si>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</si>
  <si>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</si>
  <si>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</si>
  <si>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</si>
  <si>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</si>
  <si>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</si>
  <si>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</si>
  <si>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</si>
  <si>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</si>
  <si>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</si>
  <si>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</si>
  <si>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</si>
  <si>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</si>
  <si>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</si>
  <si>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</si>
  <si>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</si>
  <si>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</si>
  <si>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</si>
  <si>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</si>
  <si>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</si>
  <si>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</si>
  <si>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</si>
  <si>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</si>
  <si>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</si>
  <si>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</si>
  <si>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</si>
  <si>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</si>
  <si>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</si>
  <si>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</si>
  <si>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</si>
  <si>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</si>
  <si>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</si>
  <si>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</si>
  <si>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</si>
  <si>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</si>
  <si>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</si>
  <si>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</si>
  <si>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</si>
  <si>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</si>
  <si>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</si>
  <si>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</si>
  <si>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</si>
  <si>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</si>
  <si>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</si>
  <si>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</si>
  <si>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</si>
  <si>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</si>
  <si>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</si>
  <si>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</si>
  <si>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</si>
  <si>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</si>
  <si>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</si>
  <si>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</si>
  <si>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</si>
  <si>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</si>
  <si>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</si>
  <si>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</si>
  <si>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</si>
  <si>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</si>
  <si>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</si>
  <si>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</si>
  <si>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</si>
  <si>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</si>
  <si>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</si>
  <si>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</si>
  <si>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</si>
  <si>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</si>
  <si>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</si>
  <si>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</si>
  <si>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</si>
  <si>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</si>
  <si>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</si>
  <si>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</si>
  <si>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</si>
  <si>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</si>
  <si>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</si>
  <si>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</si>
  <si>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</si>
  <si>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</si>
  <si>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</si>
  <si>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</si>
  <si>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</si>
  <si>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</si>
  <si>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</si>
  <si>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</si>
  <si>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</si>
  <si>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</si>
  <si>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</si>
  <si>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</si>
  <si>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</si>
  <si>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</si>
  <si>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</si>
  <si>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</si>
  <si>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</si>
  <si>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</si>
  <si>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</si>
  <si>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</si>
  <si>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</si>
  <si>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</si>
  <si>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</si>
  <si>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</si>
  <si>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</si>
  <si>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</si>
  <si>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</si>
  <si>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</si>
  <si>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</si>
  <si>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</si>
  <si>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</si>
  <si>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</si>
  <si>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</si>
  <si>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</si>
  <si>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</si>
  <si>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</si>
  <si>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</si>
  <si>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</si>
  <si>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</si>
  <si>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</si>
  <si>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</si>
  <si>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</si>
  <si>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</si>
  <si>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</si>
  <si>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</si>
  <si>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</si>
  <si>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</si>
  <si>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</si>
  <si>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</si>
  <si>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</si>
  <si>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</si>
  <si>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</si>
  <si>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</si>
  <si>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</si>
  <si>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</si>
  <si>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</si>
  <si>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</si>
  <si>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</si>
  <si>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</si>
  <si>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</si>
  <si>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</si>
  <si>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</si>
  <si>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</si>
  <si>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</si>
  <si>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</si>
  <si>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</si>
  <si>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</si>
  <si>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</si>
  <si>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</si>
  <si>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</si>
  <si>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</si>
  <si>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</si>
  <si>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</si>
  <si>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</si>
  <si>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</si>
  <si>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</si>
  <si>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</si>
  <si>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</si>
  <si>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</si>
  <si>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</si>
  <si>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</si>
  <si>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</si>
  <si>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</si>
  <si>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</si>
  <si>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</si>
  <si>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</si>
  <si>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</si>
  <si>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</si>
  <si>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</si>
  <si>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</si>
  <si>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</si>
  <si>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</si>
  <si>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</si>
  <si>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</si>
  <si>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</si>
  <si>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</si>
  <si>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</si>
  <si>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</si>
  <si>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</si>
  <si>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</si>
  <si>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</si>
  <si>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</si>
  <si>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</si>
  <si>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</si>
  <si>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</si>
  <si>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</si>
  <si>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</si>
  <si>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</si>
  <si>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</si>
  <si>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</si>
  <si>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</si>
  <si>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</si>
  <si>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</si>
  <si>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</si>
  <si>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</si>
  <si>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</si>
  <si>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</si>
  <si>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</si>
  <si>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</si>
  <si>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</si>
  <si>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</si>
  <si>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</si>
  <si>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</si>
  <si>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</si>
  <si>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</si>
  <si>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</si>
  <si>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</si>
  <si>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</si>
  <si>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</si>
  <si>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</si>
  <si>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</si>
  <si>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</si>
  <si>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</si>
  <si>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</si>
  <si>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</si>
  <si>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</si>
  <si>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</si>
  <si>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</si>
  <si>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</si>
  <si>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</si>
  <si>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</si>
  <si>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</si>
  <si>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</si>
  <si>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</si>
  <si>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</si>
  <si>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</si>
  <si>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</si>
  <si>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</si>
  <si>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</si>
  <si>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</si>
  <si>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</si>
  <si>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</si>
  <si>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</si>
  <si>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</si>
  <si>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</si>
  <si>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</si>
  <si>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</si>
  <si>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</si>
  <si>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</si>
  <si>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</si>
  <si>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</si>
  <si>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</si>
  <si>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</si>
  <si>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</si>
  <si>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</si>
  <si>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</si>
  <si>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</si>
  <si>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</si>
  <si>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</si>
  <si>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</si>
  <si>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</si>
  <si>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</si>
  <si>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</si>
  <si>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</si>
  <si>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</si>
  <si>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</si>
  <si>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</si>
  <si>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</si>
  <si>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</si>
  <si>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</si>
  <si>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</si>
  <si>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</si>
  <si>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</si>
  <si>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</si>
  <si>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</si>
  <si>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</si>
  <si>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</si>
  <si>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</si>
  <si>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</si>
  <si>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</si>
  <si>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</si>
  <si>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</si>
  <si>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</si>
  <si>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</si>
  <si>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</si>
  <si>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</si>
  <si>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</si>
  <si>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</si>
  <si>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</si>
  <si>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</si>
  <si>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</si>
  <si>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</si>
  <si>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</si>
  <si>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</si>
  <si>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</si>
  <si>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</si>
  <si>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</si>
  <si>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</si>
  <si>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</si>
  <si>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</si>
  <si>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</si>
  <si>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</si>
  <si>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</si>
  <si>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</si>
  <si>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</si>
  <si>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</si>
  <si>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</si>
  <si>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</si>
  <si>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</si>
  <si>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</si>
  <si>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</si>
  <si>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</si>
  <si>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</si>
  <si>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</si>
  <si>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</si>
  <si>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</si>
  <si>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</si>
  <si>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</si>
  <si>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</si>
  <si>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</si>
  <si>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</si>
  <si>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</si>
  <si>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</si>
  <si>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</si>
  <si>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</si>
  <si>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</si>
  <si>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</si>
  <si>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</si>
  <si>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</si>
  <si>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</si>
  <si>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</si>
  <si>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</si>
  <si>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</si>
  <si>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</si>
  <si>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</si>
  <si>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</si>
  <si>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</si>
  <si>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</si>
  <si>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</si>
  <si>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</si>
  <si>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</si>
  <si>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</si>
  <si>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</si>
  <si>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</si>
  <si>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</si>
  <si>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</si>
  <si>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</si>
  <si>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</si>
  <si>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</si>
  <si>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</si>
  <si>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</si>
  <si>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</si>
  <si>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</si>
  <si>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</si>
  <si>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</si>
  <si>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</si>
  <si>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</si>
  <si>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</si>
  <si>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</si>
  <si>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</si>
  <si>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</si>
  <si>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</si>
  <si>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</si>
  <si>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</si>
  <si>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</si>
  <si>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</si>
  <si>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</si>
  <si>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</si>
  <si>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</si>
  <si>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</si>
  <si>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</si>
  <si>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</si>
  <si>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</si>
  <si>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</si>
  <si>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</si>
  <si>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</si>
  <si>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</si>
  <si>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</si>
  <si>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</si>
  <si>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</si>
  <si>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</si>
  <si>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</si>
  <si>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</si>
  <si>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</si>
  <si>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</si>
  <si>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</si>
  <si>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</si>
  <si>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</si>
  <si>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</si>
  <si>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</si>
  <si>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</si>
  <si>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</si>
  <si>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</si>
  <si>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</si>
  <si>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</si>
  <si>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</si>
  <si>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</si>
  <si>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</si>
  <si>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</si>
  <si>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</si>
  <si>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</si>
  <si>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</si>
  <si>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</si>
  <si>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</si>
  <si>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</si>
  <si>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</si>
  <si>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</si>
  <si>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</si>
  <si>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</si>
  <si>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</si>
  <si>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</si>
  <si>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</si>
  <si>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</si>
  <si>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</si>
  <si>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</si>
  <si>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</si>
  <si>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</si>
  <si>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</si>
  <si>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</si>
  <si>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</si>
  <si>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</si>
  <si>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</si>
  <si>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</si>
  <si>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</si>
  <si>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</si>
  <si>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</si>
  <si>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</si>
  <si>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</si>
  <si>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</si>
  <si>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</si>
  <si>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</si>
  <si>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</si>
  <si>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</si>
  <si>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</si>
  <si>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</si>
  <si>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</si>
  <si>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</si>
  <si>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</si>
  <si>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</si>
  <si>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</si>
  <si>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</si>
  <si>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</si>
  <si>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</si>
  <si>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</si>
  <si>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</si>
  <si>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</si>
  <si>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</si>
  <si>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</si>
  <si>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</si>
  <si>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</si>
  <si>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</si>
  <si>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</si>
  <si>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</si>
  <si>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</si>
  <si>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</si>
  <si>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</si>
  <si>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</si>
  <si>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</si>
  <si>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</si>
  <si>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</si>
  <si>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</si>
  <si>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</si>
  <si>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</si>
  <si>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</si>
  <si>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</si>
  <si>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</si>
  <si>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</si>
  <si>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</si>
  <si>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</si>
  <si>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</si>
  <si>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</si>
  <si>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</si>
  <si>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</si>
  <si>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</si>
  <si>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</si>
  <si>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</si>
  <si>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</si>
  <si>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</si>
  <si>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</si>
  <si>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</si>
  <si>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</si>
  <si>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</si>
  <si>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</si>
  <si>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</si>
  <si>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</si>
  <si>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</si>
  <si>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</si>
  <si>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</si>
  <si>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</si>
  <si>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</si>
  <si>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</si>
  <si>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</si>
  <si>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</si>
  <si>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</si>
  <si>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</si>
  <si>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</si>
  <si>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</si>
  <si>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</si>
  <si>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</si>
  <si>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</si>
  <si>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</si>
  <si>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</si>
  <si>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</si>
  <si>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</si>
  <si>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</si>
  <si>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</si>
  <si>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</si>
  <si>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</si>
  <si>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</si>
  <si>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</si>
  <si>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</si>
  <si>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</si>
  <si>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</si>
  <si>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</si>
  <si>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</si>
  <si>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</si>
  <si>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</si>
  <si>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</si>
  <si>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</si>
  <si>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</si>
  <si>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</si>
  <si>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</si>
  <si>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</si>
  <si>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</si>
  <si>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</si>
  <si>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</si>
  <si>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</si>
  <si>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</si>
  <si>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</si>
  <si>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</si>
  <si>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</si>
  <si>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</si>
  <si>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</si>
  <si>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</si>
  <si>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</si>
  <si>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</si>
  <si>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</si>
  <si>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</si>
  <si>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</si>
  <si>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</si>
  <si>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</si>
  <si>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</si>
  <si>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</si>
  <si>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</si>
  <si>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</si>
  <si>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</si>
  <si>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</si>
  <si>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</si>
  <si>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</si>
  <si>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</si>
  <si>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</si>
  <si>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</si>
  <si>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</si>
  <si>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</si>
  <si>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</si>
  <si>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</si>
  <si>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</si>
  <si>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</si>
  <si>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</si>
  <si>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</si>
  <si>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</si>
  <si>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</si>
  <si>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</si>
  <si>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</si>
  <si>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</si>
  <si>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</si>
  <si>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</si>
  <si>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</si>
  <si>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</si>
  <si>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</si>
  <si>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</si>
  <si>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</si>
  <si>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</si>
  <si>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</si>
  <si>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</si>
  <si>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</si>
  <si>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</si>
  <si>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</si>
  <si>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</si>
  <si>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</si>
  <si>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</si>
  <si>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</si>
  <si>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</si>
  <si>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</si>
  <si>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</si>
  <si>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</si>
  <si>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</si>
  <si>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</si>
  <si>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</si>
  <si>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</si>
  <si>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</si>
  <si>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</si>
  <si>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</si>
  <si>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</si>
  <si>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</si>
  <si>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</si>
  <si>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</si>
  <si>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</si>
  <si>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</si>
  <si>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</si>
  <si>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</si>
  <si>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</si>
  <si>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</si>
  <si>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</si>
  <si>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</si>
  <si>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</si>
  <si>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</si>
  <si>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</si>
  <si>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</si>
  <si>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</si>
  <si>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</si>
  <si>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</si>
  <si>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</si>
  <si>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</si>
  <si>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</si>
  <si>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</si>
  <si>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</si>
  <si>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</si>
  <si>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</si>
  <si>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</si>
  <si>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</si>
  <si>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</si>
  <si>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</si>
  <si>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</si>
  <si>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</si>
  <si>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</si>
  <si>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</si>
  <si>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</si>
  <si>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</si>
  <si>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</si>
  <si>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</si>
  <si>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</si>
  <si>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</si>
  <si>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</si>
  <si>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</si>
  <si>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</si>
  <si>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</si>
  <si>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</si>
  <si>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</si>
  <si>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</si>
  <si>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</si>
  <si>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</si>
  <si>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</si>
  <si>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</si>
  <si>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</si>
  <si>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</si>
  <si>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</si>
  <si>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</si>
  <si>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</si>
  <si>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</si>
  <si>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</si>
  <si>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</si>
  <si>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</si>
  <si>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</si>
  <si>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</si>
  <si>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</si>
  <si>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</si>
  <si>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</si>
  <si>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</si>
  <si>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</si>
  <si>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</si>
  <si>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</si>
  <si>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</si>
  <si>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</si>
  <si>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</si>
  <si>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</si>
  <si>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</si>
  <si>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</si>
  <si>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</si>
  <si>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</si>
  <si>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</si>
  <si>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</si>
  <si>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</si>
  <si>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</si>
  <si>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</si>
  <si>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</si>
  <si>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</si>
  <si>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</si>
  <si>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</si>
  <si>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</si>
  <si>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</si>
  <si>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</si>
  <si>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</si>
  <si>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</si>
  <si>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</si>
  <si>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</si>
  <si>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</si>
  <si>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</si>
  <si>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</si>
  <si>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</si>
  <si>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</si>
  <si>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</si>
  <si>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</si>
  <si>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</si>
  <si>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</si>
  <si>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</si>
  <si>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</si>
  <si>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</si>
  <si>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</si>
  <si>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</si>
  <si>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</si>
  <si>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</si>
  <si>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</si>
  <si>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</si>
  <si>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</si>
  <si>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</si>
  <si>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</si>
  <si>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</si>
  <si>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</si>
  <si>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</si>
  <si>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</si>
  <si>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</si>
  <si>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</si>
  <si>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</si>
  <si>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</si>
  <si>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</si>
  <si>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</si>
  <si>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</si>
  <si>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</si>
  <si>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</si>
  <si>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</si>
  <si>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</si>
  <si>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</si>
  <si>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</si>
  <si>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</si>
  <si>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</si>
  <si>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</si>
  <si>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</si>
  <si>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</si>
  <si>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</si>
  <si>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</si>
  <si>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</si>
  <si>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</si>
  <si>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</si>
  <si>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</si>
  <si>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</si>
  <si>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</si>
  <si>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</si>
  <si>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</si>
  <si>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</si>
  <si>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</si>
  <si>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</si>
  <si>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</si>
  <si>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</si>
  <si>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</si>
  <si>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</si>
  <si>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</si>
  <si>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</si>
  <si>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</si>
  <si>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</si>
  <si>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</si>
  <si>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</si>
  <si>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</si>
  <si>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</si>
  <si>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</si>
  <si>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</si>
  <si>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</si>
  <si>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</si>
  <si>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</si>
  <si>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</si>
  <si>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</si>
  <si>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</si>
  <si>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</si>
  <si>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</si>
  <si>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</si>
  <si>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</si>
  <si>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</si>
  <si>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</si>
  <si>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</si>
  <si>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</si>
  <si>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</si>
  <si>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</si>
  <si>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</si>
  <si>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</si>
  <si>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</si>
  <si>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</si>
  <si>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</si>
  <si>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</si>
  <si>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</si>
  <si>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</si>
  <si>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</si>
  <si>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</si>
  <si>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</si>
  <si>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</si>
  <si>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</si>
  <si>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</si>
  <si>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</si>
  <si>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</si>
  <si>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</si>
  <si>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</si>
  <si>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</si>
  <si>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</si>
  <si>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</si>
  <si>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</si>
  <si>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</si>
  <si>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</si>
  <si>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</si>
  <si>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</si>
  <si>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</si>
  <si>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</si>
  <si>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</si>
  <si>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</si>
  <si>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</si>
  <si>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</si>
  <si>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</si>
  <si>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</si>
  <si>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</si>
  <si>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</si>
  <si>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</si>
  <si>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</si>
  <si>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</si>
  <si>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</si>
  <si>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</si>
  <si>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</si>
  <si>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</si>
  <si>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</si>
  <si>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</si>
  <si>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</si>
  <si>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</si>
  <si>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</si>
  <si>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</si>
  <si>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</si>
  <si>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</si>
  <si>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</si>
  <si>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</si>
  <si>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</si>
  <si>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</si>
  <si>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</si>
  <si>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</si>
  <si>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</si>
  <si>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</si>
  <si>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</si>
  <si>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</si>
  <si>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</si>
  <si>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</si>
  <si>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</si>
  <si>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</si>
  <si>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</si>
  <si>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</si>
  <si>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</si>
  <si>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</si>
  <si>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</si>
  <si>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</si>
  <si>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</si>
  <si>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</si>
  <si>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</si>
  <si>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</si>
  <si>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</si>
  <si>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</si>
  <si>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</si>
  <si>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</si>
  <si>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</si>
  <si>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</si>
  <si>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</si>
  <si>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</si>
  <si>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</si>
  <si>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</si>
  <si>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</si>
  <si>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</si>
  <si>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</si>
  <si>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</si>
  <si>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</si>
  <si>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</si>
  <si>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</si>
  <si>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</si>
  <si>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</si>
  <si>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</si>
  <si>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</si>
  <si>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</si>
  <si>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</si>
  <si>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</si>
  <si>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</si>
  <si>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</si>
  <si>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</si>
  <si>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</si>
  <si>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</si>
  <si>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</si>
  <si>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</si>
  <si>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</si>
  <si>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</si>
  <si>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</si>
  <si>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</si>
  <si>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</si>
  <si>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</si>
  <si>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</si>
  <si>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</si>
  <si>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</si>
  <si>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</si>
  <si>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</si>
  <si>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</si>
  <si>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</si>
  <si>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</si>
  <si>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</si>
  <si>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</si>
  <si>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</si>
  <si>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</si>
  <si>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</si>
  <si>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</si>
  <si>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</si>
  <si>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</si>
  <si>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</si>
  <si>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</si>
  <si>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</si>
  <si>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</si>
  <si>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</si>
  <si>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</si>
  <si>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</si>
  <si>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</si>
  <si>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</si>
  <si>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</si>
  <si>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</si>
  <si>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</si>
  <si>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</si>
  <si>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</si>
  <si>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</si>
  <si>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</si>
  <si>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</si>
  <si>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</si>
  <si>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</si>
  <si>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</si>
  <si>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</si>
  <si>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</si>
  <si>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</si>
  <si>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</si>
  <si>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</si>
  <si>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</si>
  <si>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</si>
  <si>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</si>
  <si>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</si>
  <si>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</si>
  <si>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</si>
  <si>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</si>
  <si>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</si>
  <si>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</si>
  <si>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</si>
  <si>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</si>
  <si>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</si>
  <si>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</si>
  <si>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</si>
  <si>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</si>
  <si>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</si>
  <si>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</si>
  <si>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</si>
  <si>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</si>
  <si>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</si>
  <si>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</si>
  <si>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</si>
  <si>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</si>
  <si>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</si>
  <si>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</si>
  <si>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</si>
  <si>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</si>
  <si>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</si>
  <si>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</si>
  <si>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</si>
  <si>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</si>
  <si>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</si>
  <si>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</si>
  <si>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</si>
  <si>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</si>
  <si>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</si>
  <si>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</si>
  <si>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</si>
  <si>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</si>
  <si>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</si>
  <si>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</si>
  <si>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</si>
  <si>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</si>
  <si>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</si>
  <si>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</si>
  <si>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</si>
  <si>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</si>
  <si>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</si>
  <si>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</si>
  <si>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</si>
  <si>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</si>
  <si>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</si>
  <si>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</si>
  <si>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</si>
  <si>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</si>
  <si>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</si>
  <si>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</si>
  <si>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</si>
  <si>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</si>
  <si>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</si>
  <si>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</si>
  <si>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</si>
  <si>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</si>
  <si>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</si>
  <si>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</si>
  <si>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</si>
  <si>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</si>
  <si>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</si>
  <si>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</si>
  <si>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</si>
  <si>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</si>
  <si>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</si>
  <si>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</si>
  <si>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</si>
  <si>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</si>
  <si>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</si>
  <si>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</si>
  <si>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</si>
  <si>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</si>
  <si>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</si>
  <si>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</si>
  <si>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</si>
  <si>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</si>
  <si>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</si>
  <si>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</si>
  <si>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</si>
  <si>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</si>
  <si>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</si>
  <si>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</si>
  <si>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</si>
  <si>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</si>
  <si>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</si>
  <si>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</si>
  <si>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</si>
  <si>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</si>
  <si>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</si>
  <si>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</si>
  <si>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</si>
  <si>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</si>
  <si>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</si>
  <si>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</si>
  <si>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</si>
  <si>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</si>
  <si>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</si>
  <si>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</si>
  <si>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</si>
  <si>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</si>
  <si>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</si>
  <si>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</si>
  <si>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</si>
  <si>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</si>
  <si>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</si>
  <si>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</si>
  <si>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</si>
  <si>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</si>
  <si>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</si>
  <si>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</si>
  <si>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</si>
  <si>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</si>
  <si>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</si>
  <si>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</si>
  <si>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</si>
  <si>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</si>
  <si>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</si>
  <si>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</si>
  <si>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</si>
  <si>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</si>
  <si>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</si>
  <si>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</si>
  <si>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</si>
  <si>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</si>
  <si>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</si>
  <si>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</si>
  <si>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</si>
  <si>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</si>
  <si>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</si>
  <si>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</si>
  <si>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</si>
  <si>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</si>
  <si>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</si>
  <si>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</si>
  <si>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</si>
  <si>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</si>
  <si>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</si>
  <si>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</si>
  <si>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</si>
  <si>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</si>
  <si>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</si>
  <si>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</si>
  <si>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</si>
  <si>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</si>
  <si>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</si>
  <si>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</si>
  <si>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</si>
  <si>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</si>
  <si>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</si>
  <si>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</si>
  <si>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</si>
  <si>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</si>
  <si>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</si>
  <si>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</si>
  <si>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</si>
  <si>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</si>
  <si>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</si>
  <si>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</si>
  <si>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</si>
  <si>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</si>
  <si>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</si>
  <si>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</si>
  <si>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</si>
  <si>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</si>
  <si>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</si>
  <si>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</si>
  <si>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</si>
  <si>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</si>
  <si>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</si>
  <si>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</si>
  <si>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</si>
  <si>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</si>
  <si>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</si>
  <si>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</si>
  <si>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</si>
  <si>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</si>
  <si>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</si>
  <si>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</si>
  <si>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</si>
  <si>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</si>
  <si>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</si>
  <si>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</si>
  <si>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</si>
  <si>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</si>
  <si>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</si>
  <si>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</si>
  <si>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</si>
  <si>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</si>
  <si>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</si>
  <si>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</si>
  <si>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</si>
  <si>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</si>
  <si>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</si>
  <si>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</si>
  <si>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</si>
  <si>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</si>
  <si>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</si>
  <si>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</si>
  <si>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</si>
  <si>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</si>
  <si>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</si>
  <si>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</si>
  <si>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</si>
  <si>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</si>
  <si>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</si>
  <si>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</si>
  <si>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</si>
  <si>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</si>
  <si>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</si>
  <si>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</si>
  <si>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</si>
  <si>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</si>
  <si>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</si>
  <si>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</si>
  <si>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</si>
  <si>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</si>
  <si>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</si>
  <si>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</si>
  <si>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</si>
  <si>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</si>
  <si>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</si>
  <si>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</si>
  <si>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</si>
  <si>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</si>
  <si>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</si>
  <si>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</si>
  <si>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</si>
  <si>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</si>
  <si>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</si>
  <si>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</si>
  <si>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</si>
  <si>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</si>
  <si>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</si>
  <si>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</si>
  <si>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</si>
  <si>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</si>
  <si>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</si>
  <si>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</si>
  <si>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</si>
  <si>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</si>
  <si>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</si>
  <si>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</si>
  <si>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</si>
  <si>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</si>
  <si>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</si>
  <si>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</si>
  <si>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</si>
  <si>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</si>
  <si>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</si>
  <si>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</si>
  <si>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</si>
  <si>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</si>
  <si>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</si>
  <si>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</si>
  <si>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</si>
  <si>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</si>
  <si>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</si>
  <si>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</si>
  <si>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</si>
  <si>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</si>
  <si>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</si>
  <si>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</si>
  <si>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</si>
  <si>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</si>
  <si>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</si>
  <si>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</si>
  <si>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</si>
  <si>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</si>
  <si>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</si>
  <si>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</si>
  <si>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</si>
  <si>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</si>
  <si>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</si>
  <si>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</si>
  <si>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</si>
  <si>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</si>
  <si>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</si>
  <si>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</si>
  <si>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</si>
  <si>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</si>
  <si>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</si>
  <si>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</si>
  <si>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</si>
  <si>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</si>
  <si>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</si>
  <si>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</si>
  <si>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</si>
  <si>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</si>
  <si>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</si>
  <si>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</si>
  <si>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</si>
  <si>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</si>
  <si>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</si>
  <si>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</si>
  <si>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</si>
  <si>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</si>
  <si>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</si>
  <si>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</si>
  <si>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</si>
  <si>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</si>
  <si>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</si>
  <si>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</si>
  <si>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</si>
  <si>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</si>
  <si>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</si>
  <si>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</si>
  <si>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</si>
  <si>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</si>
  <si>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</si>
  <si>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</si>
  <si>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</si>
  <si>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</si>
  <si>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</si>
  <si>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</si>
  <si>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</si>
  <si>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</si>
  <si>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</si>
  <si>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</si>
  <si>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</si>
  <si>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</si>
  <si>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</si>
  <si>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</si>
  <si>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</si>
  <si>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</si>
  <si>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</si>
  <si>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</si>
  <si>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</si>
  <si>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</si>
  <si>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</si>
  <si>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</si>
  <si>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</si>
  <si>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</si>
  <si>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</si>
  <si>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</si>
  <si>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</si>
  <si>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</si>
  <si>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</si>
  <si>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</si>
  <si>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</si>
  <si>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</si>
  <si>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</si>
  <si>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</si>
  <si>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</si>
  <si>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</si>
  <si>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</si>
  <si>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</si>
  <si>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</si>
  <si>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</si>
  <si>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</si>
  <si>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</si>
  <si>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</si>
  <si>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</si>
  <si>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</si>
  <si>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</si>
  <si>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</si>
  <si>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</si>
  <si>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</si>
  <si>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</si>
  <si>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</si>
  <si>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</si>
  <si>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</si>
  <si>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</si>
  <si>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</si>
  <si>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</si>
  <si>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</si>
  <si>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</si>
  <si>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</si>
  <si>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</si>
  <si>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</si>
  <si>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</si>
  <si>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</si>
  <si>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</si>
  <si>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</si>
  <si>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</si>
  <si>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</si>
  <si>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</si>
  <si>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</si>
  <si>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</si>
  <si>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</si>
  <si>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</si>
  <si>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</si>
  <si>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</si>
  <si>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</si>
  <si>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</si>
  <si>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</si>
  <si>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</si>
  <si>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</si>
  <si>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</si>
  <si>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</si>
  <si>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</si>
  <si>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</si>
  <si>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</si>
  <si>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</si>
  <si>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</si>
  <si>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</si>
  <si>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</si>
  <si>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</si>
  <si>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</si>
  <si>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</si>
  <si>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</si>
  <si>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</si>
  <si>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</si>
  <si>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</si>
  <si>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</si>
  <si>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</si>
  <si>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</si>
  <si>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</si>
  <si>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</si>
  <si>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</si>
  <si>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</si>
  <si>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</si>
  <si>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</si>
  <si>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</si>
  <si>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</si>
  <si>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</si>
  <si>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</si>
  <si>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</si>
  <si>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</si>
  <si>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</si>
  <si>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</si>
  <si>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</si>
  <si>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</si>
  <si>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</si>
  <si>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</si>
  <si>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</si>
  <si>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</si>
  <si>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</si>
  <si>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</si>
  <si>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</si>
  <si>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</si>
  <si>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</si>
  <si>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</si>
  <si>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</si>
  <si>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</si>
  <si>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</si>
  <si>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</si>
  <si>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</si>
  <si>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</si>
  <si>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</si>
  <si>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</si>
  <si>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</si>
  <si>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</si>
  <si>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</si>
  <si>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</si>
  <si>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</si>
  <si>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</si>
  <si>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</si>
  <si>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</si>
  <si>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</si>
  <si>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</si>
  <si>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</si>
  <si>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</si>
  <si>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</si>
  <si>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</si>
  <si>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</si>
  <si>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</si>
  <si>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3413</t>
  </si>
  <si>
    <t>京鼎(3413)</t>
  </si>
  <si>
    <t>京鼎（3413）</t>
  </si>
  <si>
    <t>3413京鼎</t>
  </si>
  <si>
    <t xml:space="preserve">△7.6 </t>
  </si>
  <si>
    <t xml:space="preserve">京鼎(3413)      市價：85.3  元             PE = </t>
    <phoneticPr fontId="2" type="noConversion"/>
  </si>
  <si>
    <t>順達科</t>
  </si>
  <si>
    <t>揚華</t>
  </si>
  <si>
    <t>東浦精密</t>
  </si>
  <si>
    <t>臺聯貨櫃</t>
  </si>
  <si>
    <t>104_11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</si>
</sst>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79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5" fillId="0" borderId="0" xfId="3">
      <alignment vertical="center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4" fontId="0" fillId="0" borderId="0" xfId="0" applyNumberFormat="1">
      <alignment vertical="center"/>
    </xf>
    <xf numFmtId="0" fontId="59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10442476252887"/>
          <c:y val="4.5933650863406575E-2"/>
          <c:w val="0.73818488939135862"/>
          <c:h val="0.88956875746568831"/>
        </c:manualLayout>
      </c:layout>
      <c:barChart>
        <c:barDir val="col"/>
        <c:grouping val="clustered"/>
        <c:varyColors val="0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0</c:v>
                </c:pt>
                <c:pt idx="1">
                  <c:v>1214</c:v>
                </c:pt>
                <c:pt idx="2">
                  <c:v>1304</c:v>
                </c:pt>
                <c:pt idx="3">
                  <c:v>966</c:v>
                </c:pt>
                <c:pt idx="4">
                  <c:v>1120</c:v>
                </c:pt>
                <c:pt idx="5">
                  <c:v>1002</c:v>
                </c:pt>
                <c:pt idx="6">
                  <c:v>1165</c:v>
                </c:pt>
                <c:pt idx="7">
                  <c:v>1411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264043840"/>
        <c:axId val="264044400"/>
      </c:barChart>
      <c:lineChart>
        <c:grouping val="standard"/>
        <c:varyColors val="0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</c:v>
                </c:pt>
                <c:pt idx="1">
                  <c:v>0.12273476112026359</c:v>
                </c:pt>
                <c:pt idx="2">
                  <c:v>0.14340490797546013</c:v>
                </c:pt>
                <c:pt idx="3">
                  <c:v>0.13354037267080746</c:v>
                </c:pt>
                <c:pt idx="4">
                  <c:v>8.1250000000000003E-2</c:v>
                </c:pt>
                <c:pt idx="5">
                  <c:v>0.18163672654690619</c:v>
                </c:pt>
                <c:pt idx="6">
                  <c:v>0.18025751072961374</c:v>
                </c:pt>
                <c:pt idx="7">
                  <c:v>0.18143160878809356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0</c:v>
                </c:pt>
                <c:pt idx="1">
                  <c:v>4.3657331136738059E-2</c:v>
                </c:pt>
                <c:pt idx="2">
                  <c:v>8.7423312883435578E-2</c:v>
                </c:pt>
                <c:pt idx="3">
                  <c:v>0.13768115942028986</c:v>
                </c:pt>
                <c:pt idx="4">
                  <c:v>2.1428571428571429E-2</c:v>
                </c:pt>
                <c:pt idx="5">
                  <c:v>7.7844311377245512E-2</c:v>
                </c:pt>
                <c:pt idx="6">
                  <c:v>8.8412017167381979E-2</c:v>
                </c:pt>
                <c:pt idx="7">
                  <c:v>0.11693834160170093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045520"/>
        <c:axId val="264044960"/>
      </c:lineChart>
      <c:catAx>
        <c:axId val="26404384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64044400"/>
        <c:crosses val="autoZero"/>
        <c:auto val="1"/>
        <c:lblAlgn val="ctr"/>
        <c:lblOffset val="100"/>
        <c:noMultiLvlLbl val="0"/>
      </c:catAx>
      <c:valAx>
        <c:axId val="264044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64043840"/>
        <c:crosses val="autoZero"/>
        <c:crossBetween val="between"/>
      </c:valAx>
      <c:valAx>
        <c:axId val="26404496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64045520"/>
        <c:crosses val="max"/>
        <c:crossBetween val="between"/>
      </c:valAx>
      <c:catAx>
        <c:axId val="264045520"/>
        <c:scaling>
          <c:orientation val="minMax"/>
        </c:scaling>
        <c:delete val="1"/>
        <c:axPos val="b"/>
        <c:majorTickMark val="out"/>
        <c:minorTickMark val="none"/>
        <c:tickLblPos val="none"/>
        <c:crossAx val="264044960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726473273603"/>
          <c:y val="6.1852578105156208E-2"/>
          <c:w val="0.73786606461091042"/>
          <c:h val="0.882298828500096"/>
        </c:manualLayout>
      </c:layout>
      <c:lineChart>
        <c:grouping val="standard"/>
        <c:varyColors val="0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General</c:formatCode>
                <c:ptCount val="8"/>
                <c:pt idx="0">
                  <c:v>56.148064250411863</c:v>
                </c:pt>
                <c:pt idx="1">
                  <c:v>56.148064250411863</c:v>
                </c:pt>
                <c:pt idx="2">
                  <c:v>55.281825153374236</c:v>
                </c:pt>
                <c:pt idx="3">
                  <c:v>72.168737060041408</c:v>
                </c:pt>
                <c:pt idx="4">
                  <c:v>64.771205357142861</c:v>
                </c:pt>
                <c:pt idx="5">
                  <c:v>60.696731536926144</c:v>
                </c:pt>
                <c:pt idx="6">
                  <c:v>47.269849785407729</c:v>
                </c:pt>
                <c:pt idx="7">
                  <c:v>54.581856839121187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General</c:formatCode>
                <c:ptCount val="8"/>
                <c:pt idx="0">
                  <c:v>42.883215962441312</c:v>
                </c:pt>
                <c:pt idx="1">
                  <c:v>42.883215962441312</c:v>
                </c:pt>
                <c:pt idx="2">
                  <c:v>39.293867502238143</c:v>
                </c:pt>
                <c:pt idx="3">
                  <c:v>53.147401433691755</c:v>
                </c:pt>
                <c:pt idx="4">
                  <c:v>52.940962099125365</c:v>
                </c:pt>
                <c:pt idx="5">
                  <c:v>74.391006097560975</c:v>
                </c:pt>
                <c:pt idx="6">
                  <c:v>67.314790575916234</c:v>
                </c:pt>
                <c:pt idx="7">
                  <c:v>65.573593073593074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General</c:formatCode>
                <c:ptCount val="8"/>
                <c:pt idx="0">
                  <c:v>80.111502347417854</c:v>
                </c:pt>
                <c:pt idx="1">
                  <c:v>80.111502347417854</c:v>
                </c:pt>
                <c:pt idx="2">
                  <c:v>83.775179051029539</c:v>
                </c:pt>
                <c:pt idx="3">
                  <c:v>111.74581839904421</c:v>
                </c:pt>
                <c:pt idx="4">
                  <c:v>99.630102040816325</c:v>
                </c:pt>
                <c:pt idx="5">
                  <c:v>107.05182926829268</c:v>
                </c:pt>
                <c:pt idx="6">
                  <c:v>84.227094240837687</c:v>
                </c:pt>
                <c:pt idx="7">
                  <c:v>86.904761904761898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050000"/>
        <c:axId val="264050560"/>
      </c:lineChart>
      <c:lineChart>
        <c:grouping val="standard"/>
        <c:varyColors val="0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906E-2"/>
                  <c:y val="-0.1162968910703458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051680"/>
        <c:axId val="264051120"/>
      </c:lineChart>
      <c:catAx>
        <c:axId val="26405000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64050560"/>
        <c:crosses val="autoZero"/>
        <c:auto val="1"/>
        <c:lblAlgn val="ctr"/>
        <c:lblOffset val="100"/>
        <c:noMultiLvlLbl val="0"/>
      </c:catAx>
      <c:valAx>
        <c:axId val="264050560"/>
        <c:scaling>
          <c:orientation val="minMax"/>
          <c:max val="135.09498207885304"/>
          <c:min val="30.435094001790517"/>
        </c:scaling>
        <c:delete val="0"/>
        <c:axPos val="l"/>
        <c:numFmt formatCode="#,##0_);[Red]\(#,##0\)" sourceLinked="0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64050000"/>
        <c:crosses val="autoZero"/>
        <c:crossBetween val="between"/>
      </c:valAx>
      <c:valAx>
        <c:axId val="264051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64051680"/>
        <c:crosses val="max"/>
        <c:crossBetween val="between"/>
      </c:valAx>
      <c:catAx>
        <c:axId val="264051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64051120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22972256664963"/>
          <c:y val="3.6509876024920444E-2"/>
          <c:w val="0.73874256145235273"/>
          <c:h val="0.88576780752945183"/>
        </c:manualLayout>
      </c:layout>
      <c:barChart>
        <c:barDir val="col"/>
        <c:grouping val="clustered"/>
        <c:varyColors val="0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0</c:v>
                </c:pt>
                <c:pt idx="1">
                  <c:v>199</c:v>
                </c:pt>
                <c:pt idx="2">
                  <c:v>-116</c:v>
                </c:pt>
                <c:pt idx="3">
                  <c:v>72</c:v>
                </c:pt>
                <c:pt idx="4">
                  <c:v>-222</c:v>
                </c:pt>
                <c:pt idx="5">
                  <c:v>25</c:v>
                </c:pt>
                <c:pt idx="6">
                  <c:v>79</c:v>
                </c:pt>
                <c:pt idx="7">
                  <c:v>-16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invertIfNegative val="0"/>
          <c:val>
            <c:numRef>
              <c:f>紅綠燈!$O$37:$V$37</c:f>
              <c:numCache>
                <c:formatCode>General</c:formatCode>
                <c:ptCount val="8"/>
                <c:pt idx="0">
                  <c:v>0</c:v>
                </c:pt>
                <c:pt idx="1">
                  <c:v>186</c:v>
                </c:pt>
                <c:pt idx="2">
                  <c:v>-163</c:v>
                </c:pt>
                <c:pt idx="3">
                  <c:v>73</c:v>
                </c:pt>
                <c:pt idx="4">
                  <c:v>-233</c:v>
                </c:pt>
                <c:pt idx="5">
                  <c:v>9</c:v>
                </c:pt>
                <c:pt idx="6">
                  <c:v>57</c:v>
                </c:pt>
                <c:pt idx="7">
                  <c:v>-27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65306592"/>
        <c:axId val="265307152"/>
      </c:barChart>
      <c:lineChart>
        <c:grouping val="standard"/>
        <c:varyColors val="0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0.65017333753545536</c:v>
                </c:pt>
                <c:pt idx="1">
                  <c:v>0.65889935547843337</c:v>
                </c:pt>
                <c:pt idx="2">
                  <c:v>0.57826834862385323</c:v>
                </c:pt>
                <c:pt idx="3">
                  <c:v>0.58922088802010608</c:v>
                </c:pt>
                <c:pt idx="4">
                  <c:v>0.6124052764524277</c:v>
                </c:pt>
                <c:pt idx="5">
                  <c:v>0.54162826420890942</c:v>
                </c:pt>
                <c:pt idx="6">
                  <c:v>0.5738724727838258</c:v>
                </c:pt>
                <c:pt idx="7">
                  <c:v>0.51992177951601071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308272"/>
        <c:axId val="265307712"/>
      </c:lineChart>
      <c:catAx>
        <c:axId val="26530659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265307152"/>
        <c:crosses val="autoZero"/>
        <c:auto val="1"/>
        <c:lblAlgn val="ctr"/>
        <c:lblOffset val="100"/>
        <c:noMultiLvlLbl val="0"/>
      </c:catAx>
      <c:valAx>
        <c:axId val="265307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65306592"/>
        <c:crosses val="autoZero"/>
        <c:crossBetween val="between"/>
      </c:valAx>
      <c:valAx>
        <c:axId val="265307712"/>
        <c:scaling>
          <c:orientation val="minMax"/>
          <c:min val="-3.0000000000000006E-2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65308272"/>
        <c:crosses val="max"/>
        <c:crossBetween val="between"/>
      </c:valAx>
      <c:catAx>
        <c:axId val="265308272"/>
        <c:scaling>
          <c:orientation val="minMax"/>
        </c:scaling>
        <c:delete val="1"/>
        <c:axPos val="b"/>
        <c:majorTickMark val="out"/>
        <c:minorTickMark val="none"/>
        <c:tickLblPos val="none"/>
        <c:crossAx val="265307712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8122645950642"/>
          <c:y val="6.3932132322468985E-2"/>
          <c:w val="0.74659195050210236"/>
          <c:h val="0.87328441529948064"/>
        </c:manualLayout>
      </c:layout>
      <c:areaChart>
        <c:grouping val="standard"/>
        <c:varyColors val="0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1152"/>
        <c:axId val="265880592"/>
      </c:areaChart>
      <c:barChart>
        <c:barDir val="col"/>
        <c:grouping val="clustered"/>
        <c:varyColors val="0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3.7547169811320753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265879472"/>
        <c:axId val="265880032"/>
      </c:barChart>
      <c:lineChart>
        <c:grouping val="standard"/>
        <c:varyColors val="0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0.12945736434108526</c:v>
                </c:pt>
                <c:pt idx="2">
                  <c:v>0.12945736434108526</c:v>
                </c:pt>
                <c:pt idx="3">
                  <c:v>0.15497869043006587</c:v>
                </c:pt>
                <c:pt idx="4">
                  <c:v>0.13006824568446407</c:v>
                </c:pt>
                <c:pt idx="5">
                  <c:v>0.12168758716875872</c:v>
                </c:pt>
                <c:pt idx="6">
                  <c:v>0.11901408450704225</c:v>
                </c:pt>
                <c:pt idx="7">
                  <c:v>0.10771470160116449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881152"/>
        <c:axId val="265880592"/>
      </c:lineChart>
      <c:catAx>
        <c:axId val="26587947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65880032"/>
        <c:crosses val="autoZero"/>
        <c:auto val="1"/>
        <c:lblAlgn val="ctr"/>
        <c:lblOffset val="100"/>
        <c:noMultiLvlLbl val="0"/>
      </c:catAx>
      <c:valAx>
        <c:axId val="265880032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65879472"/>
        <c:crosses val="autoZero"/>
        <c:crossBetween val="between"/>
      </c:valAx>
      <c:valAx>
        <c:axId val="2658805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65881152"/>
        <c:crosses val="max"/>
        <c:crossBetween val="between"/>
      </c:valAx>
      <c:catAx>
        <c:axId val="265881152"/>
        <c:scaling>
          <c:orientation val="minMax"/>
        </c:scaling>
        <c:delete val="1"/>
        <c:axPos val="b"/>
        <c:majorTickMark val="out"/>
        <c:minorTickMark val="none"/>
        <c:tickLblPos val="none"/>
        <c:crossAx val="265880592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5110398395406"/>
          <c:y val="3.130194005401267E-2"/>
          <c:w val="0.75824839488840257"/>
          <c:h val="0.89449395045131552"/>
        </c:manualLayout>
      </c:layout>
      <c:areaChart>
        <c:grouping val="standard"/>
        <c:varyColors val="0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0</c:v>
                </c:pt>
                <c:pt idx="1">
                  <c:v>13</c:v>
                </c:pt>
                <c:pt idx="2">
                  <c:v>47</c:v>
                </c:pt>
                <c:pt idx="3">
                  <c:v>-1</c:v>
                </c:pt>
                <c:pt idx="4">
                  <c:v>11</c:v>
                </c:pt>
                <c:pt idx="5">
                  <c:v>16</c:v>
                </c:pt>
                <c:pt idx="6">
                  <c:v>22</c:v>
                </c:pt>
                <c:pt idx="7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6192"/>
        <c:axId val="265886752"/>
      </c:areaChart>
      <c:barChart>
        <c:barDir val="col"/>
        <c:grouping val="clustered"/>
        <c:varyColors val="0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265886192"/>
        <c:axId val="265886752"/>
      </c:barChart>
      <c:lineChart>
        <c:grouping val="standard"/>
        <c:varyColors val="0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0</c:v>
                </c:pt>
                <c:pt idx="1">
                  <c:v>1.7840375586854459E-2</c:v>
                </c:pt>
                <c:pt idx="2">
                  <c:v>1.611459265890779E-2</c:v>
                </c:pt>
                <c:pt idx="3">
                  <c:v>2.2700119474313024E-2</c:v>
                </c:pt>
                <c:pt idx="4">
                  <c:v>1.7492711370262391E-2</c:v>
                </c:pt>
                <c:pt idx="5">
                  <c:v>2.4390243902439025E-2</c:v>
                </c:pt>
                <c:pt idx="6">
                  <c:v>1.9895287958115182E-2</c:v>
                </c:pt>
                <c:pt idx="7">
                  <c:v>1.8181818181818181E-2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1.5820149875104082E-2</c:v>
                </c:pt>
                <c:pt idx="1">
                  <c:v>1.5820149875104082E-2</c:v>
                </c:pt>
                <c:pt idx="2">
                  <c:v>1.4319809069212411E-2</c:v>
                </c:pt>
                <c:pt idx="3">
                  <c:v>1.6994633273703041E-2</c:v>
                </c:pt>
                <c:pt idx="4">
                  <c:v>1.6230838593327322E-2</c:v>
                </c:pt>
                <c:pt idx="5">
                  <c:v>1.9743336623889437E-2</c:v>
                </c:pt>
                <c:pt idx="6">
                  <c:v>1.6622922134733157E-2</c:v>
                </c:pt>
                <c:pt idx="7">
                  <c:v>1.4999999999999999E-2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887872"/>
        <c:axId val="265887312"/>
      </c:lineChart>
      <c:catAx>
        <c:axId val="26588619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265886752"/>
        <c:crosses val="autoZero"/>
        <c:auto val="1"/>
        <c:lblAlgn val="ctr"/>
        <c:lblOffset val="100"/>
        <c:noMultiLvlLbl val="0"/>
      </c:catAx>
      <c:valAx>
        <c:axId val="265886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65886192"/>
        <c:crosses val="autoZero"/>
        <c:crossBetween val="between"/>
      </c:valAx>
      <c:valAx>
        <c:axId val="2658873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265887872"/>
        <c:crosses val="max"/>
        <c:crossBetween val="between"/>
      </c:valAx>
      <c:catAx>
        <c:axId val="265887872"/>
        <c:scaling>
          <c:orientation val="minMax"/>
        </c:scaling>
        <c:delete val="1"/>
        <c:axPos val="b"/>
        <c:majorTickMark val="out"/>
        <c:minorTickMark val="none"/>
        <c:tickLblPos val="nextTo"/>
        <c:crossAx val="265887312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61330296431083"/>
          <c:y val="5.7874579665511253E-2"/>
          <c:w val="0.74877230585669585"/>
          <c:h val="0.88918578552103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dLbls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0</c:v>
                </c:pt>
                <c:pt idx="1">
                  <c:v>0.88</c:v>
                </c:pt>
                <c:pt idx="2">
                  <c:v>1.89</c:v>
                </c:pt>
                <c:pt idx="3">
                  <c:v>2.21</c:v>
                </c:pt>
                <c:pt idx="4">
                  <c:v>0.4</c:v>
                </c:pt>
                <c:pt idx="5">
                  <c:v>1.31</c:v>
                </c:pt>
                <c:pt idx="6">
                  <c:v>1.71</c:v>
                </c:pt>
                <c:pt idx="7">
                  <c:v>2.5099999999999998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_(* #,##0.00_);_(* \(#,##0.00\);_(* "-"??_);_(@_)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00"/>
        <c:axId val="265891792"/>
        <c:axId val="265892352"/>
      </c:barChart>
      <c:lineChart>
        <c:grouping val="standard"/>
        <c:varyColors val="0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</c:v>
                </c:pt>
                <c:pt idx="1">
                  <c:v>1.2962962962962963</c:v>
                </c:pt>
                <c:pt idx="2">
                  <c:v>1.0659340659340659</c:v>
                </c:pt>
                <c:pt idx="3">
                  <c:v>0</c:v>
                </c:pt>
                <c:pt idx="4">
                  <c:v>-0.25</c:v>
                </c:pt>
                <c:pt idx="5">
                  <c:v>1.1081081081081081</c:v>
                </c:pt>
                <c:pt idx="6">
                  <c:v>0.89147286821705429</c:v>
                </c:pt>
                <c:pt idx="7">
                  <c:v>0.75428571428571434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893472"/>
        <c:axId val="265892912"/>
      </c:lineChart>
      <c:catAx>
        <c:axId val="26589179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265892352"/>
        <c:crosses val="autoZero"/>
        <c:auto val="1"/>
        <c:lblAlgn val="ctr"/>
        <c:lblOffset val="100"/>
        <c:noMultiLvlLbl val="0"/>
      </c:catAx>
      <c:valAx>
        <c:axId val="265892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65891792"/>
        <c:crosses val="autoZero"/>
        <c:crossBetween val="between"/>
      </c:valAx>
      <c:valAx>
        <c:axId val="265892912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65893472"/>
        <c:crosses val="max"/>
        <c:crossBetween val="between"/>
      </c:valAx>
      <c:catAx>
        <c:axId val="265893472"/>
        <c:scaling>
          <c:orientation val="minMax"/>
        </c:scaling>
        <c:delete val="1"/>
        <c:axPos val="b"/>
        <c:majorTickMark val="out"/>
        <c:minorTickMark val="none"/>
        <c:tickLblPos val="none"/>
        <c:crossAx val="265892912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dobe 繁黑體 Std B" panose="020B0700000000000000" pitchFamily="34" charset="-120"/>
              <a:ea typeface="Adobe 繁黑體 Std B" panose="020B0700000000000000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4.7264904214774597E-2"/>
          <c:y val="0.13540719660572101"/>
          <c:w val="0.8839590800962156"/>
          <c:h val="0.75954052669684535"/>
        </c:manualLayout>
      </c:layout>
      <c:barChart>
        <c:barDir val="col"/>
        <c:grouping val="clustered"/>
        <c:varyColors val="0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val>
            <c:numRef>
              <c:f>紅綠燈!$O$3:$R$3</c:f>
              <c:numCache>
                <c:formatCode>General</c:formatCode>
                <c:ptCount val="4"/>
                <c:pt idx="0">
                  <c:v>0</c:v>
                </c:pt>
                <c:pt idx="1">
                  <c:v>1214</c:v>
                </c:pt>
                <c:pt idx="2">
                  <c:v>1304</c:v>
                </c:pt>
                <c:pt idx="3">
                  <c:v>966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val>
            <c:numRef>
              <c:f>紅綠燈!$S$3:$V$3</c:f>
              <c:numCache>
                <c:formatCode>General</c:formatCode>
                <c:ptCount val="4"/>
                <c:pt idx="0">
                  <c:v>1120</c:v>
                </c:pt>
                <c:pt idx="1">
                  <c:v>1002</c:v>
                </c:pt>
                <c:pt idx="2">
                  <c:v>1165</c:v>
                </c:pt>
                <c:pt idx="3">
                  <c:v>1411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265975792"/>
        <c:axId val="265976352"/>
      </c:barChart>
      <c:catAx>
        <c:axId val="265975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65976352"/>
        <c:crosses val="autoZero"/>
        <c:auto val="1"/>
        <c:lblAlgn val="ctr"/>
        <c:lblOffset val="100"/>
        <c:noMultiLvlLbl val="0"/>
      </c:catAx>
      <c:valAx>
        <c:axId val="2659763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597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dobe 繁黑體 Std B" panose="020B0700000000000000" pitchFamily="34" charset="-120"/>
              <a:ea typeface="Adobe 繁黑體 Std B" panose="020B0700000000000000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5.095454408527815E-2"/>
          <c:y val="0.15308626374846102"/>
          <c:w val="0.90049010022061926"/>
          <c:h val="0.70987395863660607"/>
        </c:manualLayout>
      </c:layout>
      <c:lineChart>
        <c:grouping val="standard"/>
        <c:varyColors val="0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#,##0_);[Red]\(#,##0\)</c:formatCode>
                <c:ptCount val="4"/>
                <c:pt idx="0">
                  <c:v>99.031280212853176</c:v>
                </c:pt>
                <c:pt idx="1">
                  <c:v>99.031280212853176</c:v>
                </c:pt>
                <c:pt idx="2">
                  <c:v>94.575692655612386</c:v>
                </c:pt>
                <c:pt idx="3">
                  <c:v>125.31613849373316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#,##0_);[Red]\(#,##0\)</c:formatCode>
                <c:ptCount val="4"/>
                <c:pt idx="0">
                  <c:v>117.71216745626822</c:v>
                </c:pt>
                <c:pt idx="1">
                  <c:v>135.08773763448713</c:v>
                </c:pt>
                <c:pt idx="2">
                  <c:v>114.58464036132396</c:v>
                </c:pt>
                <c:pt idx="3">
                  <c:v>120.15544991271426</c:v>
                </c:pt>
              </c:numCache>
            </c:numRef>
          </c:val>
          <c:smooth val="1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5979152"/>
        <c:axId val="265979712"/>
      </c:lineChart>
      <c:catAx>
        <c:axId val="265979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979712"/>
        <c:crosses val="autoZero"/>
        <c:auto val="1"/>
        <c:lblAlgn val="ctr"/>
        <c:lblOffset val="100"/>
        <c:noMultiLvlLbl val="0"/>
      </c:catAx>
      <c:valAx>
        <c:axId val="265979712"/>
        <c:scaling>
          <c:orientation val="minMax"/>
          <c:max val="163.10528516138456"/>
          <c:min val="74.660554124489906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26597915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394534016581259E-2"/>
          <c:y val="5.4652457235949387E-2"/>
          <c:w val="0.83187613799423621"/>
          <c:h val="0.822142727848674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PK!$A$26:$B$26</c:f>
              <c:strCache>
                <c:ptCount val="2"/>
                <c:pt idx="0">
                  <c:v>2455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2"/>
                <c:pt idx="0">
                  <c:v>8086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2"/>
                <c:pt idx="0">
                  <c:v>3105</c:v>
                </c:pt>
                <c:pt idx="1">
                  <c:v>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69791664"/>
        <c:axId val="269792224"/>
      </c:barChart>
      <c:lineChart>
        <c:grouping val="standard"/>
        <c:varyColors val="0"/>
        <c:ser>
          <c:idx val="3"/>
          <c:order val="3"/>
          <c:tx>
            <c:strRef>
              <c:f>PK!$A$56:$B$56</c:f>
              <c:strCache>
                <c:ptCount val="2"/>
                <c:pt idx="0">
                  <c:v>2455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2"/>
                <c:pt idx="0">
                  <c:v>8086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2"/>
                <c:pt idx="0">
                  <c:v>3105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793344"/>
        <c:axId val="269792784"/>
      </c:lineChart>
      <c:dateAx>
        <c:axId val="269791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69792224"/>
        <c:crosses val="autoZero"/>
        <c:auto val="0"/>
        <c:lblOffset val="100"/>
        <c:baseTimeUnit val="days"/>
      </c:dateAx>
      <c:valAx>
        <c:axId val="269792224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69791664"/>
        <c:crosses val="autoZero"/>
        <c:crossBetween val="between"/>
      </c:valAx>
      <c:valAx>
        <c:axId val="269792784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69793344"/>
        <c:crosses val="max"/>
        <c:crossBetween val="between"/>
      </c:valAx>
      <c:dateAx>
        <c:axId val="26979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9792784"/>
        <c:crosses val="autoZero"/>
        <c:auto val="0"/>
        <c:lblOffset val="100"/>
        <c:baseTimeUnit val="days"/>
      </c:dateAx>
      <c:spPr>
        <a:noFill/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052E-2"/>
          <c:y val="7.6339457567804025E-2"/>
          <c:w val="0.91226332455746539"/>
          <c:h val="0.76162697844589311"/>
        </c:manualLayout>
      </c:layout>
      <c:lineChart>
        <c:grouping val="standard"/>
        <c:varyColors val="0"/>
        <c:ser>
          <c:idx val="0"/>
          <c:order val="0"/>
          <c:tx>
            <c:strRef>
              <c:f>PK!$A$50:$B$50</c:f>
              <c:strCache>
                <c:ptCount val="2"/>
                <c:pt idx="0">
                  <c:v>2455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2"/>
                <c:pt idx="0">
                  <c:v>8086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2"/>
                <c:pt idx="0">
                  <c:v>3105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9797264"/>
        <c:axId val="269797824"/>
      </c:lineChart>
      <c:catAx>
        <c:axId val="269797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69797824"/>
        <c:crosses val="autoZero"/>
        <c:auto val="1"/>
        <c:lblAlgn val="ctr"/>
        <c:lblOffset val="100"/>
        <c:noMultiLvlLbl val="0"/>
      </c:catAx>
      <c:valAx>
        <c:axId val="269797824"/>
        <c:scaling>
          <c:orientation val="minMax"/>
          <c:max val="67.799523305084747"/>
          <c:min val="14.250540755919856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6979726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136E-2"/>
          <c:y val="7.6339457567804025E-2"/>
          <c:w val="0.91226344792658953"/>
          <c:h val="0.76162697844589355"/>
        </c:manualLayout>
      </c:layout>
      <c:lineChart>
        <c:grouping val="standard"/>
        <c:varyColors val="0"/>
        <c:ser>
          <c:idx val="0"/>
          <c:order val="0"/>
          <c:tx>
            <c:strRef>
              <c:f>PK!$A$53:$B$53</c:f>
              <c:strCache>
                <c:ptCount val="2"/>
                <c:pt idx="0">
                  <c:v>2455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801744"/>
        <c:axId val="269802304"/>
      </c:lineChart>
      <c:lineChart>
        <c:grouping val="standard"/>
        <c:varyColors val="0"/>
        <c:ser>
          <c:idx val="1"/>
          <c:order val="1"/>
          <c:tx>
            <c:strRef>
              <c:f>PK!$A$54:$B$54</c:f>
              <c:strCache>
                <c:ptCount val="2"/>
                <c:pt idx="0">
                  <c:v>8086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2"/>
                <c:pt idx="0">
                  <c:v>3105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489344"/>
        <c:axId val="271488784"/>
      </c:lineChart>
      <c:catAx>
        <c:axId val="269801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69802304"/>
        <c:crosses val="autoZero"/>
        <c:auto val="1"/>
        <c:lblAlgn val="ctr"/>
        <c:lblOffset val="100"/>
        <c:noMultiLvlLbl val="0"/>
      </c:catAx>
      <c:valAx>
        <c:axId val="269802304"/>
        <c:scaling>
          <c:orientation val="minMax"/>
          <c:max val="117.81943359375001"/>
          <c:min val="0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69801744"/>
        <c:crosses val="autoZero"/>
        <c:crossBetween val="between"/>
      </c:valAx>
      <c:valAx>
        <c:axId val="271488784"/>
        <c:scaling>
          <c:orientation val="minMax"/>
          <c:max val="207.28196625636673"/>
          <c:min val="42.642944634982847"/>
        </c:scaling>
        <c:delete val="1"/>
        <c:axPos val="r"/>
        <c:numFmt formatCode="_(* #,##0_);_(* \(#,##0\);_(* &quot;-&quot;??_);_(@_)" sourceLinked="1"/>
        <c:majorTickMark val="in"/>
        <c:minorTickMark val="none"/>
        <c:tickLblPos val="none"/>
        <c:crossAx val="271489344"/>
        <c:crosses val="max"/>
        <c:crossBetween val="between"/>
      </c:valAx>
      <c:catAx>
        <c:axId val="271489344"/>
        <c:scaling>
          <c:orientation val="minMax"/>
        </c:scaling>
        <c:delete val="1"/>
        <c:axPos val="b"/>
        <c:majorTickMark val="out"/>
        <c:minorTickMark val="none"/>
        <c:tickLblPos val="none"/>
        <c:crossAx val="271488784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PK!$A$11:$B$11</c:f>
              <c:strCache>
                <c:ptCount val="2"/>
                <c:pt idx="0">
                  <c:v>2455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2"/>
                <c:pt idx="0">
                  <c:v>8086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2"/>
                <c:pt idx="0">
                  <c:v>3105</c:v>
                </c:pt>
                <c:pt idx="1">
                  <c:v>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71493264"/>
        <c:axId val="271493824"/>
      </c:barChart>
      <c:catAx>
        <c:axId val="271493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71493824"/>
        <c:crosses val="autoZero"/>
        <c:auto val="1"/>
        <c:lblAlgn val="ctr"/>
        <c:lblOffset val="100"/>
        <c:noMultiLvlLbl val="0"/>
      </c:catAx>
      <c:valAx>
        <c:axId val="271493824"/>
        <c:scaling>
          <c:orientation val="minMax"/>
        </c:scaling>
        <c:delete val="0"/>
        <c:axPos val="l"/>
        <c:numFmt formatCode="#,##0_);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7149326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59951979092E-2"/>
          <c:y val="0.14928788222459846"/>
          <c:w val="0.8073008441512376"/>
          <c:h val="0.7753662992125987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PK!$A$74:$B$74</c:f>
              <c:strCache>
                <c:ptCount val="2"/>
                <c:pt idx="0">
                  <c:v>2455</c:v>
                </c:pt>
                <c:pt idx="1">
                  <c:v>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2"/>
                <c:pt idx="0">
                  <c:v>8086</c:v>
                </c:pt>
                <c:pt idx="1">
                  <c:v>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2"/>
                <c:pt idx="0">
                  <c:v>3105</c:v>
                </c:pt>
                <c:pt idx="1">
                  <c:v>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71499424"/>
        <c:axId val="271499984"/>
      </c:barChart>
      <c:lineChart>
        <c:grouping val="standard"/>
        <c:varyColors val="0"/>
        <c:ser>
          <c:idx val="0"/>
          <c:order val="3"/>
          <c:tx>
            <c:strRef>
              <c:f>PK!$A$62:$B$62</c:f>
              <c:strCache>
                <c:ptCount val="2"/>
                <c:pt idx="0">
                  <c:v>2455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2"/>
                <c:pt idx="0">
                  <c:v>8086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2"/>
                <c:pt idx="0">
                  <c:v>3105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501104"/>
        <c:axId val="271500544"/>
      </c:lineChart>
      <c:catAx>
        <c:axId val="271499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71499984"/>
        <c:crosses val="autoZero"/>
        <c:auto val="1"/>
        <c:lblAlgn val="ctr"/>
        <c:lblOffset val="100"/>
        <c:noMultiLvlLbl val="0"/>
      </c:catAx>
      <c:valAx>
        <c:axId val="271499984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71499424"/>
        <c:crosses val="autoZero"/>
        <c:crossBetween val="between"/>
      </c:valAx>
      <c:valAx>
        <c:axId val="27150054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271501104"/>
        <c:crosses val="max"/>
        <c:crossBetween val="between"/>
      </c:valAx>
      <c:catAx>
        <c:axId val="271501104"/>
        <c:scaling>
          <c:orientation val="minMax"/>
        </c:scaling>
        <c:delete val="1"/>
        <c:axPos val="b"/>
        <c:majorTickMark val="out"/>
        <c:minorTickMark val="none"/>
        <c:tickLblPos val="nextTo"/>
        <c:crossAx val="271500544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15043250801E-2"/>
          <c:y val="0.16182292279821969"/>
          <c:w val="0.8073008441512376"/>
          <c:h val="0.680526831822518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PK!$A$2:$B$2</c:f>
              <c:strCache>
                <c:ptCount val="2"/>
                <c:pt idx="0">
                  <c:v>2455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_(* #,##0.00_);_(* \(#,##0.00\);_(* "-"??_);_(@_)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2"/>
                <c:pt idx="0">
                  <c:v>8086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_(* #,##0.00_);_(* \(#,##0.00\);_(* "-"??_);_(@_)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2"/>
                <c:pt idx="0">
                  <c:v>3105</c:v>
                </c:pt>
                <c:pt idx="1">
                  <c:v>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71506704"/>
        <c:axId val="271507264"/>
      </c:barChart>
      <c:lineChart>
        <c:grouping val="standard"/>
        <c:varyColors val="0"/>
        <c:ser>
          <c:idx val="3"/>
          <c:order val="3"/>
          <c:tx>
            <c:strRef>
              <c:f>PK!$A$47:$B$47</c:f>
              <c:strCache>
                <c:ptCount val="2"/>
                <c:pt idx="0">
                  <c:v>2455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2"/>
                <c:pt idx="0">
                  <c:v>8086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2"/>
                <c:pt idx="0">
                  <c:v>3105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508384"/>
        <c:axId val="271507824"/>
      </c:lineChart>
      <c:catAx>
        <c:axId val="271506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71507264"/>
        <c:crosses val="autoZero"/>
        <c:auto val="1"/>
        <c:lblAlgn val="ctr"/>
        <c:lblOffset val="100"/>
        <c:noMultiLvlLbl val="0"/>
      </c:catAx>
      <c:valAx>
        <c:axId val="271507264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71506704"/>
        <c:crosses val="autoZero"/>
        <c:crossBetween val="between"/>
      </c:valAx>
      <c:valAx>
        <c:axId val="271507824"/>
        <c:scaling>
          <c:orientation val="minMax"/>
          <c:max val="0.42461380020597322"/>
          <c:min val="1.7723880597014924E-2"/>
        </c:scaling>
        <c:delete val="0"/>
        <c:axPos val="r"/>
        <c:numFmt formatCode="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271508384"/>
        <c:crosses val="max"/>
        <c:crossBetween val="between"/>
      </c:valAx>
      <c:catAx>
        <c:axId val="271508384"/>
        <c:scaling>
          <c:orientation val="minMax"/>
        </c:scaling>
        <c:delete val="1"/>
        <c:axPos val="b"/>
        <c:majorTickMark val="out"/>
        <c:minorTickMark val="none"/>
        <c:tickLblPos val="none"/>
        <c:crossAx val="271507824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2.emf"/><Relationship Id="rId26" Type="http://schemas.openxmlformats.org/officeDocument/2006/relationships/image" Target="../media/image32.emf"/><Relationship Id="rId3" Type="http://schemas.openxmlformats.org/officeDocument/2006/relationships/image" Target="../media/image26.emf"/><Relationship Id="rId21" Type="http://schemas.openxmlformats.org/officeDocument/2006/relationships/image" Target="../media/image9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3.emf"/><Relationship Id="rId25" Type="http://schemas.openxmlformats.org/officeDocument/2006/relationships/image" Target="../media/image30.emf"/><Relationship Id="rId2" Type="http://schemas.openxmlformats.org/officeDocument/2006/relationships/image" Target="../media/image27.emf"/><Relationship Id="rId16" Type="http://schemas.openxmlformats.org/officeDocument/2006/relationships/image" Target="../media/image14.emf"/><Relationship Id="rId20" Type="http://schemas.openxmlformats.org/officeDocument/2006/relationships/image" Target="../media/image10.emf"/><Relationship Id="rId29" Type="http://schemas.openxmlformats.org/officeDocument/2006/relationships/image" Target="../media/image6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11" Type="http://schemas.openxmlformats.org/officeDocument/2006/relationships/image" Target="../media/image29.emf"/><Relationship Id="rId24" Type="http://schemas.openxmlformats.org/officeDocument/2006/relationships/image" Target="../media/image31.emf"/><Relationship Id="rId32" Type="http://schemas.openxmlformats.org/officeDocument/2006/relationships/image" Target="../media/image35.emf"/><Relationship Id="rId5" Type="http://schemas.openxmlformats.org/officeDocument/2006/relationships/image" Target="../media/image24.emf"/><Relationship Id="rId15" Type="http://schemas.openxmlformats.org/officeDocument/2006/relationships/image" Target="../media/image15.emf"/><Relationship Id="rId23" Type="http://schemas.openxmlformats.org/officeDocument/2006/relationships/image" Target="../media/image8.emf"/><Relationship Id="rId28" Type="http://schemas.openxmlformats.org/officeDocument/2006/relationships/image" Target="../media/image7.emf"/><Relationship Id="rId10" Type="http://schemas.openxmlformats.org/officeDocument/2006/relationships/image" Target="../media/image19.emf"/><Relationship Id="rId19" Type="http://schemas.openxmlformats.org/officeDocument/2006/relationships/image" Target="../media/image11.emf"/><Relationship Id="rId31" Type="http://schemas.openxmlformats.org/officeDocument/2006/relationships/image" Target="../media/image4.emf"/><Relationship Id="rId4" Type="http://schemas.openxmlformats.org/officeDocument/2006/relationships/image" Target="../media/image25.emf"/><Relationship Id="rId9" Type="http://schemas.openxmlformats.org/officeDocument/2006/relationships/image" Target="../media/image20.emf"/><Relationship Id="rId14" Type="http://schemas.openxmlformats.org/officeDocument/2006/relationships/image" Target="../media/image16.emf"/><Relationship Id="rId22" Type="http://schemas.openxmlformats.org/officeDocument/2006/relationships/image" Target="../media/image34.emf"/><Relationship Id="rId27" Type="http://schemas.openxmlformats.org/officeDocument/2006/relationships/image" Target="../media/image33.emf"/><Relationship Id="rId30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image" Target="../media/image39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51.emf"/><Relationship Id="rId2" Type="http://schemas.openxmlformats.org/officeDocument/2006/relationships/image" Target="../media/image45.emf"/><Relationship Id="rId16" Type="http://schemas.openxmlformats.org/officeDocument/2006/relationships/image" Target="../media/image36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0.emf"/><Relationship Id="rId5" Type="http://schemas.openxmlformats.org/officeDocument/2006/relationships/image" Target="../media/image42.emf"/><Relationship Id="rId15" Type="http://schemas.openxmlformats.org/officeDocument/2006/relationships/image" Target="../media/image37.emf"/><Relationship Id="rId10" Type="http://schemas.openxmlformats.org/officeDocument/2006/relationships/image" Target="../media/image49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4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image" Target="../media/image61.emf"/><Relationship Id="rId7" Type="http://schemas.openxmlformats.org/officeDocument/2006/relationships/image" Target="../media/image57.emf"/><Relationship Id="rId12" Type="http://schemas.openxmlformats.org/officeDocument/2006/relationships/image" Target="../media/image52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6" Type="http://schemas.openxmlformats.org/officeDocument/2006/relationships/image" Target="../media/image58.emf"/><Relationship Id="rId11" Type="http://schemas.openxmlformats.org/officeDocument/2006/relationships/image" Target="../media/image53.emf"/><Relationship Id="rId5" Type="http://schemas.openxmlformats.org/officeDocument/2006/relationships/image" Target="../media/image59.emf"/><Relationship Id="rId10" Type="http://schemas.openxmlformats.org/officeDocument/2006/relationships/image" Target="../media/image54.emf"/><Relationship Id="rId4" Type="http://schemas.openxmlformats.org/officeDocument/2006/relationships/image" Target="../media/image60.emf"/><Relationship Id="rId9" Type="http://schemas.openxmlformats.org/officeDocument/2006/relationships/image" Target="../media/image5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70.emf"/><Relationship Id="rId7" Type="http://schemas.openxmlformats.org/officeDocument/2006/relationships/image" Target="../media/image66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Relationship Id="rId9" Type="http://schemas.openxmlformats.org/officeDocument/2006/relationships/image" Target="../media/image6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4" Type="http://schemas.openxmlformats.org/officeDocument/2006/relationships/image" Target="../media/image7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81.emf"/><Relationship Id="rId7" Type="http://schemas.openxmlformats.org/officeDocument/2006/relationships/image" Target="../media/image84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3.emf"/><Relationship Id="rId5" Type="http://schemas.openxmlformats.org/officeDocument/2006/relationships/image" Target="../media/image78.emf"/><Relationship Id="rId4" Type="http://schemas.openxmlformats.org/officeDocument/2006/relationships/image" Target="../media/image82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8.emf"/><Relationship Id="rId1" Type="http://schemas.openxmlformats.org/officeDocument/2006/relationships/image" Target="../media/image9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</xdr:row>
          <xdr:rowOff>9525</xdr:rowOff>
        </xdr:from>
        <xdr:to>
          <xdr:col>0</xdr:col>
          <xdr:colOff>1181100</xdr:colOff>
          <xdr:row>2</xdr:row>
          <xdr:rowOff>9525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161925</xdr:colOff>
          <xdr:row>0</xdr:row>
          <xdr:rowOff>38100</xdr:rowOff>
        </xdr:from>
        <xdr:to>
          <xdr:col>9</xdr:col>
          <xdr:colOff>1019175</xdr:colOff>
          <xdr:row>1</xdr:row>
          <xdr:rowOff>209550</xdr:rowOff>
        </xdr:to>
        <xdr:sp macro="" textlink="">
          <xdr:nvSpPr>
            <xdr:cNvPr id="32771" name="CommandButton2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895350</xdr:colOff>
          <xdr:row>0</xdr:row>
          <xdr:rowOff>400050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19050</xdr:rowOff>
        </xdr:from>
        <xdr:to>
          <xdr:col>1</xdr:col>
          <xdr:colOff>190500</xdr:colOff>
          <xdr:row>1</xdr:row>
          <xdr:rowOff>19050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66675</xdr:colOff>
          <xdr:row>0</xdr:row>
          <xdr:rowOff>333375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0</xdr:rowOff>
        </xdr:from>
        <xdr:to>
          <xdr:col>5</xdr:col>
          <xdr:colOff>923925</xdr:colOff>
          <xdr:row>0</xdr:row>
          <xdr:rowOff>333375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771525</xdr:colOff>
          <xdr:row>0</xdr:row>
          <xdr:rowOff>0</xdr:rowOff>
        </xdr:from>
        <xdr:to>
          <xdr:col>7</xdr:col>
          <xdr:colOff>485775</xdr:colOff>
          <xdr:row>0</xdr:row>
          <xdr:rowOff>333375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0</xdr:row>
          <xdr:rowOff>0</xdr:rowOff>
        </xdr:from>
        <xdr:to>
          <xdr:col>6</xdr:col>
          <xdr:colOff>647700</xdr:colOff>
          <xdr:row>0</xdr:row>
          <xdr:rowOff>333375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0</xdr:row>
          <xdr:rowOff>0</xdr:rowOff>
        </xdr:from>
        <xdr:to>
          <xdr:col>8</xdr:col>
          <xdr:colOff>323850</xdr:colOff>
          <xdr:row>0</xdr:row>
          <xdr:rowOff>333375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0</xdr:rowOff>
        </xdr:from>
        <xdr:to>
          <xdr:col>8</xdr:col>
          <xdr:colOff>828675</xdr:colOff>
          <xdr:row>0</xdr:row>
          <xdr:rowOff>333375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0</xdr:row>
          <xdr:rowOff>0</xdr:rowOff>
        </xdr:from>
        <xdr:to>
          <xdr:col>9</xdr:col>
          <xdr:colOff>752475</xdr:colOff>
          <xdr:row>0</xdr:row>
          <xdr:rowOff>333375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26</xdr:row>
          <xdr:rowOff>0</xdr:rowOff>
        </xdr:from>
        <xdr:to>
          <xdr:col>27</xdr:col>
          <xdr:colOff>1428750</xdr:colOff>
          <xdr:row>27</xdr:row>
          <xdr:rowOff>190500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0</xdr:row>
          <xdr:rowOff>0</xdr:rowOff>
        </xdr:from>
        <xdr:to>
          <xdr:col>27</xdr:col>
          <xdr:colOff>685800</xdr:colOff>
          <xdr:row>0</xdr:row>
          <xdr:rowOff>333375</xdr:rowOff>
        </xdr:to>
        <xdr:sp macro="" textlink="">
          <xdr:nvSpPr>
            <xdr:cNvPr id="1034" name="CommandButton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171450</xdr:colOff>
          <xdr:row>1</xdr:row>
          <xdr:rowOff>0</xdr:rowOff>
        </xdr:to>
        <xdr:sp macro="" textlink="">
          <xdr:nvSpPr>
            <xdr:cNvPr id="1040" name="CommandButton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23</xdr:row>
          <xdr:rowOff>123825</xdr:rowOff>
        </xdr:from>
        <xdr:to>
          <xdr:col>28</xdr:col>
          <xdr:colOff>0</xdr:colOff>
          <xdr:row>25</xdr:row>
          <xdr:rowOff>266700</xdr:rowOff>
        </xdr:to>
        <xdr:sp macro="" textlink="">
          <xdr:nvSpPr>
            <xdr:cNvPr id="1042" name="CommandButton1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28</xdr:row>
          <xdr:rowOff>9525</xdr:rowOff>
        </xdr:from>
        <xdr:to>
          <xdr:col>27</xdr:col>
          <xdr:colOff>1428750</xdr:colOff>
          <xdr:row>29</xdr:row>
          <xdr:rowOff>200025</xdr:rowOff>
        </xdr:to>
        <xdr:sp macro="" textlink="">
          <xdr:nvSpPr>
            <xdr:cNvPr id="1044" name="CommandButton1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21</xdr:row>
          <xdr:rowOff>123825</xdr:rowOff>
        </xdr:from>
        <xdr:to>
          <xdr:col>29</xdr:col>
          <xdr:colOff>1076325</xdr:colOff>
          <xdr:row>23</xdr:row>
          <xdr:rowOff>104775</xdr:rowOff>
        </xdr:to>
        <xdr:sp macro="" textlink="">
          <xdr:nvSpPr>
            <xdr:cNvPr id="1045" name="CommandButton13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23</xdr:row>
          <xdr:rowOff>123825</xdr:rowOff>
        </xdr:from>
        <xdr:to>
          <xdr:col>29</xdr:col>
          <xdr:colOff>1076325</xdr:colOff>
          <xdr:row>25</xdr:row>
          <xdr:rowOff>257175</xdr:rowOff>
        </xdr:to>
        <xdr:sp macro="" textlink="">
          <xdr:nvSpPr>
            <xdr:cNvPr id="1047" name="CommandButton14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28</xdr:row>
          <xdr:rowOff>9525</xdr:rowOff>
        </xdr:from>
        <xdr:to>
          <xdr:col>29</xdr:col>
          <xdr:colOff>1076325</xdr:colOff>
          <xdr:row>29</xdr:row>
          <xdr:rowOff>200025</xdr:rowOff>
        </xdr:to>
        <xdr:sp macro="" textlink="">
          <xdr:nvSpPr>
            <xdr:cNvPr id="1049" name="CommandButton1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17</xdr:row>
          <xdr:rowOff>66675</xdr:rowOff>
        </xdr:from>
        <xdr:to>
          <xdr:col>29</xdr:col>
          <xdr:colOff>1076325</xdr:colOff>
          <xdr:row>19</xdr:row>
          <xdr:rowOff>38100</xdr:rowOff>
        </xdr:to>
        <xdr:sp macro="" textlink="">
          <xdr:nvSpPr>
            <xdr:cNvPr id="1050" name="CommandButton1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26</xdr:row>
          <xdr:rowOff>0</xdr:rowOff>
        </xdr:from>
        <xdr:to>
          <xdr:col>29</xdr:col>
          <xdr:colOff>1076325</xdr:colOff>
          <xdr:row>27</xdr:row>
          <xdr:rowOff>190500</xdr:rowOff>
        </xdr:to>
        <xdr:sp macro="" textlink="">
          <xdr:nvSpPr>
            <xdr:cNvPr id="1051" name="CommandButton1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30</xdr:row>
          <xdr:rowOff>76200</xdr:rowOff>
        </xdr:from>
        <xdr:to>
          <xdr:col>29</xdr:col>
          <xdr:colOff>1076325</xdr:colOff>
          <xdr:row>35</xdr:row>
          <xdr:rowOff>190500</xdr:rowOff>
        </xdr:to>
        <xdr:sp macro="" textlink="">
          <xdr:nvSpPr>
            <xdr:cNvPr id="1053" name="CommandButton1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0</xdr:row>
          <xdr:rowOff>0</xdr:rowOff>
        </xdr:from>
        <xdr:to>
          <xdr:col>29</xdr:col>
          <xdr:colOff>1076325</xdr:colOff>
          <xdr:row>0</xdr:row>
          <xdr:rowOff>333375</xdr:rowOff>
        </xdr:to>
        <xdr:sp macro="" textlink="">
          <xdr:nvSpPr>
            <xdr:cNvPr id="1054" name="CommandButton2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76200</xdr:rowOff>
        </xdr:from>
        <xdr:to>
          <xdr:col>29</xdr:col>
          <xdr:colOff>1076325</xdr:colOff>
          <xdr:row>21</xdr:row>
          <xdr:rowOff>57150</xdr:rowOff>
        </xdr:to>
        <xdr:sp macro="" textlink="">
          <xdr:nvSpPr>
            <xdr:cNvPr id="1055" name="CommandButton2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537370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752475</xdr:colOff>
          <xdr:row>0</xdr:row>
          <xdr:rowOff>0</xdr:rowOff>
        </xdr:from>
        <xdr:to>
          <xdr:col>28</xdr:col>
          <xdr:colOff>0</xdr:colOff>
          <xdr:row>0</xdr:row>
          <xdr:rowOff>333375</xdr:rowOff>
        </xdr:to>
        <xdr:sp macro="" textlink="">
          <xdr:nvSpPr>
            <xdr:cNvPr id="1060" name="CommandButton25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1</xdr:row>
          <xdr:rowOff>47625</xdr:rowOff>
        </xdr:from>
        <xdr:to>
          <xdr:col>31</xdr:col>
          <xdr:colOff>581025</xdr:colOff>
          <xdr:row>2</xdr:row>
          <xdr:rowOff>142875</xdr:rowOff>
        </xdr:to>
        <xdr:sp macro="" textlink="">
          <xdr:nvSpPr>
            <xdr:cNvPr id="1061" name="CommandButton26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17</xdr:row>
          <xdr:rowOff>66675</xdr:rowOff>
        </xdr:from>
        <xdr:to>
          <xdr:col>27</xdr:col>
          <xdr:colOff>704850</xdr:colOff>
          <xdr:row>19</xdr:row>
          <xdr:rowOff>38100</xdr:rowOff>
        </xdr:to>
        <xdr:sp macro="" textlink="">
          <xdr:nvSpPr>
            <xdr:cNvPr id="1057" name="CommandButton22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752475</xdr:colOff>
          <xdr:row>17</xdr:row>
          <xdr:rowOff>66675</xdr:rowOff>
        </xdr:from>
        <xdr:to>
          <xdr:col>27</xdr:col>
          <xdr:colOff>1409700</xdr:colOff>
          <xdr:row>19</xdr:row>
          <xdr:rowOff>47625</xdr:rowOff>
        </xdr:to>
        <xdr:sp macro="" textlink="">
          <xdr:nvSpPr>
            <xdr:cNvPr id="1056" name="CommandButton10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19</xdr:row>
          <xdr:rowOff>85725</xdr:rowOff>
        </xdr:from>
        <xdr:to>
          <xdr:col>27</xdr:col>
          <xdr:colOff>704850</xdr:colOff>
          <xdr:row>21</xdr:row>
          <xdr:rowOff>66675</xdr:rowOff>
        </xdr:to>
        <xdr:sp macro="" textlink="">
          <xdr:nvSpPr>
            <xdr:cNvPr id="1058" name="CommandButton23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742950</xdr:colOff>
          <xdr:row>19</xdr:row>
          <xdr:rowOff>76200</xdr:rowOff>
        </xdr:from>
        <xdr:to>
          <xdr:col>27</xdr:col>
          <xdr:colOff>1400175</xdr:colOff>
          <xdr:row>21</xdr:row>
          <xdr:rowOff>57150</xdr:rowOff>
        </xdr:to>
        <xdr:sp macro="" textlink="">
          <xdr:nvSpPr>
            <xdr:cNvPr id="1059" name="CommandButton24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21</xdr:row>
          <xdr:rowOff>123825</xdr:rowOff>
        </xdr:from>
        <xdr:to>
          <xdr:col>27</xdr:col>
          <xdr:colOff>704850</xdr:colOff>
          <xdr:row>23</xdr:row>
          <xdr:rowOff>104775</xdr:rowOff>
        </xdr:to>
        <xdr:sp macro="" textlink="">
          <xdr:nvSpPr>
            <xdr:cNvPr id="1063" name="CommandButton27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30</xdr:row>
          <xdr:rowOff>38100</xdr:rowOff>
        </xdr:from>
        <xdr:to>
          <xdr:col>28</xdr:col>
          <xdr:colOff>0</xdr:colOff>
          <xdr:row>35</xdr:row>
          <xdr:rowOff>171450</xdr:rowOff>
        </xdr:to>
        <xdr:sp macro="" textlink="">
          <xdr:nvSpPr>
            <xdr:cNvPr id="1065" name="CommandButton28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857250</xdr:colOff>
          <xdr:row>0</xdr:row>
          <xdr:rowOff>0</xdr:rowOff>
        </xdr:from>
        <xdr:to>
          <xdr:col>9</xdr:col>
          <xdr:colOff>304800</xdr:colOff>
          <xdr:row>0</xdr:row>
          <xdr:rowOff>333375</xdr:rowOff>
        </xdr:to>
        <xdr:sp macro="" textlink="">
          <xdr:nvSpPr>
            <xdr:cNvPr id="1066" name="CommandButton29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0</xdr:rowOff>
        </xdr:from>
        <xdr:to>
          <xdr:col>30</xdr:col>
          <xdr:colOff>600075</xdr:colOff>
          <xdr:row>0</xdr:row>
          <xdr:rowOff>342900</xdr:rowOff>
        </xdr:to>
        <xdr:sp macro="" textlink="">
          <xdr:nvSpPr>
            <xdr:cNvPr id="1068" name="CommandButton3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723900</xdr:colOff>
          <xdr:row>21</xdr:row>
          <xdr:rowOff>114300</xdr:rowOff>
        </xdr:from>
        <xdr:to>
          <xdr:col>27</xdr:col>
          <xdr:colOff>1381125</xdr:colOff>
          <xdr:row>23</xdr:row>
          <xdr:rowOff>95250</xdr:rowOff>
        </xdr:to>
        <xdr:sp macro="" textlink="">
          <xdr:nvSpPr>
            <xdr:cNvPr id="1070" name="CommandButton32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19050</xdr:rowOff>
        </xdr:from>
        <xdr:to>
          <xdr:col>6</xdr:col>
          <xdr:colOff>171450</xdr:colOff>
          <xdr:row>1</xdr:row>
          <xdr:rowOff>352425</xdr:rowOff>
        </xdr:to>
        <xdr:sp macro="" textlink="">
          <xdr:nvSpPr>
            <xdr:cNvPr id="2049" name="CommandButton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38100</xdr:rowOff>
        </xdr:from>
        <xdr:to>
          <xdr:col>11</xdr:col>
          <xdr:colOff>409575</xdr:colOff>
          <xdr:row>0</xdr:row>
          <xdr:rowOff>295275</xdr:rowOff>
        </xdr:to>
        <xdr:sp macro="" textlink="">
          <xdr:nvSpPr>
            <xdr:cNvPr id="2050" name="CommandButton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38100</xdr:rowOff>
        </xdr:from>
        <xdr:to>
          <xdr:col>9</xdr:col>
          <xdr:colOff>361950</xdr:colOff>
          <xdr:row>0</xdr:row>
          <xdr:rowOff>295275</xdr:rowOff>
        </xdr:to>
        <xdr:sp macro="" textlink="">
          <xdr:nvSpPr>
            <xdr:cNvPr id="2051" name="CommandButton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38100</xdr:rowOff>
        </xdr:from>
        <xdr:to>
          <xdr:col>8</xdr:col>
          <xdr:colOff>381000</xdr:colOff>
          <xdr:row>0</xdr:row>
          <xdr:rowOff>295275</xdr:rowOff>
        </xdr:to>
        <xdr:sp macro="" textlink="">
          <xdr:nvSpPr>
            <xdr:cNvPr id="2052" name="CommandButton5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19050</xdr:rowOff>
        </xdr:from>
        <xdr:to>
          <xdr:col>1</xdr:col>
          <xdr:colOff>828675</xdr:colOff>
          <xdr:row>1</xdr:row>
          <xdr:rowOff>352425</xdr:rowOff>
        </xdr:to>
        <xdr:sp macro="" textlink="">
          <xdr:nvSpPr>
            <xdr:cNvPr id="2053" name="CommandButton6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38100</xdr:rowOff>
        </xdr:from>
        <xdr:to>
          <xdr:col>10</xdr:col>
          <xdr:colOff>409575</xdr:colOff>
          <xdr:row>0</xdr:row>
          <xdr:rowOff>295275</xdr:rowOff>
        </xdr:to>
        <xdr:sp macro="" textlink="">
          <xdr:nvSpPr>
            <xdr:cNvPr id="2057" name="CommandButton1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38100</xdr:rowOff>
        </xdr:from>
        <xdr:to>
          <xdr:col>7</xdr:col>
          <xdr:colOff>390525</xdr:colOff>
          <xdr:row>0</xdr:row>
          <xdr:rowOff>295275</xdr:rowOff>
        </xdr:to>
        <xdr:sp macro="" textlink="">
          <xdr:nvSpPr>
            <xdr:cNvPr id="2059" name="CommandButton7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</xdr:row>
          <xdr:rowOff>19050</xdr:rowOff>
        </xdr:from>
        <xdr:to>
          <xdr:col>15</xdr:col>
          <xdr:colOff>609600</xdr:colOff>
          <xdr:row>1</xdr:row>
          <xdr:rowOff>342900</xdr:rowOff>
        </xdr:to>
        <xdr:sp macro="" textlink="">
          <xdr:nvSpPr>
            <xdr:cNvPr id="2062" name="CommandButton9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19050</xdr:rowOff>
        </xdr:from>
        <xdr:to>
          <xdr:col>0</xdr:col>
          <xdr:colOff>695325</xdr:colOff>
          <xdr:row>1</xdr:row>
          <xdr:rowOff>352425</xdr:rowOff>
        </xdr:to>
        <xdr:sp macro="" textlink="">
          <xdr:nvSpPr>
            <xdr:cNvPr id="2063" name="CommandButton8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38100</xdr:rowOff>
        </xdr:from>
        <xdr:to>
          <xdr:col>12</xdr:col>
          <xdr:colOff>390525</xdr:colOff>
          <xdr:row>0</xdr:row>
          <xdr:rowOff>295275</xdr:rowOff>
        </xdr:to>
        <xdr:sp macro="" textlink="">
          <xdr:nvSpPr>
            <xdr:cNvPr id="2064" name="CommandButton10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19050</xdr:rowOff>
        </xdr:from>
        <xdr:to>
          <xdr:col>18</xdr:col>
          <xdr:colOff>561975</xdr:colOff>
          <xdr:row>1</xdr:row>
          <xdr:rowOff>342900</xdr:rowOff>
        </xdr:to>
        <xdr:sp macro="" textlink="">
          <xdr:nvSpPr>
            <xdr:cNvPr id="2065" name="CommandButton1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19050</xdr:rowOff>
        </xdr:from>
        <xdr:to>
          <xdr:col>12</xdr:col>
          <xdr:colOff>428625</xdr:colOff>
          <xdr:row>1</xdr:row>
          <xdr:rowOff>342900</xdr:rowOff>
        </xdr:to>
        <xdr:sp macro="" textlink="">
          <xdr:nvSpPr>
            <xdr:cNvPr id="2067" name="CommandButton12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0</xdr:row>
          <xdr:rowOff>38100</xdr:rowOff>
        </xdr:from>
        <xdr:to>
          <xdr:col>17</xdr:col>
          <xdr:colOff>800100</xdr:colOff>
          <xdr:row>0</xdr:row>
          <xdr:rowOff>295275</xdr:rowOff>
        </xdr:to>
        <xdr:sp macro="" textlink="">
          <xdr:nvSpPr>
            <xdr:cNvPr id="2068" name="CommandButton13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0</xdr:row>
          <xdr:rowOff>38100</xdr:rowOff>
        </xdr:from>
        <xdr:to>
          <xdr:col>18</xdr:col>
          <xdr:colOff>581025</xdr:colOff>
          <xdr:row>0</xdr:row>
          <xdr:rowOff>295275</xdr:rowOff>
        </xdr:to>
        <xdr:sp macro="" textlink="">
          <xdr:nvSpPr>
            <xdr:cNvPr id="2069" name="CommandButton14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</xdr:row>
          <xdr:rowOff>19050</xdr:rowOff>
        </xdr:from>
        <xdr:to>
          <xdr:col>17</xdr:col>
          <xdr:colOff>771525</xdr:colOff>
          <xdr:row>1</xdr:row>
          <xdr:rowOff>352425</xdr:rowOff>
        </xdr:to>
        <xdr:sp macro="" textlink="">
          <xdr:nvSpPr>
            <xdr:cNvPr id="2070" name="CommandButton15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</xdr:row>
          <xdr:rowOff>38100</xdr:rowOff>
        </xdr:from>
        <xdr:to>
          <xdr:col>6</xdr:col>
          <xdr:colOff>466725</xdr:colOff>
          <xdr:row>1</xdr:row>
          <xdr:rowOff>342900</xdr:rowOff>
        </xdr:to>
        <xdr:sp macro="" textlink="">
          <xdr:nvSpPr>
            <xdr:cNvPr id="2071" name="CommandButton16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19050</xdr:rowOff>
        </xdr:from>
        <xdr:to>
          <xdr:col>3</xdr:col>
          <xdr:colOff>800100</xdr:colOff>
          <xdr:row>1</xdr:row>
          <xdr:rowOff>9525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19050</xdr:rowOff>
        </xdr:from>
        <xdr:to>
          <xdr:col>5</xdr:col>
          <xdr:colOff>800100</xdr:colOff>
          <xdr:row>1</xdr:row>
          <xdr:rowOff>9525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19050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099" name="CommandButton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19050</xdr:rowOff>
        </xdr:from>
        <xdr:to>
          <xdr:col>9</xdr:col>
          <xdr:colOff>771525</xdr:colOff>
          <xdr:row>1</xdr:row>
          <xdr:rowOff>0</xdr:rowOff>
        </xdr:to>
        <xdr:sp macro="" textlink="">
          <xdr:nvSpPr>
            <xdr:cNvPr id="4105" name="CommandButton10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10</xdr:col>
          <xdr:colOff>781050</xdr:colOff>
          <xdr:row>1</xdr:row>
          <xdr:rowOff>0</xdr:rowOff>
        </xdr:to>
        <xdr:sp macro="" textlink="">
          <xdr:nvSpPr>
            <xdr:cNvPr id="4106" name="CommandButton11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781050</xdr:colOff>
          <xdr:row>1</xdr:row>
          <xdr:rowOff>0</xdr:rowOff>
        </xdr:to>
        <xdr:sp macro="" textlink="">
          <xdr:nvSpPr>
            <xdr:cNvPr id="4107" name="CommandButton12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19050</xdr:rowOff>
        </xdr:from>
        <xdr:to>
          <xdr:col>7</xdr:col>
          <xdr:colOff>800100</xdr:colOff>
          <xdr:row>1</xdr:row>
          <xdr:rowOff>9525</xdr:rowOff>
        </xdr:to>
        <xdr:sp macro="" textlink="">
          <xdr:nvSpPr>
            <xdr:cNvPr id="4108" name="CommandButton13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19050</xdr:rowOff>
        </xdr:from>
        <xdr:to>
          <xdr:col>2</xdr:col>
          <xdr:colOff>800100</xdr:colOff>
          <xdr:row>1</xdr:row>
          <xdr:rowOff>9525</xdr:rowOff>
        </xdr:to>
        <xdr:sp macro="" textlink="">
          <xdr:nvSpPr>
            <xdr:cNvPr id="4109" name="CommandButton1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809625</xdr:colOff>
          <xdr:row>1</xdr:row>
          <xdr:rowOff>0</xdr:rowOff>
        </xdr:to>
        <xdr:sp macro="" textlink="">
          <xdr:nvSpPr>
            <xdr:cNvPr id="4110" name="CommandButton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19050</xdr:rowOff>
        </xdr:from>
        <xdr:to>
          <xdr:col>8</xdr:col>
          <xdr:colOff>809625</xdr:colOff>
          <xdr:row>1</xdr:row>
          <xdr:rowOff>0</xdr:rowOff>
        </xdr:to>
        <xdr:sp macro="" textlink="">
          <xdr:nvSpPr>
            <xdr:cNvPr id="4111" name="CommandButton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19050</xdr:rowOff>
        </xdr:from>
        <xdr:to>
          <xdr:col>4</xdr:col>
          <xdr:colOff>809625</xdr:colOff>
          <xdr:row>1</xdr:row>
          <xdr:rowOff>9525</xdr:rowOff>
        </xdr:to>
        <xdr:sp macro="" textlink="">
          <xdr:nvSpPr>
            <xdr:cNvPr id="4112" name="CommandButton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0</xdr:row>
          <xdr:rowOff>19050</xdr:rowOff>
        </xdr:from>
        <xdr:to>
          <xdr:col>13</xdr:col>
          <xdr:colOff>9525</xdr:colOff>
          <xdr:row>0</xdr:row>
          <xdr:rowOff>419100</xdr:rowOff>
        </xdr:to>
        <xdr:sp macro="" textlink="">
          <xdr:nvSpPr>
            <xdr:cNvPr id="4113" name="CommandButton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47625</xdr:rowOff>
        </xdr:from>
        <xdr:to>
          <xdr:col>2</xdr:col>
          <xdr:colOff>38100</xdr:colOff>
          <xdr:row>1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914400</xdr:colOff>
          <xdr:row>1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47625</xdr:rowOff>
        </xdr:from>
        <xdr:to>
          <xdr:col>5</xdr:col>
          <xdr:colOff>885825</xdr:colOff>
          <xdr:row>1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38100</xdr:rowOff>
        </xdr:from>
        <xdr:to>
          <xdr:col>8</xdr:col>
          <xdr:colOff>9525</xdr:colOff>
          <xdr:row>0</xdr:row>
          <xdr:rowOff>342900</xdr:rowOff>
        </xdr:to>
        <xdr:sp macro="" textlink="">
          <xdr:nvSpPr>
            <xdr:cNvPr id="7172" name="CommandButton1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0</xdr:row>
          <xdr:rowOff>38100</xdr:rowOff>
        </xdr:from>
        <xdr:to>
          <xdr:col>11</xdr:col>
          <xdr:colOff>904875</xdr:colOff>
          <xdr:row>0</xdr:row>
          <xdr:rowOff>342900</xdr:rowOff>
        </xdr:to>
        <xdr:sp macro="" textlink="">
          <xdr:nvSpPr>
            <xdr:cNvPr id="7173" name="CommandButton2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38100</xdr:rowOff>
        </xdr:from>
        <xdr:to>
          <xdr:col>13</xdr:col>
          <xdr:colOff>228600</xdr:colOff>
          <xdr:row>0</xdr:row>
          <xdr:rowOff>342900</xdr:rowOff>
        </xdr:to>
        <xdr:sp macro="" textlink="">
          <xdr:nvSpPr>
            <xdr:cNvPr id="7174" name="CommandButton3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0</xdr:row>
          <xdr:rowOff>38100</xdr:rowOff>
        </xdr:from>
        <xdr:to>
          <xdr:col>14</xdr:col>
          <xdr:colOff>504825</xdr:colOff>
          <xdr:row>0</xdr:row>
          <xdr:rowOff>342900</xdr:rowOff>
        </xdr:to>
        <xdr:sp macro="" textlink="">
          <xdr:nvSpPr>
            <xdr:cNvPr id="7175" name="CommandButton4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38100</xdr:rowOff>
        </xdr:from>
        <xdr:to>
          <xdr:col>15</xdr:col>
          <xdr:colOff>781050</xdr:colOff>
          <xdr:row>0</xdr:row>
          <xdr:rowOff>342900</xdr:rowOff>
        </xdr:to>
        <xdr:sp macro="" textlink="">
          <xdr:nvSpPr>
            <xdr:cNvPr id="7176" name="CommandButton5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38100</xdr:rowOff>
        </xdr:from>
        <xdr:to>
          <xdr:col>10</xdr:col>
          <xdr:colOff>561975</xdr:colOff>
          <xdr:row>0</xdr:row>
          <xdr:rowOff>342900</xdr:rowOff>
        </xdr:to>
        <xdr:sp macro="" textlink="">
          <xdr:nvSpPr>
            <xdr:cNvPr id="7178" name="CommandButton7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9525</xdr:rowOff>
        </xdr:from>
        <xdr:to>
          <xdr:col>10</xdr:col>
          <xdr:colOff>1133475</xdr:colOff>
          <xdr:row>0</xdr:row>
          <xdr:rowOff>485775</xdr:rowOff>
        </xdr:to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1133475</xdr:colOff>
          <xdr:row>0</xdr:row>
          <xdr:rowOff>0</xdr:rowOff>
        </xdr:from>
        <xdr:to>
          <xdr:col>10</xdr:col>
          <xdr:colOff>2000250</xdr:colOff>
          <xdr:row>1</xdr:row>
          <xdr:rowOff>0</xdr:rowOff>
        </xdr:to>
        <xdr:sp macro="" textlink="">
          <xdr:nvSpPr>
            <xdr:cNvPr id="12293" name="CommandButton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2028825</xdr:colOff>
          <xdr:row>0</xdr:row>
          <xdr:rowOff>0</xdr:rowOff>
        </xdr:from>
        <xdr:to>
          <xdr:col>10</xdr:col>
          <xdr:colOff>2895600</xdr:colOff>
          <xdr:row>1</xdr:row>
          <xdr:rowOff>0</xdr:rowOff>
        </xdr:to>
        <xdr:sp macro="" textlink="">
          <xdr:nvSpPr>
            <xdr:cNvPr id="12295" name="CommandButton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0</xdr:colOff>
          <xdr:row>0</xdr:row>
          <xdr:rowOff>476250</xdr:rowOff>
        </xdr:to>
        <xdr:sp macro="" textlink="">
          <xdr:nvSpPr>
            <xdr:cNvPr id="12296" name="CommandButton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0</xdr:rowOff>
        </xdr:from>
        <xdr:to>
          <xdr:col>2</xdr:col>
          <xdr:colOff>876300</xdr:colOff>
          <xdr:row>0</xdr:row>
          <xdr:rowOff>409575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0</xdr:rowOff>
        </xdr:from>
        <xdr:to>
          <xdr:col>6</xdr:col>
          <xdr:colOff>1162050</xdr:colOff>
          <xdr:row>0</xdr:row>
          <xdr:rowOff>409575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0</xdr:rowOff>
        </xdr:from>
        <xdr:to>
          <xdr:col>7</xdr:col>
          <xdr:colOff>1524000</xdr:colOff>
          <xdr:row>0</xdr:row>
          <xdr:rowOff>409575</xdr:rowOff>
        </xdr:to>
        <xdr:sp macro="" textlink="">
          <xdr:nvSpPr>
            <xdr:cNvPr id="3079" name="CommandButton5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0</xdr:rowOff>
        </xdr:from>
        <xdr:to>
          <xdr:col>11</xdr:col>
          <xdr:colOff>676275</xdr:colOff>
          <xdr:row>0</xdr:row>
          <xdr:rowOff>409575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10</xdr:col>
          <xdr:colOff>685800</xdr:colOff>
          <xdr:row>0</xdr:row>
          <xdr:rowOff>409575</xdr:rowOff>
        </xdr:to>
        <xdr:sp macro="" textlink="">
          <xdr:nvSpPr>
            <xdr:cNvPr id="3085" name="CommandButton9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0</xdr:rowOff>
        </xdr:from>
        <xdr:to>
          <xdr:col>12</xdr:col>
          <xdr:colOff>676275</xdr:colOff>
          <xdr:row>0</xdr:row>
          <xdr:rowOff>409575</xdr:rowOff>
        </xdr:to>
        <xdr:sp macro="" textlink="">
          <xdr:nvSpPr>
            <xdr:cNvPr id="3086" name="CommandButton10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0</xdr:rowOff>
        </xdr:from>
        <xdr:to>
          <xdr:col>9</xdr:col>
          <xdr:colOff>0</xdr:colOff>
          <xdr:row>0</xdr:row>
          <xdr:rowOff>409575</xdr:rowOff>
        </xdr:to>
        <xdr:sp macro="" textlink="">
          <xdr:nvSpPr>
            <xdr:cNvPr id="3087" name="CommandButton2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1</xdr:col>
          <xdr:colOff>0</xdr:colOff>
          <xdr:row>0</xdr:row>
          <xdr:rowOff>409575</xdr:rowOff>
        </xdr:to>
        <xdr:sp macro="" textlink="">
          <xdr:nvSpPr>
            <xdr:cNvPr id="3088" name="CommandButton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5</xdr:col>
          <xdr:colOff>0</xdr:colOff>
          <xdr:row>0</xdr:row>
          <xdr:rowOff>409575</xdr:rowOff>
        </xdr:to>
        <xdr:sp macro="" textlink="">
          <xdr:nvSpPr>
            <xdr:cNvPr id="3089" name="CommandButton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28575</xdr:rowOff>
        </xdr:from>
        <xdr:to>
          <xdr:col>0</xdr:col>
          <xdr:colOff>333375</xdr:colOff>
          <xdr:row>0</xdr:row>
          <xdr:rowOff>180975</xdr:rowOff>
        </xdr:to>
        <xdr:sp macro="" textlink="">
          <xdr:nvSpPr>
            <xdr:cNvPr id="54273" name="CommandButton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0</xdr:row>
          <xdr:rowOff>66675</xdr:rowOff>
        </xdr:from>
        <xdr:to>
          <xdr:col>5</xdr:col>
          <xdr:colOff>1057275</xdr:colOff>
          <xdr:row>0</xdr:row>
          <xdr:rowOff>447675</xdr:rowOff>
        </xdr:to>
        <xdr:sp macro="" textlink="">
          <xdr:nvSpPr>
            <xdr:cNvPr id="50178" name="CommandButton1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0</xdr:row>
          <xdr:rowOff>66675</xdr:rowOff>
        </xdr:from>
        <xdr:to>
          <xdr:col>6</xdr:col>
          <xdr:colOff>1085850</xdr:colOff>
          <xdr:row>0</xdr:row>
          <xdr:rowOff>447675</xdr:rowOff>
        </xdr:to>
        <xdr:sp macro="" textlink="">
          <xdr:nvSpPr>
            <xdr:cNvPr id="50179" name="CommandButton2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28575</xdr:rowOff>
        </xdr:from>
        <xdr:to>
          <xdr:col>11</xdr:col>
          <xdr:colOff>447675</xdr:colOff>
          <xdr:row>0</xdr:row>
          <xdr:rowOff>400050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38100</xdr:rowOff>
        </xdr:from>
        <xdr:to>
          <xdr:col>0</xdr:col>
          <xdr:colOff>1209675</xdr:colOff>
          <xdr:row>0</xdr:row>
          <xdr:rowOff>409575</xdr:rowOff>
        </xdr:to>
        <xdr:sp macro="" textlink="">
          <xdr:nvSpPr>
            <xdr:cNvPr id="50183" name="CommandButton5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66675</xdr:rowOff>
        </xdr:from>
        <xdr:to>
          <xdr:col>1</xdr:col>
          <xdr:colOff>819150</xdr:colOff>
          <xdr:row>0</xdr:row>
          <xdr:rowOff>381000</xdr:rowOff>
        </xdr:to>
        <xdr:sp macro="" textlink="">
          <xdr:nvSpPr>
            <xdr:cNvPr id="50184" name="CommandButton6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0</xdr:row>
          <xdr:rowOff>76200</xdr:rowOff>
        </xdr:from>
        <xdr:to>
          <xdr:col>13</xdr:col>
          <xdr:colOff>504825</xdr:colOff>
          <xdr:row>0</xdr:row>
          <xdr:rowOff>409575</xdr:rowOff>
        </xdr:to>
        <xdr:sp macro="" textlink="">
          <xdr:nvSpPr>
            <xdr:cNvPr id="50186" name="CommandButton7" hidden="1">
              <a:extLst>
                <a:ext uri="{63B3BB69-23CF-44E3-9099-C40C66FF867C}">
                  <a14:compatExt spid="_x0000_s50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</xdr:rowOff>
        </xdr:from>
        <xdr:to>
          <xdr:col>2</xdr:col>
          <xdr:colOff>552450</xdr:colOff>
          <xdr:row>0</xdr:row>
          <xdr:rowOff>371475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9525</xdr:rowOff>
        </xdr:from>
        <xdr:to>
          <xdr:col>11</xdr:col>
          <xdr:colOff>742950</xdr:colOff>
          <xdr:row>0</xdr:row>
          <xdr:rowOff>333375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19050</xdr:rowOff>
        </xdr:from>
        <xdr:to>
          <xdr:col>12</xdr:col>
          <xdr:colOff>733425</xdr:colOff>
          <xdr:row>0</xdr:row>
          <xdr:rowOff>342900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19050</xdr:rowOff>
        </xdr:from>
        <xdr:to>
          <xdr:col>13</xdr:col>
          <xdr:colOff>809625</xdr:colOff>
          <xdr:row>0</xdr:row>
          <xdr:rowOff>333375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0</xdr:row>
          <xdr:rowOff>85725</xdr:rowOff>
        </xdr:from>
        <xdr:to>
          <xdr:col>14</xdr:col>
          <xdr:colOff>28575</xdr:colOff>
          <xdr:row>1</xdr:row>
          <xdr:rowOff>0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9525</xdr:rowOff>
        </xdr:from>
        <xdr:to>
          <xdr:col>1</xdr:col>
          <xdr:colOff>333375</xdr:colOff>
          <xdr:row>0</xdr:row>
          <xdr:rowOff>180975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0</xdr:row>
          <xdr:rowOff>180975</xdr:rowOff>
        </xdr:to>
        <xdr:sp macro="" textlink="">
          <xdr:nvSpPr>
            <xdr:cNvPr id="19460" name="CommandButton2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" Type="http://schemas.openxmlformats.org/officeDocument/2006/relationships/hyperlink" Target="https://tw.stock.yahoo.com/pf/pfsel?stocklist=3413;" TargetMode="Externa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mments" Target="../comments2.xml"/><Relationship Id="rId5" Type="http://schemas.openxmlformats.org/officeDocument/2006/relationships/hyperlink" Target="https://tw.rd.yahoo.com/referurl/stock/other/SIG=125v47s73/**https:/tw.screener.finance.yahoo.net/screener/check.html?symid=3413" TargetMode="External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drawing" Target="../drawings/drawing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hyperlink" Target="https://tw.stock.yahoo.com/pf/pfsel?stocklist=3413;" TargetMode="Externa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1" Type="http://schemas.openxmlformats.org/officeDocument/2006/relationships/hyperlink" Target="https://tw.stock.yahoo.com/q/bc?s=3413" TargetMode="External"/><Relationship Id="rId6" Type="http://schemas.openxmlformats.org/officeDocument/2006/relationships/hyperlink" Target="javascript:%20CheckP(document.orderform,%20'Z',%20'/fcgi-bin/orderpage.fcg');" TargetMode="Externa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hyperlink" Target="https://tw.stock.yahoo.com/q/ts?s=3413" TargetMode="External"/><Relationship Id="rId9" Type="http://schemas.openxmlformats.org/officeDocument/2006/relationships/vmlDrawing" Target="../drawings/vmlDrawing3.v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printerSettings" Target="../printerSettings/printerSettings2.bin"/><Relationship Id="rId71" Type="http://schemas.openxmlformats.org/officeDocument/2006/relationships/image" Target="../media/image34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emf"/><Relationship Id="rId18" Type="http://schemas.openxmlformats.org/officeDocument/2006/relationships/control" Target="../activeX/activeX43.xml"/><Relationship Id="rId26" Type="http://schemas.openxmlformats.org/officeDocument/2006/relationships/control" Target="../activeX/activeX47.xml"/><Relationship Id="rId21" Type="http://schemas.openxmlformats.org/officeDocument/2006/relationships/image" Target="../media/image44.emf"/><Relationship Id="rId34" Type="http://schemas.openxmlformats.org/officeDocument/2006/relationships/control" Target="../activeX/activeX51.x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33" Type="http://schemas.openxmlformats.org/officeDocument/2006/relationships/image" Target="../media/image50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20" Type="http://schemas.openxmlformats.org/officeDocument/2006/relationships/control" Target="../activeX/activeX44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24" Type="http://schemas.openxmlformats.org/officeDocument/2006/relationships/control" Target="../activeX/activeX46.xml"/><Relationship Id="rId32" Type="http://schemas.openxmlformats.org/officeDocument/2006/relationships/control" Target="../activeX/activeX50.xml"/><Relationship Id="rId37" Type="http://schemas.openxmlformats.org/officeDocument/2006/relationships/comments" Target="../comments3.xml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48.xml"/><Relationship Id="rId36" Type="http://schemas.openxmlformats.org/officeDocument/2006/relationships/queryTable" Target="../queryTables/queryTable1.xml"/><Relationship Id="rId10" Type="http://schemas.openxmlformats.org/officeDocument/2006/relationships/control" Target="../activeX/activeX39.xml"/><Relationship Id="rId19" Type="http://schemas.openxmlformats.org/officeDocument/2006/relationships/image" Target="../media/image43.emf"/><Relationship Id="rId31" Type="http://schemas.openxmlformats.org/officeDocument/2006/relationships/image" Target="../media/image49.emf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ntrol" Target="../activeX/activeX41.xml"/><Relationship Id="rId22" Type="http://schemas.openxmlformats.org/officeDocument/2006/relationships/control" Target="../activeX/activeX45.xml"/><Relationship Id="rId27" Type="http://schemas.openxmlformats.org/officeDocument/2006/relationships/image" Target="../media/image47.emf"/><Relationship Id="rId30" Type="http://schemas.openxmlformats.org/officeDocument/2006/relationships/control" Target="../activeX/activeX49.xml"/><Relationship Id="rId35" Type="http://schemas.openxmlformats.org/officeDocument/2006/relationships/image" Target="../media/image51.emf"/><Relationship Id="rId8" Type="http://schemas.openxmlformats.org/officeDocument/2006/relationships/control" Target="../activeX/activeX38.xml"/><Relationship Id="rId3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7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control" Target="../activeX/activeX59.xml"/><Relationship Id="rId63" Type="http://schemas.openxmlformats.org/officeDocument/2006/relationships/queryTable" Target="../queryTables/queryTable13.xml"/><Relationship Id="rId84" Type="http://schemas.openxmlformats.org/officeDocument/2006/relationships/queryTable" Target="../queryTables/queryTable34.xml"/><Relationship Id="rId138" Type="http://schemas.openxmlformats.org/officeDocument/2006/relationships/queryTable" Target="../queryTables/queryTable88.xml"/><Relationship Id="rId159" Type="http://schemas.openxmlformats.org/officeDocument/2006/relationships/queryTable" Target="../queryTables/queryTable109.xml"/><Relationship Id="rId170" Type="http://schemas.openxmlformats.org/officeDocument/2006/relationships/queryTable" Target="../queryTables/queryTable120.xml"/><Relationship Id="rId107" Type="http://schemas.openxmlformats.org/officeDocument/2006/relationships/queryTable" Target="../queryTables/queryTable57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4.xml"/><Relationship Id="rId53" Type="http://schemas.openxmlformats.org/officeDocument/2006/relationships/queryTable" Target="../queryTables/queryTable3.xml"/><Relationship Id="rId74" Type="http://schemas.openxmlformats.org/officeDocument/2006/relationships/queryTable" Target="../queryTables/queryTable24.xml"/><Relationship Id="rId128" Type="http://schemas.openxmlformats.org/officeDocument/2006/relationships/queryTable" Target="../queryTables/queryTable78.xml"/><Relationship Id="rId149" Type="http://schemas.openxmlformats.org/officeDocument/2006/relationships/queryTable" Target="../queryTables/queryTable99.xml"/><Relationship Id="rId5" Type="http://schemas.openxmlformats.org/officeDocument/2006/relationships/hyperlink" Target="https://tw.stock.yahoo.com/d/s/earning_3205.html" TargetMode="External"/><Relationship Id="rId95" Type="http://schemas.openxmlformats.org/officeDocument/2006/relationships/queryTable" Target="../queryTables/queryTable45.xml"/><Relationship Id="rId160" Type="http://schemas.openxmlformats.org/officeDocument/2006/relationships/queryTable" Target="../queryTables/queryTable110.xml"/><Relationship Id="rId22" Type="http://schemas.openxmlformats.org/officeDocument/2006/relationships/hyperlink" Target="http://norway.twsthr.info/StockHolders.aspx?stock=5490" TargetMode="External"/><Relationship Id="rId43" Type="http://schemas.openxmlformats.org/officeDocument/2006/relationships/image" Target="../media/image59.emf"/><Relationship Id="rId64" Type="http://schemas.openxmlformats.org/officeDocument/2006/relationships/queryTable" Target="../queryTables/queryTable14.xml"/><Relationship Id="rId118" Type="http://schemas.openxmlformats.org/officeDocument/2006/relationships/queryTable" Target="../queryTables/queryTable68.xml"/><Relationship Id="rId139" Type="http://schemas.openxmlformats.org/officeDocument/2006/relationships/queryTable" Target="../queryTables/queryTable89.xml"/><Relationship Id="rId85" Type="http://schemas.openxmlformats.org/officeDocument/2006/relationships/queryTable" Target="../queryTables/queryTable35.xml"/><Relationship Id="rId150" Type="http://schemas.openxmlformats.org/officeDocument/2006/relationships/queryTable" Target="../queryTables/queryTable100.xml"/><Relationship Id="rId171" Type="http://schemas.openxmlformats.org/officeDocument/2006/relationships/queryTable" Target="../queryTables/queryTable121.xml"/><Relationship Id="rId12" Type="http://schemas.openxmlformats.org/officeDocument/2006/relationships/hyperlink" Target="http://norway.twsthr.info/StockHolders.aspx?stock=2379" TargetMode="External"/><Relationship Id="rId33" Type="http://schemas.openxmlformats.org/officeDocument/2006/relationships/image" Target="../media/image54.emf"/><Relationship Id="rId108" Type="http://schemas.openxmlformats.org/officeDocument/2006/relationships/queryTable" Target="../queryTables/queryTable58.xml"/><Relationship Id="rId129" Type="http://schemas.openxmlformats.org/officeDocument/2006/relationships/queryTable" Target="../queryTables/queryTable79.xml"/><Relationship Id="rId54" Type="http://schemas.openxmlformats.org/officeDocument/2006/relationships/queryTable" Target="../queryTables/queryTable4.xml"/><Relationship Id="rId75" Type="http://schemas.openxmlformats.org/officeDocument/2006/relationships/queryTable" Target="../queryTables/queryTable25.xml"/><Relationship Id="rId96" Type="http://schemas.openxmlformats.org/officeDocument/2006/relationships/queryTable" Target="../queryTables/queryTable46.xml"/><Relationship Id="rId140" Type="http://schemas.openxmlformats.org/officeDocument/2006/relationships/queryTable" Target="../queryTables/queryTable90.xml"/><Relationship Id="rId161" Type="http://schemas.openxmlformats.org/officeDocument/2006/relationships/queryTable" Target="../queryTables/queryTable111.xml"/><Relationship Id="rId6" Type="http://schemas.openxmlformats.org/officeDocument/2006/relationships/hyperlink" Target="https://tw.stock.yahoo.com/d/s/earning_3206.html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2.xml"/><Relationship Id="rId49" Type="http://schemas.openxmlformats.org/officeDocument/2006/relationships/image" Target="../media/image62.emf"/><Relationship Id="rId114" Type="http://schemas.openxmlformats.org/officeDocument/2006/relationships/queryTable" Target="../queryTables/queryTable64.xml"/><Relationship Id="rId119" Type="http://schemas.openxmlformats.org/officeDocument/2006/relationships/queryTable" Target="../queryTables/queryTable69.xml"/><Relationship Id="rId44" Type="http://schemas.openxmlformats.org/officeDocument/2006/relationships/control" Target="../activeX/activeX60.xml"/><Relationship Id="rId60" Type="http://schemas.openxmlformats.org/officeDocument/2006/relationships/queryTable" Target="../queryTables/queryTable10.xml"/><Relationship Id="rId65" Type="http://schemas.openxmlformats.org/officeDocument/2006/relationships/queryTable" Target="../queryTables/queryTable15.xml"/><Relationship Id="rId81" Type="http://schemas.openxmlformats.org/officeDocument/2006/relationships/queryTable" Target="../queryTables/queryTable31.xml"/><Relationship Id="rId86" Type="http://schemas.openxmlformats.org/officeDocument/2006/relationships/queryTable" Target="../queryTables/queryTable36.xml"/><Relationship Id="rId130" Type="http://schemas.openxmlformats.org/officeDocument/2006/relationships/queryTable" Target="../queryTables/queryTable80.xml"/><Relationship Id="rId135" Type="http://schemas.openxmlformats.org/officeDocument/2006/relationships/queryTable" Target="../queryTables/queryTable85.xml"/><Relationship Id="rId151" Type="http://schemas.openxmlformats.org/officeDocument/2006/relationships/queryTable" Target="../queryTables/queryTable101.xml"/><Relationship Id="rId156" Type="http://schemas.openxmlformats.org/officeDocument/2006/relationships/queryTable" Target="../queryTables/queryTable106.xml"/><Relationship Id="rId177" Type="http://schemas.openxmlformats.org/officeDocument/2006/relationships/queryTable" Target="../queryTables/queryTable127.xml"/><Relationship Id="rId172" Type="http://schemas.openxmlformats.org/officeDocument/2006/relationships/queryTable" Target="../queryTables/queryTable122.xm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image" Target="../media/image57.emf"/><Relationship Id="rId109" Type="http://schemas.openxmlformats.org/officeDocument/2006/relationships/queryTable" Target="../queryTables/queryTable59.xml"/><Relationship Id="rId34" Type="http://schemas.openxmlformats.org/officeDocument/2006/relationships/control" Target="../activeX/activeX55.xml"/><Relationship Id="rId50" Type="http://schemas.openxmlformats.org/officeDocument/2006/relationships/control" Target="../activeX/activeX63.xml"/><Relationship Id="rId55" Type="http://schemas.openxmlformats.org/officeDocument/2006/relationships/queryTable" Target="../queryTables/queryTable5.xml"/><Relationship Id="rId76" Type="http://schemas.openxmlformats.org/officeDocument/2006/relationships/queryTable" Target="../queryTables/queryTable26.xml"/><Relationship Id="rId97" Type="http://schemas.openxmlformats.org/officeDocument/2006/relationships/queryTable" Target="../queryTables/queryTable47.xml"/><Relationship Id="rId104" Type="http://schemas.openxmlformats.org/officeDocument/2006/relationships/queryTable" Target="../queryTables/queryTable54.xml"/><Relationship Id="rId120" Type="http://schemas.openxmlformats.org/officeDocument/2006/relationships/queryTable" Target="../queryTables/queryTable70.xml"/><Relationship Id="rId125" Type="http://schemas.openxmlformats.org/officeDocument/2006/relationships/queryTable" Target="../queryTables/queryTable75.xml"/><Relationship Id="rId141" Type="http://schemas.openxmlformats.org/officeDocument/2006/relationships/queryTable" Target="../queryTables/queryTable91.xml"/><Relationship Id="rId146" Type="http://schemas.openxmlformats.org/officeDocument/2006/relationships/queryTable" Target="../queryTables/queryTable96.xml"/><Relationship Id="rId167" Type="http://schemas.openxmlformats.org/officeDocument/2006/relationships/queryTable" Target="../queryTables/queryTable117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21.xml"/><Relationship Id="rId92" Type="http://schemas.openxmlformats.org/officeDocument/2006/relationships/queryTable" Target="../queryTables/queryTable42.xml"/><Relationship Id="rId162" Type="http://schemas.openxmlformats.org/officeDocument/2006/relationships/queryTable" Target="../queryTables/queryTable112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image" Target="../media/image52.emf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control" Target="../activeX/activeX58.xml"/><Relationship Id="rId45" Type="http://schemas.openxmlformats.org/officeDocument/2006/relationships/image" Target="../media/image60.emf"/><Relationship Id="rId66" Type="http://schemas.openxmlformats.org/officeDocument/2006/relationships/queryTable" Target="../queryTables/queryTable16.xml"/><Relationship Id="rId87" Type="http://schemas.openxmlformats.org/officeDocument/2006/relationships/queryTable" Target="../queryTables/queryTable37.xml"/><Relationship Id="rId110" Type="http://schemas.openxmlformats.org/officeDocument/2006/relationships/queryTable" Target="../queryTables/queryTable60.xml"/><Relationship Id="rId115" Type="http://schemas.openxmlformats.org/officeDocument/2006/relationships/queryTable" Target="../queryTables/queryTable65.xml"/><Relationship Id="rId131" Type="http://schemas.openxmlformats.org/officeDocument/2006/relationships/queryTable" Target="../queryTables/queryTable81.xml"/><Relationship Id="rId136" Type="http://schemas.openxmlformats.org/officeDocument/2006/relationships/queryTable" Target="../queryTables/queryTable86.xml"/><Relationship Id="rId157" Type="http://schemas.openxmlformats.org/officeDocument/2006/relationships/queryTable" Target="../queryTables/queryTable107.xml"/><Relationship Id="rId178" Type="http://schemas.openxmlformats.org/officeDocument/2006/relationships/queryTable" Target="../queryTables/queryTable128.xml"/><Relationship Id="rId61" Type="http://schemas.openxmlformats.org/officeDocument/2006/relationships/queryTable" Target="../queryTables/queryTable11.xml"/><Relationship Id="rId82" Type="http://schemas.openxmlformats.org/officeDocument/2006/relationships/queryTable" Target="../queryTables/queryTable32.xml"/><Relationship Id="rId152" Type="http://schemas.openxmlformats.org/officeDocument/2006/relationships/queryTable" Target="../queryTables/queryTable102.xml"/><Relationship Id="rId173" Type="http://schemas.openxmlformats.org/officeDocument/2006/relationships/queryTable" Target="../queryTables/queryTable123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3.xml"/><Relationship Id="rId35" Type="http://schemas.openxmlformats.org/officeDocument/2006/relationships/image" Target="../media/image55.emf"/><Relationship Id="rId56" Type="http://schemas.openxmlformats.org/officeDocument/2006/relationships/queryTable" Target="../queryTables/queryTable6.xml"/><Relationship Id="rId77" Type="http://schemas.openxmlformats.org/officeDocument/2006/relationships/queryTable" Target="../queryTables/queryTable27.xml"/><Relationship Id="rId100" Type="http://schemas.openxmlformats.org/officeDocument/2006/relationships/queryTable" Target="../queryTables/queryTable50.xml"/><Relationship Id="rId105" Type="http://schemas.openxmlformats.org/officeDocument/2006/relationships/queryTable" Target="../queryTables/queryTable55.xml"/><Relationship Id="rId126" Type="http://schemas.openxmlformats.org/officeDocument/2006/relationships/queryTable" Target="../queryTables/queryTable76.xml"/><Relationship Id="rId147" Type="http://schemas.openxmlformats.org/officeDocument/2006/relationships/queryTable" Target="../queryTables/queryTable97.xml"/><Relationship Id="rId168" Type="http://schemas.openxmlformats.org/officeDocument/2006/relationships/queryTable" Target="../queryTables/queryTable118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image" Target="../media/image63.emf"/><Relationship Id="rId72" Type="http://schemas.openxmlformats.org/officeDocument/2006/relationships/queryTable" Target="../queryTables/queryTable22.xml"/><Relationship Id="rId93" Type="http://schemas.openxmlformats.org/officeDocument/2006/relationships/queryTable" Target="../queryTables/queryTable43.xml"/><Relationship Id="rId98" Type="http://schemas.openxmlformats.org/officeDocument/2006/relationships/queryTable" Target="../queryTables/queryTable48.xml"/><Relationship Id="rId121" Type="http://schemas.openxmlformats.org/officeDocument/2006/relationships/queryTable" Target="../queryTables/queryTable71.xml"/><Relationship Id="rId142" Type="http://schemas.openxmlformats.org/officeDocument/2006/relationships/queryTable" Target="../queryTables/queryTable92.xml"/><Relationship Id="rId163" Type="http://schemas.openxmlformats.org/officeDocument/2006/relationships/queryTable" Target="../queryTables/queryTable113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control" Target="../activeX/activeX61.xml"/><Relationship Id="rId67" Type="http://schemas.openxmlformats.org/officeDocument/2006/relationships/queryTable" Target="../queryTables/queryTable17.xml"/><Relationship Id="rId116" Type="http://schemas.openxmlformats.org/officeDocument/2006/relationships/queryTable" Target="../queryTables/queryTable66.xml"/><Relationship Id="rId137" Type="http://schemas.openxmlformats.org/officeDocument/2006/relationships/queryTable" Target="../queryTables/queryTable87.xml"/><Relationship Id="rId158" Type="http://schemas.openxmlformats.org/officeDocument/2006/relationships/queryTable" Target="../queryTables/queryTable108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image" Target="../media/image58.emf"/><Relationship Id="rId62" Type="http://schemas.openxmlformats.org/officeDocument/2006/relationships/queryTable" Target="../queryTables/queryTable12.xml"/><Relationship Id="rId83" Type="http://schemas.openxmlformats.org/officeDocument/2006/relationships/queryTable" Target="../queryTables/queryTable33.xml"/><Relationship Id="rId88" Type="http://schemas.openxmlformats.org/officeDocument/2006/relationships/queryTable" Target="../queryTables/queryTable38.xml"/><Relationship Id="rId111" Type="http://schemas.openxmlformats.org/officeDocument/2006/relationships/queryTable" Target="../queryTables/queryTable61.xml"/><Relationship Id="rId132" Type="http://schemas.openxmlformats.org/officeDocument/2006/relationships/queryTable" Target="../queryTables/queryTable82.xml"/><Relationship Id="rId153" Type="http://schemas.openxmlformats.org/officeDocument/2006/relationships/queryTable" Target="../queryTables/queryTable103.xml"/><Relationship Id="rId174" Type="http://schemas.openxmlformats.org/officeDocument/2006/relationships/queryTable" Target="../queryTables/queryTable124.xml"/><Relationship Id="rId179" Type="http://schemas.openxmlformats.org/officeDocument/2006/relationships/queryTable" Target="../queryTables/queryTable129.xml"/><Relationship Id="rId15" Type="http://schemas.openxmlformats.org/officeDocument/2006/relationships/hyperlink" Target="http://norway.twsthr.info/StockHolders.aspx?stock=2482" TargetMode="External"/><Relationship Id="rId36" Type="http://schemas.openxmlformats.org/officeDocument/2006/relationships/control" Target="../activeX/activeX56.xml"/><Relationship Id="rId57" Type="http://schemas.openxmlformats.org/officeDocument/2006/relationships/queryTable" Target="../queryTables/queryTable7.xml"/><Relationship Id="rId106" Type="http://schemas.openxmlformats.org/officeDocument/2006/relationships/queryTable" Target="../queryTables/queryTable56.xml"/><Relationship Id="rId127" Type="http://schemas.openxmlformats.org/officeDocument/2006/relationships/queryTable" Target="../queryTables/queryTable77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image" Target="../media/image53.emf"/><Relationship Id="rId52" Type="http://schemas.openxmlformats.org/officeDocument/2006/relationships/queryTable" Target="../queryTables/queryTable2.xml"/><Relationship Id="rId73" Type="http://schemas.openxmlformats.org/officeDocument/2006/relationships/queryTable" Target="../queryTables/queryTable23.xml"/><Relationship Id="rId78" Type="http://schemas.openxmlformats.org/officeDocument/2006/relationships/queryTable" Target="../queryTables/queryTable28.xml"/><Relationship Id="rId94" Type="http://schemas.openxmlformats.org/officeDocument/2006/relationships/queryTable" Target="../queryTables/queryTable44.xml"/><Relationship Id="rId99" Type="http://schemas.openxmlformats.org/officeDocument/2006/relationships/queryTable" Target="../queryTables/queryTable49.xml"/><Relationship Id="rId101" Type="http://schemas.openxmlformats.org/officeDocument/2006/relationships/queryTable" Target="../queryTables/queryTable51.xml"/><Relationship Id="rId122" Type="http://schemas.openxmlformats.org/officeDocument/2006/relationships/queryTable" Target="../queryTables/queryTable72.xml"/><Relationship Id="rId143" Type="http://schemas.openxmlformats.org/officeDocument/2006/relationships/queryTable" Target="../queryTables/queryTable93.xml"/><Relationship Id="rId148" Type="http://schemas.openxmlformats.org/officeDocument/2006/relationships/queryTable" Target="../queryTables/queryTable98.xml"/><Relationship Id="rId164" Type="http://schemas.openxmlformats.org/officeDocument/2006/relationships/queryTable" Target="../queryTables/queryTable114.xml"/><Relationship Id="rId169" Type="http://schemas.openxmlformats.org/officeDocument/2006/relationships/queryTable" Target="../queryTables/queryTable119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80" Type="http://schemas.openxmlformats.org/officeDocument/2006/relationships/queryTable" Target="../queryTables/queryTable130.xml"/><Relationship Id="rId26" Type="http://schemas.openxmlformats.org/officeDocument/2006/relationships/drawing" Target="../drawings/drawing5.xml"/><Relationship Id="rId47" Type="http://schemas.openxmlformats.org/officeDocument/2006/relationships/image" Target="../media/image61.emf"/><Relationship Id="rId68" Type="http://schemas.openxmlformats.org/officeDocument/2006/relationships/queryTable" Target="../queryTables/queryTable18.xml"/><Relationship Id="rId89" Type="http://schemas.openxmlformats.org/officeDocument/2006/relationships/queryTable" Target="../queryTables/queryTable39.xml"/><Relationship Id="rId112" Type="http://schemas.openxmlformats.org/officeDocument/2006/relationships/queryTable" Target="../queryTables/queryTable62.xml"/><Relationship Id="rId133" Type="http://schemas.openxmlformats.org/officeDocument/2006/relationships/queryTable" Target="../queryTables/queryTable83.xml"/><Relationship Id="rId154" Type="http://schemas.openxmlformats.org/officeDocument/2006/relationships/queryTable" Target="../queryTables/queryTable104.xml"/><Relationship Id="rId175" Type="http://schemas.openxmlformats.org/officeDocument/2006/relationships/queryTable" Target="../queryTables/queryTable125.xml"/><Relationship Id="rId16" Type="http://schemas.openxmlformats.org/officeDocument/2006/relationships/hyperlink" Target="http://norway.twsthr.info/StockHolders.aspx?stock=3227" TargetMode="External"/><Relationship Id="rId37" Type="http://schemas.openxmlformats.org/officeDocument/2006/relationships/image" Target="../media/image56.emf"/><Relationship Id="rId58" Type="http://schemas.openxmlformats.org/officeDocument/2006/relationships/queryTable" Target="../queryTables/queryTable8.xml"/><Relationship Id="rId79" Type="http://schemas.openxmlformats.org/officeDocument/2006/relationships/queryTable" Target="../queryTables/queryTable29.xml"/><Relationship Id="rId102" Type="http://schemas.openxmlformats.org/officeDocument/2006/relationships/queryTable" Target="../queryTables/queryTable52.xml"/><Relationship Id="rId123" Type="http://schemas.openxmlformats.org/officeDocument/2006/relationships/queryTable" Target="../queryTables/queryTable73.xml"/><Relationship Id="rId144" Type="http://schemas.openxmlformats.org/officeDocument/2006/relationships/queryTable" Target="../queryTables/queryTable94.xml"/><Relationship Id="rId90" Type="http://schemas.openxmlformats.org/officeDocument/2006/relationships/queryTable" Target="../queryTables/queryTable40.xml"/><Relationship Id="rId165" Type="http://schemas.openxmlformats.org/officeDocument/2006/relationships/queryTable" Target="../queryTables/queryTable115.xml"/><Relationship Id="rId27" Type="http://schemas.openxmlformats.org/officeDocument/2006/relationships/vmlDrawing" Target="../drawings/vmlDrawing5.vml"/><Relationship Id="rId48" Type="http://schemas.openxmlformats.org/officeDocument/2006/relationships/control" Target="../activeX/activeX62.xml"/><Relationship Id="rId69" Type="http://schemas.openxmlformats.org/officeDocument/2006/relationships/queryTable" Target="../queryTables/queryTable19.xml"/><Relationship Id="rId113" Type="http://schemas.openxmlformats.org/officeDocument/2006/relationships/queryTable" Target="../queryTables/queryTable63.xml"/><Relationship Id="rId134" Type="http://schemas.openxmlformats.org/officeDocument/2006/relationships/queryTable" Target="../queryTables/queryTable84.xml"/><Relationship Id="rId80" Type="http://schemas.openxmlformats.org/officeDocument/2006/relationships/queryTable" Target="../queryTables/queryTable30.xml"/><Relationship Id="rId155" Type="http://schemas.openxmlformats.org/officeDocument/2006/relationships/queryTable" Target="../queryTables/queryTable105.xml"/><Relationship Id="rId176" Type="http://schemas.openxmlformats.org/officeDocument/2006/relationships/queryTable" Target="../queryTables/queryTable126.xml"/><Relationship Id="rId17" Type="http://schemas.openxmlformats.org/officeDocument/2006/relationships/hyperlink" Target="http://norway.twsthr.info/StockHolders.aspx?stock=3673" TargetMode="External"/><Relationship Id="rId38" Type="http://schemas.openxmlformats.org/officeDocument/2006/relationships/control" Target="../activeX/activeX57.xml"/><Relationship Id="rId59" Type="http://schemas.openxmlformats.org/officeDocument/2006/relationships/queryTable" Target="../queryTables/queryTable9.xml"/><Relationship Id="rId103" Type="http://schemas.openxmlformats.org/officeDocument/2006/relationships/queryTable" Target="../queryTables/queryTable53.xml"/><Relationship Id="rId124" Type="http://schemas.openxmlformats.org/officeDocument/2006/relationships/queryTable" Target="../queryTables/queryTable74.xml"/><Relationship Id="rId70" Type="http://schemas.openxmlformats.org/officeDocument/2006/relationships/queryTable" Target="../queryTables/queryTable20.xml"/><Relationship Id="rId91" Type="http://schemas.openxmlformats.org/officeDocument/2006/relationships/queryTable" Target="../queryTables/queryTable41.xml"/><Relationship Id="rId145" Type="http://schemas.openxmlformats.org/officeDocument/2006/relationships/queryTable" Target="../queryTables/queryTable95.xml"/><Relationship Id="rId166" Type="http://schemas.openxmlformats.org/officeDocument/2006/relationships/queryTable" Target="../queryTables/queryTable116.xml"/><Relationship Id="rId1" Type="http://schemas.openxmlformats.org/officeDocument/2006/relationships/hyperlink" Target="https://tw.stock.yahoo.com/d/s/earning_1729.html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8.emf"/><Relationship Id="rId18" Type="http://schemas.openxmlformats.org/officeDocument/2006/relationships/control" Target="../activeX/activeX71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68.xml"/><Relationship Id="rId17" Type="http://schemas.openxmlformats.org/officeDocument/2006/relationships/image" Target="../media/image70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70.xml"/><Relationship Id="rId20" Type="http://schemas.openxmlformats.org/officeDocument/2006/relationships/control" Target="../activeX/activeX7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5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10" Type="http://schemas.openxmlformats.org/officeDocument/2006/relationships/control" Target="../activeX/activeX67.xml"/><Relationship Id="rId19" Type="http://schemas.openxmlformats.org/officeDocument/2006/relationships/image" Target="../media/image71.emf"/><Relationship Id="rId4" Type="http://schemas.openxmlformats.org/officeDocument/2006/relationships/control" Target="../activeX/activeX64.xml"/><Relationship Id="rId9" Type="http://schemas.openxmlformats.org/officeDocument/2006/relationships/image" Target="../media/image66.emf"/><Relationship Id="rId14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queryTable" Target="../queryTables/queryTable13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74.emf"/><Relationship Id="rId12" Type="http://schemas.openxmlformats.org/officeDocument/2006/relationships/queryTable" Target="../queryTables/queryTable13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4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image" Target="../media/image81.emf"/><Relationship Id="rId18" Type="http://schemas.openxmlformats.org/officeDocument/2006/relationships/control" Target="../activeX/activeX84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85.emf"/><Relationship Id="rId7" Type="http://schemas.openxmlformats.org/officeDocument/2006/relationships/image" Target="../media/image78.emf"/><Relationship Id="rId12" Type="http://schemas.openxmlformats.org/officeDocument/2006/relationships/control" Target="../activeX/activeX81.xml"/><Relationship Id="rId17" Type="http://schemas.openxmlformats.org/officeDocument/2006/relationships/image" Target="../media/image83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83.xml"/><Relationship Id="rId20" Type="http://schemas.openxmlformats.org/officeDocument/2006/relationships/control" Target="../activeX/activeX8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8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5" Type="http://schemas.openxmlformats.org/officeDocument/2006/relationships/image" Target="../media/image82.emf"/><Relationship Id="rId10" Type="http://schemas.openxmlformats.org/officeDocument/2006/relationships/control" Target="../activeX/activeX80.xml"/><Relationship Id="rId19" Type="http://schemas.openxmlformats.org/officeDocument/2006/relationships/image" Target="../media/image84.emf"/><Relationship Id="rId4" Type="http://schemas.openxmlformats.org/officeDocument/2006/relationships/control" Target="../activeX/activeX77.xml"/><Relationship Id="rId9" Type="http://schemas.openxmlformats.org/officeDocument/2006/relationships/image" Target="../media/image79.emf"/><Relationship Id="rId14" Type="http://schemas.openxmlformats.org/officeDocument/2006/relationships/control" Target="../activeX/activeX8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6.emf"/><Relationship Id="rId4" Type="http://schemas.openxmlformats.org/officeDocument/2006/relationships/control" Target="../activeX/activeX8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13" Type="http://schemas.openxmlformats.org/officeDocument/2006/relationships/control" Target="../activeX/activeX92.xml"/><Relationship Id="rId3" Type="http://schemas.openxmlformats.org/officeDocument/2006/relationships/control" Target="../activeX/activeX87.xml"/><Relationship Id="rId7" Type="http://schemas.openxmlformats.org/officeDocument/2006/relationships/control" Target="../activeX/activeX89.xml"/><Relationship Id="rId12" Type="http://schemas.openxmlformats.org/officeDocument/2006/relationships/image" Target="../media/image91.emf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88.emf"/><Relationship Id="rId11" Type="http://schemas.openxmlformats.org/officeDocument/2006/relationships/control" Target="../activeX/activeX91.xml"/><Relationship Id="rId5" Type="http://schemas.openxmlformats.org/officeDocument/2006/relationships/control" Target="../activeX/activeX88.xml"/><Relationship Id="rId10" Type="http://schemas.openxmlformats.org/officeDocument/2006/relationships/image" Target="../media/image90.emf"/><Relationship Id="rId4" Type="http://schemas.openxmlformats.org/officeDocument/2006/relationships/image" Target="../media/image87.emf"/><Relationship Id="rId9" Type="http://schemas.openxmlformats.org/officeDocument/2006/relationships/control" Target="../activeX/activeX90.xml"/><Relationship Id="rId14" Type="http://schemas.openxmlformats.org/officeDocument/2006/relationships/image" Target="../media/image92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9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9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5.xml"/><Relationship Id="rId5" Type="http://schemas.openxmlformats.org/officeDocument/2006/relationships/image" Target="../media/image94.emf"/><Relationship Id="rId4" Type="http://schemas.openxmlformats.org/officeDocument/2006/relationships/control" Target="../activeX/activeX94.xml"/><Relationship Id="rId9" Type="http://schemas.openxmlformats.org/officeDocument/2006/relationships/image" Target="../media/image9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97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47.xml"/><Relationship Id="rId18" Type="http://schemas.openxmlformats.org/officeDocument/2006/relationships/queryTable" Target="../queryTables/queryTable152.xml"/><Relationship Id="rId26" Type="http://schemas.openxmlformats.org/officeDocument/2006/relationships/queryTable" Target="../queryTables/queryTable160.xml"/><Relationship Id="rId39" Type="http://schemas.openxmlformats.org/officeDocument/2006/relationships/queryTable" Target="../queryTables/queryTable173.xml"/><Relationship Id="rId21" Type="http://schemas.openxmlformats.org/officeDocument/2006/relationships/queryTable" Target="../queryTables/queryTable155.xml"/><Relationship Id="rId34" Type="http://schemas.openxmlformats.org/officeDocument/2006/relationships/queryTable" Target="../queryTables/queryTable168.xml"/><Relationship Id="rId42" Type="http://schemas.openxmlformats.org/officeDocument/2006/relationships/queryTable" Target="../queryTables/queryTable176.xml"/><Relationship Id="rId47" Type="http://schemas.openxmlformats.org/officeDocument/2006/relationships/queryTable" Target="../queryTables/queryTable181.xml"/><Relationship Id="rId50" Type="http://schemas.openxmlformats.org/officeDocument/2006/relationships/queryTable" Target="../queryTables/queryTable184.xml"/><Relationship Id="rId55" Type="http://schemas.openxmlformats.org/officeDocument/2006/relationships/queryTable" Target="../queryTables/queryTable189.xml"/><Relationship Id="rId63" Type="http://schemas.openxmlformats.org/officeDocument/2006/relationships/queryTable" Target="../queryTables/queryTable197.xml"/><Relationship Id="rId7" Type="http://schemas.openxmlformats.org/officeDocument/2006/relationships/image" Target="../media/image99.emf"/><Relationship Id="rId2" Type="http://schemas.openxmlformats.org/officeDocument/2006/relationships/drawing" Target="../drawings/drawing14.xml"/><Relationship Id="rId16" Type="http://schemas.openxmlformats.org/officeDocument/2006/relationships/queryTable" Target="../queryTables/queryTable150.xml"/><Relationship Id="rId29" Type="http://schemas.openxmlformats.org/officeDocument/2006/relationships/queryTable" Target="../queryTables/queryTable163.xml"/><Relationship Id="rId11" Type="http://schemas.openxmlformats.org/officeDocument/2006/relationships/queryTable" Target="../queryTables/queryTable145.xml"/><Relationship Id="rId24" Type="http://schemas.openxmlformats.org/officeDocument/2006/relationships/queryTable" Target="../queryTables/queryTable158.xml"/><Relationship Id="rId32" Type="http://schemas.openxmlformats.org/officeDocument/2006/relationships/queryTable" Target="../queryTables/queryTable166.xml"/><Relationship Id="rId37" Type="http://schemas.openxmlformats.org/officeDocument/2006/relationships/queryTable" Target="../queryTables/queryTable171.xml"/><Relationship Id="rId40" Type="http://schemas.openxmlformats.org/officeDocument/2006/relationships/queryTable" Target="../queryTables/queryTable174.xml"/><Relationship Id="rId45" Type="http://schemas.openxmlformats.org/officeDocument/2006/relationships/queryTable" Target="../queryTables/queryTable179.xml"/><Relationship Id="rId53" Type="http://schemas.openxmlformats.org/officeDocument/2006/relationships/queryTable" Target="../queryTables/queryTable187.xml"/><Relationship Id="rId58" Type="http://schemas.openxmlformats.org/officeDocument/2006/relationships/queryTable" Target="../queryTables/queryTable192.xml"/><Relationship Id="rId5" Type="http://schemas.openxmlformats.org/officeDocument/2006/relationships/image" Target="../media/image98.emf"/><Relationship Id="rId61" Type="http://schemas.openxmlformats.org/officeDocument/2006/relationships/queryTable" Target="../queryTables/queryTable195.xml"/><Relationship Id="rId19" Type="http://schemas.openxmlformats.org/officeDocument/2006/relationships/queryTable" Target="../queryTables/queryTable153.xml"/><Relationship Id="rId14" Type="http://schemas.openxmlformats.org/officeDocument/2006/relationships/queryTable" Target="../queryTables/queryTable148.xml"/><Relationship Id="rId22" Type="http://schemas.openxmlformats.org/officeDocument/2006/relationships/queryTable" Target="../queryTables/queryTable156.xml"/><Relationship Id="rId27" Type="http://schemas.openxmlformats.org/officeDocument/2006/relationships/queryTable" Target="../queryTables/queryTable161.xml"/><Relationship Id="rId30" Type="http://schemas.openxmlformats.org/officeDocument/2006/relationships/queryTable" Target="../queryTables/queryTable164.xml"/><Relationship Id="rId35" Type="http://schemas.openxmlformats.org/officeDocument/2006/relationships/queryTable" Target="../queryTables/queryTable169.xml"/><Relationship Id="rId43" Type="http://schemas.openxmlformats.org/officeDocument/2006/relationships/queryTable" Target="../queryTables/queryTable177.xml"/><Relationship Id="rId48" Type="http://schemas.openxmlformats.org/officeDocument/2006/relationships/queryTable" Target="../queryTables/queryTable182.xml"/><Relationship Id="rId56" Type="http://schemas.openxmlformats.org/officeDocument/2006/relationships/queryTable" Target="../queryTables/queryTable190.xml"/><Relationship Id="rId64" Type="http://schemas.openxmlformats.org/officeDocument/2006/relationships/queryTable" Target="../queryTables/queryTable198.xml"/><Relationship Id="rId8" Type="http://schemas.openxmlformats.org/officeDocument/2006/relationships/queryTable" Target="../queryTables/queryTable142.xml"/><Relationship Id="rId51" Type="http://schemas.openxmlformats.org/officeDocument/2006/relationships/queryTable" Target="../queryTables/queryTable185.xml"/><Relationship Id="rId3" Type="http://schemas.openxmlformats.org/officeDocument/2006/relationships/vmlDrawing" Target="../drawings/vmlDrawing14.vml"/><Relationship Id="rId12" Type="http://schemas.openxmlformats.org/officeDocument/2006/relationships/queryTable" Target="../queryTables/queryTable146.xml"/><Relationship Id="rId17" Type="http://schemas.openxmlformats.org/officeDocument/2006/relationships/queryTable" Target="../queryTables/queryTable151.xml"/><Relationship Id="rId25" Type="http://schemas.openxmlformats.org/officeDocument/2006/relationships/queryTable" Target="../queryTables/queryTable159.xml"/><Relationship Id="rId33" Type="http://schemas.openxmlformats.org/officeDocument/2006/relationships/queryTable" Target="../queryTables/queryTable167.xml"/><Relationship Id="rId38" Type="http://schemas.openxmlformats.org/officeDocument/2006/relationships/queryTable" Target="../queryTables/queryTable172.xml"/><Relationship Id="rId46" Type="http://schemas.openxmlformats.org/officeDocument/2006/relationships/queryTable" Target="../queryTables/queryTable180.xml"/><Relationship Id="rId59" Type="http://schemas.openxmlformats.org/officeDocument/2006/relationships/queryTable" Target="../queryTables/queryTable193.xml"/><Relationship Id="rId20" Type="http://schemas.openxmlformats.org/officeDocument/2006/relationships/queryTable" Target="../queryTables/queryTable154.xml"/><Relationship Id="rId41" Type="http://schemas.openxmlformats.org/officeDocument/2006/relationships/queryTable" Target="../queryTables/queryTable175.xml"/><Relationship Id="rId54" Type="http://schemas.openxmlformats.org/officeDocument/2006/relationships/queryTable" Target="../queryTables/queryTable188.xml"/><Relationship Id="rId62" Type="http://schemas.openxmlformats.org/officeDocument/2006/relationships/queryTable" Target="../queryTables/queryTable19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99.xml"/><Relationship Id="rId15" Type="http://schemas.openxmlformats.org/officeDocument/2006/relationships/queryTable" Target="../queryTables/queryTable149.xml"/><Relationship Id="rId23" Type="http://schemas.openxmlformats.org/officeDocument/2006/relationships/queryTable" Target="../queryTables/queryTable157.xml"/><Relationship Id="rId28" Type="http://schemas.openxmlformats.org/officeDocument/2006/relationships/queryTable" Target="../queryTables/queryTable162.xml"/><Relationship Id="rId36" Type="http://schemas.openxmlformats.org/officeDocument/2006/relationships/queryTable" Target="../queryTables/queryTable170.xml"/><Relationship Id="rId49" Type="http://schemas.openxmlformats.org/officeDocument/2006/relationships/queryTable" Target="../queryTables/queryTable183.xml"/><Relationship Id="rId57" Type="http://schemas.openxmlformats.org/officeDocument/2006/relationships/queryTable" Target="../queryTables/queryTable191.xml"/><Relationship Id="rId10" Type="http://schemas.openxmlformats.org/officeDocument/2006/relationships/queryTable" Target="../queryTables/queryTable144.xml"/><Relationship Id="rId31" Type="http://schemas.openxmlformats.org/officeDocument/2006/relationships/queryTable" Target="../queryTables/queryTable165.xml"/><Relationship Id="rId44" Type="http://schemas.openxmlformats.org/officeDocument/2006/relationships/queryTable" Target="../queryTables/queryTable178.xml"/><Relationship Id="rId52" Type="http://schemas.openxmlformats.org/officeDocument/2006/relationships/queryTable" Target="../queryTables/queryTable186.xml"/><Relationship Id="rId60" Type="http://schemas.openxmlformats.org/officeDocument/2006/relationships/queryTable" Target="../queryTables/queryTable194.xml"/><Relationship Id="rId4" Type="http://schemas.openxmlformats.org/officeDocument/2006/relationships/control" Target="../activeX/activeX98.xml"/><Relationship Id="rId9" Type="http://schemas.openxmlformats.org/officeDocument/2006/relationships/queryTable" Target="../queryTables/queryTable14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42345</v>
      </c>
      <c r="C2" s="145">
        <f ca="1">B2-WEEKDAY(TODAY())-1</f>
        <v>42342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42335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42328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42321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42314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42307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71" r:id="rId4" name="CommandButton2">
          <controlPr defaultSize="0" autoLine="0" autoPict="0" r:id="rId5">
            <anchor moveWithCells="1">
              <from>
                <xdr:col>9</xdr:col>
                <xdr:colOff>161925</xdr:colOff>
                <xdr:row>0</xdr:row>
                <xdr:rowOff>38100</xdr:rowOff>
              </from>
              <to>
                <xdr:col>9</xdr:col>
                <xdr:colOff>1019175</xdr:colOff>
                <xdr:row>1</xdr:row>
                <xdr:rowOff>209550</xdr:rowOff>
              </to>
            </anchor>
          </controlPr>
        </control>
      </mc:Choice>
      <mc:Fallback>
        <control shapeId="32771" r:id="rId4" name="CommandButton2"/>
      </mc:Fallback>
    </mc:AlternateContent>
    <mc:AlternateContent xmlns:mc="http://schemas.openxmlformats.org/markup-compatibility/2006">
      <mc:Choice Requires="x14">
        <control shapeId="32769" r:id="rId6" name="CommandButton1">
          <controlPr defaultSize="0" autoLine="0" r:id="rId7">
            <anchor moveWithCells="1">
              <from>
                <xdr:col>0</xdr:col>
                <xdr:colOff>904875</xdr:colOff>
                <xdr:row>1</xdr:row>
                <xdr:rowOff>9525</xdr:rowOff>
              </from>
              <to>
                <xdr:col>0</xdr:col>
                <xdr:colOff>1181100</xdr:colOff>
                <xdr:row>2</xdr:row>
                <xdr:rowOff>9525</xdr:rowOff>
              </to>
            </anchor>
          </controlPr>
        </control>
      </mc:Choice>
      <mc:Fallback>
        <control shapeId="327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2002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2003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2004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autoPict="0" r:id="rId4">
            <anchor moveWithCells="1">
              <from>
                <xdr:col>1</xdr:col>
                <xdr:colOff>38100</xdr:colOff>
                <xdr:row>0</xdr:row>
                <xdr:rowOff>19050</xdr:rowOff>
              </from>
              <to>
                <xdr:col>1</xdr:col>
                <xdr:colOff>895350</xdr:colOff>
                <xdr:row>0</xdr:row>
                <xdr:rowOff>400050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紅綠燈"/>
  <dimension ref="A1:AE340"/>
  <sheetViews>
    <sheetView tabSelected="1" zoomScale="90" zoomScaleNormal="9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76" t="s">
        <v>2052</v>
      </c>
      <c r="B1" s="377" t="s">
        <v>2057</v>
      </c>
      <c r="C1" s="378">
        <v>11</v>
      </c>
      <c r="D1" s="1"/>
      <c r="E1" s="1"/>
      <c r="F1" s="1"/>
      <c r="G1" s="13"/>
      <c r="H1" s="1"/>
      <c r="I1" s="1"/>
      <c r="J1" s="2"/>
      <c r="M1" s="8"/>
      <c r="N1" s="183"/>
      <c r="O1" s="305">
        <v>1</v>
      </c>
      <c r="P1" s="209">
        <v>1</v>
      </c>
      <c r="Q1" s="209">
        <v>0</v>
      </c>
      <c r="R1" s="209">
        <v>0</v>
      </c>
      <c r="S1" s="306">
        <v>0</v>
      </c>
      <c r="T1" s="307" t="str">
        <f>"    合計 " &amp; SUM(O1:S1) &amp; " 分    "</f>
        <v xml:space="preserve">    合計 2 分    </v>
      </c>
      <c r="U1" s="308"/>
      <c r="V1" s="309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44" t="s">
        <v>1890</v>
      </c>
      <c r="G2" s="344"/>
      <c r="H2" s="344"/>
      <c r="I2" s="344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51" t="s">
        <v>9</v>
      </c>
      <c r="X2" s="351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0</v>
      </c>
      <c r="P3" s="216">
        <f>VLOOKUP("營業收入淨額",$B$40:$L$500,8,0)</f>
        <v>1214</v>
      </c>
      <c r="Q3" s="216">
        <f>VLOOKUP("營業收入淨額",$B$40:$L$500,7,0)</f>
        <v>1304</v>
      </c>
      <c r="R3" s="216">
        <f>VLOOKUP("營業收入淨額",$B$40:$L$500,6,0)</f>
        <v>966</v>
      </c>
      <c r="S3" s="216">
        <f>VLOOKUP("營業收入淨額",$B$40:$L$500,5,0)</f>
        <v>1120</v>
      </c>
      <c r="T3" s="216">
        <f>VLOOKUP("營業收入淨額",$B$40:$L$500,4,0)</f>
        <v>1002</v>
      </c>
      <c r="U3" s="216">
        <f>VLOOKUP("營業收入淨額",$B$40:$L$500,3,0)</f>
        <v>1165</v>
      </c>
      <c r="V3" s="217">
        <f>VLOOKUP("營業收入淨額",$B$40:$L$500,2,0)</f>
        <v>1411</v>
      </c>
      <c r="W3" s="174">
        <f>MAX(O3:V3)</f>
        <v>1411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36"/>
      <c r="G4" s="336"/>
      <c r="H4" s="336"/>
      <c r="I4" s="336"/>
      <c r="J4" s="6"/>
      <c r="K4" s="8"/>
      <c r="L4" s="8"/>
      <c r="M4" s="8"/>
      <c r="N4" s="184" t="s">
        <v>11</v>
      </c>
      <c r="O4" s="215">
        <f>VLOOKUP("營業成本",$B$40:$L$500,9,0)</f>
        <v>0</v>
      </c>
      <c r="P4" s="216">
        <f>VLOOKUP("營業成本",$B$40:$L$500,8,0)</f>
        <v>1065</v>
      </c>
      <c r="Q4" s="216">
        <f>VLOOKUP("營業成本",$B$40:$L$500,7,0)</f>
        <v>1117</v>
      </c>
      <c r="R4" s="216">
        <f>VLOOKUP("營業成本",$B$40:$L$500,6,0)</f>
        <v>837</v>
      </c>
      <c r="S4" s="216">
        <f>VLOOKUP("營業成本",$B$40:$L$500,5,0)</f>
        <v>1029</v>
      </c>
      <c r="T4" s="216">
        <f>VLOOKUP("營業成本",$B$40:$L$500,4,0)</f>
        <v>820</v>
      </c>
      <c r="U4" s="216">
        <f>VLOOKUP("營業成本",$B$40:$L$500,3,0)</f>
        <v>955</v>
      </c>
      <c r="V4" s="217">
        <f>VLOOKUP("營業成本",$B$40:$L$500,2,0)</f>
        <v>1155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0</v>
      </c>
      <c r="P5" s="216">
        <f>VLOOKUP("營業利益",$B$40:$L$500,8,0)</f>
        <v>70</v>
      </c>
      <c r="Q5" s="216">
        <f>VLOOKUP("營業利益",$B$40:$L$500,7,0)</f>
        <v>97</v>
      </c>
      <c r="R5" s="216">
        <f>VLOOKUP("營業利益",$B$40:$L$500,6,0)</f>
        <v>-8</v>
      </c>
      <c r="S5" s="216">
        <f>VLOOKUP("營業利益",$B$40:$L$500,5,0)</f>
        <v>-5</v>
      </c>
      <c r="T5" s="216">
        <f>VLOOKUP("營業利益",$B$40:$L$500,4,0)</f>
        <v>82</v>
      </c>
      <c r="U5" s="216">
        <f>VLOOKUP("營業利益",$B$40:$L$500,3,0)</f>
        <v>115</v>
      </c>
      <c r="V5" s="217">
        <f>VLOOKUP("營業利益",$B$40:$L$500,2,0)</f>
        <v>132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36"/>
      <c r="G6" s="336"/>
      <c r="H6" s="336"/>
      <c r="I6" s="336"/>
      <c r="J6" s="6"/>
      <c r="K6" s="8"/>
      <c r="L6" s="8"/>
      <c r="M6" s="8"/>
      <c r="N6" s="184" t="s">
        <v>12</v>
      </c>
      <c r="O6" s="215">
        <f>VLOOKUP("營業外收入合計",$B$40:$L$500,9,0)</f>
        <v>0</v>
      </c>
      <c r="P6" s="216">
        <f>VLOOKUP("營業外收入合計",$B$40:$L$500,8,0)</f>
        <v>19</v>
      </c>
      <c r="Q6" s="216">
        <f>VLOOKUP("營業外收入合計",$B$40:$L$500,7,0)</f>
        <v>3</v>
      </c>
      <c r="R6" s="216">
        <f>VLOOKUP("營業外收入合計",$B$40:$L$500,6,0)</f>
        <v>56</v>
      </c>
      <c r="S6" s="216">
        <f>VLOOKUP("營業外收入合計",$B$40:$L$500,5,0)</f>
        <v>8</v>
      </c>
      <c r="T6" s="216">
        <f>VLOOKUP("營業外收入合計",$B$40:$L$500,4,0)</f>
        <v>10</v>
      </c>
      <c r="U6" s="216">
        <f>VLOOKUP("營業外收入合計",$B$40:$L$500,3,0)</f>
        <v>11</v>
      </c>
      <c r="V6" s="217">
        <f>VLOOKUP("營業外收入合計",$B$40:$L$500,2,0)</f>
        <v>34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0</v>
      </c>
      <c r="P7" s="216">
        <f>VLOOKUP("稅前淨利",$B$40:$L$500,8,0)</f>
        <v>54</v>
      </c>
      <c r="Q7" s="216">
        <f>VLOOKUP("稅前淨利",$B$40:$L$500,7,0)</f>
        <v>91</v>
      </c>
      <c r="R7" s="216">
        <f>VLOOKUP("稅前淨利",$B$40:$L$500,6,0)</f>
        <v>48</v>
      </c>
      <c r="S7" s="216">
        <f>VLOOKUP("稅前淨利",$B$40:$L$500,5,0)</f>
        <v>20</v>
      </c>
      <c r="T7" s="216">
        <f>VLOOKUP("稅前淨利",$B$40:$L$500,4,0)</f>
        <v>74</v>
      </c>
      <c r="U7" s="216">
        <f>VLOOKUP("稅前淨利",$B$40:$L$500,3,0)</f>
        <v>129</v>
      </c>
      <c r="V7" s="217">
        <f>VLOOKUP("稅前淨利",$B$40:$L$500,2,0)</f>
        <v>175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36"/>
      <c r="G8" s="336"/>
      <c r="H8" s="336"/>
      <c r="I8" s="336"/>
      <c r="J8" s="6"/>
      <c r="K8" s="8"/>
      <c r="L8" s="8"/>
      <c r="M8" s="8"/>
      <c r="N8" s="184" t="s">
        <v>13</v>
      </c>
      <c r="O8" s="215">
        <f>VLOOKUP("本期稅後淨利",$B$40:$L$500,9,0)</f>
        <v>0</v>
      </c>
      <c r="P8" s="216">
        <f>VLOOKUP("本期稅後淨利",$B$40:$L$500,8,0)</f>
        <v>53</v>
      </c>
      <c r="Q8" s="216">
        <f>VLOOKUP("本期稅後淨利",$B$40:$L$500,7,0)</f>
        <v>114</v>
      </c>
      <c r="R8" s="216">
        <f>VLOOKUP("本期稅後淨利",$B$40:$L$500,6,0)</f>
        <v>133</v>
      </c>
      <c r="S8" s="216">
        <f>VLOOKUP("本期稅後淨利",$B$40:$L$500,5,0)</f>
        <v>24</v>
      </c>
      <c r="T8" s="216">
        <f>VLOOKUP("本期稅後淨利",$B$40:$L$500,4,0)</f>
        <v>78</v>
      </c>
      <c r="U8" s="216">
        <f>VLOOKUP("本期稅後淨利",$B$40:$L$500,3,0)</f>
        <v>103</v>
      </c>
      <c r="V8" s="217">
        <f>VLOOKUP("本期稅後淨利",$B$40:$L$500,2,0)</f>
        <v>165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0</v>
      </c>
      <c r="P9" s="216">
        <f>VLOOKUP("每股盈餘 (元)",$B$40:$L$500,8,0)</f>
        <v>0.88</v>
      </c>
      <c r="Q9" s="216">
        <f>VLOOKUP("每股盈餘 (元)",$B$40:$L$500,7,0)</f>
        <v>1.89</v>
      </c>
      <c r="R9" s="216">
        <f>VLOOKUP("每股盈餘 (元)",$B$40:$L$500,6,0)</f>
        <v>2.21</v>
      </c>
      <c r="S9" s="216">
        <f>VLOOKUP("每股盈餘 (元)",$B$40:$L$500,5,0)</f>
        <v>0.4</v>
      </c>
      <c r="T9" s="216">
        <f>VLOOKUP("每股盈餘 (元)",$B$40:$L$500,4,0)</f>
        <v>1.31</v>
      </c>
      <c r="U9" s="216">
        <f>VLOOKUP("每股盈餘 (元)",$B$40:$L$500,3,0)</f>
        <v>1.71</v>
      </c>
      <c r="V9" s="217">
        <f>VLOOKUP("每股盈餘 (元)",$B$40:$L$500,2,0)</f>
        <v>2.5099999999999998</v>
      </c>
      <c r="W9" s="174">
        <f>MAX(R9:V9)</f>
        <v>2.5099999999999998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36"/>
      <c r="G10" s="336"/>
      <c r="H10" s="336"/>
      <c r="I10" s="336"/>
      <c r="J10" s="6"/>
      <c r="K10" s="8"/>
      <c r="L10" s="8"/>
      <c r="M10" s="8"/>
      <c r="N10" s="184" t="s">
        <v>222</v>
      </c>
      <c r="O10" s="215">
        <f>VLOOKUP(" 應收帳款及票據",$B$40:$L$500,9,0)</f>
        <v>660</v>
      </c>
      <c r="P10" s="216">
        <f>VLOOKUP(" 應收帳款及票據",$B$40:$L$500,8,0)</f>
        <v>834</v>
      </c>
      <c r="Q10" s="216">
        <f>VLOOKUP(" 應收帳款及票據",$B$40:$L$500,7,0)</f>
        <v>746</v>
      </c>
      <c r="R10" s="216">
        <f>VLOOKUP(" 應收帳款及票據",$B$40:$L$500,6,0)</f>
        <v>782</v>
      </c>
      <c r="S10" s="216">
        <f>VLOOKUP(" 應收帳款及票據",$B$40:$L$500,5,0)</f>
        <v>808</v>
      </c>
      <c r="T10" s="216">
        <f>VLOOKUP(" 應收帳款及票據",$B$40:$L$500,4,0)</f>
        <v>525</v>
      </c>
      <c r="U10" s="216">
        <f>VLOOKUP(" 應收帳款及票據",$B$40:$L$500,3,0)</f>
        <v>682</v>
      </c>
      <c r="V10" s="217">
        <f>VLOOKUP(" 應收帳款及票據",$B$40:$L$500,2,0)</f>
        <v>1006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492</v>
      </c>
      <c r="P11" s="216">
        <f>VLOOKUP(" 存貨",$B$40:$L$500,8,0)</f>
        <v>509</v>
      </c>
      <c r="Q11" s="216">
        <f>VLOOKUP(" 存貨",$B$40:$L$500,7,0)</f>
        <v>453</v>
      </c>
      <c r="R11" s="216">
        <f>VLOOKUP(" 存貨",$B$40:$L$500,6,0)</f>
        <v>522</v>
      </c>
      <c r="S11" s="216">
        <f>VLOOKUP(" 存貨",$B$40:$L$500,5,0)</f>
        <v>672</v>
      </c>
      <c r="T11" s="216">
        <f>VLOOKUP(" 存貨",$B$40:$L$500,4,0)</f>
        <v>665</v>
      </c>
      <c r="U11" s="216">
        <f>VLOOKUP(" 存貨",$B$40:$L$500,3,0)</f>
        <v>744</v>
      </c>
      <c r="V11" s="217">
        <f>VLOOKUP(" 存貨",$B$40:$L$500,2,0)</f>
        <v>916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753</v>
      </c>
      <c r="P12" s="216">
        <f>VLOOKUP(" 應付帳款及票據",$B$40:$L$500,8,0)</f>
        <v>1117</v>
      </c>
      <c r="Q12" s="216">
        <f>VLOOKUP(" 應付帳款及票據",$B$40:$L$500,7,0)</f>
        <v>934</v>
      </c>
      <c r="R12" s="216">
        <f>VLOOKUP(" 應付帳款及票據",$B$40:$L$500,6,0)</f>
        <v>1116</v>
      </c>
      <c r="S12" s="216">
        <f>VLOOKUP(" 應付帳款及票據",$B$40:$L$500,5,0)</f>
        <v>1131</v>
      </c>
      <c r="T12" s="216">
        <f>VLOOKUP(" 應付帳款及票據",$B$40:$L$500,4,0)</f>
        <v>793</v>
      </c>
      <c r="U12" s="216">
        <f>VLOOKUP(" 應付帳款及票據",$B$40:$L$500,3,0)</f>
        <v>970</v>
      </c>
      <c r="V12" s="217">
        <f>VLOOKUP(" 應付帳款及票據",$B$40:$L$500,2,0)</f>
        <v>1230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2063</v>
      </c>
      <c r="P13" s="216">
        <f>VLOOKUP("負債總額",$B$40:$L$500,8,0)</f>
        <v>2658</v>
      </c>
      <c r="Q13" s="216">
        <f>VLOOKUP("負債總額",$B$40:$L$500,7,0)</f>
        <v>2017</v>
      </c>
      <c r="R13" s="216">
        <f>VLOOKUP("負債總額",$B$40:$L$500,6,0)</f>
        <v>2110</v>
      </c>
      <c r="S13" s="216">
        <f>VLOOKUP("負債總額",$B$40:$L$500,5,0)</f>
        <v>2182</v>
      </c>
      <c r="T13" s="216">
        <f>VLOOKUP("負債總額",$B$40:$L$500,4,0)</f>
        <v>1763</v>
      </c>
      <c r="U13" s="216">
        <f>VLOOKUP("負債總額",$B$40:$L$500,3,0)</f>
        <v>1845</v>
      </c>
      <c r="V13" s="217">
        <f>VLOOKUP("負債總額",$B$40:$L$500,2,0)</f>
        <v>2127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45" t="s">
        <v>1889</v>
      </c>
      <c r="G14" s="345"/>
      <c r="H14" s="345"/>
      <c r="I14" s="345"/>
      <c r="J14" s="42"/>
      <c r="K14" s="8"/>
      <c r="L14" s="8"/>
      <c r="M14" s="8"/>
      <c r="N14" s="184" t="s">
        <v>18</v>
      </c>
      <c r="O14" s="215">
        <f>VLOOKUP("資產總額",$B$40:$L$500,9,0)</f>
        <v>3173</v>
      </c>
      <c r="P14" s="216">
        <f>VLOOKUP("資產總額",$B$40:$L$500,8,0)</f>
        <v>4034</v>
      </c>
      <c r="Q14" s="216">
        <f>VLOOKUP("資產總額",$B$40:$L$500,7,0)</f>
        <v>3488</v>
      </c>
      <c r="R14" s="216">
        <f>VLOOKUP("資產總額",$B$40:$L$500,6,0)</f>
        <v>3581</v>
      </c>
      <c r="S14" s="216">
        <f>VLOOKUP("資產總額",$B$40:$L$500,5,0)</f>
        <v>3563</v>
      </c>
      <c r="T14" s="216">
        <f>VLOOKUP("資產總額",$B$40:$L$500,4,0)</f>
        <v>3255</v>
      </c>
      <c r="U14" s="216">
        <f>VLOOKUP("資產總額",$B$40:$L$500,3,0)</f>
        <v>3215</v>
      </c>
      <c r="V14" s="217">
        <f>VLOOKUP("資產總額",$B$40:$L$500,2,0)</f>
        <v>4091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0</v>
      </c>
      <c r="P15" s="216">
        <f>VLOOKUP("來自營運之現金流量",$B$40:$L$500,8,0)</f>
        <v>199</v>
      </c>
      <c r="Q15" s="216">
        <f>VLOOKUP("來自營運之現金流量",$B$40:$L$500,7,0)</f>
        <v>-116</v>
      </c>
      <c r="R15" s="216">
        <f>VLOOKUP("來自營運之現金流量",$B$40:$L$500,6,0)</f>
        <v>72</v>
      </c>
      <c r="S15" s="216">
        <f>VLOOKUP("來自營運之現金流量",$B$40:$L$500,5,0)</f>
        <v>-222</v>
      </c>
      <c r="T15" s="216">
        <f>VLOOKUP("來自營運之現金流量",$B$40:$L$500,4,0)</f>
        <v>25</v>
      </c>
      <c r="U15" s="216">
        <f>VLOOKUP("來自營運之現金流量",$B$40:$L$500,3,0)</f>
        <v>79</v>
      </c>
      <c r="V15" s="217">
        <f>VLOOKUP("來自營運之現金流量",$B$40:$L$500,2,0)</f>
        <v>-16</v>
      </c>
      <c r="W15" s="176">
        <f>AVERAGE(R15:V15)</f>
        <v>-12.4</v>
      </c>
      <c r="X15" s="176">
        <f>AVERAGE(U15:V15)</f>
        <v>31.5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36"/>
      <c r="G16" s="336"/>
      <c r="H16" s="336"/>
      <c r="I16" s="336"/>
      <c r="J16" s="6"/>
      <c r="K16" s="8"/>
      <c r="L16" s="8"/>
      <c r="M16" s="8"/>
      <c r="N16" s="184" t="s">
        <v>20</v>
      </c>
      <c r="O16" s="215">
        <v>0</v>
      </c>
      <c r="P16" s="216">
        <v>13</v>
      </c>
      <c r="Q16" s="216">
        <v>47</v>
      </c>
      <c r="R16" s="216">
        <v>-1</v>
      </c>
      <c r="S16" s="216">
        <v>11</v>
      </c>
      <c r="T16" s="216">
        <v>16</v>
      </c>
      <c r="U16" s="216">
        <v>22</v>
      </c>
      <c r="V16" s="217">
        <v>11</v>
      </c>
      <c r="W16" s="176">
        <f>MAX(O16:V16)</f>
        <v>47</v>
      </c>
      <c r="X16" s="176">
        <f>AVERAGE(U16:V16)</f>
        <v>16.5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0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36"/>
      <c r="G18" s="336"/>
      <c r="H18" s="336"/>
      <c r="I18" s="336"/>
      <c r="J18" s="6"/>
      <c r="K18" s="8"/>
      <c r="L18" s="8"/>
      <c r="M18" s="8"/>
      <c r="N18" s="184" t="s">
        <v>22</v>
      </c>
      <c r="O18" s="215">
        <f>VLOOKUP(" 折舊",$B$40:$L$500,9,0)</f>
        <v>0</v>
      </c>
      <c r="P18" s="216">
        <f>VLOOKUP(" 折舊",$B$40:$L$500,8,0)</f>
        <v>16</v>
      </c>
      <c r="Q18" s="216">
        <f>VLOOKUP(" 折舊",$B$40:$L$500,7,0)</f>
        <v>15</v>
      </c>
      <c r="R18" s="216">
        <f>VLOOKUP(" 折舊",$B$40:$L$500,6,0)</f>
        <v>15</v>
      </c>
      <c r="S18" s="216">
        <f>VLOOKUP(" 折舊",$B$40:$L$500,5,0)</f>
        <v>15</v>
      </c>
      <c r="T18" s="216">
        <f>VLOOKUP(" 折舊",$B$40:$L$500,4,0)</f>
        <v>16</v>
      </c>
      <c r="U18" s="216">
        <f>VLOOKUP(" 折舊",$B$40:$L$500,3,0)</f>
        <v>16</v>
      </c>
      <c r="V18" s="217">
        <f>VLOOKUP(" 折舊",$B$40:$L$500,2,0)</f>
        <v>17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0</v>
      </c>
      <c r="P19" s="219">
        <f>VLOOKUP(" 攤提",$B$40:$L$500,8,0)</f>
        <v>3</v>
      </c>
      <c r="Q19" s="219">
        <f>VLOOKUP(" 攤提",$B$40:$L$500,7,0)</f>
        <v>3</v>
      </c>
      <c r="R19" s="219">
        <f>VLOOKUP(" 攤提",$B$40:$L$500,6,0)</f>
        <v>4</v>
      </c>
      <c r="S19" s="219">
        <f>VLOOKUP(" 攤提",$B$40:$L$500,5,0)</f>
        <v>3</v>
      </c>
      <c r="T19" s="219">
        <f>VLOOKUP(" 攤提",$B$40:$L$500,4,0)</f>
        <v>4</v>
      </c>
      <c r="U19" s="219">
        <f>VLOOKUP(" 攤提",$B$40:$L$500,3,0)</f>
        <v>3</v>
      </c>
      <c r="V19" s="220">
        <f>VLOOKUP(" 攤提",$B$40:$L$500,2,0)</f>
        <v>4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36"/>
      <c r="G20" s="336"/>
      <c r="H20" s="336"/>
      <c r="I20" s="336"/>
      <c r="J20" s="6"/>
      <c r="K20" s="8"/>
      <c r="L20" s="8"/>
      <c r="M20" s="8"/>
      <c r="N20" s="184" t="s">
        <v>24</v>
      </c>
      <c r="O20" s="221">
        <f>VLOOKUP("股東權益總額",$B$40:$L$500,9,0)</f>
        <v>1110</v>
      </c>
      <c r="P20" s="222">
        <f>VLOOKUP("股東權益總額",$B$40:$L$500,8,0)</f>
        <v>1376</v>
      </c>
      <c r="Q20" s="222">
        <f>VLOOKUP("股東權益總額",$B$40:$L$500,7,0)</f>
        <v>1470</v>
      </c>
      <c r="R20" s="222">
        <f>VLOOKUP("股東權益總額",$B$40:$L$500,6,0)</f>
        <v>1471</v>
      </c>
      <c r="S20" s="222">
        <f>VLOOKUP("股東權益總額",$B$40:$L$500,5,0)</f>
        <v>1381</v>
      </c>
      <c r="T20" s="222">
        <f>VLOOKUP("股東權益總額",$B$40:$L$500,4,0)</f>
        <v>1492</v>
      </c>
      <c r="U20" s="222">
        <f>VLOOKUP("股東權益總額",$B$40:$L$500,3,0)</f>
        <v>1370</v>
      </c>
      <c r="V20" s="223">
        <f>VLOOKUP("股東權益總額",$B$40:$L$500,2,0)</f>
        <v>1964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600</v>
      </c>
      <c r="P21" s="225">
        <f>VLOOKUP(" 普通股股本",$B$40:$L$500,8,0)</f>
        <v>600</v>
      </c>
      <c r="Q21" s="225">
        <f>VLOOKUP(" 普通股股本",$B$40:$L$500,7,0)</f>
        <v>600</v>
      </c>
      <c r="R21" s="225">
        <f>VLOOKUP(" 普通股股本",$B$40:$L$500,6,0)</f>
        <v>600</v>
      </c>
      <c r="S21" s="225">
        <f>VLOOKUP(" 普通股股本",$B$40:$L$500,5,0)</f>
        <v>600</v>
      </c>
      <c r="T21" s="225">
        <f>VLOOKUP(" 普通股股本",$B$40:$L$500,4,0)</f>
        <v>600</v>
      </c>
      <c r="U21" s="225">
        <f>VLOOKUP(" 普通股股本",$B$40:$L$500,3,0)</f>
        <v>600</v>
      </c>
      <c r="V21" s="226">
        <f>VLOOKUP(" 普通股股本",$B$40:$L$500,2,0)</f>
        <v>680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36"/>
      <c r="G22" s="336"/>
      <c r="H22" s="336"/>
      <c r="I22" s="336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</v>
      </c>
      <c r="P22" s="228">
        <f t="shared" si="0"/>
        <v>0.12273476112026359</v>
      </c>
      <c r="Q22" s="228">
        <f t="shared" si="0"/>
        <v>0.14340490797546013</v>
      </c>
      <c r="R22" s="228">
        <f t="shared" si="0"/>
        <v>0.13354037267080746</v>
      </c>
      <c r="S22" s="228">
        <f t="shared" si="0"/>
        <v>8.1250000000000003E-2</v>
      </c>
      <c r="T22" s="228">
        <f t="shared" si="0"/>
        <v>0.18163672654690619</v>
      </c>
      <c r="U22" s="228">
        <f t="shared" si="0"/>
        <v>0.18025751072961374</v>
      </c>
      <c r="V22" s="229">
        <f t="shared" si="0"/>
        <v>0.18143160878809356</v>
      </c>
      <c r="W22" s="352" t="e">
        <f>MIN(O22:V23)</f>
        <v>#DIV/0!</v>
      </c>
      <c r="X22" s="352" t="e">
        <f>MAX(O22:V23)</f>
        <v>#DIV/0!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 t="e">
        <f>O8/O3</f>
        <v>#DIV/0!</v>
      </c>
      <c r="P23" s="228">
        <f t="shared" ref="P23:V23" si="1">P8/P3</f>
        <v>4.3657331136738059E-2</v>
      </c>
      <c r="Q23" s="228">
        <f t="shared" si="1"/>
        <v>8.7423312883435578E-2</v>
      </c>
      <c r="R23" s="228">
        <f t="shared" si="1"/>
        <v>0.13768115942028986</v>
      </c>
      <c r="S23" s="228">
        <f t="shared" si="1"/>
        <v>2.1428571428571429E-2</v>
      </c>
      <c r="T23" s="228">
        <f t="shared" si="1"/>
        <v>7.7844311377245512E-2</v>
      </c>
      <c r="U23" s="228">
        <f t="shared" si="1"/>
        <v>8.8412017167381979E-2</v>
      </c>
      <c r="V23" s="229">
        <f t="shared" si="1"/>
        <v>0.11693834160170093</v>
      </c>
      <c r="W23" s="352"/>
      <c r="X23" s="352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0.65017333753545536</v>
      </c>
      <c r="P24" s="228">
        <f t="shared" si="2"/>
        <v>0.65889935547843337</v>
      </c>
      <c r="Q24" s="228">
        <f t="shared" si="2"/>
        <v>0.57826834862385323</v>
      </c>
      <c r="R24" s="228">
        <f t="shared" si="2"/>
        <v>0.58922088802010608</v>
      </c>
      <c r="S24" s="228">
        <f t="shared" si="2"/>
        <v>0.6124052764524277</v>
      </c>
      <c r="T24" s="228">
        <f t="shared" si="2"/>
        <v>0.54162826420890942</v>
      </c>
      <c r="U24" s="228">
        <f t="shared" si="2"/>
        <v>0.5738724727838258</v>
      </c>
      <c r="V24" s="229">
        <f t="shared" si="2"/>
        <v>0.51992177951601071</v>
      </c>
      <c r="W24" s="177">
        <f>MIN(O24:V24)</f>
        <v>0.51992177951601071</v>
      </c>
      <c r="X24" s="177">
        <f>MAX(O24:V24)</f>
        <v>0.65889935547843337</v>
      </c>
      <c r="Y24" s="174"/>
      <c r="Z24" s="8"/>
      <c r="AA24" s="127"/>
      <c r="AB24" s="7"/>
      <c r="AC24" s="8"/>
      <c r="AD24" s="9"/>
    </row>
    <row r="25" spans="1:30" ht="5.0999999999999996" customHeight="1">
      <c r="A25" s="348"/>
      <c r="B25" s="349"/>
      <c r="C25" s="349"/>
      <c r="D25" s="349"/>
      <c r="E25" s="349"/>
      <c r="F25" s="349"/>
      <c r="G25" s="349"/>
      <c r="H25" s="349"/>
      <c r="I25" s="349"/>
      <c r="J25" s="350"/>
      <c r="K25" s="8"/>
      <c r="L25" s="8"/>
      <c r="M25" s="8"/>
      <c r="N25" s="184" t="s">
        <v>27</v>
      </c>
      <c r="O25" s="230">
        <f>P25</f>
        <v>80.111502347417854</v>
      </c>
      <c r="P25" s="231">
        <f t="shared" ref="P25:V25" si="3">IF(ISNUMBER(365/(P4*4/((O12+P12)/2))),365/(P4*4/((O12+P12)/2)),0)</f>
        <v>80.111502347417854</v>
      </c>
      <c r="Q25" s="231">
        <f t="shared" si="3"/>
        <v>83.775179051029539</v>
      </c>
      <c r="R25" s="231">
        <f t="shared" si="3"/>
        <v>111.74581839904421</v>
      </c>
      <c r="S25" s="231">
        <f t="shared" si="3"/>
        <v>99.630102040816325</v>
      </c>
      <c r="T25" s="231">
        <f t="shared" si="3"/>
        <v>107.05182926829268</v>
      </c>
      <c r="U25" s="231">
        <f t="shared" si="3"/>
        <v>84.227094240837687</v>
      </c>
      <c r="V25" s="232">
        <f t="shared" si="3"/>
        <v>86.904761904761898</v>
      </c>
      <c r="W25" s="178">
        <f>MIN(O25:V27)</f>
        <v>39.293867502238143</v>
      </c>
      <c r="X25" s="179">
        <f>MAX(O25:V27)</f>
        <v>111.74581839904421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45" t="s">
        <v>1881</v>
      </c>
      <c r="G26" s="345"/>
      <c r="H26" s="345"/>
      <c r="I26" s="345"/>
      <c r="J26" s="124"/>
      <c r="K26" s="8"/>
      <c r="L26" s="8"/>
      <c r="M26" s="8"/>
      <c r="N26" s="184" t="s">
        <v>28</v>
      </c>
      <c r="O26" s="233">
        <f>P26</f>
        <v>56.148064250411863</v>
      </c>
      <c r="P26" s="234">
        <f t="shared" ref="P26:V27" si="4">IF(ISNUMBER(365/(P3*4/((O10+P10)/2))),365/(P3*4/((O10+P10)/2)),0)</f>
        <v>56.148064250411863</v>
      </c>
      <c r="Q26" s="234">
        <f t="shared" si="4"/>
        <v>55.281825153374236</v>
      </c>
      <c r="R26" s="234">
        <f t="shared" si="4"/>
        <v>72.168737060041408</v>
      </c>
      <c r="S26" s="234">
        <f t="shared" si="4"/>
        <v>64.771205357142861</v>
      </c>
      <c r="T26" s="234">
        <f t="shared" si="4"/>
        <v>60.696731536926144</v>
      </c>
      <c r="U26" s="234">
        <f t="shared" si="4"/>
        <v>47.269849785407729</v>
      </c>
      <c r="V26" s="235">
        <f t="shared" si="4"/>
        <v>54.581856839121187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42.883215962441312</v>
      </c>
      <c r="P27" s="231">
        <f t="shared" si="4"/>
        <v>42.883215962441312</v>
      </c>
      <c r="Q27" s="231">
        <f t="shared" si="4"/>
        <v>39.293867502238143</v>
      </c>
      <c r="R27" s="231">
        <f t="shared" si="4"/>
        <v>53.147401433691755</v>
      </c>
      <c r="S27" s="231">
        <f t="shared" si="4"/>
        <v>52.940962099125365</v>
      </c>
      <c r="T27" s="231">
        <f t="shared" si="4"/>
        <v>74.391006097560975</v>
      </c>
      <c r="U27" s="231">
        <f t="shared" si="4"/>
        <v>67.314790575916234</v>
      </c>
      <c r="V27" s="232">
        <f t="shared" si="4"/>
        <v>65.573593073593074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36"/>
      <c r="G28" s="336"/>
      <c r="H28" s="336"/>
      <c r="I28" s="336"/>
      <c r="J28" s="6"/>
      <c r="K28" s="8"/>
      <c r="L28" s="8"/>
      <c r="M28" s="8"/>
      <c r="N28" s="184" t="s">
        <v>30</v>
      </c>
      <c r="O28" s="236">
        <f>O26+O27</f>
        <v>99.031280212853176</v>
      </c>
      <c r="P28" s="237">
        <f t="shared" ref="P28:V28" si="5">P26+P27</f>
        <v>99.031280212853176</v>
      </c>
      <c r="Q28" s="237">
        <f t="shared" si="5"/>
        <v>94.575692655612386</v>
      </c>
      <c r="R28" s="237">
        <f t="shared" si="5"/>
        <v>125.31613849373316</v>
      </c>
      <c r="S28" s="237">
        <f t="shared" si="5"/>
        <v>117.71216745626822</v>
      </c>
      <c r="T28" s="237">
        <f t="shared" si="5"/>
        <v>135.08773763448713</v>
      </c>
      <c r="U28" s="237">
        <f t="shared" si="5"/>
        <v>114.58464036132396</v>
      </c>
      <c r="V28" s="238">
        <f t="shared" si="5"/>
        <v>120.15544991271426</v>
      </c>
      <c r="W28" s="180">
        <f>MIN(O28:V28)</f>
        <v>94.575692655612386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0</v>
      </c>
      <c r="P29" s="216">
        <f t="shared" ref="P29:V29" si="6">P18+P19</f>
        <v>19</v>
      </c>
      <c r="Q29" s="216">
        <f t="shared" si="6"/>
        <v>18</v>
      </c>
      <c r="R29" s="216">
        <f t="shared" si="6"/>
        <v>19</v>
      </c>
      <c r="S29" s="216">
        <f t="shared" si="6"/>
        <v>18</v>
      </c>
      <c r="T29" s="216">
        <f t="shared" si="6"/>
        <v>20</v>
      </c>
      <c r="U29" s="216">
        <f t="shared" si="6"/>
        <v>19</v>
      </c>
      <c r="V29" s="217">
        <f t="shared" si="6"/>
        <v>21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36"/>
      <c r="G30" s="336"/>
      <c r="H30" s="336"/>
      <c r="I30" s="336"/>
      <c r="J30" s="6"/>
      <c r="K30" s="8"/>
      <c r="L30" s="8"/>
      <c r="M30" s="8"/>
      <c r="N30" s="184" t="s">
        <v>32</v>
      </c>
      <c r="O30" s="227">
        <f>P30</f>
        <v>1.5820149875104082E-2</v>
      </c>
      <c r="P30" s="228">
        <f t="shared" ref="P30:V30" si="7">P29/(IF(P3-O3&gt;0,P3,O4)-P16)</f>
        <v>1.5820149875104082E-2</v>
      </c>
      <c r="Q30" s="228">
        <f t="shared" si="7"/>
        <v>1.4319809069212411E-2</v>
      </c>
      <c r="R30" s="228">
        <f t="shared" si="7"/>
        <v>1.6994633273703041E-2</v>
      </c>
      <c r="S30" s="228">
        <f t="shared" si="7"/>
        <v>1.6230838593327322E-2</v>
      </c>
      <c r="T30" s="228">
        <f t="shared" si="7"/>
        <v>1.9743336623889437E-2</v>
      </c>
      <c r="U30" s="228">
        <f t="shared" si="7"/>
        <v>1.6622922134733157E-2</v>
      </c>
      <c r="V30" s="229">
        <f t="shared" si="7"/>
        <v>1.4999999999999999E-2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 t="e">
        <f t="shared" ref="O31:V31" si="8">O29/O4</f>
        <v>#DIV/0!</v>
      </c>
      <c r="P31" s="240">
        <f t="shared" si="8"/>
        <v>1.7840375586854459E-2</v>
      </c>
      <c r="Q31" s="240">
        <f t="shared" si="8"/>
        <v>1.611459265890779E-2</v>
      </c>
      <c r="R31" s="240">
        <f t="shared" si="8"/>
        <v>2.2700119474313024E-2</v>
      </c>
      <c r="S31" s="240">
        <f>S29/S4</f>
        <v>1.7492711370262391E-2</v>
      </c>
      <c r="T31" s="240">
        <f t="shared" si="8"/>
        <v>2.4390243902439025E-2</v>
      </c>
      <c r="U31" s="240">
        <f t="shared" si="8"/>
        <v>1.9895287958115182E-2</v>
      </c>
      <c r="V31" s="241">
        <f t="shared" si="8"/>
        <v>1.8181818181818181E-2</v>
      </c>
      <c r="W31" s="347">
        <f>AVERAGE(O32:V32)</f>
        <v>0.46933962264150941</v>
      </c>
      <c r="X31" s="347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36"/>
      <c r="G32" s="336"/>
      <c r="H32" s="336"/>
      <c r="I32" s="336"/>
      <c r="J32" s="6"/>
      <c r="K32" s="8"/>
      <c r="L32" s="8"/>
      <c r="M32" s="8"/>
      <c r="N32" s="346" t="s">
        <v>33</v>
      </c>
      <c r="O32" s="242">
        <f t="shared" ref="O32:V32" si="9">IF(O8&gt;0,IF(O15&gt;O8,IF(ISNUMBER(O15/O8),O15/O8,0),0),0)</f>
        <v>0</v>
      </c>
      <c r="P32" s="243">
        <f t="shared" si="9"/>
        <v>3.7547169811320753</v>
      </c>
      <c r="Q32" s="243">
        <f t="shared" si="9"/>
        <v>0</v>
      </c>
      <c r="R32" s="243">
        <f t="shared" si="9"/>
        <v>0</v>
      </c>
      <c r="S32" s="243">
        <f t="shared" si="9"/>
        <v>0</v>
      </c>
      <c r="T32" s="243">
        <f t="shared" si="9"/>
        <v>0</v>
      </c>
      <c r="U32" s="243">
        <f t="shared" si="9"/>
        <v>0</v>
      </c>
      <c r="V32" s="244">
        <f t="shared" si="9"/>
        <v>0</v>
      </c>
      <c r="W32" s="347"/>
      <c r="X32" s="347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46"/>
      <c r="O33" s="242">
        <f>$W$31</f>
        <v>0.46933962264150941</v>
      </c>
      <c r="P33" s="243">
        <f t="shared" ref="P33:V33" si="10">$W$31</f>
        <v>0.46933962264150941</v>
      </c>
      <c r="Q33" s="243">
        <f t="shared" si="10"/>
        <v>0.46933962264150941</v>
      </c>
      <c r="R33" s="243">
        <f t="shared" si="10"/>
        <v>0.46933962264150941</v>
      </c>
      <c r="S33" s="243">
        <f t="shared" si="10"/>
        <v>0.46933962264150941</v>
      </c>
      <c r="T33" s="243">
        <f t="shared" si="10"/>
        <v>0.46933962264150941</v>
      </c>
      <c r="U33" s="243">
        <f t="shared" si="10"/>
        <v>0.46933962264150941</v>
      </c>
      <c r="V33" s="244">
        <f t="shared" si="10"/>
        <v>0.46933962264150941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36"/>
      <c r="G34" s="336"/>
      <c r="H34" s="336"/>
      <c r="I34" s="336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0</v>
      </c>
      <c r="P34" s="246">
        <f t="shared" si="11"/>
        <v>70</v>
      </c>
      <c r="Q34" s="246">
        <f t="shared" si="11"/>
        <v>97</v>
      </c>
      <c r="R34" s="246">
        <f t="shared" si="11"/>
        <v>0</v>
      </c>
      <c r="S34" s="246">
        <f t="shared" si="11"/>
        <v>-5</v>
      </c>
      <c r="T34" s="246">
        <f t="shared" si="11"/>
        <v>82</v>
      </c>
      <c r="U34" s="246">
        <f t="shared" si="11"/>
        <v>115</v>
      </c>
      <c r="V34" s="247">
        <f t="shared" si="11"/>
        <v>132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 t="e">
        <f t="shared" ref="O35:U35" si="12">O34/O7</f>
        <v>#DIV/0!</v>
      </c>
      <c r="P35" s="228">
        <f t="shared" si="12"/>
        <v>1.2962962962962963</v>
      </c>
      <c r="Q35" s="228">
        <f t="shared" si="12"/>
        <v>1.0659340659340659</v>
      </c>
      <c r="R35" s="228">
        <f t="shared" si="12"/>
        <v>0</v>
      </c>
      <c r="S35" s="228">
        <f t="shared" si="12"/>
        <v>-0.25</v>
      </c>
      <c r="T35" s="228">
        <f t="shared" si="12"/>
        <v>1.1081081081081081</v>
      </c>
      <c r="U35" s="228">
        <f t="shared" si="12"/>
        <v>0.89147286821705429</v>
      </c>
      <c r="V35" s="229">
        <f>IF(ISNUMBER(V6),V34/V7,1)</f>
        <v>0.75428571428571434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0.12945736434108526</v>
      </c>
      <c r="Q36" s="249">
        <f>(Q8+P8)*2/(O20+Q20)</f>
        <v>0.12945736434108526</v>
      </c>
      <c r="R36" s="249">
        <f>((R8+Q8+P8)/3)*4/(O20+R20)</f>
        <v>0.15497869043006587</v>
      </c>
      <c r="S36" s="249">
        <f>(S8+R8+Q8+P8)/(O20+S20)</f>
        <v>0.13006824568446407</v>
      </c>
      <c r="T36" s="249">
        <f>(T8+S8+R8+Q8)/(P20+T20)</f>
        <v>0.12168758716875872</v>
      </c>
      <c r="U36" s="249">
        <f>(U8+T8+S8+R8)/(Q20+U20)</f>
        <v>0.11901408450704225</v>
      </c>
      <c r="V36" s="250">
        <f>(V8+U8+T8+S8)/(R20+V20)</f>
        <v>0.10771470160116449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0</v>
      </c>
      <c r="P37" s="125">
        <f>P15-P16</f>
        <v>186</v>
      </c>
      <c r="Q37" s="125">
        <f t="shared" ref="Q37:V37" si="13">Q15-Q16</f>
        <v>-163</v>
      </c>
      <c r="R37" s="125">
        <f t="shared" si="13"/>
        <v>73</v>
      </c>
      <c r="S37" s="125">
        <f t="shared" si="13"/>
        <v>-233</v>
      </c>
      <c r="T37" s="125">
        <f t="shared" si="13"/>
        <v>9</v>
      </c>
      <c r="U37" s="125">
        <f t="shared" si="13"/>
        <v>57</v>
      </c>
      <c r="V37" s="125">
        <f t="shared" si="13"/>
        <v>-27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2053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/>
      <c r="AA40" s="127"/>
    </row>
    <row r="41" spans="1:31" s="3" customFormat="1">
      <c r="B41" s="3" t="s">
        <v>10</v>
      </c>
      <c r="C41" s="14">
        <v>1411</v>
      </c>
      <c r="D41" s="14">
        <v>1165</v>
      </c>
      <c r="E41" s="14">
        <v>1002</v>
      </c>
      <c r="F41" s="14">
        <v>1120</v>
      </c>
      <c r="G41" s="14">
        <v>966</v>
      </c>
      <c r="H41" s="14">
        <v>1304</v>
      </c>
      <c r="I41" s="14">
        <v>1214</v>
      </c>
      <c r="J41" s="14"/>
      <c r="AA41" s="127"/>
    </row>
    <row r="42" spans="1:31" s="3" customFormat="1">
      <c r="B42" s="3" t="s">
        <v>11</v>
      </c>
      <c r="C42" s="14">
        <v>1155</v>
      </c>
      <c r="D42" s="14">
        <v>955</v>
      </c>
      <c r="E42" s="14">
        <v>820</v>
      </c>
      <c r="F42" s="14">
        <v>1029</v>
      </c>
      <c r="G42" s="14">
        <v>837</v>
      </c>
      <c r="H42" s="14">
        <v>1117</v>
      </c>
      <c r="I42" s="14">
        <v>1065</v>
      </c>
      <c r="J42" s="14"/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256</v>
      </c>
      <c r="D43" s="14">
        <v>209</v>
      </c>
      <c r="E43" s="14">
        <v>182</v>
      </c>
      <c r="F43" s="14">
        <v>91</v>
      </c>
      <c r="G43" s="14">
        <v>128</v>
      </c>
      <c r="H43" s="14">
        <v>187</v>
      </c>
      <c r="I43" s="14">
        <v>149</v>
      </c>
      <c r="J43" s="14"/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/>
      <c r="AA44" s="127"/>
    </row>
    <row r="45" spans="1:31" s="3" customFormat="1">
      <c r="B45" s="3" t="s">
        <v>57</v>
      </c>
      <c r="C45" s="14">
        <v>256</v>
      </c>
      <c r="D45" s="14">
        <v>209</v>
      </c>
      <c r="E45" s="14">
        <v>182</v>
      </c>
      <c r="F45" s="14">
        <v>91</v>
      </c>
      <c r="G45" s="14">
        <v>128</v>
      </c>
      <c r="H45" s="14">
        <v>187</v>
      </c>
      <c r="I45" s="14">
        <v>149</v>
      </c>
      <c r="J45" s="14"/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123</v>
      </c>
      <c r="D46" s="14">
        <v>94</v>
      </c>
      <c r="E46" s="14">
        <v>100</v>
      </c>
      <c r="F46" s="14">
        <v>96</v>
      </c>
      <c r="G46" s="14">
        <v>136</v>
      </c>
      <c r="H46" s="14">
        <v>90</v>
      </c>
      <c r="I46" s="14">
        <v>79</v>
      </c>
      <c r="J46" s="14"/>
      <c r="N46" s="126"/>
      <c r="AA46" s="127"/>
    </row>
    <row r="47" spans="1:31" s="3" customFormat="1">
      <c r="B47" s="3" t="s">
        <v>59</v>
      </c>
      <c r="C47" s="14">
        <v>50</v>
      </c>
      <c r="D47" s="14">
        <v>43</v>
      </c>
      <c r="E47" s="14">
        <v>45</v>
      </c>
      <c r="F47" s="14">
        <v>35</v>
      </c>
      <c r="G47" s="14">
        <v>60</v>
      </c>
      <c r="H47" s="14">
        <v>46</v>
      </c>
      <c r="I47" s="14">
        <v>40</v>
      </c>
      <c r="J47" s="14"/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60</v>
      </c>
      <c r="D48" s="14">
        <v>41</v>
      </c>
      <c r="E48" s="14">
        <v>44</v>
      </c>
      <c r="F48" s="14">
        <v>49</v>
      </c>
      <c r="G48" s="14">
        <v>60</v>
      </c>
      <c r="H48" s="14">
        <v>34</v>
      </c>
      <c r="I48" s="14">
        <v>30</v>
      </c>
      <c r="J48" s="14"/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14</v>
      </c>
      <c r="D49" s="14">
        <v>10</v>
      </c>
      <c r="E49" s="14">
        <v>12</v>
      </c>
      <c r="F49" s="14">
        <v>12</v>
      </c>
      <c r="G49" s="14">
        <v>17</v>
      </c>
      <c r="H49" s="14">
        <v>11</v>
      </c>
      <c r="I49" s="14">
        <v>9</v>
      </c>
      <c r="J49" s="14"/>
      <c r="N49" s="116" t="s">
        <v>1959</v>
      </c>
      <c r="O49" s="337" t="s">
        <v>1961</v>
      </c>
      <c r="P49" s="337" t="s">
        <v>1962</v>
      </c>
      <c r="Q49" s="339" t="s">
        <v>1963</v>
      </c>
      <c r="R49" s="337" t="s">
        <v>1964</v>
      </c>
      <c r="S49" s="311" t="s">
        <v>1965</v>
      </c>
      <c r="T49" s="334" t="s">
        <v>1966</v>
      </c>
      <c r="U49" s="311" t="s">
        <v>1967</v>
      </c>
      <c r="V49" s="311" t="s">
        <v>1968</v>
      </c>
      <c r="W49" s="311" t="s">
        <v>1969</v>
      </c>
      <c r="X49" s="311" t="s">
        <v>1970</v>
      </c>
      <c r="Y49" s="311" t="s">
        <v>1971</v>
      </c>
      <c r="AA49" s="127"/>
    </row>
    <row r="50" spans="2:27" s="3" customFormat="1" ht="17.25" thickBot="1">
      <c r="B50" s="3" t="s">
        <v>62</v>
      </c>
      <c r="C50" s="14">
        <v>132</v>
      </c>
      <c r="D50" s="14">
        <v>115</v>
      </c>
      <c r="E50" s="14">
        <v>82</v>
      </c>
      <c r="F50" s="14">
        <v>-5</v>
      </c>
      <c r="G50" s="14">
        <v>-8</v>
      </c>
      <c r="H50" s="14">
        <v>97</v>
      </c>
      <c r="I50" s="14">
        <v>70</v>
      </c>
      <c r="J50" s="14"/>
      <c r="N50" s="117" t="s">
        <v>1960</v>
      </c>
      <c r="O50" s="338"/>
      <c r="P50" s="338"/>
      <c r="Q50" s="340"/>
      <c r="R50" s="338"/>
      <c r="S50" s="312"/>
      <c r="T50" s="335"/>
      <c r="U50" s="312"/>
      <c r="V50" s="312"/>
      <c r="W50" s="312"/>
      <c r="X50" s="312"/>
      <c r="Y50" s="312"/>
      <c r="AA50" s="127"/>
    </row>
    <row r="51" spans="2:27" s="3" customFormat="1">
      <c r="B51" s="3" t="s">
        <v>63</v>
      </c>
      <c r="C51" s="14">
        <v>0</v>
      </c>
      <c r="D51" s="14">
        <v>0</v>
      </c>
      <c r="E51" s="14">
        <v>1</v>
      </c>
      <c r="F51" s="14">
        <v>1</v>
      </c>
      <c r="G51" s="14">
        <v>0</v>
      </c>
      <c r="H51" s="14">
        <v>2</v>
      </c>
      <c r="I51" s="14">
        <v>0</v>
      </c>
      <c r="J51" s="14"/>
      <c r="N51" s="129" t="s">
        <v>2055</v>
      </c>
      <c r="O51" s="313">
        <v>0.50555555555555554</v>
      </c>
      <c r="P51" s="316">
        <v>85.3</v>
      </c>
      <c r="Q51" s="319">
        <v>85.1</v>
      </c>
      <c r="R51" s="322">
        <v>85.3</v>
      </c>
      <c r="S51" s="325" t="s">
        <v>2056</v>
      </c>
      <c r="T51" s="328">
        <v>2150</v>
      </c>
      <c r="U51" s="331">
        <v>77.7</v>
      </c>
      <c r="V51" s="331">
        <v>79</v>
      </c>
      <c r="W51" s="331">
        <v>85.4</v>
      </c>
      <c r="X51" s="331">
        <v>78.099999999999994</v>
      </c>
      <c r="Y51" s="130" t="s">
        <v>1973</v>
      </c>
      <c r="AA51" s="127"/>
    </row>
    <row r="52" spans="2:27" s="3" customFormat="1">
      <c r="B52" s="3" t="s">
        <v>64</v>
      </c>
      <c r="C52" s="14">
        <v>12</v>
      </c>
      <c r="D52" s="14">
        <v>0</v>
      </c>
      <c r="E52" s="14">
        <v>0</v>
      </c>
      <c r="F52" s="14">
        <v>0</v>
      </c>
      <c r="G52" s="14">
        <v>20</v>
      </c>
      <c r="H52" s="14">
        <v>0</v>
      </c>
      <c r="I52" s="14">
        <v>0</v>
      </c>
      <c r="J52" s="14"/>
      <c r="N52" s="131" t="s">
        <v>1972</v>
      </c>
      <c r="O52" s="314"/>
      <c r="P52" s="317"/>
      <c r="Q52" s="320"/>
      <c r="R52" s="323"/>
      <c r="S52" s="326"/>
      <c r="T52" s="329"/>
      <c r="U52" s="332"/>
      <c r="V52" s="332"/>
      <c r="W52" s="332"/>
      <c r="X52" s="332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9</v>
      </c>
      <c r="H53" s="14">
        <v>0</v>
      </c>
      <c r="I53" s="14">
        <v>0</v>
      </c>
      <c r="J53" s="14"/>
      <c r="N53" s="133"/>
      <c r="O53" s="314"/>
      <c r="P53" s="317"/>
      <c r="Q53" s="320"/>
      <c r="R53" s="323"/>
      <c r="S53" s="326"/>
      <c r="T53" s="329"/>
      <c r="U53" s="332"/>
      <c r="V53" s="332"/>
      <c r="W53" s="332"/>
      <c r="X53" s="332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/>
      <c r="N54" s="134"/>
      <c r="O54" s="315"/>
      <c r="P54" s="318"/>
      <c r="Q54" s="321"/>
      <c r="R54" s="324"/>
      <c r="S54" s="327"/>
      <c r="T54" s="330"/>
      <c r="U54" s="333"/>
      <c r="V54" s="333"/>
      <c r="W54" s="333"/>
      <c r="X54" s="333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/>
      <c r="N55" s="118" t="s">
        <v>1979</v>
      </c>
      <c r="O55" s="341" t="s">
        <v>1980</v>
      </c>
      <c r="P55" s="342"/>
      <c r="Q55" s="342"/>
      <c r="R55" s="342"/>
      <c r="S55" s="342"/>
      <c r="T55" s="342"/>
      <c r="U55" s="342"/>
      <c r="V55" s="342"/>
      <c r="W55" s="342"/>
      <c r="X55" s="342"/>
      <c r="Y55" s="343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/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/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/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/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/>
      <c r="Q60" s="14"/>
      <c r="R60" s="14"/>
      <c r="T60" s="14"/>
      <c r="AA60" s="127"/>
    </row>
    <row r="61" spans="2:27" s="3" customFormat="1">
      <c r="B61" s="3" t="s">
        <v>73</v>
      </c>
      <c r="C61" s="14">
        <v>13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/>
      <c r="AA61" s="127"/>
    </row>
    <row r="62" spans="2:27" s="3" customFormat="1">
      <c r="B62" s="3" t="s">
        <v>74</v>
      </c>
      <c r="C62" s="14">
        <v>10</v>
      </c>
      <c r="D62" s="14">
        <v>10</v>
      </c>
      <c r="E62" s="14">
        <v>10</v>
      </c>
      <c r="F62" s="14">
        <v>8</v>
      </c>
      <c r="G62" s="14">
        <v>27</v>
      </c>
      <c r="H62" s="14">
        <v>2</v>
      </c>
      <c r="I62" s="14">
        <v>18</v>
      </c>
      <c r="J62" s="14"/>
      <c r="Q62" s="14"/>
      <c r="R62" s="14"/>
      <c r="T62" s="14"/>
      <c r="AA62" s="127"/>
    </row>
    <row r="63" spans="2:27" s="3" customFormat="1">
      <c r="B63" s="3" t="s">
        <v>75</v>
      </c>
      <c r="C63" s="14">
        <v>34</v>
      </c>
      <c r="D63" s="14">
        <v>11</v>
      </c>
      <c r="E63" s="14">
        <v>10</v>
      </c>
      <c r="F63" s="14">
        <v>8</v>
      </c>
      <c r="G63" s="14">
        <v>56</v>
      </c>
      <c r="H63" s="14">
        <v>3</v>
      </c>
      <c r="I63" s="14">
        <v>19</v>
      </c>
      <c r="J63" s="14"/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2</v>
      </c>
      <c r="D64" s="14">
        <v>2</v>
      </c>
      <c r="E64" s="14">
        <v>2</v>
      </c>
      <c r="F64" s="14">
        <v>2</v>
      </c>
      <c r="G64" s="14">
        <v>1</v>
      </c>
      <c r="H64" s="14">
        <v>2</v>
      </c>
      <c r="I64" s="14">
        <v>1</v>
      </c>
      <c r="J64" s="14"/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/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/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/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2</v>
      </c>
      <c r="G68" s="14">
        <v>2</v>
      </c>
      <c r="H68" s="14">
        <v>0</v>
      </c>
      <c r="I68" s="14">
        <v>0</v>
      </c>
      <c r="J68" s="14"/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/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/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/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/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-11</v>
      </c>
      <c r="D74" s="14">
        <v>-4</v>
      </c>
      <c r="E74" s="14">
        <v>15</v>
      </c>
      <c r="F74" s="14">
        <v>-13</v>
      </c>
      <c r="G74" s="14">
        <v>-20</v>
      </c>
      <c r="H74" s="14">
        <v>8</v>
      </c>
      <c r="I74" s="14">
        <v>32</v>
      </c>
      <c r="J74" s="14"/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/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0</v>
      </c>
      <c r="D76" s="14">
        <v>-1</v>
      </c>
      <c r="E76" s="14">
        <v>1</v>
      </c>
      <c r="F76" s="14">
        <v>-7</v>
      </c>
      <c r="G76" s="14">
        <v>17</v>
      </c>
      <c r="H76" s="14">
        <v>-1</v>
      </c>
      <c r="I76" s="14">
        <v>1</v>
      </c>
      <c r="J76" s="14"/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-9</v>
      </c>
      <c r="D77" s="14">
        <v>-3</v>
      </c>
      <c r="E77" s="14">
        <v>18</v>
      </c>
      <c r="F77" s="14">
        <v>-17</v>
      </c>
      <c r="G77" s="14">
        <v>0</v>
      </c>
      <c r="H77" s="14">
        <v>10</v>
      </c>
      <c r="I77" s="14">
        <v>34</v>
      </c>
      <c r="J77" s="14"/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175</v>
      </c>
      <c r="D78" s="14">
        <v>129</v>
      </c>
      <c r="E78" s="14">
        <v>74</v>
      </c>
      <c r="F78" s="14">
        <v>20</v>
      </c>
      <c r="G78" s="14">
        <v>48</v>
      </c>
      <c r="H78" s="14">
        <v>91</v>
      </c>
      <c r="I78" s="14">
        <v>54</v>
      </c>
      <c r="J78" s="14"/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10</v>
      </c>
      <c r="D79" s="14">
        <v>26</v>
      </c>
      <c r="E79" s="14">
        <v>-4</v>
      </c>
      <c r="F79" s="14">
        <v>3</v>
      </c>
      <c r="G79" s="14">
        <v>4</v>
      </c>
      <c r="H79" s="14">
        <v>1</v>
      </c>
      <c r="I79" s="14">
        <v>-1</v>
      </c>
      <c r="J79" s="14"/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165</v>
      </c>
      <c r="D80" s="14">
        <v>103</v>
      </c>
      <c r="E80" s="14">
        <v>78</v>
      </c>
      <c r="F80" s="14">
        <v>17</v>
      </c>
      <c r="G80" s="14">
        <v>44</v>
      </c>
      <c r="H80" s="14">
        <v>90</v>
      </c>
      <c r="I80" s="14">
        <v>55</v>
      </c>
      <c r="J80" s="14"/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7</v>
      </c>
      <c r="G81" s="14">
        <v>88</v>
      </c>
      <c r="H81" s="14">
        <v>24</v>
      </c>
      <c r="I81" s="14">
        <v>-3</v>
      </c>
      <c r="J81" s="14"/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/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165</v>
      </c>
      <c r="D84" s="14">
        <v>103</v>
      </c>
      <c r="E84" s="14">
        <v>78</v>
      </c>
      <c r="F84" s="14">
        <v>24</v>
      </c>
      <c r="G84" s="14">
        <v>133</v>
      </c>
      <c r="H84" s="14">
        <v>114</v>
      </c>
      <c r="I84" s="14">
        <v>53</v>
      </c>
      <c r="J84" s="14"/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/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/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/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165</v>
      </c>
      <c r="D88" s="14">
        <v>103</v>
      </c>
      <c r="E88" s="14">
        <v>78</v>
      </c>
      <c r="F88" s="14">
        <v>24</v>
      </c>
      <c r="G88" s="14">
        <v>133</v>
      </c>
      <c r="H88" s="14">
        <v>114</v>
      </c>
      <c r="I88" s="14">
        <v>53</v>
      </c>
      <c r="J88" s="14"/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2.5099999999999998</v>
      </c>
      <c r="D89" s="14">
        <v>1.71</v>
      </c>
      <c r="E89" s="14">
        <v>1.31</v>
      </c>
      <c r="F89" s="14">
        <v>0.4</v>
      </c>
      <c r="G89" s="14">
        <v>2.21</v>
      </c>
      <c r="H89" s="14">
        <v>1.89</v>
      </c>
      <c r="I89" s="14">
        <v>0.88</v>
      </c>
      <c r="J89" s="14"/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2.4900000000000002</v>
      </c>
      <c r="D90" s="14">
        <v>1.7</v>
      </c>
      <c r="E90" s="14">
        <v>1.31</v>
      </c>
      <c r="F90" s="14" t="s">
        <v>98</v>
      </c>
      <c r="G90" s="14" t="s">
        <v>98</v>
      </c>
      <c r="H90" s="14" t="s">
        <v>98</v>
      </c>
      <c r="I90" s="14" t="s">
        <v>98</v>
      </c>
      <c r="J90" s="14"/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659</v>
      </c>
      <c r="D91" s="14">
        <v>600</v>
      </c>
      <c r="E91" s="14">
        <v>600</v>
      </c>
      <c r="F91" s="14">
        <v>600</v>
      </c>
      <c r="G91" s="14">
        <v>600</v>
      </c>
      <c r="H91" s="14">
        <v>600</v>
      </c>
      <c r="I91" s="14">
        <v>600</v>
      </c>
      <c r="J91" s="14"/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/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/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/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/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177</v>
      </c>
      <c r="D96" s="14">
        <v>131</v>
      </c>
      <c r="E96" s="14">
        <v>76</v>
      </c>
      <c r="F96" s="14">
        <v>22</v>
      </c>
      <c r="G96" s="14">
        <v>49</v>
      </c>
      <c r="H96" s="14">
        <v>92</v>
      </c>
      <c r="I96" s="14">
        <v>55</v>
      </c>
      <c r="J96" s="14"/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198</v>
      </c>
      <c r="D97" s="14">
        <v>150</v>
      </c>
      <c r="E97" s="14">
        <v>96</v>
      </c>
      <c r="F97" s="14">
        <v>40</v>
      </c>
      <c r="G97" s="14">
        <v>68</v>
      </c>
      <c r="H97" s="14">
        <v>111</v>
      </c>
      <c r="I97" s="14">
        <v>75</v>
      </c>
      <c r="J97" s="14"/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165</v>
      </c>
      <c r="D98" s="14">
        <v>103</v>
      </c>
      <c r="E98" s="14">
        <v>79</v>
      </c>
      <c r="F98" s="14">
        <v>19</v>
      </c>
      <c r="G98" s="14">
        <v>37</v>
      </c>
      <c r="H98" s="14">
        <v>90</v>
      </c>
      <c r="I98" s="14">
        <v>55</v>
      </c>
      <c r="J98" s="14"/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2054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1030</v>
      </c>
      <c r="D125" s="14">
        <v>471</v>
      </c>
      <c r="E125" s="14">
        <v>568</v>
      </c>
      <c r="F125" s="14">
        <v>564</v>
      </c>
      <c r="G125" s="14">
        <v>478</v>
      </c>
      <c r="H125" s="14">
        <v>431</v>
      </c>
      <c r="I125" s="14">
        <v>467</v>
      </c>
      <c r="J125" s="14">
        <v>461</v>
      </c>
      <c r="AA125" s="127"/>
    </row>
    <row r="126" spans="2:27" s="3" customFormat="1">
      <c r="B126" s="3" t="s">
        <v>153</v>
      </c>
      <c r="C126" s="14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4">
        <v>0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1006</v>
      </c>
      <c r="D127" s="14">
        <v>682</v>
      </c>
      <c r="E127" s="14">
        <v>525</v>
      </c>
      <c r="F127" s="14">
        <v>808</v>
      </c>
      <c r="G127" s="14">
        <v>782</v>
      </c>
      <c r="H127" s="14">
        <v>746</v>
      </c>
      <c r="I127" s="14">
        <v>834</v>
      </c>
      <c r="J127" s="14">
        <v>660</v>
      </c>
      <c r="AA127" s="127"/>
    </row>
    <row r="128" spans="2:27" s="3" customFormat="1">
      <c r="B128" s="3" t="s">
        <v>154</v>
      </c>
      <c r="C128" s="14">
        <v>118</v>
      </c>
      <c r="D128" s="14">
        <v>218</v>
      </c>
      <c r="E128" s="14">
        <v>233</v>
      </c>
      <c r="F128" s="14">
        <v>250</v>
      </c>
      <c r="G128" s="14">
        <v>421</v>
      </c>
      <c r="H128" s="14">
        <v>369</v>
      </c>
      <c r="I128" s="14">
        <v>673</v>
      </c>
      <c r="J128" s="14">
        <v>242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916</v>
      </c>
      <c r="D130" s="14">
        <v>744</v>
      </c>
      <c r="E130" s="14">
        <v>665</v>
      </c>
      <c r="F130" s="14">
        <v>672</v>
      </c>
      <c r="G130" s="14">
        <v>522</v>
      </c>
      <c r="H130" s="14">
        <v>453</v>
      </c>
      <c r="I130" s="14">
        <v>509</v>
      </c>
      <c r="J130" s="14">
        <v>492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83</v>
      </c>
      <c r="D132" s="14">
        <v>77</v>
      </c>
      <c r="E132" s="14">
        <v>60</v>
      </c>
      <c r="F132" s="14">
        <v>102</v>
      </c>
      <c r="G132" s="14">
        <v>82</v>
      </c>
      <c r="H132" s="14">
        <v>68</v>
      </c>
      <c r="I132" s="14">
        <v>49</v>
      </c>
      <c r="J132" s="14">
        <v>57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6</v>
      </c>
      <c r="D133" s="14">
        <v>5</v>
      </c>
      <c r="E133" s="14">
        <v>4</v>
      </c>
      <c r="F133" s="14">
        <v>0</v>
      </c>
      <c r="G133" s="14">
        <v>0</v>
      </c>
      <c r="H133" s="14">
        <v>6</v>
      </c>
      <c r="I133" s="14">
        <v>37</v>
      </c>
      <c r="J133" s="14">
        <v>60</v>
      </c>
      <c r="AA133" s="127"/>
    </row>
    <row r="134" spans="2:27" s="3" customFormat="1">
      <c r="B134" s="3" t="s">
        <v>157</v>
      </c>
      <c r="C134" s="14">
        <v>3159</v>
      </c>
      <c r="D134" s="14">
        <v>2197</v>
      </c>
      <c r="E134" s="14">
        <v>2055</v>
      </c>
      <c r="F134" s="14">
        <v>2395</v>
      </c>
      <c r="G134" s="14">
        <v>2286</v>
      </c>
      <c r="H134" s="14">
        <v>2073</v>
      </c>
      <c r="I134" s="14">
        <v>2569</v>
      </c>
      <c r="J134" s="14">
        <v>1972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248</v>
      </c>
      <c r="D135" s="14">
        <v>358</v>
      </c>
      <c r="E135" s="14">
        <v>539</v>
      </c>
      <c r="F135" s="14">
        <v>497</v>
      </c>
      <c r="G135" s="14">
        <v>643</v>
      </c>
      <c r="H135" s="14">
        <v>755</v>
      </c>
      <c r="I135" s="14">
        <v>817</v>
      </c>
      <c r="J135" s="14">
        <v>569</v>
      </c>
      <c r="AA135" s="127"/>
    </row>
    <row r="136" spans="2:27" s="3" customFormat="1">
      <c r="B136" s="3" t="s">
        <v>159</v>
      </c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14">
        <v>0</v>
      </c>
      <c r="I136" s="14">
        <v>0</v>
      </c>
      <c r="J136" s="14">
        <v>0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>
        <v>610</v>
      </c>
      <c r="D137" s="14">
        <v>593</v>
      </c>
      <c r="E137" s="14">
        <v>595</v>
      </c>
      <c r="F137" s="14">
        <v>600</v>
      </c>
      <c r="G137" s="14">
        <v>587</v>
      </c>
      <c r="H137" s="14">
        <v>584</v>
      </c>
      <c r="I137" s="14">
        <v>591</v>
      </c>
      <c r="J137" s="14">
        <v>593</v>
      </c>
      <c r="AA137" s="127"/>
    </row>
    <row r="138" spans="2:27" s="3" customFormat="1">
      <c r="B138" s="3" t="s">
        <v>161</v>
      </c>
      <c r="C138" s="14">
        <v>617</v>
      </c>
      <c r="D138" s="14">
        <v>568</v>
      </c>
      <c r="E138" s="14">
        <v>548</v>
      </c>
      <c r="F138" s="14">
        <v>550</v>
      </c>
      <c r="G138" s="14">
        <v>499</v>
      </c>
      <c r="H138" s="14">
        <v>480</v>
      </c>
      <c r="I138" s="14">
        <v>487</v>
      </c>
      <c r="J138" s="14">
        <v>489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>
        <v>222</v>
      </c>
      <c r="D139" s="14">
        <v>219</v>
      </c>
      <c r="E139" s="14">
        <v>220</v>
      </c>
      <c r="F139" s="14">
        <v>221</v>
      </c>
      <c r="G139" s="14">
        <v>216</v>
      </c>
      <c r="H139" s="14">
        <v>214</v>
      </c>
      <c r="I139" s="14">
        <v>219</v>
      </c>
      <c r="J139" s="14">
        <v>223</v>
      </c>
      <c r="AA139" s="127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>
        <v>-831</v>
      </c>
      <c r="D141" s="14">
        <v>-803</v>
      </c>
      <c r="E141" s="14">
        <v>-794</v>
      </c>
      <c r="F141" s="14">
        <v>-784</v>
      </c>
      <c r="G141" s="14">
        <v>-757</v>
      </c>
      <c r="H141" s="14">
        <v>-740</v>
      </c>
      <c r="I141" s="14">
        <v>-738</v>
      </c>
      <c r="J141" s="14">
        <v>-729</v>
      </c>
      <c r="AA141" s="127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>
        <v>15</v>
      </c>
      <c r="D143" s="14">
        <v>23</v>
      </c>
      <c r="E143" s="14">
        <v>29</v>
      </c>
      <c r="F143" s="14">
        <v>22</v>
      </c>
      <c r="G143" s="14">
        <v>53</v>
      </c>
      <c r="H143" s="14">
        <v>65</v>
      </c>
      <c r="I143" s="14">
        <v>13</v>
      </c>
      <c r="J143" s="14">
        <v>1</v>
      </c>
      <c r="AA143" s="127"/>
    </row>
    <row r="144" spans="2:27" s="3" customFormat="1">
      <c r="B144" s="3" t="s">
        <v>167</v>
      </c>
      <c r="C144" s="14">
        <v>632</v>
      </c>
      <c r="D144" s="14">
        <v>601</v>
      </c>
      <c r="E144" s="14">
        <v>598</v>
      </c>
      <c r="F144" s="14">
        <v>609</v>
      </c>
      <c r="G144" s="14">
        <v>598</v>
      </c>
      <c r="H144" s="14">
        <v>603</v>
      </c>
      <c r="I144" s="14">
        <v>572</v>
      </c>
      <c r="J144" s="14">
        <v>578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7</v>
      </c>
      <c r="D145" s="14">
        <v>7</v>
      </c>
      <c r="E145" s="14">
        <v>7</v>
      </c>
      <c r="F145" s="14">
        <v>7</v>
      </c>
      <c r="G145" s="14">
        <v>7</v>
      </c>
      <c r="H145" s="14">
        <v>7</v>
      </c>
      <c r="I145" s="14">
        <v>7</v>
      </c>
      <c r="J145" s="14">
        <v>7</v>
      </c>
      <c r="AA145" s="127"/>
    </row>
    <row r="146" spans="2:27" s="3" customFormat="1">
      <c r="B146" s="3" t="s">
        <v>169</v>
      </c>
      <c r="C146" s="14">
        <v>0</v>
      </c>
      <c r="D146" s="14">
        <v>0</v>
      </c>
      <c r="E146" s="14">
        <v>0</v>
      </c>
      <c r="F146" s="14">
        <v>0</v>
      </c>
      <c r="G146" s="14">
        <v>0</v>
      </c>
      <c r="H146" s="14">
        <v>0</v>
      </c>
      <c r="I146" s="14">
        <v>0</v>
      </c>
      <c r="J146" s="14">
        <v>0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44</v>
      </c>
      <c r="D147" s="14">
        <v>52</v>
      </c>
      <c r="E147" s="14">
        <v>55</v>
      </c>
      <c r="F147" s="14">
        <v>54</v>
      </c>
      <c r="G147" s="14">
        <v>48</v>
      </c>
      <c r="H147" s="14">
        <v>50</v>
      </c>
      <c r="I147" s="14">
        <v>69</v>
      </c>
      <c r="J147" s="14">
        <v>47</v>
      </c>
      <c r="AA147" s="127"/>
    </row>
    <row r="148" spans="2:27" s="3" customFormat="1">
      <c r="B148" s="3" t="s">
        <v>171</v>
      </c>
      <c r="C148" s="14">
        <v>52</v>
      </c>
      <c r="D148" s="14">
        <v>59</v>
      </c>
      <c r="E148" s="14">
        <v>62</v>
      </c>
      <c r="F148" s="14">
        <v>62</v>
      </c>
      <c r="G148" s="14">
        <v>55</v>
      </c>
      <c r="H148" s="14">
        <v>57</v>
      </c>
      <c r="I148" s="14">
        <v>76</v>
      </c>
      <c r="J148" s="14">
        <v>54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4091</v>
      </c>
      <c r="D149" s="14">
        <v>3215</v>
      </c>
      <c r="E149" s="14">
        <v>3255</v>
      </c>
      <c r="F149" s="14">
        <v>3563</v>
      </c>
      <c r="G149" s="14">
        <v>3581</v>
      </c>
      <c r="H149" s="14">
        <v>3488</v>
      </c>
      <c r="I149" s="14">
        <v>4034</v>
      </c>
      <c r="J149" s="14">
        <v>3173</v>
      </c>
      <c r="AA149" s="127"/>
    </row>
    <row r="150" spans="2:27" s="3" customFormat="1">
      <c r="B150" s="3" t="s">
        <v>193</v>
      </c>
      <c r="C150" s="14">
        <v>363</v>
      </c>
      <c r="D150" s="14">
        <v>346</v>
      </c>
      <c r="E150" s="14">
        <v>460</v>
      </c>
      <c r="F150" s="14">
        <v>461</v>
      </c>
      <c r="G150" s="14">
        <v>303</v>
      </c>
      <c r="H150" s="14">
        <v>288</v>
      </c>
      <c r="I150" s="14">
        <v>200</v>
      </c>
      <c r="J150" s="14">
        <v>209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7"/>
    </row>
    <row r="152" spans="2:27" s="3" customFormat="1">
      <c r="B152" s="3" t="s">
        <v>16</v>
      </c>
      <c r="C152" s="14">
        <v>1230</v>
      </c>
      <c r="D152" s="14">
        <v>970</v>
      </c>
      <c r="E152" s="14">
        <v>793</v>
      </c>
      <c r="F152" s="14">
        <v>1131</v>
      </c>
      <c r="G152" s="14">
        <v>1116</v>
      </c>
      <c r="H152" s="14">
        <v>934</v>
      </c>
      <c r="I152" s="14">
        <v>1117</v>
      </c>
      <c r="J152" s="14">
        <v>753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247</v>
      </c>
      <c r="D153" s="14">
        <v>221</v>
      </c>
      <c r="E153" s="14">
        <v>199</v>
      </c>
      <c r="F153" s="14">
        <v>242</v>
      </c>
      <c r="G153" s="14">
        <v>207</v>
      </c>
      <c r="H153" s="14">
        <v>94</v>
      </c>
      <c r="I153" s="14">
        <v>66</v>
      </c>
      <c r="J153" s="14">
        <v>76</v>
      </c>
      <c r="AA153" s="127"/>
    </row>
    <row r="154" spans="2:27" s="3" customFormat="1">
      <c r="B154" s="3" t="s">
        <v>173</v>
      </c>
      <c r="C154" s="14">
        <v>31</v>
      </c>
      <c r="D154" s="14">
        <v>30</v>
      </c>
      <c r="E154" s="14">
        <v>24</v>
      </c>
      <c r="F154" s="14">
        <v>32</v>
      </c>
      <c r="G154" s="14">
        <v>42</v>
      </c>
      <c r="H154" s="14">
        <v>45</v>
      </c>
      <c r="I154" s="14">
        <v>4</v>
      </c>
      <c r="J154" s="14">
        <v>0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147</v>
      </c>
      <c r="D155" s="14">
        <v>156</v>
      </c>
      <c r="E155" s="14">
        <v>139</v>
      </c>
      <c r="F155" s="14">
        <v>166</v>
      </c>
      <c r="G155" s="14">
        <v>244</v>
      </c>
      <c r="H155" s="14">
        <v>284</v>
      </c>
      <c r="I155" s="14">
        <v>584</v>
      </c>
      <c r="J155" s="14">
        <v>334</v>
      </c>
      <c r="AA155" s="127"/>
    </row>
    <row r="156" spans="2:27" s="3" customFormat="1">
      <c r="B156" s="3" t="s">
        <v>175</v>
      </c>
      <c r="C156" s="14">
        <v>24</v>
      </c>
      <c r="D156" s="14">
        <v>17</v>
      </c>
      <c r="E156" s="14">
        <v>2</v>
      </c>
      <c r="F156" s="14">
        <v>2</v>
      </c>
      <c r="G156" s="14">
        <v>2</v>
      </c>
      <c r="H156" s="14">
        <v>0</v>
      </c>
      <c r="I156" s="14">
        <v>0</v>
      </c>
      <c r="J156" s="14">
        <v>0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  <c r="AA157" s="127"/>
    </row>
    <row r="158" spans="2:27" s="3" customFormat="1">
      <c r="B158" s="3" t="s">
        <v>177</v>
      </c>
      <c r="C158" s="14">
        <v>58</v>
      </c>
      <c r="D158" s="14">
        <v>66</v>
      </c>
      <c r="E158" s="14">
        <v>89</v>
      </c>
      <c r="F158" s="14">
        <v>91</v>
      </c>
      <c r="G158" s="14">
        <v>124</v>
      </c>
      <c r="H158" s="14">
        <v>328</v>
      </c>
      <c r="I158" s="14">
        <v>595</v>
      </c>
      <c r="J158" s="14">
        <v>629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2101</v>
      </c>
      <c r="D159" s="14">
        <v>1805</v>
      </c>
      <c r="E159" s="14">
        <v>1705</v>
      </c>
      <c r="F159" s="14">
        <v>2125</v>
      </c>
      <c r="G159" s="14">
        <v>2039</v>
      </c>
      <c r="H159" s="14">
        <v>1973</v>
      </c>
      <c r="I159" s="14">
        <v>2567</v>
      </c>
      <c r="J159" s="14">
        <v>2002</v>
      </c>
      <c r="AA159" s="127"/>
    </row>
    <row r="160" spans="2:27" s="3" customFormat="1">
      <c r="B160" s="3" t="s">
        <v>179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6</v>
      </c>
      <c r="D162" s="14">
        <v>6</v>
      </c>
      <c r="E162" s="14">
        <v>6</v>
      </c>
      <c r="F162" s="14">
        <v>6</v>
      </c>
      <c r="G162" s="14">
        <v>6</v>
      </c>
      <c r="H162" s="14">
        <v>6</v>
      </c>
      <c r="I162" s="14">
        <v>6</v>
      </c>
      <c r="J162" s="14">
        <v>6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19</v>
      </c>
      <c r="D163" s="14">
        <v>33</v>
      </c>
      <c r="E163" s="14">
        <v>51</v>
      </c>
      <c r="F163" s="14">
        <v>49</v>
      </c>
      <c r="G163" s="14">
        <v>64</v>
      </c>
      <c r="H163" s="14">
        <v>38</v>
      </c>
      <c r="I163" s="14">
        <v>84</v>
      </c>
      <c r="J163" s="14">
        <v>55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7"/>
    </row>
    <row r="166" spans="2:27" s="3" customFormat="1">
      <c r="B166" s="3" t="s">
        <v>185</v>
      </c>
      <c r="C166" s="14">
        <v>1</v>
      </c>
      <c r="D166" s="14">
        <v>1</v>
      </c>
      <c r="E166" s="14">
        <v>1</v>
      </c>
      <c r="F166" s="14">
        <v>1</v>
      </c>
      <c r="G166" s="14">
        <v>1</v>
      </c>
      <c r="H166" s="14">
        <v>0</v>
      </c>
      <c r="I166" s="14">
        <v>0</v>
      </c>
      <c r="J166" s="14">
        <v>0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26</v>
      </c>
      <c r="D167" s="14">
        <v>40</v>
      </c>
      <c r="E167" s="14">
        <v>58</v>
      </c>
      <c r="F167" s="14">
        <v>57</v>
      </c>
      <c r="G167" s="14">
        <v>71</v>
      </c>
      <c r="H167" s="14">
        <v>45</v>
      </c>
      <c r="I167" s="14">
        <v>90</v>
      </c>
      <c r="J167" s="14">
        <v>61</v>
      </c>
      <c r="AA167" s="127"/>
    </row>
    <row r="168" spans="2:27" s="3" customFormat="1">
      <c r="B168" s="3" t="s">
        <v>17</v>
      </c>
      <c r="C168" s="14">
        <v>2127</v>
      </c>
      <c r="D168" s="14">
        <v>1845</v>
      </c>
      <c r="E168" s="14">
        <v>1763</v>
      </c>
      <c r="F168" s="14">
        <v>2182</v>
      </c>
      <c r="G168" s="14">
        <v>2110</v>
      </c>
      <c r="H168" s="14">
        <v>2017</v>
      </c>
      <c r="I168" s="14">
        <v>2658</v>
      </c>
      <c r="J168" s="14">
        <v>2063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1964</v>
      </c>
      <c r="D169" s="14">
        <v>1370</v>
      </c>
      <c r="E169" s="14">
        <v>1492</v>
      </c>
      <c r="F169" s="14">
        <v>1381</v>
      </c>
      <c r="G169" s="14">
        <v>1471</v>
      </c>
      <c r="H169" s="14">
        <v>1470</v>
      </c>
      <c r="I169" s="14">
        <v>1376</v>
      </c>
      <c r="J169" s="14">
        <v>1110</v>
      </c>
      <c r="AA169" s="127"/>
    </row>
    <row r="170" spans="2:27" s="3" customFormat="1">
      <c r="B170" s="3" t="s">
        <v>195</v>
      </c>
      <c r="C170" s="14">
        <v>680</v>
      </c>
      <c r="D170" s="14">
        <v>600</v>
      </c>
      <c r="E170" s="14">
        <v>600</v>
      </c>
      <c r="F170" s="14">
        <v>600</v>
      </c>
      <c r="G170" s="14">
        <v>600</v>
      </c>
      <c r="H170" s="14">
        <v>600</v>
      </c>
      <c r="I170" s="14">
        <v>600</v>
      </c>
      <c r="J170" s="14">
        <v>600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420</v>
      </c>
      <c r="D172" s="14">
        <v>0</v>
      </c>
      <c r="E172" s="14">
        <v>0</v>
      </c>
      <c r="F172" s="14">
        <v>0</v>
      </c>
      <c r="G172" s="14">
        <v>0</v>
      </c>
      <c r="H172" s="14">
        <v>0</v>
      </c>
      <c r="I172" s="14">
        <v>272</v>
      </c>
      <c r="J172" s="14">
        <v>272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32</v>
      </c>
      <c r="D173" s="14">
        <v>32</v>
      </c>
      <c r="E173" s="14">
        <v>0</v>
      </c>
      <c r="F173" s="14">
        <v>0</v>
      </c>
      <c r="G173" s="14">
        <v>0</v>
      </c>
      <c r="H173" s="14">
        <v>0</v>
      </c>
      <c r="I173" s="14">
        <v>0</v>
      </c>
      <c r="J173" s="14">
        <v>0</v>
      </c>
      <c r="AA173" s="127"/>
    </row>
    <row r="174" spans="2:27" s="3" customFormat="1">
      <c r="B174" s="3" t="s">
        <v>199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570</v>
      </c>
      <c r="D175" s="14">
        <v>405</v>
      </c>
      <c r="E175" s="14">
        <v>394</v>
      </c>
      <c r="F175" s="14">
        <v>316</v>
      </c>
      <c r="G175" s="14">
        <v>292</v>
      </c>
      <c r="H175" s="14">
        <v>159</v>
      </c>
      <c r="I175" s="14">
        <v>-226</v>
      </c>
      <c r="J175" s="14">
        <v>-279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27"/>
    </row>
    <row r="178" spans="2:27" s="3" customFormat="1">
      <c r="B178" s="3" t="s">
        <v>189</v>
      </c>
      <c r="C178" s="14">
        <v>4091</v>
      </c>
      <c r="D178" s="14">
        <v>3215</v>
      </c>
      <c r="E178" s="14">
        <v>3255</v>
      </c>
      <c r="F178" s="14">
        <v>3563</v>
      </c>
      <c r="G178" s="14">
        <v>3581</v>
      </c>
      <c r="H178" s="14">
        <v>3488</v>
      </c>
      <c r="I178" s="14">
        <v>4034</v>
      </c>
      <c r="J178" s="14">
        <v>3173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2053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/>
      <c r="P223" s="137"/>
      <c r="W223" s="14"/>
      <c r="AA223" s="62"/>
    </row>
    <row r="224" spans="2:27" s="3" customFormat="1">
      <c r="B224" s="3" t="s">
        <v>112</v>
      </c>
      <c r="C224" s="14">
        <v>165</v>
      </c>
      <c r="D224" s="14">
        <v>103</v>
      </c>
      <c r="E224" s="14">
        <v>78</v>
      </c>
      <c r="F224" s="14">
        <v>24</v>
      </c>
      <c r="G224" s="14">
        <v>133</v>
      </c>
      <c r="H224" s="14">
        <v>114</v>
      </c>
      <c r="I224" s="14">
        <v>53</v>
      </c>
      <c r="J224" s="14"/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/>
      <c r="P225" s="137"/>
      <c r="W225" s="14"/>
      <c r="AA225" s="62"/>
    </row>
    <row r="226" spans="2:27" s="3" customFormat="1">
      <c r="B226" s="3" t="s">
        <v>114</v>
      </c>
      <c r="C226" s="14">
        <v>17</v>
      </c>
      <c r="D226" s="14">
        <v>16</v>
      </c>
      <c r="E226" s="14">
        <v>16</v>
      </c>
      <c r="F226" s="14">
        <v>15</v>
      </c>
      <c r="G226" s="14">
        <v>15</v>
      </c>
      <c r="H226" s="14">
        <v>15</v>
      </c>
      <c r="I226" s="14">
        <v>16</v>
      </c>
      <c r="J226" s="14"/>
      <c r="AA226" s="62"/>
    </row>
    <row r="227" spans="2:27" s="3" customFormat="1">
      <c r="B227" s="3" t="s">
        <v>115</v>
      </c>
      <c r="C227" s="14">
        <v>4</v>
      </c>
      <c r="D227" s="14">
        <v>3</v>
      </c>
      <c r="E227" s="14">
        <v>4</v>
      </c>
      <c r="F227" s="14">
        <v>3</v>
      </c>
      <c r="G227" s="14">
        <v>4</v>
      </c>
      <c r="H227" s="14">
        <v>3</v>
      </c>
      <c r="I227" s="14">
        <v>3</v>
      </c>
      <c r="J227" s="14"/>
      <c r="P227" s="137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/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/>
      <c r="P229" s="137"/>
      <c r="W229" s="14"/>
      <c r="AA229" s="62"/>
    </row>
    <row r="230" spans="2:27" s="3" customFormat="1">
      <c r="B230" s="3" t="s">
        <v>118</v>
      </c>
      <c r="C230" s="14">
        <v>12</v>
      </c>
      <c r="D230" s="14">
        <v>0</v>
      </c>
      <c r="E230" s="14">
        <v>0</v>
      </c>
      <c r="F230" s="14">
        <v>0</v>
      </c>
      <c r="G230" s="14">
        <v>20</v>
      </c>
      <c r="H230" s="14">
        <v>0</v>
      </c>
      <c r="I230" s="14">
        <v>0</v>
      </c>
      <c r="J230" s="14"/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/>
      <c r="P231" s="137"/>
      <c r="W231" s="14"/>
      <c r="AA231" s="62"/>
    </row>
    <row r="232" spans="2:27" s="3" customFormat="1">
      <c r="B232" s="3" t="s">
        <v>120</v>
      </c>
      <c r="C232" s="14">
        <v>0</v>
      </c>
      <c r="D232" s="14">
        <v>0</v>
      </c>
      <c r="E232" s="14">
        <v>0</v>
      </c>
      <c r="F232" s="14">
        <v>2</v>
      </c>
      <c r="G232" s="14">
        <v>2</v>
      </c>
      <c r="H232" s="14">
        <v>0</v>
      </c>
      <c r="I232" s="14">
        <v>0</v>
      </c>
      <c r="J232" s="14"/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-9</v>
      </c>
      <c r="H233" s="14">
        <v>0</v>
      </c>
      <c r="I233" s="14">
        <v>0</v>
      </c>
      <c r="J233" s="14"/>
      <c r="P233" s="137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1</v>
      </c>
      <c r="G234" s="14">
        <v>0</v>
      </c>
      <c r="H234" s="14">
        <v>0</v>
      </c>
      <c r="I234" s="14">
        <v>0</v>
      </c>
      <c r="J234" s="14"/>
      <c r="AA234" s="62"/>
    </row>
    <row r="235" spans="2:27">
      <c r="B235" s="3" t="s">
        <v>123</v>
      </c>
      <c r="C235" s="14">
        <v>-324</v>
      </c>
      <c r="D235" s="14">
        <v>-157</v>
      </c>
      <c r="E235" s="14">
        <v>283</v>
      </c>
      <c r="F235" s="14">
        <v>-26</v>
      </c>
      <c r="G235" s="14">
        <v>-36</v>
      </c>
      <c r="H235" s="14">
        <v>88</v>
      </c>
      <c r="I235" s="14">
        <v>-175</v>
      </c>
      <c r="J235" s="14"/>
      <c r="P235" s="67"/>
      <c r="W235" s="46"/>
    </row>
    <row r="236" spans="2:27">
      <c r="B236" s="3" t="s">
        <v>124</v>
      </c>
      <c r="C236" s="14">
        <v>-172</v>
      </c>
      <c r="D236" s="14">
        <v>-80</v>
      </c>
      <c r="E236" s="14">
        <v>7</v>
      </c>
      <c r="F236" s="14">
        <v>-149</v>
      </c>
      <c r="G236" s="14">
        <v>-69</v>
      </c>
      <c r="H236" s="14">
        <v>56</v>
      </c>
      <c r="I236" s="14">
        <v>-17</v>
      </c>
      <c r="J236" s="14"/>
    </row>
    <row r="237" spans="2:27">
      <c r="B237" s="3" t="s">
        <v>125</v>
      </c>
      <c r="C237" s="14">
        <v>260</v>
      </c>
      <c r="D237" s="14">
        <v>176</v>
      </c>
      <c r="E237" s="14">
        <v>-337</v>
      </c>
      <c r="F237" s="14">
        <v>15</v>
      </c>
      <c r="G237" s="14">
        <v>182</v>
      </c>
      <c r="H237" s="14">
        <v>-183</v>
      </c>
      <c r="I237" s="14">
        <v>364</v>
      </c>
      <c r="J237" s="14"/>
      <c r="P237" s="67"/>
      <c r="W237" s="46"/>
    </row>
    <row r="238" spans="2:27">
      <c r="B238" s="3" t="s">
        <v>126</v>
      </c>
      <c r="C238" s="14">
        <v>1</v>
      </c>
      <c r="D238" s="14">
        <v>18</v>
      </c>
      <c r="E238" s="14">
        <v>-26</v>
      </c>
      <c r="F238" s="14">
        <v>-106</v>
      </c>
      <c r="G238" s="14">
        <v>-168</v>
      </c>
      <c r="H238" s="14">
        <v>-210</v>
      </c>
      <c r="I238" s="14">
        <v>-46</v>
      </c>
      <c r="J238" s="14"/>
    </row>
    <row r="239" spans="2:27">
      <c r="B239" s="3" t="s">
        <v>19</v>
      </c>
      <c r="C239" s="14">
        <v>-16</v>
      </c>
      <c r="D239" s="14">
        <v>79</v>
      </c>
      <c r="E239" s="14">
        <v>25</v>
      </c>
      <c r="F239" s="14">
        <v>-222</v>
      </c>
      <c r="G239" s="14">
        <v>72</v>
      </c>
      <c r="H239" s="14">
        <v>-116</v>
      </c>
      <c r="I239" s="14">
        <v>199</v>
      </c>
      <c r="J239" s="14"/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9</v>
      </c>
      <c r="H240" s="14">
        <v>0</v>
      </c>
      <c r="I240" s="14">
        <v>0</v>
      </c>
      <c r="J240" s="14"/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/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/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0</v>
      </c>
      <c r="J243" s="14"/>
      <c r="P243" s="67"/>
      <c r="W243" s="46"/>
    </row>
    <row r="244" spans="2:23">
      <c r="B244" s="3" t="s">
        <v>20</v>
      </c>
      <c r="C244" s="14">
        <v>-11</v>
      </c>
      <c r="D244" s="14">
        <v>-22</v>
      </c>
      <c r="E244" s="14">
        <v>-16</v>
      </c>
      <c r="F244" s="14">
        <v>-11</v>
      </c>
      <c r="G244" s="14">
        <v>1</v>
      </c>
      <c r="H244" s="14">
        <v>-47</v>
      </c>
      <c r="I244" s="14">
        <v>-13</v>
      </c>
      <c r="J244" s="14"/>
    </row>
    <row r="245" spans="2:23">
      <c r="B245" s="3" t="s">
        <v>130</v>
      </c>
      <c r="C245" s="14">
        <v>145</v>
      </c>
      <c r="D245" s="14">
        <v>-37</v>
      </c>
      <c r="E245" s="14">
        <v>0</v>
      </c>
      <c r="F245" s="14">
        <v>161</v>
      </c>
      <c r="G245" s="14">
        <v>-56</v>
      </c>
      <c r="H245" s="14">
        <v>42</v>
      </c>
      <c r="I245" s="14">
        <v>-170</v>
      </c>
      <c r="J245" s="14"/>
      <c r="P245" s="67"/>
      <c r="W245" s="46"/>
    </row>
    <row r="246" spans="2:23">
      <c r="B246" s="3" t="s">
        <v>131</v>
      </c>
      <c r="C246" s="14">
        <v>134</v>
      </c>
      <c r="D246" s="14">
        <v>-60</v>
      </c>
      <c r="E246" s="14">
        <v>-16</v>
      </c>
      <c r="F246" s="14">
        <v>150</v>
      </c>
      <c r="G246" s="14">
        <v>-46</v>
      </c>
      <c r="H246" s="14">
        <v>-5</v>
      </c>
      <c r="I246" s="14">
        <v>-183</v>
      </c>
      <c r="J246" s="14"/>
    </row>
    <row r="247" spans="2:23">
      <c r="B247" s="3" t="s">
        <v>132</v>
      </c>
      <c r="C247" s="14">
        <v>480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/>
      <c r="P247" s="67"/>
      <c r="W247" s="46"/>
    </row>
    <row r="248" spans="2:23">
      <c r="B248" s="3" t="s">
        <v>133</v>
      </c>
      <c r="C248" s="14">
        <v>-60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4"/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/>
      <c r="P249" s="67"/>
      <c r="W249" s="46"/>
    </row>
    <row r="250" spans="2:23">
      <c r="B250" s="3" t="s">
        <v>135</v>
      </c>
      <c r="C250" s="14">
        <v>17</v>
      </c>
      <c r="D250" s="14">
        <v>-114</v>
      </c>
      <c r="E250" s="14">
        <v>-2</v>
      </c>
      <c r="F250" s="14">
        <v>158</v>
      </c>
      <c r="G250" s="14">
        <v>15</v>
      </c>
      <c r="H250" s="14">
        <v>88</v>
      </c>
      <c r="I250" s="14">
        <v>-9</v>
      </c>
      <c r="J250" s="14"/>
    </row>
    <row r="251" spans="2:23">
      <c r="B251" s="3" t="s">
        <v>136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/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/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/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/>
    </row>
    <row r="255" spans="2:23">
      <c r="B255" s="3" t="s">
        <v>140</v>
      </c>
      <c r="C255" s="14">
        <v>-5</v>
      </c>
      <c r="D255" s="14">
        <v>0</v>
      </c>
      <c r="E255" s="14">
        <v>0</v>
      </c>
      <c r="F255" s="14">
        <v>-6</v>
      </c>
      <c r="G255" s="14">
        <v>-5</v>
      </c>
      <c r="H255" s="14">
        <v>1</v>
      </c>
      <c r="I255" s="14">
        <v>0</v>
      </c>
      <c r="J255" s="14"/>
      <c r="P255" s="67"/>
      <c r="W255" s="46"/>
    </row>
    <row r="256" spans="2:23">
      <c r="B256" s="3" t="s">
        <v>141</v>
      </c>
      <c r="C256" s="14">
        <v>433</v>
      </c>
      <c r="D256" s="14">
        <v>-114</v>
      </c>
      <c r="E256" s="14">
        <v>-2</v>
      </c>
      <c r="F256" s="14">
        <v>152</v>
      </c>
      <c r="G256" s="14">
        <v>10</v>
      </c>
      <c r="H256" s="14">
        <v>89</v>
      </c>
      <c r="I256" s="14">
        <v>-9</v>
      </c>
      <c r="J256" s="14"/>
    </row>
    <row r="257" spans="2:23">
      <c r="B257" s="3" t="s">
        <v>142</v>
      </c>
      <c r="C257" s="14">
        <v>9</v>
      </c>
      <c r="D257" s="14">
        <v>-2</v>
      </c>
      <c r="E257" s="14">
        <v>-3</v>
      </c>
      <c r="F257" s="14">
        <v>5</v>
      </c>
      <c r="G257" s="14">
        <v>11</v>
      </c>
      <c r="H257" s="14">
        <v>-3</v>
      </c>
      <c r="I257" s="14">
        <v>0</v>
      </c>
      <c r="J257" s="14"/>
      <c r="P257" s="67"/>
      <c r="W257" s="46"/>
    </row>
    <row r="258" spans="2:23">
      <c r="B258" s="3" t="s">
        <v>143</v>
      </c>
      <c r="C258" s="14">
        <v>559</v>
      </c>
      <c r="D258" s="14">
        <v>-96</v>
      </c>
      <c r="E258" s="14">
        <v>4</v>
      </c>
      <c r="F258" s="14">
        <v>85</v>
      </c>
      <c r="G258" s="14">
        <v>47</v>
      </c>
      <c r="H258" s="14">
        <v>-36</v>
      </c>
      <c r="I258" s="14">
        <v>6</v>
      </c>
      <c r="J258" s="14"/>
    </row>
    <row r="259" spans="2:23">
      <c r="B259" s="3" t="s">
        <v>144</v>
      </c>
      <c r="C259" s="14">
        <v>471</v>
      </c>
      <c r="D259" s="14">
        <v>568</v>
      </c>
      <c r="E259" s="14">
        <v>564</v>
      </c>
      <c r="F259" s="14">
        <v>478</v>
      </c>
      <c r="G259" s="14">
        <v>431</v>
      </c>
      <c r="H259" s="14">
        <v>467</v>
      </c>
      <c r="I259" s="14">
        <v>461</v>
      </c>
      <c r="J259" s="14"/>
      <c r="P259" s="67"/>
      <c r="W259" s="46"/>
    </row>
    <row r="260" spans="2:23">
      <c r="B260" s="3" t="s">
        <v>145</v>
      </c>
      <c r="C260" s="14">
        <v>1030</v>
      </c>
      <c r="D260" s="14">
        <v>471</v>
      </c>
      <c r="E260" s="14">
        <v>568</v>
      </c>
      <c r="F260" s="14">
        <v>564</v>
      </c>
      <c r="G260" s="14">
        <v>478</v>
      </c>
      <c r="H260" s="14">
        <v>431</v>
      </c>
      <c r="I260" s="14">
        <v>467</v>
      </c>
      <c r="J260" s="14"/>
    </row>
    <row r="261" spans="2:23">
      <c r="B261" s="3" t="s">
        <v>146</v>
      </c>
      <c r="C261" s="14">
        <v>2</v>
      </c>
      <c r="D261" s="14">
        <v>2</v>
      </c>
      <c r="E261" s="14">
        <v>2</v>
      </c>
      <c r="F261" s="14">
        <v>2</v>
      </c>
      <c r="G261" s="14">
        <v>1</v>
      </c>
      <c r="H261" s="14">
        <v>2</v>
      </c>
      <c r="I261" s="14">
        <v>1</v>
      </c>
      <c r="J261" s="14"/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/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O55:Y55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  <mergeCell ref="O49:O50"/>
    <mergeCell ref="P49:P50"/>
    <mergeCell ref="Q49:Q50"/>
    <mergeCell ref="R49:R50"/>
    <mergeCell ref="S49:S50"/>
    <mergeCell ref="F34:I34"/>
    <mergeCell ref="F20:I20"/>
    <mergeCell ref="F22:I22"/>
    <mergeCell ref="F28:I28"/>
    <mergeCell ref="F30:I30"/>
    <mergeCell ref="F32:I32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</mergeCells>
  <phoneticPr fontId="2" type="noConversion"/>
  <hyperlinks>
    <hyperlink ref="N51" r:id="rId1" display="https://tw.stock.yahoo.com/q/bc?s=3413"/>
    <hyperlink ref="N52" r:id="rId2" display="https://tw.stock.yahoo.com/pf/pfsel?stocklist=3413;"/>
    <hyperlink ref="N54" r:id="rId3" display="https://tw.stock.yahoo.com/pf/pfsel?stocklist=3413;"/>
    <hyperlink ref="Y51" r:id="rId4" display="https://tw.stock.yahoo.com/q/ts?s=3413"/>
    <hyperlink ref="Y54" r:id="rId5" display="https://tw.rd.yahoo.com/referurl/stock/other/SIG=125v47s73/**https:/tw.screener.finance.yahoo.net/screener/check.html?symid=3413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1068" r:id="rId10" name="CommandButton30">
          <controlPr defaultSize="0" autoLine="0" autoPict="0" r:id="rId11">
            <anchor moveWithCells="1">
              <from>
                <xdr:col>30</xdr:col>
                <xdr:colOff>9525</xdr:colOff>
                <xdr:row>0</xdr:row>
                <xdr:rowOff>0</xdr:rowOff>
              </from>
              <to>
                <xdr:col>30</xdr:col>
                <xdr:colOff>600075</xdr:colOff>
                <xdr:row>0</xdr:row>
                <xdr:rowOff>342900</xdr:rowOff>
              </to>
            </anchor>
          </controlPr>
        </control>
      </mc:Choice>
      <mc:Fallback>
        <control shapeId="1068" r:id="rId10" name="CommandButton30"/>
      </mc:Fallback>
    </mc:AlternateContent>
    <mc:AlternateContent xmlns:mc="http://schemas.openxmlformats.org/markup-compatibility/2006">
      <mc:Choice Requires="x14">
        <control shapeId="1066" r:id="rId12" name="CommandButton29">
          <controlPr defaultSize="0" autoLine="0" r:id="rId13">
            <anchor moveWithCells="1">
              <from>
                <xdr:col>8</xdr:col>
                <xdr:colOff>857250</xdr:colOff>
                <xdr:row>0</xdr:row>
                <xdr:rowOff>0</xdr:rowOff>
              </from>
              <to>
                <xdr:col>9</xdr:col>
                <xdr:colOff>304800</xdr:colOff>
                <xdr:row>0</xdr:row>
                <xdr:rowOff>333375</xdr:rowOff>
              </to>
            </anchor>
          </controlPr>
        </control>
      </mc:Choice>
      <mc:Fallback>
        <control shapeId="1066" r:id="rId12" name="CommandButton29"/>
      </mc:Fallback>
    </mc:AlternateContent>
    <mc:AlternateContent xmlns:mc="http://schemas.openxmlformats.org/markup-compatibility/2006">
      <mc:Choice Requires="x14">
        <control shapeId="1065" r:id="rId14" name="CommandButton28">
          <controlPr defaultSize="0" autoLine="0" autoPict="0" r:id="rId15">
            <anchor moveWithCells="1">
              <from>
                <xdr:col>27</xdr:col>
                <xdr:colOff>38100</xdr:colOff>
                <xdr:row>30</xdr:row>
                <xdr:rowOff>38100</xdr:rowOff>
              </from>
              <to>
                <xdr:col>28</xdr:col>
                <xdr:colOff>0</xdr:colOff>
                <xdr:row>35</xdr:row>
                <xdr:rowOff>171450</xdr:rowOff>
              </to>
            </anchor>
          </controlPr>
        </control>
      </mc:Choice>
      <mc:Fallback>
        <control shapeId="1065" r:id="rId14" name="CommandButton28"/>
      </mc:Fallback>
    </mc:AlternateContent>
    <mc:AlternateContent xmlns:mc="http://schemas.openxmlformats.org/markup-compatibility/2006">
      <mc:Choice Requires="x14">
        <control shapeId="1063" r:id="rId16" name="CommandButton27">
          <controlPr defaultSize="0" autoLine="0" autoPict="0" r:id="rId17">
            <anchor moveWithCells="1">
              <from>
                <xdr:col>27</xdr:col>
                <xdr:colOff>47625</xdr:colOff>
                <xdr:row>21</xdr:row>
                <xdr:rowOff>123825</xdr:rowOff>
              </from>
              <to>
                <xdr:col>27</xdr:col>
                <xdr:colOff>704850</xdr:colOff>
                <xdr:row>23</xdr:row>
                <xdr:rowOff>104775</xdr:rowOff>
              </to>
            </anchor>
          </controlPr>
        </control>
      </mc:Choice>
      <mc:Fallback>
        <control shapeId="1063" r:id="rId16" name="CommandButton27"/>
      </mc:Fallback>
    </mc:AlternateContent>
    <mc:AlternateContent xmlns:mc="http://schemas.openxmlformats.org/markup-compatibility/2006">
      <mc:Choice Requires="x14">
        <control shapeId="1061" r:id="rId18" name="CommandButton26">
          <controlPr defaultSize="0" autoLine="0" r:id="rId19">
            <anchor moveWithCells="1">
              <from>
                <xdr:col>30</xdr:col>
                <xdr:colOff>19050</xdr:colOff>
                <xdr:row>1</xdr:row>
                <xdr:rowOff>47625</xdr:rowOff>
              </from>
              <to>
                <xdr:col>31</xdr:col>
                <xdr:colOff>581025</xdr:colOff>
                <xdr:row>2</xdr:row>
                <xdr:rowOff>142875</xdr:rowOff>
              </to>
            </anchor>
          </controlPr>
        </control>
      </mc:Choice>
      <mc:Fallback>
        <control shapeId="1061" r:id="rId18" name="CommandButton26"/>
      </mc:Fallback>
    </mc:AlternateContent>
    <mc:AlternateContent xmlns:mc="http://schemas.openxmlformats.org/markup-compatibility/2006">
      <mc:Choice Requires="x14">
        <control shapeId="1055" r:id="rId20" name="CommandButton21">
          <controlPr defaultSize="0" autoLine="0" r:id="rId21">
            <anchor moveWithCells="1">
              <from>
                <xdr:col>28</xdr:col>
                <xdr:colOff>47625</xdr:colOff>
                <xdr:row>19</xdr:row>
                <xdr:rowOff>76200</xdr:rowOff>
              </from>
              <to>
                <xdr:col>29</xdr:col>
                <xdr:colOff>1076325</xdr:colOff>
                <xdr:row>21</xdr:row>
                <xdr:rowOff>57150</xdr:rowOff>
              </to>
            </anchor>
          </controlPr>
        </control>
      </mc:Choice>
      <mc:Fallback>
        <control shapeId="1055" r:id="rId20" name="CommandButton21"/>
      </mc:Fallback>
    </mc:AlternateContent>
    <mc:AlternateContent xmlns:mc="http://schemas.openxmlformats.org/markup-compatibility/2006">
      <mc:Choice Requires="x14">
        <control shapeId="1054" r:id="rId22" name="CommandButton20">
          <controlPr defaultSize="0" autoLine="0" r:id="rId23">
            <anchor moveWithCells="1">
              <from>
                <xdr:col>28</xdr:col>
                <xdr:colOff>38100</xdr:colOff>
                <xdr:row>0</xdr:row>
                <xdr:rowOff>0</xdr:rowOff>
              </from>
              <to>
                <xdr:col>29</xdr:col>
                <xdr:colOff>1076325</xdr:colOff>
                <xdr:row>0</xdr:row>
                <xdr:rowOff>333375</xdr:rowOff>
              </to>
            </anchor>
          </controlPr>
        </control>
      </mc:Choice>
      <mc:Fallback>
        <control shapeId="1054" r:id="rId22" name="CommandButton20"/>
      </mc:Fallback>
    </mc:AlternateContent>
    <mc:AlternateContent xmlns:mc="http://schemas.openxmlformats.org/markup-compatibility/2006">
      <mc:Choice Requires="x14">
        <control shapeId="1053" r:id="rId24" name="CommandButton19">
          <controlPr defaultSize="0" autoLine="0" r:id="rId25">
            <anchor moveWithCells="1">
              <from>
                <xdr:col>28</xdr:col>
                <xdr:colOff>47625</xdr:colOff>
                <xdr:row>30</xdr:row>
                <xdr:rowOff>76200</xdr:rowOff>
              </from>
              <to>
                <xdr:col>29</xdr:col>
                <xdr:colOff>1076325</xdr:colOff>
                <xdr:row>35</xdr:row>
                <xdr:rowOff>190500</xdr:rowOff>
              </to>
            </anchor>
          </controlPr>
        </control>
      </mc:Choice>
      <mc:Fallback>
        <control shapeId="1053" r:id="rId24" name="CommandButton19"/>
      </mc:Fallback>
    </mc:AlternateContent>
    <mc:AlternateContent xmlns:mc="http://schemas.openxmlformats.org/markup-compatibility/2006">
      <mc:Choice Requires="x14">
        <control shapeId="1051" r:id="rId26" name="CommandButton17">
          <controlPr defaultSize="0" autoLine="0" r:id="rId27">
            <anchor moveWithCells="1">
              <from>
                <xdr:col>28</xdr:col>
                <xdr:colOff>47625</xdr:colOff>
                <xdr:row>26</xdr:row>
                <xdr:rowOff>0</xdr:rowOff>
              </from>
              <to>
                <xdr:col>29</xdr:col>
                <xdr:colOff>1076325</xdr:colOff>
                <xdr:row>27</xdr:row>
                <xdr:rowOff>190500</xdr:rowOff>
              </to>
            </anchor>
          </controlPr>
        </control>
      </mc:Choice>
      <mc:Fallback>
        <control shapeId="1051" r:id="rId26" name="CommandButton17"/>
      </mc:Fallback>
    </mc:AlternateContent>
    <mc:AlternateContent xmlns:mc="http://schemas.openxmlformats.org/markup-compatibility/2006">
      <mc:Choice Requires="x14">
        <control shapeId="1050" r:id="rId28" name="CommandButton16">
          <controlPr defaultSize="0" autoLine="0" r:id="rId29">
            <anchor moveWithCells="1">
              <from>
                <xdr:col>28</xdr:col>
                <xdr:colOff>47625</xdr:colOff>
                <xdr:row>17</xdr:row>
                <xdr:rowOff>66675</xdr:rowOff>
              </from>
              <to>
                <xdr:col>29</xdr:col>
                <xdr:colOff>1076325</xdr:colOff>
                <xdr:row>19</xdr:row>
                <xdr:rowOff>38100</xdr:rowOff>
              </to>
            </anchor>
          </controlPr>
        </control>
      </mc:Choice>
      <mc:Fallback>
        <control shapeId="1050" r:id="rId28" name="CommandButton16"/>
      </mc:Fallback>
    </mc:AlternateContent>
    <mc:AlternateContent xmlns:mc="http://schemas.openxmlformats.org/markup-compatibility/2006">
      <mc:Choice Requires="x14">
        <control shapeId="1049" r:id="rId30" name="CommandButton15">
          <controlPr defaultSize="0" autoLine="0" r:id="rId31">
            <anchor moveWithCells="1">
              <from>
                <xdr:col>28</xdr:col>
                <xdr:colOff>47625</xdr:colOff>
                <xdr:row>28</xdr:row>
                <xdr:rowOff>9525</xdr:rowOff>
              </from>
              <to>
                <xdr:col>29</xdr:col>
                <xdr:colOff>1076325</xdr:colOff>
                <xdr:row>29</xdr:row>
                <xdr:rowOff>200025</xdr:rowOff>
              </to>
            </anchor>
          </controlPr>
        </control>
      </mc:Choice>
      <mc:Fallback>
        <control shapeId="1049" r:id="rId30" name="CommandButton15"/>
      </mc:Fallback>
    </mc:AlternateContent>
    <mc:AlternateContent xmlns:mc="http://schemas.openxmlformats.org/markup-compatibility/2006">
      <mc:Choice Requires="x14">
        <control shapeId="1047" r:id="rId32" name="CommandButton14">
          <controlPr defaultSize="0" autoLine="0" r:id="rId33">
            <anchor moveWithCells="1">
              <from>
                <xdr:col>28</xdr:col>
                <xdr:colOff>47625</xdr:colOff>
                <xdr:row>23</xdr:row>
                <xdr:rowOff>123825</xdr:rowOff>
              </from>
              <to>
                <xdr:col>29</xdr:col>
                <xdr:colOff>1076325</xdr:colOff>
                <xdr:row>25</xdr:row>
                <xdr:rowOff>257175</xdr:rowOff>
              </to>
            </anchor>
          </controlPr>
        </control>
      </mc:Choice>
      <mc:Fallback>
        <control shapeId="1047" r:id="rId32" name="CommandButton14"/>
      </mc:Fallback>
    </mc:AlternateContent>
    <mc:AlternateContent xmlns:mc="http://schemas.openxmlformats.org/markup-compatibility/2006">
      <mc:Choice Requires="x14">
        <control shapeId="1045" r:id="rId34" name="CommandButton13">
          <controlPr defaultSize="0" autoLine="0" r:id="rId35">
            <anchor moveWithCells="1">
              <from>
                <xdr:col>28</xdr:col>
                <xdr:colOff>47625</xdr:colOff>
                <xdr:row>21</xdr:row>
                <xdr:rowOff>123825</xdr:rowOff>
              </from>
              <to>
                <xdr:col>29</xdr:col>
                <xdr:colOff>1076325</xdr:colOff>
                <xdr:row>23</xdr:row>
                <xdr:rowOff>104775</xdr:rowOff>
              </to>
            </anchor>
          </controlPr>
        </control>
      </mc:Choice>
      <mc:Fallback>
        <control shapeId="1045" r:id="rId34" name="CommandButton13"/>
      </mc:Fallback>
    </mc:AlternateContent>
    <mc:AlternateContent xmlns:mc="http://schemas.openxmlformats.org/markup-compatibility/2006">
      <mc:Choice Requires="x14">
        <control shapeId="1044" r:id="rId36" name="CommandButton12">
          <controlPr defaultSize="0" autoLine="0" autoPict="0" r:id="rId37">
            <anchor moveWithCells="1">
              <from>
                <xdr:col>27</xdr:col>
                <xdr:colOff>28575</xdr:colOff>
                <xdr:row>28</xdr:row>
                <xdr:rowOff>9525</xdr:rowOff>
              </from>
              <to>
                <xdr:col>27</xdr:col>
                <xdr:colOff>1428750</xdr:colOff>
                <xdr:row>29</xdr:row>
                <xdr:rowOff>200025</xdr:rowOff>
              </to>
            </anchor>
          </controlPr>
        </control>
      </mc:Choice>
      <mc:Fallback>
        <control shapeId="1044" r:id="rId36" name="CommandButton12"/>
      </mc:Fallback>
    </mc:AlternateContent>
    <mc:AlternateContent xmlns:mc="http://schemas.openxmlformats.org/markup-compatibility/2006">
      <mc:Choice Requires="x14">
        <control shapeId="1042" r:id="rId38" name="CommandButton11">
          <controlPr defaultSize="0" autoLine="0" autoPict="0" r:id="rId39">
            <anchor moveWithCells="1">
              <from>
                <xdr:col>27</xdr:col>
                <xdr:colOff>38100</xdr:colOff>
                <xdr:row>23</xdr:row>
                <xdr:rowOff>123825</xdr:rowOff>
              </from>
              <to>
                <xdr:col>28</xdr:col>
                <xdr:colOff>0</xdr:colOff>
                <xdr:row>25</xdr:row>
                <xdr:rowOff>266700</xdr:rowOff>
              </to>
            </anchor>
          </controlPr>
        </control>
      </mc:Choice>
      <mc:Fallback>
        <control shapeId="1042" r:id="rId38" name="CommandButton11"/>
      </mc:Fallback>
    </mc:AlternateContent>
    <mc:AlternateContent xmlns:mc="http://schemas.openxmlformats.org/markup-compatibility/2006">
      <mc:Choice Requires="x14">
        <control shapeId="1034" r:id="rId40" name="CommandButton0">
          <controlPr defaultSize="0" autoLine="0" r:id="rId41">
            <anchor moveWithCells="1">
              <from>
                <xdr:col>27</xdr:col>
                <xdr:colOff>19050</xdr:colOff>
                <xdr:row>0</xdr:row>
                <xdr:rowOff>0</xdr:rowOff>
              </from>
              <to>
                <xdr:col>27</xdr:col>
                <xdr:colOff>685800</xdr:colOff>
                <xdr:row>0</xdr:row>
                <xdr:rowOff>333375</xdr:rowOff>
              </to>
            </anchor>
          </controlPr>
        </control>
      </mc:Choice>
      <mc:Fallback>
        <control shapeId="1034" r:id="rId40" name="CommandButton0"/>
      </mc:Fallback>
    </mc:AlternateContent>
    <mc:AlternateContent xmlns:mc="http://schemas.openxmlformats.org/markup-compatibility/2006">
      <mc:Choice Requires="x14">
        <control shapeId="1033" r:id="rId42" name="CommandButton9">
          <controlPr defaultSize="0" autoLine="0" autoPict="0" r:id="rId43">
            <anchor moveWithCells="1">
              <from>
                <xdr:col>27</xdr:col>
                <xdr:colOff>28575</xdr:colOff>
                <xdr:row>26</xdr:row>
                <xdr:rowOff>0</xdr:rowOff>
              </from>
              <to>
                <xdr:col>27</xdr:col>
                <xdr:colOff>1428750</xdr:colOff>
                <xdr:row>27</xdr:row>
                <xdr:rowOff>190500</xdr:rowOff>
              </to>
            </anchor>
          </controlPr>
        </control>
      </mc:Choice>
      <mc:Fallback>
        <control shapeId="1033" r:id="rId42" name="CommandButton9"/>
      </mc:Fallback>
    </mc:AlternateContent>
    <mc:AlternateContent xmlns:mc="http://schemas.openxmlformats.org/markup-compatibility/2006">
      <mc:Choice Requires="x14">
        <control shapeId="1032" r:id="rId44" name="CommandButton8">
          <controlPr defaultSize="0" autoLine="0" r:id="rId45">
            <anchor moveWithCells="1">
              <from>
                <xdr:col>9</xdr:col>
                <xdr:colOff>352425</xdr:colOff>
                <xdr:row>0</xdr:row>
                <xdr:rowOff>0</xdr:rowOff>
              </from>
              <to>
                <xdr:col>9</xdr:col>
                <xdr:colOff>752475</xdr:colOff>
                <xdr:row>0</xdr:row>
                <xdr:rowOff>333375</xdr:rowOff>
              </to>
            </anchor>
          </controlPr>
        </control>
      </mc:Choice>
      <mc:Fallback>
        <control shapeId="1032" r:id="rId44" name="CommandButton8"/>
      </mc:Fallback>
    </mc:AlternateContent>
    <mc:AlternateContent xmlns:mc="http://schemas.openxmlformats.org/markup-compatibility/2006">
      <mc:Choice Requires="x14">
        <control shapeId="1031" r:id="rId46" name="CommandButton7">
          <controlPr defaultSize="0" autoLine="0" r:id="rId47">
            <anchor moveWithCells="1">
              <from>
                <xdr:col>8</xdr:col>
                <xdr:colOff>142875</xdr:colOff>
                <xdr:row>0</xdr:row>
                <xdr:rowOff>0</xdr:rowOff>
              </from>
              <to>
                <xdr:col>8</xdr:col>
                <xdr:colOff>828675</xdr:colOff>
                <xdr:row>0</xdr:row>
                <xdr:rowOff>333375</xdr:rowOff>
              </to>
            </anchor>
          </controlPr>
        </control>
      </mc:Choice>
      <mc:Fallback>
        <control shapeId="1031" r:id="rId46" name="CommandButton7"/>
      </mc:Fallback>
    </mc:AlternateContent>
    <mc:AlternateContent xmlns:mc="http://schemas.openxmlformats.org/markup-compatibility/2006">
      <mc:Choice Requires="x14">
        <control shapeId="1030" r:id="rId48" name="CommandButton6">
          <controlPr defaultSize="0" autoLine="0" r:id="rId49">
            <anchor moveWithCells="1">
              <from>
                <xdr:col>7</xdr:col>
                <xdr:colOff>609600</xdr:colOff>
                <xdr:row>0</xdr:row>
                <xdr:rowOff>0</xdr:rowOff>
              </from>
              <to>
                <xdr:col>8</xdr:col>
                <xdr:colOff>323850</xdr:colOff>
                <xdr:row>0</xdr:row>
                <xdr:rowOff>333375</xdr:rowOff>
              </to>
            </anchor>
          </controlPr>
        </control>
      </mc:Choice>
      <mc:Fallback>
        <control shapeId="1030" r:id="rId48" name="CommandButton6"/>
      </mc:Fallback>
    </mc:AlternateContent>
    <mc:AlternateContent xmlns:mc="http://schemas.openxmlformats.org/markup-compatibility/2006">
      <mc:Choice Requires="x14">
        <control shapeId="1029" r:id="rId50" name="CommandButton5">
          <controlPr defaultSize="0" autoLine="0" r:id="rId51">
            <anchor moveWithCells="1">
              <from>
                <xdr:col>5</xdr:col>
                <xdr:colOff>942975</xdr:colOff>
                <xdr:row>0</xdr:row>
                <xdr:rowOff>0</xdr:rowOff>
              </from>
              <to>
                <xdr:col>6</xdr:col>
                <xdr:colOff>647700</xdr:colOff>
                <xdr:row>0</xdr:row>
                <xdr:rowOff>333375</xdr:rowOff>
              </to>
            </anchor>
          </controlPr>
        </control>
      </mc:Choice>
      <mc:Fallback>
        <control shapeId="1029" r:id="rId50" name="CommandButton5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771525</xdr:colOff>
                <xdr:row>0</xdr:row>
                <xdr:rowOff>0</xdr:rowOff>
              </from>
              <to>
                <xdr:col>7</xdr:col>
                <xdr:colOff>485775</xdr:colOff>
                <xdr:row>0</xdr:row>
                <xdr:rowOff>333375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7" r:id="rId54" name="CommandButton2">
          <controlPr defaultSize="0" autoLine="0" r:id="rId55">
            <anchor moveWithCells="1">
              <from>
                <xdr:col>5</xdr:col>
                <xdr:colOff>85725</xdr:colOff>
                <xdr:row>0</xdr:row>
                <xdr:rowOff>0</xdr:rowOff>
              </from>
              <to>
                <xdr:col>5</xdr:col>
                <xdr:colOff>923925</xdr:colOff>
                <xdr:row>0</xdr:row>
                <xdr:rowOff>333375</xdr:rowOff>
              </to>
            </anchor>
          </controlPr>
        </control>
      </mc:Choice>
      <mc:Fallback>
        <control shapeId="1027" r:id="rId54" name="CommandButton2"/>
      </mc:Fallback>
    </mc:AlternateContent>
    <mc:AlternateContent xmlns:mc="http://schemas.openxmlformats.org/markup-compatibility/2006">
      <mc:Choice Requires="x14">
        <control shapeId="1026" r:id="rId56" name="CommandButton1">
          <controlPr defaultSize="0" autoLine="0" r:id="rId57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5</xdr:col>
                <xdr:colOff>66675</xdr:colOff>
                <xdr:row>0</xdr:row>
                <xdr:rowOff>333375</xdr:rowOff>
              </to>
            </anchor>
          </controlPr>
        </control>
      </mc:Choice>
      <mc:Fallback>
        <control shapeId="1026" r:id="rId56" name="CommandButton1"/>
      </mc:Fallback>
    </mc:AlternateContent>
    <mc:AlternateContent xmlns:mc="http://schemas.openxmlformats.org/markup-compatibility/2006">
      <mc:Choice Requires="x14">
        <control shapeId="1025" r:id="rId58" name="ComboBox1">
          <controlPr defaultSize="0" autoLine="0" linkedCell="A1" listFillRange="基本設定!D2:D1772" r:id="rId59">
            <anchor moveWithCells="1">
              <from>
                <xdr:col>0</xdr:col>
                <xdr:colOff>180975</xdr:colOff>
                <xdr:row>0</xdr:row>
                <xdr:rowOff>19050</xdr:rowOff>
              </from>
              <to>
                <xdr:col>1</xdr:col>
                <xdr:colOff>190500</xdr:colOff>
                <xdr:row>1</xdr:row>
                <xdr:rowOff>19050</xdr:rowOff>
              </to>
            </anchor>
          </controlPr>
        </control>
      </mc:Choice>
      <mc:Fallback>
        <control shapeId="1025" r:id="rId58" name="ComboBox1"/>
      </mc:Fallback>
    </mc:AlternateContent>
    <mc:AlternateContent xmlns:mc="http://schemas.openxmlformats.org/markup-compatibility/2006">
      <mc:Choice Requires="x14">
        <control shapeId="1040" r:id="rId60" name="CommandButton3">
          <controlPr defaultSize="0" autoLine="0" autoPict="0" r:id="rId61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171450</xdr:colOff>
                <xdr:row>1</xdr:row>
                <xdr:rowOff>0</xdr:rowOff>
              </to>
            </anchor>
          </controlPr>
        </control>
      </mc:Choice>
      <mc:Fallback>
        <control shapeId="1040" r:id="rId60" name="CommandButton3"/>
      </mc:Fallback>
    </mc:AlternateContent>
    <mc:AlternateContent xmlns:mc="http://schemas.openxmlformats.org/markup-compatibility/2006">
      <mc:Choice Requires="x14">
        <control shapeId="1056" r:id="rId62" name="CommandButton10">
          <controlPr defaultSize="0" autoLine="0" r:id="rId63">
            <anchor moveWithCells="1">
              <from>
                <xdr:col>27</xdr:col>
                <xdr:colOff>752475</xdr:colOff>
                <xdr:row>17</xdr:row>
                <xdr:rowOff>66675</xdr:rowOff>
              </from>
              <to>
                <xdr:col>27</xdr:col>
                <xdr:colOff>1409700</xdr:colOff>
                <xdr:row>19</xdr:row>
                <xdr:rowOff>47625</xdr:rowOff>
              </to>
            </anchor>
          </controlPr>
        </control>
      </mc:Choice>
      <mc:Fallback>
        <control shapeId="1056" r:id="rId62" name="CommandButton10"/>
      </mc:Fallback>
    </mc:AlternateContent>
    <mc:AlternateContent xmlns:mc="http://schemas.openxmlformats.org/markup-compatibility/2006">
      <mc:Choice Requires="x14">
        <control shapeId="1057" r:id="rId64" name="CommandButton22">
          <controlPr defaultSize="0" autoLine="0" autoPict="0" r:id="rId65">
            <anchor moveWithCells="1">
              <from>
                <xdr:col>27</xdr:col>
                <xdr:colOff>47625</xdr:colOff>
                <xdr:row>17</xdr:row>
                <xdr:rowOff>66675</xdr:rowOff>
              </from>
              <to>
                <xdr:col>27</xdr:col>
                <xdr:colOff>704850</xdr:colOff>
                <xdr:row>19</xdr:row>
                <xdr:rowOff>38100</xdr:rowOff>
              </to>
            </anchor>
          </controlPr>
        </control>
      </mc:Choice>
      <mc:Fallback>
        <control shapeId="1057" r:id="rId64" name="CommandButton22"/>
      </mc:Fallback>
    </mc:AlternateContent>
    <mc:AlternateContent xmlns:mc="http://schemas.openxmlformats.org/markup-compatibility/2006">
      <mc:Choice Requires="x14">
        <control shapeId="1058" r:id="rId66" name="CommandButton23">
          <controlPr defaultSize="0" autoLine="0" r:id="rId67">
            <anchor moveWithCells="1">
              <from>
                <xdr:col>27</xdr:col>
                <xdr:colOff>47625</xdr:colOff>
                <xdr:row>19</xdr:row>
                <xdr:rowOff>85725</xdr:rowOff>
              </from>
              <to>
                <xdr:col>27</xdr:col>
                <xdr:colOff>704850</xdr:colOff>
                <xdr:row>21</xdr:row>
                <xdr:rowOff>66675</xdr:rowOff>
              </to>
            </anchor>
          </controlPr>
        </control>
      </mc:Choice>
      <mc:Fallback>
        <control shapeId="1058" r:id="rId66" name="CommandButton23"/>
      </mc:Fallback>
    </mc:AlternateContent>
    <mc:AlternateContent xmlns:mc="http://schemas.openxmlformats.org/markup-compatibility/2006">
      <mc:Choice Requires="x14">
        <control shapeId="1059" r:id="rId68" name="CommandButton24">
          <controlPr defaultSize="0" autoLine="0" r:id="rId69">
            <anchor moveWithCells="1">
              <from>
                <xdr:col>27</xdr:col>
                <xdr:colOff>742950</xdr:colOff>
                <xdr:row>19</xdr:row>
                <xdr:rowOff>76200</xdr:rowOff>
              </from>
              <to>
                <xdr:col>27</xdr:col>
                <xdr:colOff>1400175</xdr:colOff>
                <xdr:row>21</xdr:row>
                <xdr:rowOff>57150</xdr:rowOff>
              </to>
            </anchor>
          </controlPr>
        </control>
      </mc:Choice>
      <mc:Fallback>
        <control shapeId="1059" r:id="rId68" name="CommandButton24"/>
      </mc:Fallback>
    </mc:AlternateContent>
    <mc:AlternateContent xmlns:mc="http://schemas.openxmlformats.org/markup-compatibility/2006">
      <mc:Choice Requires="x14">
        <control shapeId="1060" r:id="rId70" name="CommandButton25">
          <controlPr defaultSize="0" autoLine="0" autoPict="0" r:id="rId71">
            <anchor moveWithCells="1">
              <from>
                <xdr:col>27</xdr:col>
                <xdr:colOff>752475</xdr:colOff>
                <xdr:row>0</xdr:row>
                <xdr:rowOff>0</xdr:rowOff>
              </from>
              <to>
                <xdr:col>28</xdr:col>
                <xdr:colOff>0</xdr:colOff>
                <xdr:row>0</xdr:row>
                <xdr:rowOff>333375</xdr:rowOff>
              </to>
            </anchor>
          </controlPr>
        </control>
      </mc:Choice>
      <mc:Fallback>
        <control shapeId="1060" r:id="rId70" name="CommandButton25"/>
      </mc:Fallback>
    </mc:AlternateContent>
    <mc:AlternateContent xmlns:mc="http://schemas.openxmlformats.org/markup-compatibility/2006">
      <mc:Choice Requires="x14">
        <control shapeId="1070" r:id="rId72" name="CommandButton32">
          <controlPr defaultSize="0" autoLine="0" r:id="rId73">
            <anchor moveWithCells="1">
              <from>
                <xdr:col>27</xdr:col>
                <xdr:colOff>723900</xdr:colOff>
                <xdr:row>21</xdr:row>
                <xdr:rowOff>114300</xdr:rowOff>
              </from>
              <to>
                <xdr:col>27</xdr:col>
                <xdr:colOff>1381125</xdr:colOff>
                <xdr:row>23</xdr:row>
                <xdr:rowOff>95250</xdr:rowOff>
              </to>
            </anchor>
          </controlPr>
        </control>
      </mc:Choice>
      <mc:Fallback>
        <control shapeId="1070" r:id="rId72" name="CommandButton3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"/>
  <sheetViews>
    <sheetView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評比系統"/>
  <dimension ref="A1:W56"/>
  <sheetViews>
    <sheetView zoomScaleNormal="100" workbookViewId="0">
      <pane xSplit="13" ySplit="3" topLeftCell="N4" activePane="bottomRight" state="frozen"/>
      <selection pane="topRight" activeCell="N1" sqref="N1"/>
      <selection pane="bottomLeft" activeCell="A4" sqref="A4"/>
      <selection pane="bottomRight" activeCell="P4" sqref="P4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53">
        <f ca="1">NOW()</f>
        <v>42345.65273321759</v>
      </c>
      <c r="B1" s="354"/>
      <c r="C1" s="365" t="s">
        <v>1956</v>
      </c>
      <c r="D1" s="366"/>
      <c r="E1" s="366"/>
      <c r="F1" s="366"/>
      <c r="G1" s="367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55" t="s">
        <v>38</v>
      </c>
      <c r="B2" s="356"/>
      <c r="C2" s="357" t="s">
        <v>250</v>
      </c>
      <c r="D2" s="358"/>
      <c r="E2" s="358"/>
      <c r="F2" s="358"/>
      <c r="G2" s="359"/>
      <c r="H2" s="362" t="s">
        <v>253</v>
      </c>
      <c r="I2" s="363"/>
      <c r="J2" s="363"/>
      <c r="K2" s="363"/>
      <c r="L2" s="363"/>
      <c r="M2" s="364"/>
      <c r="N2" s="257" t="s">
        <v>1901</v>
      </c>
      <c r="O2" s="360" t="s">
        <v>1924</v>
      </c>
      <c r="P2" s="360"/>
      <c r="Q2" s="360"/>
      <c r="R2" s="360"/>
      <c r="S2" s="361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>
      <c r="A4" s="20">
        <v>5269</v>
      </c>
      <c r="C4" s="18">
        <f>VLOOKUP(5269,季財報!A:H,3)</f>
        <v>1</v>
      </c>
      <c r="D4" s="18">
        <f>VLOOKUP(5269,季財報!A:H,4)</f>
        <v>1</v>
      </c>
      <c r="E4" s="18">
        <f>VLOOKUP(5269,季財報!A:H,5)</f>
        <v>2</v>
      </c>
      <c r="F4" s="18">
        <f>VLOOKUP(5269,季財報!A:H,6)</f>
        <v>1</v>
      </c>
      <c r="G4" s="18">
        <f>VLOOKUP(5269,季財報!A:H,7)</f>
        <v>1</v>
      </c>
      <c r="H4" s="20">
        <v>1</v>
      </c>
      <c r="I4" s="20">
        <v>1</v>
      </c>
      <c r="J4" s="20">
        <v>0</v>
      </c>
      <c r="K4" s="20">
        <v>1</v>
      </c>
      <c r="L4" s="20">
        <v>0</v>
      </c>
      <c r="M4" s="58">
        <v>1</v>
      </c>
      <c r="N4" s="20">
        <f>SUM(C4:M4)</f>
        <v>10</v>
      </c>
      <c r="T4" s="32"/>
    </row>
    <row r="5" spans="1:23">
      <c r="T5" s="32"/>
    </row>
    <row r="6" spans="1:23">
      <c r="T6" s="32"/>
    </row>
    <row r="7" spans="1:23">
      <c r="T7" s="32"/>
    </row>
    <row r="8" spans="1:23">
      <c r="T8" s="32"/>
    </row>
    <row r="9" spans="1:23">
      <c r="T9" s="32"/>
    </row>
    <row r="10" spans="1:23">
      <c r="T10" s="32"/>
    </row>
    <row r="11" spans="1:23">
      <c r="T11" s="32"/>
    </row>
    <row r="12" spans="1:23">
      <c r="T12" s="32"/>
    </row>
    <row r="13" spans="1:23">
      <c r="T13" s="32"/>
    </row>
    <row r="14" spans="1:23">
      <c r="T14" s="32"/>
    </row>
    <row r="15" spans="1:23">
      <c r="T15" s="32"/>
    </row>
    <row r="16" spans="1:23">
      <c r="T16" s="32"/>
    </row>
    <row r="17" spans="20:20">
      <c r="T17" s="32"/>
    </row>
    <row r="18" spans="20:20">
      <c r="T18" s="32"/>
    </row>
    <row r="19" spans="20:20">
      <c r="T19" s="32"/>
    </row>
    <row r="20" spans="20:20">
      <c r="T20" s="32"/>
    </row>
    <row r="21" spans="20:20">
      <c r="T21" s="32"/>
    </row>
    <row r="22" spans="20:20">
      <c r="T22" s="32"/>
    </row>
    <row r="23" spans="20:20">
      <c r="T23" s="32"/>
    </row>
    <row r="24" spans="20:20">
      <c r="T24" s="32"/>
    </row>
    <row r="25" spans="20:20">
      <c r="T25" s="32"/>
    </row>
    <row r="26" spans="20:20">
      <c r="T26" s="32"/>
    </row>
    <row r="27" spans="20:20">
      <c r="T27" s="32"/>
    </row>
    <row r="28" spans="20:20">
      <c r="T28" s="32"/>
    </row>
    <row r="29" spans="20:20">
      <c r="T29" s="32"/>
    </row>
    <row r="30" spans="20:20">
      <c r="T30" s="32"/>
    </row>
    <row r="31" spans="20:20">
      <c r="T31" s="32"/>
    </row>
    <row r="32" spans="20:20">
      <c r="T32" s="32"/>
    </row>
    <row r="33" spans="20:20">
      <c r="T33" s="32"/>
    </row>
    <row r="34" spans="20:20">
      <c r="T34" s="32"/>
    </row>
    <row r="35" spans="20:20">
      <c r="T35" s="32"/>
    </row>
    <row r="36" spans="20:20">
      <c r="T36" s="32"/>
    </row>
    <row r="37" spans="20:20">
      <c r="T37" s="32"/>
    </row>
    <row r="38" spans="20:20">
      <c r="T38" s="32"/>
    </row>
    <row r="39" spans="20:20">
      <c r="T39" s="32"/>
    </row>
    <row r="40" spans="20:20">
      <c r="T40" s="32"/>
    </row>
    <row r="41" spans="20:20">
      <c r="T41" s="32"/>
    </row>
    <row r="42" spans="20:20">
      <c r="T42" s="32"/>
    </row>
    <row r="43" spans="20:20">
      <c r="T43" s="32"/>
    </row>
    <row r="44" spans="20:20">
      <c r="T44" s="32"/>
    </row>
    <row r="45" spans="20:20">
      <c r="T45" s="32"/>
    </row>
    <row r="46" spans="20:20">
      <c r="T46" s="32"/>
    </row>
    <row r="47" spans="20:20">
      <c r="T47" s="32"/>
    </row>
    <row r="48" spans="20:20">
      <c r="T48" s="32"/>
    </row>
    <row r="49" spans="20:20">
      <c r="T49" s="32"/>
    </row>
    <row r="50" spans="20:20">
      <c r="T50" s="32"/>
    </row>
    <row r="51" spans="20:20">
      <c r="T51" s="32"/>
    </row>
    <row r="52" spans="20:20">
      <c r="T52" s="32"/>
    </row>
    <row r="53" spans="20:20">
      <c r="T53" s="32"/>
    </row>
    <row r="54" spans="20:20">
      <c r="T54" s="32"/>
    </row>
    <row r="55" spans="20:20">
      <c r="T55" s="32"/>
    </row>
    <row r="56" spans="20:20">
      <c r="T56" s="32"/>
    </row>
  </sheetData>
  <sortState ref="A4:S7">
    <sortCondition descending="1" ref="L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1" r:id="rId4" name="CommandButton16">
          <controlPr defaultSize="0" autoLine="0" autoPict="0" r:id="rId5">
            <anchor moveWithCells="1">
              <from>
                <xdr:col>6</xdr:col>
                <xdr:colOff>180975</xdr:colOff>
                <xdr:row>1</xdr:row>
                <xdr:rowOff>38100</xdr:rowOff>
              </from>
              <to>
                <xdr:col>6</xdr:col>
                <xdr:colOff>466725</xdr:colOff>
                <xdr:row>1</xdr:row>
                <xdr:rowOff>342900</xdr:rowOff>
              </to>
            </anchor>
          </controlPr>
        </control>
      </mc:Choice>
      <mc:Fallback>
        <control shapeId="2071" r:id="rId4" name="CommandButton16"/>
      </mc:Fallback>
    </mc:AlternateContent>
    <mc:AlternateContent xmlns:mc="http://schemas.openxmlformats.org/markup-compatibility/2006">
      <mc:Choice Requires="x14">
        <control shapeId="2070" r:id="rId6" name="CommandButton15">
          <controlPr defaultSize="0" autoLine="0" r:id="rId7">
            <anchor moveWithCells="1">
              <from>
                <xdr:col>17</xdr:col>
                <xdr:colOff>38100</xdr:colOff>
                <xdr:row>1</xdr:row>
                <xdr:rowOff>19050</xdr:rowOff>
              </from>
              <to>
                <xdr:col>17</xdr:col>
                <xdr:colOff>771525</xdr:colOff>
                <xdr:row>1</xdr:row>
                <xdr:rowOff>352425</xdr:rowOff>
              </to>
            </anchor>
          </controlPr>
        </control>
      </mc:Choice>
      <mc:Fallback>
        <control shapeId="2070" r:id="rId6" name="CommandButton15"/>
      </mc:Fallback>
    </mc:AlternateContent>
    <mc:AlternateContent xmlns:mc="http://schemas.openxmlformats.org/markup-compatibility/2006">
      <mc:Choice Requires="x14">
        <control shapeId="2069" r:id="rId8" name="CommandButton14">
          <controlPr defaultSize="0" autoLine="0" r:id="rId9">
            <anchor moveWithCells="1">
              <from>
                <xdr:col>18</xdr:col>
                <xdr:colOff>38100</xdr:colOff>
                <xdr:row>0</xdr:row>
                <xdr:rowOff>38100</xdr:rowOff>
              </from>
              <to>
                <xdr:col>18</xdr:col>
                <xdr:colOff>581025</xdr:colOff>
                <xdr:row>0</xdr:row>
                <xdr:rowOff>295275</xdr:rowOff>
              </to>
            </anchor>
          </controlPr>
        </control>
      </mc:Choice>
      <mc:Fallback>
        <control shapeId="2069" r:id="rId8" name="CommandButton14"/>
      </mc:Fallback>
    </mc:AlternateContent>
    <mc:AlternateContent xmlns:mc="http://schemas.openxmlformats.org/markup-compatibility/2006">
      <mc:Choice Requires="x14">
        <control shapeId="2068" r:id="rId10" name="CommandButton13">
          <controlPr defaultSize="0" autoLine="0" r:id="rId11">
            <anchor moveWithCells="1">
              <from>
                <xdr:col>17</xdr:col>
                <xdr:colOff>57150</xdr:colOff>
                <xdr:row>0</xdr:row>
                <xdr:rowOff>38100</xdr:rowOff>
              </from>
              <to>
                <xdr:col>17</xdr:col>
                <xdr:colOff>800100</xdr:colOff>
                <xdr:row>0</xdr:row>
                <xdr:rowOff>295275</xdr:rowOff>
              </to>
            </anchor>
          </controlPr>
        </control>
      </mc:Choice>
      <mc:Fallback>
        <control shapeId="2068" r:id="rId10" name="CommandButton13"/>
      </mc:Fallback>
    </mc:AlternateContent>
    <mc:AlternateContent xmlns:mc="http://schemas.openxmlformats.org/markup-compatibility/2006">
      <mc:Choice Requires="x14">
        <control shapeId="2062" r:id="rId12" name="CommandButton9">
          <controlPr defaultSize="0" autoLine="0" autoPict="0" r:id="rId13">
            <anchor moveWithCells="1">
              <from>
                <xdr:col>14</xdr:col>
                <xdr:colOff>19050</xdr:colOff>
                <xdr:row>1</xdr:row>
                <xdr:rowOff>19050</xdr:rowOff>
              </from>
              <to>
                <xdr:col>15</xdr:col>
                <xdr:colOff>609600</xdr:colOff>
                <xdr:row>1</xdr:row>
                <xdr:rowOff>342900</xdr:rowOff>
              </to>
            </anchor>
          </controlPr>
        </control>
      </mc:Choice>
      <mc:Fallback>
        <control shapeId="2062" r:id="rId12" name="CommandButton9"/>
      </mc:Fallback>
    </mc:AlternateContent>
    <mc:AlternateContent xmlns:mc="http://schemas.openxmlformats.org/markup-compatibility/2006">
      <mc:Choice Requires="x14">
        <control shapeId="2059" r:id="rId14" name="CommandButton7">
          <controlPr defaultSize="0" autoLine="0" r:id="rId15">
            <anchor moveWithCells="1">
              <from>
                <xdr:col>7</xdr:col>
                <xdr:colOff>47625</xdr:colOff>
                <xdr:row>0</xdr:row>
                <xdr:rowOff>38100</xdr:rowOff>
              </from>
              <to>
                <xdr:col>7</xdr:col>
                <xdr:colOff>390525</xdr:colOff>
                <xdr:row>0</xdr:row>
                <xdr:rowOff>295275</xdr:rowOff>
              </to>
            </anchor>
          </controlPr>
        </control>
      </mc:Choice>
      <mc:Fallback>
        <control shapeId="2059" r:id="rId14" name="CommandButton7"/>
      </mc:Fallback>
    </mc:AlternateContent>
    <mc:AlternateContent xmlns:mc="http://schemas.openxmlformats.org/markup-compatibility/2006">
      <mc:Choice Requires="x14">
        <control shapeId="2053" r:id="rId16" name="CommandButton6">
          <controlPr defaultSize="0" autoLine="0" r:id="rId17">
            <anchor moveWithCells="1">
              <from>
                <xdr:col>1</xdr:col>
                <xdr:colOff>47625</xdr:colOff>
                <xdr:row>1</xdr:row>
                <xdr:rowOff>19050</xdr:rowOff>
              </from>
              <to>
                <xdr:col>1</xdr:col>
                <xdr:colOff>828675</xdr:colOff>
                <xdr:row>1</xdr:row>
                <xdr:rowOff>352425</xdr:rowOff>
              </to>
            </anchor>
          </controlPr>
        </control>
      </mc:Choice>
      <mc:Fallback>
        <control shapeId="2053" r:id="rId16" name="CommandButton6"/>
      </mc:Fallback>
    </mc:AlternateContent>
    <mc:AlternateContent xmlns:mc="http://schemas.openxmlformats.org/markup-compatibility/2006">
      <mc:Choice Requires="x14">
        <control shapeId="2052" r:id="rId18" name="CommandButton5">
          <controlPr defaultSize="0" autoLine="0" autoPict="0" r:id="rId19">
            <anchor moveWithCells="1">
              <from>
                <xdr:col>8</xdr:col>
                <xdr:colOff>38100</xdr:colOff>
                <xdr:row>0</xdr:row>
                <xdr:rowOff>38100</xdr:rowOff>
              </from>
              <to>
                <xdr:col>8</xdr:col>
                <xdr:colOff>381000</xdr:colOff>
                <xdr:row>0</xdr:row>
                <xdr:rowOff>295275</xdr:rowOff>
              </to>
            </anchor>
          </controlPr>
        </control>
      </mc:Choice>
      <mc:Fallback>
        <control shapeId="2052" r:id="rId18" name="CommandButton5"/>
      </mc:Fallback>
    </mc:AlternateContent>
    <mc:AlternateContent xmlns:mc="http://schemas.openxmlformats.org/markup-compatibility/2006">
      <mc:Choice Requires="x14">
        <control shapeId="2051" r:id="rId20" name="CommandButton4">
          <controlPr defaultSize="0" autoLine="0" autoPict="0" r:id="rId21">
            <anchor moveWithCells="1">
              <from>
                <xdr:col>9</xdr:col>
                <xdr:colOff>19050</xdr:colOff>
                <xdr:row>0</xdr:row>
                <xdr:rowOff>38100</xdr:rowOff>
              </from>
              <to>
                <xdr:col>9</xdr:col>
                <xdr:colOff>361950</xdr:colOff>
                <xdr:row>0</xdr:row>
                <xdr:rowOff>295275</xdr:rowOff>
              </to>
            </anchor>
          </controlPr>
        </control>
      </mc:Choice>
      <mc:Fallback>
        <control shapeId="2051" r:id="rId20" name="CommandButton4"/>
      </mc:Fallback>
    </mc:AlternateContent>
    <mc:AlternateContent xmlns:mc="http://schemas.openxmlformats.org/markup-compatibility/2006">
      <mc:Choice Requires="x14">
        <control shapeId="2050" r:id="rId22" name="CommandButton3">
          <controlPr defaultSize="0" autoLine="0" autoPict="0" r:id="rId23">
            <anchor moveWithCells="1">
              <from>
                <xdr:col>11</xdr:col>
                <xdr:colOff>57150</xdr:colOff>
                <xdr:row>0</xdr:row>
                <xdr:rowOff>38100</xdr:rowOff>
              </from>
              <to>
                <xdr:col>11</xdr:col>
                <xdr:colOff>409575</xdr:colOff>
                <xdr:row>0</xdr:row>
                <xdr:rowOff>295275</xdr:rowOff>
              </to>
            </anchor>
          </controlPr>
        </control>
      </mc:Choice>
      <mc:Fallback>
        <control shapeId="2050" r:id="rId22" name="CommandButton3"/>
      </mc:Fallback>
    </mc:AlternateContent>
    <mc:AlternateContent xmlns:mc="http://schemas.openxmlformats.org/markup-compatibility/2006">
      <mc:Choice Requires="x14">
        <control shapeId="2049" r:id="rId24" name="CommandButton2">
          <controlPr defaultSize="0" autoLine="0" autoPict="0" r:id="rId25">
            <anchor moveWithCells="1">
              <from>
                <xdr:col>4</xdr:col>
                <xdr:colOff>419100</xdr:colOff>
                <xdr:row>1</xdr:row>
                <xdr:rowOff>19050</xdr:rowOff>
              </from>
              <to>
                <xdr:col>6</xdr:col>
                <xdr:colOff>171450</xdr:colOff>
                <xdr:row>1</xdr:row>
                <xdr:rowOff>352425</xdr:rowOff>
              </to>
            </anchor>
          </controlPr>
        </control>
      </mc:Choice>
      <mc:Fallback>
        <control shapeId="2049" r:id="rId24" name="CommandButton2"/>
      </mc:Fallback>
    </mc:AlternateContent>
    <mc:AlternateContent xmlns:mc="http://schemas.openxmlformats.org/markup-compatibility/2006">
      <mc:Choice Requires="x14">
        <control shapeId="2057" r:id="rId26" name="CommandButton1">
          <controlPr defaultSize="0" autoLine="0" autoPict="0" r:id="rId27">
            <anchor moveWithCells="1">
              <from>
                <xdr:col>10</xdr:col>
                <xdr:colOff>66675</xdr:colOff>
                <xdr:row>0</xdr:row>
                <xdr:rowOff>38100</xdr:rowOff>
              </from>
              <to>
                <xdr:col>10</xdr:col>
                <xdr:colOff>409575</xdr:colOff>
                <xdr:row>0</xdr:row>
                <xdr:rowOff>295275</xdr:rowOff>
              </to>
            </anchor>
          </controlPr>
        </control>
      </mc:Choice>
      <mc:Fallback>
        <control shapeId="2057" r:id="rId26" name="CommandButton1"/>
      </mc:Fallback>
    </mc:AlternateContent>
    <mc:AlternateContent xmlns:mc="http://schemas.openxmlformats.org/markup-compatibility/2006">
      <mc:Choice Requires="x14">
        <control shapeId="2063" r:id="rId28" name="CommandButton8">
          <controlPr defaultSize="0" autoLine="0" autoPict="0" r:id="rId29">
            <anchor moveWithCells="1">
              <from>
                <xdr:col>0</xdr:col>
                <xdr:colOff>47625</xdr:colOff>
                <xdr:row>1</xdr:row>
                <xdr:rowOff>19050</xdr:rowOff>
              </from>
              <to>
                <xdr:col>0</xdr:col>
                <xdr:colOff>695325</xdr:colOff>
                <xdr:row>1</xdr:row>
                <xdr:rowOff>352425</xdr:rowOff>
              </to>
            </anchor>
          </controlPr>
        </control>
      </mc:Choice>
      <mc:Fallback>
        <control shapeId="2063" r:id="rId28" name="CommandButton8"/>
      </mc:Fallback>
    </mc:AlternateContent>
    <mc:AlternateContent xmlns:mc="http://schemas.openxmlformats.org/markup-compatibility/2006">
      <mc:Choice Requires="x14">
        <control shapeId="2064" r:id="rId30" name="CommandButton10">
          <controlPr defaultSize="0" autoLine="0" autoPict="0" r:id="rId31">
            <anchor moveWithCells="1">
              <from>
                <xdr:col>12</xdr:col>
                <xdr:colOff>38100</xdr:colOff>
                <xdr:row>0</xdr:row>
                <xdr:rowOff>38100</xdr:rowOff>
              </from>
              <to>
                <xdr:col>12</xdr:col>
                <xdr:colOff>390525</xdr:colOff>
                <xdr:row>0</xdr:row>
                <xdr:rowOff>295275</xdr:rowOff>
              </to>
            </anchor>
          </controlPr>
        </control>
      </mc:Choice>
      <mc:Fallback>
        <control shapeId="2064" r:id="rId30" name="CommandButton10"/>
      </mc:Fallback>
    </mc:AlternateContent>
    <mc:AlternateContent xmlns:mc="http://schemas.openxmlformats.org/markup-compatibility/2006">
      <mc:Choice Requires="x14">
        <control shapeId="2065" r:id="rId32" name="CommandButton11">
          <controlPr defaultSize="0" autoLine="0" autoPict="0" r:id="rId33">
            <anchor moveWithCells="1">
              <from>
                <xdr:col>18</xdr:col>
                <xdr:colOff>19050</xdr:colOff>
                <xdr:row>1</xdr:row>
                <xdr:rowOff>19050</xdr:rowOff>
              </from>
              <to>
                <xdr:col>18</xdr:col>
                <xdr:colOff>561975</xdr:colOff>
                <xdr:row>1</xdr:row>
                <xdr:rowOff>342900</xdr:rowOff>
              </to>
            </anchor>
          </controlPr>
        </control>
      </mc:Choice>
      <mc:Fallback>
        <control shapeId="2065" r:id="rId32" name="CommandButton11"/>
      </mc:Fallback>
    </mc:AlternateContent>
    <mc:AlternateContent xmlns:mc="http://schemas.openxmlformats.org/markup-compatibility/2006">
      <mc:Choice Requires="x14">
        <control shapeId="2067" r:id="rId34" name="CommandButton12">
          <controlPr defaultSize="0" autoLine="0" r:id="rId35">
            <anchor moveWithCells="1">
              <from>
                <xdr:col>10</xdr:col>
                <xdr:colOff>171450</xdr:colOff>
                <xdr:row>1</xdr:row>
                <xdr:rowOff>19050</xdr:rowOff>
              </from>
              <to>
                <xdr:col>12</xdr:col>
                <xdr:colOff>428625</xdr:colOff>
                <xdr:row>1</xdr:row>
                <xdr:rowOff>342900</xdr:rowOff>
              </to>
            </anchor>
          </controlPr>
        </control>
      </mc:Choice>
      <mc:Fallback>
        <control shapeId="2067" r:id="rId34" name="CommandButton1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1981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10" t="s">
        <v>2030</v>
      </c>
      <c r="C2" s="32" t="s">
        <v>2029</v>
      </c>
      <c r="D2" s="32" t="s">
        <v>1982</v>
      </c>
      <c r="E2" s="32" t="s">
        <v>1983</v>
      </c>
      <c r="F2" s="32" t="s">
        <v>1984</v>
      </c>
      <c r="G2" s="32" t="s">
        <v>1985</v>
      </c>
      <c r="H2" s="32" t="s">
        <v>2029</v>
      </c>
      <c r="I2" s="32" t="s">
        <v>1982</v>
      </c>
      <c r="J2" s="32" t="s">
        <v>1983</v>
      </c>
      <c r="K2" s="32" t="s">
        <v>1984</v>
      </c>
      <c r="L2" s="32" t="s">
        <v>1985</v>
      </c>
      <c r="M2" s="32" t="s">
        <v>2029</v>
      </c>
      <c r="N2" s="32" t="s">
        <v>1982</v>
      </c>
      <c r="O2" s="32" t="s">
        <v>1983</v>
      </c>
      <c r="P2" s="32" t="s">
        <v>1984</v>
      </c>
      <c r="Q2" s="32" t="s">
        <v>1985</v>
      </c>
    </row>
    <row r="3" spans="1:28">
      <c r="A3" s="31">
        <v>1103</v>
      </c>
      <c r="B3" s="310" t="s">
        <v>2031</v>
      </c>
      <c r="C3" s="32">
        <v>1</v>
      </c>
      <c r="D3" s="32" t="s">
        <v>1986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1986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1986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10" t="s">
        <v>2032</v>
      </c>
      <c r="C4" s="32">
        <v>2</v>
      </c>
      <c r="D4" s="32" t="s">
        <v>1987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1987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1987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10" t="s">
        <v>2033</v>
      </c>
      <c r="C5" s="32">
        <v>3</v>
      </c>
      <c r="D5" s="32" t="s">
        <v>1988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1988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1988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10" t="s">
        <v>2034</v>
      </c>
      <c r="C6" s="32">
        <v>4</v>
      </c>
      <c r="D6" s="32" t="s">
        <v>1989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1989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1989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10" t="s">
        <v>2035</v>
      </c>
      <c r="C7" s="32">
        <v>5</v>
      </c>
      <c r="D7" s="32" t="s">
        <v>1990</v>
      </c>
      <c r="E7" s="32">
        <v>118</v>
      </c>
      <c r="F7" s="154">
        <v>2125269</v>
      </c>
      <c r="G7" s="32">
        <v>2.35</v>
      </c>
      <c r="H7" s="32">
        <v>5</v>
      </c>
      <c r="I7" s="32" t="s">
        <v>1990</v>
      </c>
      <c r="J7" s="32">
        <v>118</v>
      </c>
      <c r="K7" s="154">
        <v>2127887</v>
      </c>
      <c r="L7" s="32">
        <v>2.35</v>
      </c>
      <c r="M7" s="32">
        <v>5</v>
      </c>
      <c r="N7" s="32" t="s">
        <v>1990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10" t="s">
        <v>2036</v>
      </c>
      <c r="C8" s="32">
        <v>6</v>
      </c>
      <c r="D8" s="32" t="s">
        <v>1991</v>
      </c>
      <c r="E8" s="32">
        <v>139</v>
      </c>
      <c r="F8" s="154">
        <v>3414911</v>
      </c>
      <c r="G8" s="32">
        <v>3.78</v>
      </c>
      <c r="H8" s="32">
        <v>6</v>
      </c>
      <c r="I8" s="32" t="s">
        <v>1991</v>
      </c>
      <c r="J8" s="32">
        <v>137</v>
      </c>
      <c r="K8" s="154">
        <v>3359811</v>
      </c>
      <c r="L8" s="32">
        <v>3.72</v>
      </c>
      <c r="M8" s="32">
        <v>6</v>
      </c>
      <c r="N8" s="32" t="s">
        <v>1991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10" t="s">
        <v>2037</v>
      </c>
      <c r="C9" s="32">
        <v>7</v>
      </c>
      <c r="D9" s="32" t="s">
        <v>1992</v>
      </c>
      <c r="E9" s="32">
        <v>59</v>
      </c>
      <c r="F9" s="154">
        <v>2092232</v>
      </c>
      <c r="G9" s="32">
        <v>2.31</v>
      </c>
      <c r="H9" s="32">
        <v>7</v>
      </c>
      <c r="I9" s="32" t="s">
        <v>1992</v>
      </c>
      <c r="J9" s="32">
        <v>58</v>
      </c>
      <c r="K9" s="154">
        <v>2054232</v>
      </c>
      <c r="L9" s="32">
        <v>2.27</v>
      </c>
      <c r="M9" s="32">
        <v>7</v>
      </c>
      <c r="N9" s="32" t="s">
        <v>1992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10" t="s">
        <v>2038</v>
      </c>
      <c r="C10" s="32">
        <v>8</v>
      </c>
      <c r="D10" s="32" t="s">
        <v>1993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1993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1993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10" t="s">
        <v>2039</v>
      </c>
      <c r="C11" s="32">
        <v>9</v>
      </c>
      <c r="D11" s="32" t="s">
        <v>1994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1994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1994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10" t="s">
        <v>2040</v>
      </c>
      <c r="C12" s="32">
        <v>10</v>
      </c>
      <c r="D12" s="32" t="s">
        <v>1995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1995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1995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10" t="s">
        <v>2041</v>
      </c>
      <c r="C13" s="32">
        <v>11</v>
      </c>
      <c r="D13" s="32" t="s">
        <v>1996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1996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1996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10" t="s">
        <v>2042</v>
      </c>
      <c r="C14" s="32">
        <v>12</v>
      </c>
      <c r="D14" s="32" t="s">
        <v>1997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1997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1997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10" t="s">
        <v>2043</v>
      </c>
      <c r="C15" s="32">
        <v>13</v>
      </c>
      <c r="D15" s="32" t="s">
        <v>1998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1998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1998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10" t="s">
        <v>2044</v>
      </c>
      <c r="C16" s="32">
        <v>14</v>
      </c>
      <c r="D16" s="32" t="s">
        <v>1999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1999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1999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10" t="s">
        <v>2045</v>
      </c>
      <c r="C17" s="32">
        <v>15</v>
      </c>
      <c r="D17" s="32" t="s">
        <v>2000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2000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2000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10" t="s">
        <v>2046</v>
      </c>
      <c r="C18" s="32"/>
      <c r="D18" s="32" t="s">
        <v>2001</v>
      </c>
      <c r="E18" s="154">
        <v>4571</v>
      </c>
      <c r="F18" s="154">
        <v>90220260</v>
      </c>
      <c r="G18" s="32">
        <v>100</v>
      </c>
      <c r="H18" s="32"/>
      <c r="I18" s="32" t="s">
        <v>2001</v>
      </c>
      <c r="J18" s="154">
        <v>4562</v>
      </c>
      <c r="K18" s="154">
        <v>90220260</v>
      </c>
      <c r="L18" s="32">
        <v>100</v>
      </c>
      <c r="M18" s="32"/>
      <c r="N18" s="32" t="s">
        <v>2001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10" t="s">
        <v>2047</v>
      </c>
      <c r="C19" s="32"/>
      <c r="D19" s="32" t="s">
        <v>2001</v>
      </c>
      <c r="E19" s="154">
        <v>5475</v>
      </c>
      <c r="F19" s="154">
        <v>61350880</v>
      </c>
      <c r="G19" s="32">
        <v>100</v>
      </c>
      <c r="H19" s="32"/>
      <c r="I19" s="32" t="s">
        <v>2001</v>
      </c>
      <c r="J19" s="154">
        <v>1487</v>
      </c>
      <c r="K19" s="154">
        <v>52577600</v>
      </c>
      <c r="L19" s="32">
        <v>100</v>
      </c>
      <c r="M19" s="32"/>
      <c r="N19" s="32" t="s">
        <v>2001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drawing r:id="rId26"/>
  <legacyDrawing r:id="rId27"/>
  <controls>
    <mc:AlternateContent xmlns:mc="http://schemas.openxmlformats.org/markup-compatibility/2006">
      <mc:Choice Requires="x14">
        <control shapeId="4113" r:id="rId28" name="CommandButton17">
          <controlPr defaultSize="0" autoLine="0" r:id="rId29">
            <anchor moveWithCells="1">
              <from>
                <xdr:col>12</xdr:col>
                <xdr:colOff>66675</xdr:colOff>
                <xdr:row>0</xdr:row>
                <xdr:rowOff>19050</xdr:rowOff>
              </from>
              <to>
                <xdr:col>13</xdr:col>
                <xdr:colOff>9525</xdr:colOff>
                <xdr:row>0</xdr:row>
                <xdr:rowOff>419100</xdr:rowOff>
              </to>
            </anchor>
          </controlPr>
        </control>
      </mc:Choice>
      <mc:Fallback>
        <control shapeId="4113" r:id="rId28" name="CommandButton17"/>
      </mc:Fallback>
    </mc:AlternateContent>
    <mc:AlternateContent xmlns:mc="http://schemas.openxmlformats.org/markup-compatibility/2006">
      <mc:Choice Requires="x14">
        <control shapeId="4112" r:id="rId30" name="CommandButton16">
          <controlPr defaultSize="0" autoLine="0" r:id="rId31">
            <anchor moveWithCells="1">
              <from>
                <xdr:col>4</xdr:col>
                <xdr:colOff>47625</xdr:colOff>
                <xdr:row>0</xdr:row>
                <xdr:rowOff>19050</xdr:rowOff>
              </from>
              <to>
                <xdr:col>4</xdr:col>
                <xdr:colOff>809625</xdr:colOff>
                <xdr:row>1</xdr:row>
                <xdr:rowOff>9525</xdr:rowOff>
              </to>
            </anchor>
          </controlPr>
        </control>
      </mc:Choice>
      <mc:Fallback>
        <control shapeId="4112" r:id="rId30" name="CommandButton16"/>
      </mc:Fallback>
    </mc:AlternateContent>
    <mc:AlternateContent xmlns:mc="http://schemas.openxmlformats.org/markup-compatibility/2006">
      <mc:Choice Requires="x14">
        <control shapeId="4111" r:id="rId32" name="CommandButton15">
          <controlPr defaultSize="0" autoLine="0" r:id="rId33">
            <anchor moveWithCells="1">
              <from>
                <xdr:col>8</xdr:col>
                <xdr:colOff>47625</xdr:colOff>
                <xdr:row>0</xdr:row>
                <xdr:rowOff>19050</xdr:rowOff>
              </from>
              <to>
                <xdr:col>8</xdr:col>
                <xdr:colOff>809625</xdr:colOff>
                <xdr:row>1</xdr:row>
                <xdr:rowOff>0</xdr:rowOff>
              </to>
            </anchor>
          </controlPr>
        </control>
      </mc:Choice>
      <mc:Fallback>
        <control shapeId="4111" r:id="rId32" name="CommandButton15"/>
      </mc:Fallback>
    </mc:AlternateContent>
    <mc:AlternateContent xmlns:mc="http://schemas.openxmlformats.org/markup-compatibility/2006">
      <mc:Choice Requires="x14">
        <control shapeId="4110" r:id="rId34" name="CommandButton14">
          <controlPr defaultSize="0" autoLine="0" r:id="rId35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809625</xdr:colOff>
                <xdr:row>1</xdr:row>
                <xdr:rowOff>0</xdr:rowOff>
              </to>
            </anchor>
          </controlPr>
        </control>
      </mc:Choice>
      <mc:Fallback>
        <control shapeId="4110" r:id="rId34" name="CommandButton14"/>
      </mc:Fallback>
    </mc:AlternateContent>
    <mc:AlternateContent xmlns:mc="http://schemas.openxmlformats.org/markup-compatibility/2006">
      <mc:Choice Requires="x14">
        <control shapeId="4109" r:id="rId36" name="CommandButton1">
          <controlPr defaultSize="0" autoLine="0" r:id="rId37">
            <anchor moveWithCells="1">
              <from>
                <xdr:col>2</xdr:col>
                <xdr:colOff>38100</xdr:colOff>
                <xdr:row>0</xdr:row>
                <xdr:rowOff>19050</xdr:rowOff>
              </from>
              <to>
                <xdr:col>2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109" r:id="rId36" name="CommandButton1"/>
      </mc:Fallback>
    </mc:AlternateContent>
    <mc:AlternateContent xmlns:mc="http://schemas.openxmlformats.org/markup-compatibility/2006">
      <mc:Choice Requires="x14">
        <control shapeId="4108" r:id="rId38" name="CommandButton13">
          <controlPr defaultSize="0" autoLine="0" r:id="rId39">
            <anchor moveWithCells="1">
              <from>
                <xdr:col>7</xdr:col>
                <xdr:colOff>38100</xdr:colOff>
                <xdr:row>0</xdr:row>
                <xdr:rowOff>19050</xdr:rowOff>
              </from>
              <to>
                <xdr:col>7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108" r:id="rId38" name="CommandButton13"/>
      </mc:Fallback>
    </mc:AlternateContent>
    <mc:AlternateContent xmlns:mc="http://schemas.openxmlformats.org/markup-compatibility/2006">
      <mc:Choice Requires="x14">
        <control shapeId="4107" r:id="rId40" name="CommandButton12">
          <controlPr defaultSize="0" autoLine="0" r:id="rId41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4107" r:id="rId40" name="CommandButton12"/>
      </mc:Fallback>
    </mc:AlternateContent>
    <mc:AlternateContent xmlns:mc="http://schemas.openxmlformats.org/markup-compatibility/2006">
      <mc:Choice Requires="x14">
        <control shapeId="4106" r:id="rId42" name="CommandButton11">
          <controlPr defaultSize="0" autoLine="0" r:id="rId43">
            <anchor moveWithCells="1">
              <from>
                <xdr:col>10</xdr:col>
                <xdr:colOff>19050</xdr:colOff>
                <xdr:row>0</xdr:row>
                <xdr:rowOff>19050</xdr:rowOff>
              </from>
              <to>
                <xdr:col>10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4106" r:id="rId42" name="CommandButton11"/>
      </mc:Fallback>
    </mc:AlternateContent>
    <mc:AlternateContent xmlns:mc="http://schemas.openxmlformats.org/markup-compatibility/2006">
      <mc:Choice Requires="x14">
        <control shapeId="4105" r:id="rId44" name="CommandButton10">
          <controlPr defaultSize="0" autoLine="0" r:id="rId45">
            <anchor moveWithCells="1">
              <from>
                <xdr:col>9</xdr:col>
                <xdr:colOff>9525</xdr:colOff>
                <xdr:row>0</xdr:row>
                <xdr:rowOff>19050</xdr:rowOff>
              </from>
              <to>
                <xdr:col>9</xdr:col>
                <xdr:colOff>771525</xdr:colOff>
                <xdr:row>1</xdr:row>
                <xdr:rowOff>0</xdr:rowOff>
              </to>
            </anchor>
          </controlPr>
        </control>
      </mc:Choice>
      <mc:Fallback>
        <control shapeId="4105" r:id="rId44" name="CommandButton10"/>
      </mc:Fallback>
    </mc:AlternateContent>
    <mc:AlternateContent xmlns:mc="http://schemas.openxmlformats.org/markup-compatibility/2006">
      <mc:Choice Requires="x14">
        <control shapeId="4099" r:id="rId46" name="CommandButton4">
          <controlPr defaultSize="0" autoLine="0" r:id="rId47">
            <anchor moveWithCells="1">
              <from>
                <xdr:col>6</xdr:col>
                <xdr:colOff>57150</xdr:colOff>
                <xdr:row>0</xdr:row>
                <xdr:rowOff>19050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4099" r:id="rId46" name="CommandButton4"/>
      </mc:Fallback>
    </mc:AlternateContent>
    <mc:AlternateContent xmlns:mc="http://schemas.openxmlformats.org/markup-compatibility/2006">
      <mc:Choice Requires="x14">
        <control shapeId="4098" r:id="rId48" name="CommandButton3">
          <controlPr defaultSize="0" autoLine="0" r:id="rId49">
            <anchor moveWithCells="1">
              <from>
                <xdr:col>5</xdr:col>
                <xdr:colOff>38100</xdr:colOff>
                <xdr:row>0</xdr:row>
                <xdr:rowOff>19050</xdr:rowOff>
              </from>
              <to>
                <xdr:col>5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098" r:id="rId48" name="CommandButton3"/>
      </mc:Fallback>
    </mc:AlternateContent>
    <mc:AlternateContent xmlns:mc="http://schemas.openxmlformats.org/markup-compatibility/2006">
      <mc:Choice Requires="x14">
        <control shapeId="4097" r:id="rId50" name="CommandButton2">
          <controlPr defaultSize="0" autoLine="0" r:id="rId51">
            <anchor moveWithCells="1">
              <from>
                <xdr:col>3</xdr:col>
                <xdr:colOff>38100</xdr:colOff>
                <xdr:row>0</xdr:row>
                <xdr:rowOff>19050</xdr:rowOff>
              </from>
              <to>
                <xdr:col>3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097" r:id="rId50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69" t="s">
        <v>1867</v>
      </c>
      <c r="S1" s="370"/>
      <c r="T1" s="370"/>
      <c r="U1" s="370"/>
      <c r="V1" s="371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68" t="s">
        <v>204</v>
      </c>
      <c r="C3" s="368"/>
      <c r="D3" s="368"/>
      <c r="E3" s="368"/>
      <c r="F3" s="368"/>
      <c r="G3" s="368"/>
      <c r="H3" s="368"/>
      <c r="I3" s="43"/>
      <c r="J3" s="368" t="s">
        <v>205</v>
      </c>
      <c r="K3" s="368"/>
      <c r="L3" s="368"/>
      <c r="M3" s="368"/>
      <c r="N3" s="368"/>
      <c r="O3" s="368"/>
      <c r="P3" s="368"/>
      <c r="R3" s="374" t="s">
        <v>1872</v>
      </c>
      <c r="S3" s="345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72"/>
      <c r="T7" s="372"/>
      <c r="U7" s="372"/>
      <c r="V7" s="373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68" t="s">
        <v>1869</v>
      </c>
      <c r="C14" s="368"/>
      <c r="D14" s="368"/>
      <c r="E14" s="368"/>
      <c r="F14" s="368"/>
      <c r="G14" s="368"/>
      <c r="H14" s="368"/>
      <c r="I14" s="43"/>
      <c r="J14" s="368" t="s">
        <v>206</v>
      </c>
      <c r="K14" s="368"/>
      <c r="L14" s="368"/>
      <c r="M14" s="368"/>
      <c r="N14" s="368"/>
      <c r="O14" s="368"/>
      <c r="P14" s="368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68" t="s">
        <v>1868</v>
      </c>
      <c r="C25" s="368"/>
      <c r="D25" s="368"/>
      <c r="E25" s="368"/>
      <c r="F25" s="368"/>
      <c r="G25" s="368"/>
      <c r="H25" s="368"/>
      <c r="I25" s="43"/>
      <c r="J25" s="368" t="s">
        <v>1871</v>
      </c>
      <c r="K25" s="368"/>
      <c r="L25" s="368"/>
      <c r="M25" s="368"/>
      <c r="N25" s="368"/>
      <c r="O25" s="368"/>
      <c r="P25" s="368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7178" r:id="rId4" name="CommandButton7">
          <controlPr defaultSize="0" autoLine="0" r:id="rId5">
            <anchor moveWithCells="1">
              <from>
                <xdr:col>9</xdr:col>
                <xdr:colOff>38100</xdr:colOff>
                <xdr:row>0</xdr:row>
                <xdr:rowOff>38100</xdr:rowOff>
              </from>
              <to>
                <xdr:col>10</xdr:col>
                <xdr:colOff>561975</xdr:colOff>
                <xdr:row>0</xdr:row>
                <xdr:rowOff>342900</xdr:rowOff>
              </to>
            </anchor>
          </controlPr>
        </control>
      </mc:Choice>
      <mc:Fallback>
        <control shapeId="7178" r:id="rId4" name="CommandButton7"/>
      </mc:Fallback>
    </mc:AlternateContent>
    <mc:AlternateContent xmlns:mc="http://schemas.openxmlformats.org/markup-compatibility/2006">
      <mc:Choice Requires="x14">
        <control shapeId="7176" r:id="rId6" name="CommandButton5">
          <controlPr defaultSize="0" autoLine="0" r:id="rId7">
            <anchor moveWithCells="1">
              <from>
                <xdr:col>14</xdr:col>
                <xdr:colOff>552450</xdr:colOff>
                <xdr:row>0</xdr:row>
                <xdr:rowOff>38100</xdr:rowOff>
              </from>
              <to>
                <xdr:col>15</xdr:col>
                <xdr:colOff>781050</xdr:colOff>
                <xdr:row>0</xdr:row>
                <xdr:rowOff>342900</xdr:rowOff>
              </to>
            </anchor>
          </controlPr>
        </control>
      </mc:Choice>
      <mc:Fallback>
        <control shapeId="7176" r:id="rId6" name="CommandButton5"/>
      </mc:Fallback>
    </mc:AlternateContent>
    <mc:AlternateContent xmlns:mc="http://schemas.openxmlformats.org/markup-compatibility/2006">
      <mc:Choice Requires="x14">
        <control shapeId="7175" r:id="rId8" name="CommandButton4">
          <controlPr defaultSize="0" autoLine="0" r:id="rId9">
            <anchor moveWithCells="1">
              <from>
                <xdr:col>13</xdr:col>
                <xdr:colOff>276225</xdr:colOff>
                <xdr:row>0</xdr:row>
                <xdr:rowOff>38100</xdr:rowOff>
              </from>
              <to>
                <xdr:col>14</xdr:col>
                <xdr:colOff>504825</xdr:colOff>
                <xdr:row>0</xdr:row>
                <xdr:rowOff>342900</xdr:rowOff>
              </to>
            </anchor>
          </controlPr>
        </control>
      </mc:Choice>
      <mc:Fallback>
        <control shapeId="7175" r:id="rId8" name="CommandButton4"/>
      </mc:Fallback>
    </mc:AlternateContent>
    <mc:AlternateContent xmlns:mc="http://schemas.openxmlformats.org/markup-compatibility/2006">
      <mc:Choice Requires="x14">
        <control shapeId="7174" r:id="rId10" name="CommandButton3">
          <controlPr defaultSize="0" autoLine="0" r:id="rId11">
            <anchor moveWithCells="1">
              <from>
                <xdr:col>12</xdr:col>
                <xdr:colOff>0</xdr:colOff>
                <xdr:row>0</xdr:row>
                <xdr:rowOff>38100</xdr:rowOff>
              </from>
              <to>
                <xdr:col>13</xdr:col>
                <xdr:colOff>228600</xdr:colOff>
                <xdr:row>0</xdr:row>
                <xdr:rowOff>342900</xdr:rowOff>
              </to>
            </anchor>
          </controlPr>
        </control>
      </mc:Choice>
      <mc:Fallback>
        <control shapeId="7174" r:id="rId10" name="CommandButton3"/>
      </mc:Fallback>
    </mc:AlternateContent>
    <mc:AlternateContent xmlns:mc="http://schemas.openxmlformats.org/markup-compatibility/2006">
      <mc:Choice Requires="x14">
        <control shapeId="7173" r:id="rId12" name="CommandButton2">
          <controlPr defaultSize="0" autoLine="0" r:id="rId13">
            <anchor moveWithCells="1">
              <from>
                <xdr:col>10</xdr:col>
                <xdr:colOff>676275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342900</xdr:rowOff>
              </to>
            </anchor>
          </controlPr>
        </control>
      </mc:Choice>
      <mc:Fallback>
        <control shapeId="7173" r:id="rId12" name="CommandButton2"/>
      </mc:Fallback>
    </mc:AlternateContent>
    <mc:AlternateContent xmlns:mc="http://schemas.openxmlformats.org/markup-compatibility/2006">
      <mc:Choice Requires="x14">
        <control shapeId="7172" r:id="rId14" name="CommandButton1">
          <controlPr defaultSize="0" autoLine="0" autoPict="0" r:id="rId15">
            <anchor moveWithCells="1">
              <from>
                <xdr:col>7</xdr:col>
                <xdr:colOff>9525</xdr:colOff>
                <xdr:row>0</xdr:row>
                <xdr:rowOff>38100</xdr:rowOff>
              </from>
              <to>
                <xdr:col>8</xdr:col>
                <xdr:colOff>9525</xdr:colOff>
                <xdr:row>0</xdr:row>
                <xdr:rowOff>342900</xdr:rowOff>
              </to>
            </anchor>
          </controlPr>
        </control>
      </mc:Choice>
      <mc:Fallback>
        <control shapeId="7172" r:id="rId14" name="CommandButton1"/>
      </mc:Fallback>
    </mc:AlternateContent>
    <mc:AlternateContent xmlns:mc="http://schemas.openxmlformats.org/markup-compatibility/2006">
      <mc:Choice Requires="x14">
        <control shapeId="7171" r:id="rId16" name="ComboBox3">
          <controlPr defaultSize="0" autoLine="0" r:id="rId17">
            <anchor moveWithCells="1">
              <from>
                <xdr:col>5</xdr:col>
                <xdr:colOff>19050</xdr:colOff>
                <xdr:row>0</xdr:row>
                <xdr:rowOff>47625</xdr:rowOff>
              </from>
              <to>
                <xdr:col>5</xdr:col>
                <xdr:colOff>885825</xdr:colOff>
                <xdr:row>1</xdr:row>
                <xdr:rowOff>0</xdr:rowOff>
              </to>
            </anchor>
          </controlPr>
        </control>
      </mc:Choice>
      <mc:Fallback>
        <control shapeId="7171" r:id="rId16" name="ComboBox3"/>
      </mc:Fallback>
    </mc:AlternateContent>
    <mc:AlternateContent xmlns:mc="http://schemas.openxmlformats.org/markup-compatibility/2006">
      <mc:Choice Requires="x14">
        <control shapeId="7170" r:id="rId18" name="ComboBox2">
          <controlPr defaultSize="0" autoLine="0" r:id="rId19">
            <anchor moveWithCells="1">
              <from>
                <xdr:col>3</xdr:col>
                <xdr:colOff>47625</xdr:colOff>
                <xdr:row>0</xdr:row>
                <xdr:rowOff>47625</xdr:rowOff>
              </from>
              <to>
                <xdr:col>3</xdr:col>
                <xdr:colOff>914400</xdr:colOff>
                <xdr:row>1</xdr:row>
                <xdr:rowOff>0</xdr:rowOff>
              </to>
            </anchor>
          </controlPr>
        </control>
      </mc:Choice>
      <mc:Fallback>
        <control shapeId="7170" r:id="rId18" name="ComboBox2"/>
      </mc:Fallback>
    </mc:AlternateContent>
    <mc:AlternateContent xmlns:mc="http://schemas.openxmlformats.org/markup-compatibility/2006">
      <mc:Choice Requires="x14">
        <control shapeId="7169" r:id="rId20" name="ComboBox1">
          <controlPr defaultSize="0" autoLine="0" r:id="rId21">
            <anchor moveWithCells="1">
              <from>
                <xdr:col>1</xdr:col>
                <xdr:colOff>19050</xdr:colOff>
                <xdr:row>0</xdr:row>
                <xdr:rowOff>47625</xdr:rowOff>
              </from>
              <to>
                <xdr:col>2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7169" r:id="rId20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2005</v>
      </c>
      <c r="B1" s="48" t="s">
        <v>2062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10">
        <v>9962</v>
      </c>
      <c r="B2" s="310" t="s">
        <v>2010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75">
        <v>-27.06</v>
      </c>
      <c r="K2" t="s">
        <v>2048</v>
      </c>
    </row>
    <row r="3" spans="1:11" customFormat="1" hidden="1">
      <c r="A3" s="310" t="str">
        <f>HYPERLINK("http://tw.stock.yahoo.com/q/ta?s=9951","9951")</f>
        <v>9951</v>
      </c>
      <c r="B3" s="310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2049</v>
      </c>
    </row>
    <row r="4" spans="1:11" customFormat="1" hidden="1">
      <c r="A4" s="310" t="str">
        <f>HYPERLINK("http://tw.stock.yahoo.com/q/ta?s=8942","8942")</f>
        <v>8942</v>
      </c>
      <c r="B4" s="310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2049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2048</v>
      </c>
    </row>
    <row r="6" spans="1:11" customFormat="1" hidden="1">
      <c r="A6">
        <v>8255</v>
      </c>
      <c r="B6" t="s">
        <v>2007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2048</v>
      </c>
    </row>
    <row r="7" spans="1:11" customFormat="1" hidden="1">
      <c r="A7">
        <v>8109</v>
      </c>
      <c r="B7" t="s">
        <v>2025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2048</v>
      </c>
    </row>
    <row r="8" spans="1:11" customFormat="1" hidden="1">
      <c r="A8">
        <v>8099</v>
      </c>
      <c r="B8" t="s">
        <v>2026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2048</v>
      </c>
    </row>
    <row r="9" spans="1:11" customFormat="1">
      <c r="A9" s="310" t="str">
        <f>HYPERLINK("http://tw.stock.yahoo.com/q/ta?s=8086","8086")</f>
        <v>8086</v>
      </c>
      <c r="B9" s="310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2049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2048</v>
      </c>
    </row>
    <row r="11" spans="1:11" customFormat="1" hidden="1">
      <c r="A11">
        <v>8059</v>
      </c>
      <c r="B11" t="s">
        <v>2020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2048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2048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2048</v>
      </c>
    </row>
    <row r="14" spans="1:11" customFormat="1" hidden="1">
      <c r="A14">
        <v>6287</v>
      </c>
      <c r="B14" t="s">
        <v>2014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2048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2048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2048</v>
      </c>
    </row>
    <row r="17" spans="1:11" customFormat="1" hidden="1">
      <c r="A17" s="310" t="str">
        <f>HYPERLINK("http://tw.stock.yahoo.com/q/ta?s=6242","6242")</f>
        <v>6242</v>
      </c>
      <c r="B17" s="310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2049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2048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2048</v>
      </c>
    </row>
    <row r="20" spans="1:11" customFormat="1" hidden="1">
      <c r="A20">
        <v>6204</v>
      </c>
      <c r="B20" t="s">
        <v>2024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2048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2048</v>
      </c>
    </row>
    <row r="22" spans="1:11" customFormat="1" hidden="1">
      <c r="A22">
        <v>6129</v>
      </c>
      <c r="B22" t="s">
        <v>2013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2048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2048</v>
      </c>
    </row>
    <row r="24" spans="1:11" customFormat="1" hidden="1">
      <c r="A24">
        <v>6023</v>
      </c>
      <c r="B24" t="s">
        <v>2051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2048</v>
      </c>
    </row>
    <row r="25" spans="1:11" customFormat="1" hidden="1">
      <c r="A25" s="310" t="str">
        <f>HYPERLINK("http://tw.stock.yahoo.com/q/ta?s=5904","5904")</f>
        <v>5904</v>
      </c>
      <c r="B25" s="310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2049</v>
      </c>
    </row>
    <row r="26" spans="1:11" customFormat="1" hidden="1">
      <c r="A26">
        <v>5601</v>
      </c>
      <c r="B26" t="s">
        <v>2061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2048</v>
      </c>
    </row>
    <row r="27" spans="1:11" customFormat="1" hidden="1">
      <c r="A27">
        <v>5508</v>
      </c>
      <c r="B27" t="s">
        <v>2027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2048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2048</v>
      </c>
    </row>
    <row r="29" spans="1:11" customFormat="1" hidden="1">
      <c r="A29">
        <v>5460</v>
      </c>
      <c r="B29" t="s">
        <v>2023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2048</v>
      </c>
    </row>
    <row r="30" spans="1:11" customFormat="1" hidden="1">
      <c r="A30">
        <v>5432</v>
      </c>
      <c r="B30" t="s">
        <v>2018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2048</v>
      </c>
    </row>
    <row r="31" spans="1:11" customFormat="1" hidden="1">
      <c r="A31">
        <v>5356</v>
      </c>
      <c r="B31" t="s">
        <v>2015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2048</v>
      </c>
    </row>
    <row r="32" spans="1:11" customFormat="1" hidden="1">
      <c r="A32">
        <v>5349</v>
      </c>
      <c r="B32" t="s">
        <v>2022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2048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2048</v>
      </c>
    </row>
    <row r="34" spans="1:11" customFormat="1" hidden="1">
      <c r="A34" s="310" t="str">
        <f>HYPERLINK("http://tw.stock.yahoo.com/q/ta?s=5274","5274")</f>
        <v>5274</v>
      </c>
      <c r="B34" s="310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2049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2048</v>
      </c>
    </row>
    <row r="36" spans="1:11" customFormat="1" hidden="1">
      <c r="A36" s="310" t="str">
        <f>HYPERLINK("http://tw.stock.yahoo.com/q/ta?s=4974","4974")</f>
        <v>4974</v>
      </c>
      <c r="B36" s="310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2049</v>
      </c>
    </row>
    <row r="37" spans="1:11" customFormat="1" hidden="1">
      <c r="A37">
        <v>4972</v>
      </c>
      <c r="B37" t="s">
        <v>2017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2048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2048</v>
      </c>
    </row>
    <row r="39" spans="1:11" customFormat="1" hidden="1">
      <c r="A39" s="310" t="str">
        <f>HYPERLINK("http://tw.stock.yahoo.com/q/ta?s=4743","4743")</f>
        <v>4743</v>
      </c>
      <c r="B39" s="310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2049</v>
      </c>
    </row>
    <row r="40" spans="1:11" customFormat="1" hidden="1">
      <c r="A40">
        <v>4703</v>
      </c>
      <c r="B40" t="s">
        <v>2059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2048</v>
      </c>
    </row>
    <row r="41" spans="1:11" customFormat="1">
      <c r="A41" s="310" t="str">
        <f>HYPERLINK("http://tw.stock.yahoo.com/q/ta?s=4528","4528")</f>
        <v>4528</v>
      </c>
      <c r="B41" s="310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2049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2048</v>
      </c>
    </row>
    <row r="43" spans="1:11" customFormat="1" hidden="1">
      <c r="A43">
        <v>4161</v>
      </c>
      <c r="B43" t="s">
        <v>2009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2048</v>
      </c>
    </row>
    <row r="44" spans="1:11" customFormat="1" hidden="1">
      <c r="A44">
        <v>4147</v>
      </c>
      <c r="B44" t="s">
        <v>2008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2048</v>
      </c>
    </row>
    <row r="45" spans="1:11" customFormat="1" hidden="1">
      <c r="A45" s="310" t="str">
        <f>HYPERLINK("http://tw.stock.yahoo.com/q/ta?s=4128","4128")</f>
        <v>4128</v>
      </c>
      <c r="B45" s="310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2049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2048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2048</v>
      </c>
    </row>
    <row r="48" spans="1:11" customFormat="1" hidden="1">
      <c r="A48" s="310">
        <v>3675</v>
      </c>
      <c r="B48" s="310" t="s">
        <v>2012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2048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2048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2048</v>
      </c>
    </row>
    <row r="51" spans="1:11" customFormat="1" hidden="1">
      <c r="A51">
        <v>3629</v>
      </c>
      <c r="B51" t="s">
        <v>2016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2048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2048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2048</v>
      </c>
    </row>
    <row r="54" spans="1:11" customFormat="1" hidden="1">
      <c r="A54">
        <v>3552</v>
      </c>
      <c r="B54" t="s">
        <v>2050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2048</v>
      </c>
    </row>
    <row r="55" spans="1:11" customFormat="1" hidden="1">
      <c r="A55" s="310" t="str">
        <f>HYPERLINK("http://tw.stock.yahoo.com/q/ta?s=3484","3484")</f>
        <v>3484</v>
      </c>
      <c r="B55" s="310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2049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2048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2048</v>
      </c>
    </row>
    <row r="58" spans="1:11" customFormat="1" hidden="1">
      <c r="A58">
        <v>3293</v>
      </c>
      <c r="B58" t="s">
        <v>2028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2048</v>
      </c>
    </row>
    <row r="59" spans="1:11" customFormat="1" hidden="1">
      <c r="A59">
        <v>3290</v>
      </c>
      <c r="B59" t="s">
        <v>2060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2048</v>
      </c>
    </row>
    <row r="60" spans="1:11" customFormat="1" hidden="1">
      <c r="A60" s="310">
        <v>3260</v>
      </c>
      <c r="B60" s="310" t="s">
        <v>2011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2048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2048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2048</v>
      </c>
    </row>
    <row r="63" spans="1:11" customFormat="1" hidden="1">
      <c r="A63">
        <v>3211</v>
      </c>
      <c r="B63" t="s">
        <v>2058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2048</v>
      </c>
    </row>
    <row r="64" spans="1:11" customFormat="1" hidden="1">
      <c r="A64" s="310" t="str">
        <f>HYPERLINK("http://tw.stock.yahoo.com/q/ta?s=3144","3144")</f>
        <v>3144</v>
      </c>
      <c r="B64" s="310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2049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2048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2048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2048</v>
      </c>
    </row>
    <row r="68" spans="1:11" customFormat="1" hidden="1">
      <c r="A68">
        <v>3081</v>
      </c>
      <c r="B68" t="s">
        <v>2019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2048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2048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2048</v>
      </c>
    </row>
    <row r="71" spans="1:11" customFormat="1" hidden="1">
      <c r="A71">
        <v>1595</v>
      </c>
      <c r="B71" t="s">
        <v>2021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2048</v>
      </c>
    </row>
    <row r="72" spans="1:11" customFormat="1" hidden="1">
      <c r="A72" s="310">
        <v>1586</v>
      </c>
      <c r="B72" s="310" t="s">
        <v>2006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2048</v>
      </c>
    </row>
    <row r="73" spans="1:11" customFormat="1" hidden="1">
      <c r="A73" s="310"/>
      <c r="B73" s="310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4991:A5054" si="0">HYPERLINK("http://tw.stock.yahoo.com/q/ta?s=","")</f>
        <v/>
      </c>
      <c r="B5001" s="190" t="str">
        <f t="shared" ref="B4957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6" r:id="rId4" name="CommandButton6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12296" r:id="rId4" name="CommandButton6"/>
      </mc:Fallback>
    </mc:AlternateContent>
    <mc:AlternateContent xmlns:mc="http://schemas.openxmlformats.org/markup-compatibility/2006">
      <mc:Choice Requires="x14">
        <control shapeId="12295" r:id="rId6" name="CommandButton5">
          <controlPr defaultSize="0" autoLine="0" r:id="rId7">
            <anchor moveWithCells="1">
              <from>
                <xdr:col>10</xdr:col>
                <xdr:colOff>2028825</xdr:colOff>
                <xdr:row>0</xdr:row>
                <xdr:rowOff>0</xdr:rowOff>
              </from>
              <to>
                <xdr:col>10</xdr:col>
                <xdr:colOff>2895600</xdr:colOff>
                <xdr:row>8</xdr:row>
                <xdr:rowOff>0</xdr:rowOff>
              </to>
            </anchor>
          </controlPr>
        </control>
      </mc:Choice>
      <mc:Fallback>
        <control shapeId="12295" r:id="rId6" name="CommandButton5"/>
      </mc:Fallback>
    </mc:AlternateContent>
    <mc:AlternateContent xmlns:mc="http://schemas.openxmlformats.org/markup-compatibility/2006">
      <mc:Choice Requires="x14">
        <control shapeId="12293" r:id="rId8" name="CommandButton4">
          <controlPr defaultSize="0" autoLine="0" r:id="rId9">
            <anchor moveWithCells="1">
              <from>
                <xdr:col>10</xdr:col>
                <xdr:colOff>1133475</xdr:colOff>
                <xdr:row>0</xdr:row>
                <xdr:rowOff>0</xdr:rowOff>
              </from>
              <to>
                <xdr:col>10</xdr:col>
                <xdr:colOff>2000250</xdr:colOff>
                <xdr:row>8</xdr:row>
                <xdr:rowOff>0</xdr:rowOff>
              </to>
            </anchor>
          </controlPr>
        </control>
      </mc:Choice>
      <mc:Fallback>
        <control shapeId="12293" r:id="rId8" name="CommandButton4"/>
      </mc:Fallback>
    </mc:AlternateContent>
    <mc:AlternateContent xmlns:mc="http://schemas.openxmlformats.org/markup-compatibility/2006">
      <mc:Choice Requires="x14">
        <control shapeId="12289" r:id="rId10" name="ComboBox1">
          <controlPr defaultSize="0" autoLine="0" linkedCell="A1" r:id="rId11">
            <anchor moveWithCells="1">
              <from>
                <xdr:col>10</xdr:col>
                <xdr:colOff>0</xdr:colOff>
                <xdr:row>0</xdr:row>
                <xdr:rowOff>9525</xdr:rowOff>
              </from>
              <to>
                <xdr:col>10</xdr:col>
                <xdr:colOff>1133475</xdr:colOff>
                <xdr:row>0</xdr:row>
                <xdr:rowOff>485775</xdr:rowOff>
              </to>
            </anchor>
          </controlPr>
        </control>
      </mc:Choice>
      <mc:Fallback>
        <control shapeId="12289" r:id="rId10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8" r:id="rId4" name="CommandButton6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3088" r:id="rId4" name="CommandButton6"/>
      </mc:Fallback>
    </mc:AlternateContent>
    <mc:AlternateContent xmlns:mc="http://schemas.openxmlformats.org/markup-compatibility/2006">
      <mc:Choice Requires="x14">
        <control shapeId="3085" r:id="rId6" name="CommandButton9">
          <controlPr defaultSize="0" autoLine="0" r:id="rId7">
            <anchor moveWithCells="1">
              <from>
                <xdr:col>10</xdr:col>
                <xdr:colOff>57150</xdr:colOff>
                <xdr:row>0</xdr:row>
                <xdr:rowOff>0</xdr:rowOff>
              </from>
              <to>
                <xdr:col>10</xdr:col>
                <xdr:colOff>685800</xdr:colOff>
                <xdr:row>0</xdr:row>
                <xdr:rowOff>409575</xdr:rowOff>
              </to>
            </anchor>
          </controlPr>
        </control>
      </mc:Choice>
      <mc:Fallback>
        <control shapeId="3085" r:id="rId6" name="CommandButton9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</xdr:col>
                <xdr:colOff>19050</xdr:colOff>
                <xdr:row>0</xdr:row>
                <xdr:rowOff>0</xdr:rowOff>
              </from>
              <to>
                <xdr:col>2</xdr:col>
                <xdr:colOff>876300</xdr:colOff>
                <xdr:row>0</xdr:row>
                <xdr:rowOff>409575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7" r:id="rId10" name="CommandButton4">
          <controlPr defaultSize="0" autoLine="0" r:id="rId11">
            <anchor moveWithCells="1">
              <from>
                <xdr:col>6</xdr:col>
                <xdr:colOff>38100</xdr:colOff>
                <xdr:row>0</xdr:row>
                <xdr:rowOff>0</xdr:rowOff>
              </from>
              <to>
                <xdr:col>6</xdr:col>
                <xdr:colOff>1162050</xdr:colOff>
                <xdr:row>0</xdr:row>
                <xdr:rowOff>409575</xdr:rowOff>
              </to>
            </anchor>
          </controlPr>
        </control>
      </mc:Choice>
      <mc:Fallback>
        <control shapeId="3077" r:id="rId10" name="CommandButton4"/>
      </mc:Fallback>
    </mc:AlternateContent>
    <mc:AlternateContent xmlns:mc="http://schemas.openxmlformats.org/markup-compatibility/2006">
      <mc:Choice Requires="x14">
        <control shapeId="3079" r:id="rId12" name="CommandButton5">
          <controlPr defaultSize="0" autoLine="0" autoPict="0" r:id="rId13">
            <anchor moveWithCells="1">
              <from>
                <xdr:col>7</xdr:col>
                <xdr:colOff>28575</xdr:colOff>
                <xdr:row>0</xdr:row>
                <xdr:rowOff>0</xdr:rowOff>
              </from>
              <to>
                <xdr:col>7</xdr:col>
                <xdr:colOff>1524000</xdr:colOff>
                <xdr:row>0</xdr:row>
                <xdr:rowOff>409575</xdr:rowOff>
              </to>
            </anchor>
          </controlPr>
        </control>
      </mc:Choice>
      <mc:Fallback>
        <control shapeId="3079" r:id="rId12" name="CommandButton5"/>
      </mc:Fallback>
    </mc:AlternateContent>
    <mc:AlternateContent xmlns:mc="http://schemas.openxmlformats.org/markup-compatibility/2006">
      <mc:Choice Requires="x14">
        <control shapeId="3080" r:id="rId14" name="CommandButton1">
          <controlPr defaultSize="0" autoLine="0" r:id="rId15">
            <anchor moveWithCells="1">
              <from>
                <xdr:col>11</xdr:col>
                <xdr:colOff>47625</xdr:colOff>
                <xdr:row>0</xdr:row>
                <xdr:rowOff>0</xdr:rowOff>
              </from>
              <to>
                <xdr:col>11</xdr:col>
                <xdr:colOff>676275</xdr:colOff>
                <xdr:row>0</xdr:row>
                <xdr:rowOff>409575</xdr:rowOff>
              </to>
            </anchor>
          </controlPr>
        </control>
      </mc:Choice>
      <mc:Fallback>
        <control shapeId="3080" r:id="rId14" name="CommandButton1"/>
      </mc:Fallback>
    </mc:AlternateContent>
    <mc:AlternateContent xmlns:mc="http://schemas.openxmlformats.org/markup-compatibility/2006">
      <mc:Choice Requires="x14">
        <control shapeId="3086" r:id="rId16" name="CommandButton10">
          <controlPr defaultSize="0" autoLine="0" r:id="rId17">
            <anchor moveWithCells="1">
              <from>
                <xdr:col>12</xdr:col>
                <xdr:colOff>38100</xdr:colOff>
                <xdr:row>0</xdr:row>
                <xdr:rowOff>0</xdr:rowOff>
              </from>
              <to>
                <xdr:col>12</xdr:col>
                <xdr:colOff>676275</xdr:colOff>
                <xdr:row>0</xdr:row>
                <xdr:rowOff>409575</xdr:rowOff>
              </to>
            </anchor>
          </controlPr>
        </control>
      </mc:Choice>
      <mc:Fallback>
        <control shapeId="3086" r:id="rId16" name="CommandButton10"/>
      </mc:Fallback>
    </mc:AlternateContent>
    <mc:AlternateContent xmlns:mc="http://schemas.openxmlformats.org/markup-compatibility/2006">
      <mc:Choice Requires="x14">
        <control shapeId="3087" r:id="rId18" name="CommandButton2">
          <controlPr defaultSize="0" autoLine="0" autoPict="0" r:id="rId19">
            <anchor moveWithCells="1">
              <from>
                <xdr:col>8</xdr:col>
                <xdr:colOff>28575</xdr:colOff>
                <xdr:row>0</xdr:row>
                <xdr:rowOff>0</xdr:rowOff>
              </from>
              <to>
                <xdr:col>9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3087" r:id="rId18" name="CommandButton2"/>
      </mc:Fallback>
    </mc:AlternateContent>
    <mc:AlternateContent xmlns:mc="http://schemas.openxmlformats.org/markup-compatibility/2006">
      <mc:Choice Requires="x14">
        <control shapeId="3089" r:id="rId20" name="CommandButton7">
          <controlPr defaultSize="0" autoLine="0" autoPict="0" r:id="rId21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5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3089" r:id="rId20" name="CommandButton7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CommandButton1">
          <controlPr defaultSize="0" autoLine="0" r:id="rId5">
            <anchor moveWithCells="1">
              <from>
                <xdr:col>0</xdr:col>
                <xdr:colOff>9525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180975</xdr:rowOff>
              </to>
            </anchor>
          </controlPr>
        </control>
      </mc:Choice>
      <mc:Fallback>
        <control shapeId="54273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B21" sqref="B21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86" r:id="rId3" name="CommandButton7">
          <controlPr defaultSize="0" autoLine="0" r:id="rId4">
            <anchor moveWithCells="1">
              <from>
                <xdr:col>13</xdr:col>
                <xdr:colOff>85725</xdr:colOff>
                <xdr:row>0</xdr:row>
                <xdr:rowOff>76200</xdr:rowOff>
              </from>
              <to>
                <xdr:col>13</xdr:col>
                <xdr:colOff>504825</xdr:colOff>
                <xdr:row>0</xdr:row>
                <xdr:rowOff>409575</xdr:rowOff>
              </to>
            </anchor>
          </controlPr>
        </control>
      </mc:Choice>
      <mc:Fallback>
        <control shapeId="50186" r:id="rId3" name="CommandButton7"/>
      </mc:Fallback>
    </mc:AlternateContent>
    <mc:AlternateContent xmlns:mc="http://schemas.openxmlformats.org/markup-compatibility/2006">
      <mc:Choice Requires="x14">
        <control shapeId="50184" r:id="rId5" name="CommandButton6">
          <controlPr autoLine="0" autoPict="0" r:id="rId6">
            <anchor moveWithCells="1">
              <from>
                <xdr:col>1</xdr:col>
                <xdr:colOff>9525</xdr:colOff>
                <xdr:row>0</xdr:row>
                <xdr:rowOff>66675</xdr:rowOff>
              </from>
              <to>
                <xdr:col>1</xdr:col>
                <xdr:colOff>819150</xdr:colOff>
                <xdr:row>0</xdr:row>
                <xdr:rowOff>381000</xdr:rowOff>
              </to>
            </anchor>
          </controlPr>
        </control>
      </mc:Choice>
      <mc:Fallback>
        <control shapeId="50184" r:id="rId5" name="CommandButton6"/>
      </mc:Fallback>
    </mc:AlternateContent>
    <mc:AlternateContent xmlns:mc="http://schemas.openxmlformats.org/markup-compatibility/2006">
      <mc:Choice Requires="x14">
        <control shapeId="50183" r:id="rId7" name="CommandButton5">
          <controlPr defaultSize="0" autoLine="0" autoPict="0" r:id="rId8">
            <anchor moveWithCells="1">
              <from>
                <xdr:col>0</xdr:col>
                <xdr:colOff>57150</xdr:colOff>
                <xdr:row>0</xdr:row>
                <xdr:rowOff>38100</xdr:rowOff>
              </from>
              <to>
                <xdr:col>0</xdr:col>
                <xdr:colOff>1209675</xdr:colOff>
                <xdr:row>0</xdr:row>
                <xdr:rowOff>409575</xdr:rowOff>
              </to>
            </anchor>
          </controlPr>
        </control>
      </mc:Choice>
      <mc:Fallback>
        <control shapeId="50183" r:id="rId7" name="CommandButton5"/>
      </mc:Fallback>
    </mc:AlternateContent>
    <mc:AlternateContent xmlns:mc="http://schemas.openxmlformats.org/markup-compatibility/2006">
      <mc:Choice Requires="x14">
        <control shapeId="50178" r:id="rId9" name="CommandButton1">
          <controlPr defaultSize="0" autoLine="0" r:id="rId10">
            <anchor moveWithCells="1">
              <from>
                <xdr:col>5</xdr:col>
                <xdr:colOff>238125</xdr:colOff>
                <xdr:row>0</xdr:row>
                <xdr:rowOff>66675</xdr:rowOff>
              </from>
              <to>
                <xdr:col>5</xdr:col>
                <xdr:colOff>1057275</xdr:colOff>
                <xdr:row>0</xdr:row>
                <xdr:rowOff>447675</xdr:rowOff>
              </to>
            </anchor>
          </controlPr>
        </control>
      </mc:Choice>
      <mc:Fallback>
        <control shapeId="50178" r:id="rId9" name="CommandButton1"/>
      </mc:Fallback>
    </mc:AlternateContent>
    <mc:AlternateContent xmlns:mc="http://schemas.openxmlformats.org/markup-compatibility/2006">
      <mc:Choice Requires="x14">
        <control shapeId="50179" r:id="rId11" name="CommandButton2">
          <controlPr defaultSize="0" autoLine="0" autoPict="0" r:id="rId12">
            <anchor moveWithCells="1">
              <from>
                <xdr:col>6</xdr:col>
                <xdr:colOff>228600</xdr:colOff>
                <xdr:row>0</xdr:row>
                <xdr:rowOff>66675</xdr:rowOff>
              </from>
              <to>
                <xdr:col>6</xdr:col>
                <xdr:colOff>1085850</xdr:colOff>
                <xdr:row>0</xdr:row>
                <xdr:rowOff>447675</xdr:rowOff>
              </to>
            </anchor>
          </controlPr>
        </control>
      </mc:Choice>
      <mc:Fallback>
        <control shapeId="50179" r:id="rId11" name="CommandButton2"/>
      </mc:Fallback>
    </mc:AlternateContent>
    <mc:AlternateContent xmlns:mc="http://schemas.openxmlformats.org/markup-compatibility/2006">
      <mc:Choice Requires="x14">
        <control shapeId="50180" r:id="rId13" name="CommandButton3">
          <controlPr defaultSize="0" autoLine="0" r:id="rId14">
            <anchor moveWithCells="1">
              <from>
                <xdr:col>11</xdr:col>
                <xdr:colOff>19050</xdr:colOff>
                <xdr:row>0</xdr:row>
                <xdr:rowOff>28575</xdr:rowOff>
              </from>
              <to>
                <xdr:col>11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50180" r:id="rId13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autoPict="0" r:id="rId4">
            <anchor moveWithCells="1">
              <from>
                <xdr:col>1</xdr:col>
                <xdr:colOff>0</xdr:colOff>
                <xdr:row>0</xdr:row>
                <xdr:rowOff>9525</xdr:rowOff>
              </from>
              <to>
                <xdr:col>2</xdr:col>
                <xdr:colOff>552450</xdr:colOff>
                <xdr:row>0</xdr:row>
                <xdr:rowOff>371475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CommandButton3">
          <controlPr defaultSize="0" autoLine="0" autoPict="0" r:id="rId5">
            <anchor moveWithCells="1">
              <from>
                <xdr:col>13</xdr:col>
                <xdr:colOff>19050</xdr:colOff>
                <xdr:row>0</xdr:row>
                <xdr:rowOff>19050</xdr:rowOff>
              </from>
              <to>
                <xdr:col>13</xdr:col>
                <xdr:colOff>809625</xdr:colOff>
                <xdr:row>0</xdr:row>
                <xdr:rowOff>333375</xdr:rowOff>
              </to>
            </anchor>
          </controlPr>
        </control>
      </mc:Choice>
      <mc:Fallback>
        <control shapeId="5123" r:id="rId4" name="CommandButton3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12</xdr:col>
                <xdr:colOff>38100</xdr:colOff>
                <xdr:row>0</xdr:row>
                <xdr:rowOff>19050</xdr:rowOff>
              </from>
              <to>
                <xdr:col>12</xdr:col>
                <xdr:colOff>733425</xdr:colOff>
                <xdr:row>0</xdr:row>
                <xdr:rowOff>342900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1" r:id="rId8" name="CommandButton1">
          <controlPr defaultSize="0" autoLine="0" r:id="rId9">
            <anchor moveWithCells="1">
              <from>
                <xdr:col>11</xdr:col>
                <xdr:colOff>28575</xdr:colOff>
                <xdr:row>0</xdr:row>
                <xdr:rowOff>9525</xdr:rowOff>
              </from>
              <to>
                <xdr:col>11</xdr:col>
                <xdr:colOff>742950</xdr:colOff>
                <xdr:row>0</xdr:row>
                <xdr:rowOff>333375</xdr:rowOff>
              </to>
            </anchor>
          </controlPr>
        </control>
      </mc:Choice>
      <mc:Fallback>
        <control shapeId="5121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I5" sqref="I5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0417" r:id="rId3" name="CommandButton1">
          <controlPr defaultSize="0" autoLine="0" r:id="rId4">
            <anchor moveWithCells="1">
              <from>
                <xdr:col>13</xdr:col>
                <xdr:colOff>114300</xdr:colOff>
                <xdr:row>0</xdr:row>
                <xdr:rowOff>85725</xdr:rowOff>
              </from>
              <to>
                <xdr:col>14</xdr:col>
                <xdr:colOff>28575</xdr:colOff>
                <xdr:row>1</xdr:row>
                <xdr:rowOff>0</xdr:rowOff>
              </to>
            </anchor>
          </controlPr>
        </control>
      </mc:Choice>
      <mc:Fallback>
        <control shapeId="604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60" r:id="rId4" name="CommandButton2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0</xdr:rowOff>
              </from>
              <to>
                <xdr:col>0</xdr:col>
                <xdr:colOff>666750</xdr:colOff>
                <xdr:row>0</xdr:row>
                <xdr:rowOff>180975</xdr:rowOff>
              </to>
            </anchor>
          </controlPr>
        </control>
      </mc:Choice>
      <mc:Fallback>
        <control shapeId="19460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1</xdr:col>
                <xdr:colOff>114300</xdr:colOff>
                <xdr:row>0</xdr:row>
                <xdr:rowOff>9525</xdr:rowOff>
              </from>
              <to>
                <xdr:col>1</xdr:col>
                <xdr:colOff>333375</xdr:colOff>
                <xdr:row>0</xdr:row>
                <xdr:rowOff>180975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SW</cp:lastModifiedBy>
  <dcterms:created xsi:type="dcterms:W3CDTF">2015-03-09T15:48:32Z</dcterms:created>
  <dcterms:modified xsi:type="dcterms:W3CDTF">2015-12-07T08:13:51Z</dcterms:modified>
</cp:coreProperties>
</file>