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6915" yWindow="-15" windowWidth="13605" windowHeight="7260" activeTab="1"/>
  </bookViews>
  <sheets>
    <sheet name="老婆合資(投資)" sheetId="1" r:id="rId1"/>
    <sheet name="股票獲利曲線" sheetId="5" r:id="rId2"/>
    <sheet name="股份統計" sheetId="6" r:id="rId3"/>
    <sheet name="公司資金" sheetId="4" r:id="rId4"/>
    <sheet name="專案收入" sheetId="2" r:id="rId5"/>
    <sheet name="福利金" sheetId="3" r:id="rId6"/>
  </sheets>
  <definedNames>
    <definedName name="_xlnm._FilterDatabase" localSheetId="0" hidden="1">'老婆合資(投資)'!$A$1:$K$310</definedName>
    <definedName name="_xlnm._FilterDatabase" localSheetId="2" hidden="1">股份統計!$A$1:$I$23</definedName>
    <definedName name="_xlnm._FilterDatabase" localSheetId="4" hidden="1">專案收入!$A$1:$F$25</definedName>
  </definedNames>
  <calcPr calcId="125725"/>
</workbook>
</file>

<file path=xl/calcChain.xml><?xml version="1.0" encoding="utf-8"?>
<calcChain xmlns="http://schemas.openxmlformats.org/spreadsheetml/2006/main">
  <c r="F23" i="6"/>
  <c r="H23" s="1"/>
  <c r="C300" i="1"/>
  <c r="J266"/>
  <c r="C266"/>
  <c r="J265"/>
  <c r="F8" i="5"/>
  <c r="O8" s="1"/>
  <c r="F22" i="6"/>
  <c r="G22" s="1"/>
  <c r="F21"/>
  <c r="G21" s="1"/>
  <c r="F20"/>
  <c r="G20" s="1"/>
  <c r="F19"/>
  <c r="G19" s="1"/>
  <c r="F18"/>
  <c r="G18" s="1"/>
  <c r="E8" i="5"/>
  <c r="R20" s="1"/>
  <c r="R19"/>
  <c r="Q19"/>
  <c r="R7"/>
  <c r="Q7"/>
  <c r="P7"/>
  <c r="O7"/>
  <c r="N7"/>
  <c r="J7"/>
  <c r="E3"/>
  <c r="E4" s="1"/>
  <c r="E5" s="1"/>
  <c r="E6" s="1"/>
  <c r="F7"/>
  <c r="D7"/>
  <c r="D8" s="1"/>
  <c r="G23" i="6" l="1"/>
  <c r="P8" i="5"/>
  <c r="Q20"/>
  <c r="N8"/>
  <c r="M25"/>
  <c r="M28"/>
  <c r="K25"/>
  <c r="B264" i="1"/>
  <c r="J264" s="1"/>
  <c r="J261"/>
  <c r="C309"/>
  <c r="J255"/>
  <c r="J257"/>
  <c r="J258"/>
  <c r="J259"/>
  <c r="J260"/>
  <c r="J256"/>
  <c r="F15" i="6"/>
  <c r="G15" s="1"/>
  <c r="F14"/>
  <c r="G14" s="1"/>
  <c r="C308" i="1" l="1"/>
  <c r="B254"/>
  <c r="J254" s="1"/>
  <c r="J250"/>
  <c r="C250"/>
  <c r="J249"/>
  <c r="C249"/>
  <c r="C297"/>
  <c r="C306"/>
  <c r="C261"/>
  <c r="C307"/>
  <c r="B248"/>
  <c r="J248" s="1"/>
  <c r="C305"/>
  <c r="C299"/>
  <c r="C298"/>
  <c r="C304"/>
  <c r="C303"/>
  <c r="C247"/>
  <c r="C302"/>
  <c r="C246"/>
  <c r="C296"/>
  <c r="C295"/>
  <c r="C294"/>
  <c r="C292"/>
  <c r="C293"/>
  <c r="C291"/>
  <c r="J245"/>
  <c r="B244"/>
  <c r="J244" s="1"/>
  <c r="C243"/>
  <c r="C274"/>
  <c r="J241"/>
  <c r="C241"/>
  <c r="C290"/>
  <c r="C245"/>
  <c r="B240"/>
  <c r="J240" s="1"/>
  <c r="C242"/>
  <c r="C238"/>
  <c r="C289" l="1"/>
  <c r="J236"/>
  <c r="J237"/>
  <c r="C301"/>
  <c r="C253"/>
  <c r="J234"/>
  <c r="J233"/>
  <c r="C237"/>
  <c r="C236"/>
  <c r="J232"/>
  <c r="C252"/>
  <c r="C232"/>
  <c r="C234"/>
  <c r="C233"/>
  <c r="J231"/>
  <c r="J230"/>
  <c r="J229"/>
  <c r="C230"/>
  <c r="B235"/>
  <c r="C235" s="1"/>
  <c r="B228"/>
  <c r="J228" s="1"/>
  <c r="C225"/>
  <c r="C229"/>
  <c r="J223"/>
  <c r="C223"/>
  <c r="J222"/>
  <c r="C231"/>
  <c r="C277"/>
  <c r="C227"/>
  <c r="C239"/>
  <c r="C226"/>
  <c r="C276"/>
  <c r="C275"/>
  <c r="C224"/>
  <c r="C273"/>
  <c r="C272"/>
  <c r="C271"/>
  <c r="C270"/>
  <c r="C269"/>
  <c r="C268"/>
  <c r="C288"/>
  <c r="C222"/>
  <c r="J221"/>
  <c r="C221"/>
  <c r="C281"/>
  <c r="C285"/>
  <c r="C284"/>
  <c r="C265"/>
  <c r="C283"/>
  <c r="C262"/>
  <c r="C282"/>
  <c r="C263"/>
  <c r="C251"/>
  <c r="C280"/>
  <c r="C279"/>
  <c r="C287"/>
  <c r="C286"/>
  <c r="J219"/>
  <c r="J220"/>
  <c r="J218"/>
  <c r="J217"/>
  <c r="J212"/>
  <c r="J211"/>
  <c r="J209"/>
  <c r="J208"/>
  <c r="F13" i="6"/>
  <c r="G13" s="1"/>
  <c r="J207" i="1"/>
  <c r="J205"/>
  <c r="J206"/>
  <c r="J204"/>
  <c r="J203"/>
  <c r="J202"/>
  <c r="J201"/>
  <c r="J199"/>
  <c r="J200"/>
  <c r="J197"/>
  <c r="J198"/>
  <c r="J196"/>
  <c r="J195"/>
  <c r="J194"/>
  <c r="J191"/>
  <c r="J190"/>
  <c r="J189"/>
  <c r="J188"/>
  <c r="R6" i="5"/>
  <c r="F3"/>
  <c r="F4"/>
  <c r="F5"/>
  <c r="F6"/>
  <c r="J186" i="1"/>
  <c r="J187"/>
  <c r="J184"/>
  <c r="J185"/>
  <c r="J183"/>
  <c r="J181"/>
  <c r="J182"/>
  <c r="J178"/>
  <c r="J179"/>
  <c r="J180"/>
  <c r="J177"/>
  <c r="J176"/>
  <c r="J175"/>
  <c r="J174"/>
  <c r="J173"/>
  <c r="J172"/>
  <c r="J171"/>
  <c r="R3" i="5"/>
  <c r="R4"/>
  <c r="R5"/>
  <c r="F17" i="6"/>
  <c r="G17" s="1"/>
  <c r="F16"/>
  <c r="G16" s="1"/>
  <c r="J169" i="1"/>
  <c r="J170"/>
  <c r="J168"/>
  <c r="J167"/>
  <c r="J166"/>
  <c r="J164"/>
  <c r="J165"/>
  <c r="R2" i="5"/>
  <c r="J163" i="1"/>
  <c r="J162"/>
  <c r="J161"/>
  <c r="J160"/>
  <c r="R15" i="5"/>
  <c r="R16"/>
  <c r="R17"/>
  <c r="Q15"/>
  <c r="Q16"/>
  <c r="Q17"/>
  <c r="Q18"/>
  <c r="R14"/>
  <c r="Q14"/>
  <c r="Q3"/>
  <c r="K2"/>
  <c r="K3"/>
  <c r="K4"/>
  <c r="K5"/>
  <c r="Q4"/>
  <c r="J159" i="1"/>
  <c r="J158"/>
  <c r="J155"/>
  <c r="J156"/>
  <c r="J157"/>
  <c r="Q5" i="5"/>
  <c r="Q2"/>
  <c r="J145" i="1"/>
  <c r="J146"/>
  <c r="J147"/>
  <c r="J148"/>
  <c r="J149"/>
  <c r="J150"/>
  <c r="J151"/>
  <c r="J152"/>
  <c r="J153"/>
  <c r="J154"/>
  <c r="J144"/>
  <c r="J140"/>
  <c r="J141"/>
  <c r="J142"/>
  <c r="J143"/>
  <c r="J139"/>
  <c r="D3" i="5"/>
  <c r="D4"/>
  <c r="D5"/>
  <c r="D6"/>
  <c r="J138" i="1"/>
  <c r="J137"/>
  <c r="F3" i="6"/>
  <c r="G3" s="1"/>
  <c r="F5"/>
  <c r="G5" s="1"/>
  <c r="F6"/>
  <c r="G6" s="1"/>
  <c r="F7"/>
  <c r="G7" s="1"/>
  <c r="F9"/>
  <c r="G9" s="1"/>
  <c r="F10"/>
  <c r="G10" s="1"/>
  <c r="F11"/>
  <c r="G11" s="1"/>
  <c r="F12"/>
  <c r="H12" s="1"/>
  <c r="F4"/>
  <c r="G4" s="1"/>
  <c r="F8"/>
  <c r="G8" s="1"/>
  <c r="F2"/>
  <c r="G2" s="1"/>
  <c r="J131" i="1"/>
  <c r="J130"/>
  <c r="J129"/>
  <c r="J125"/>
  <c r="J126"/>
  <c r="J127"/>
  <c r="J128"/>
  <c r="J124"/>
  <c r="J5" i="5"/>
  <c r="J6"/>
  <c r="J2"/>
  <c r="O5"/>
  <c r="O2"/>
  <c r="N5"/>
  <c r="N2"/>
  <c r="P3"/>
  <c r="P4"/>
  <c r="P5"/>
  <c r="P6"/>
  <c r="P2"/>
  <c r="J117" i="1"/>
  <c r="J102"/>
  <c r="J103"/>
  <c r="J104"/>
  <c r="J105"/>
  <c r="J106"/>
  <c r="J107"/>
  <c r="J108"/>
  <c r="J109"/>
  <c r="J110"/>
  <c r="J111"/>
  <c r="J112"/>
  <c r="J113"/>
  <c r="J114"/>
  <c r="J115"/>
  <c r="J116"/>
  <c r="J101"/>
  <c r="Q6" i="5"/>
  <c r="J3"/>
  <c r="O3"/>
  <c r="N6"/>
  <c r="O6"/>
  <c r="N4"/>
  <c r="O4"/>
  <c r="J4"/>
  <c r="N3"/>
  <c r="G12" i="6" l="1"/>
  <c r="J235" i="1"/>
  <c r="H13" i="6"/>
  <c r="J8" i="5"/>
  <c r="Q8"/>
  <c r="E7"/>
  <c r="R18"/>
  <c r="K6"/>
  <c r="K7" s="1"/>
  <c r="K8" s="1"/>
  <c r="M19" l="1"/>
  <c r="M22" s="1"/>
  <c r="R8"/>
</calcChain>
</file>

<file path=xl/sharedStrings.xml><?xml version="1.0" encoding="utf-8"?>
<sst xmlns="http://schemas.openxmlformats.org/spreadsheetml/2006/main" count="926" uniqueCount="394">
  <si>
    <t>進場日期</t>
    <phoneticPr fontId="1" type="noConversion"/>
  </si>
  <si>
    <t>進場</t>
    <phoneticPr fontId="1" type="noConversion"/>
  </si>
  <si>
    <t>出場日期</t>
    <phoneticPr fontId="1" type="noConversion"/>
  </si>
  <si>
    <t>出場</t>
    <phoneticPr fontId="1" type="noConversion"/>
  </si>
  <si>
    <t>多空</t>
    <phoneticPr fontId="1" type="noConversion"/>
  </si>
  <si>
    <t>手續費</t>
    <phoneticPr fontId="1" type="noConversion"/>
  </si>
  <si>
    <t>本次損益</t>
    <phoneticPr fontId="1" type="noConversion"/>
  </si>
  <si>
    <t>多</t>
    <phoneticPr fontId="1" type="noConversion"/>
  </si>
  <si>
    <t>多</t>
    <phoneticPr fontId="1" type="noConversion"/>
  </si>
  <si>
    <t>日期</t>
    <phoneticPr fontId="1" type="noConversion"/>
  </si>
  <si>
    <t>項目</t>
    <phoneticPr fontId="1" type="noConversion"/>
  </si>
  <si>
    <t>金額</t>
    <phoneticPr fontId="1" type="noConversion"/>
  </si>
  <si>
    <t>尾牙抽到的獎金</t>
    <phoneticPr fontId="1" type="noConversion"/>
  </si>
  <si>
    <t>宏達權證獲利(2010/10/19,2010/10/21)</t>
    <phoneticPr fontId="1" type="noConversion"/>
  </si>
  <si>
    <t>備註</t>
    <phoneticPr fontId="1" type="noConversion"/>
  </si>
  <si>
    <t>6000獲利轉福利金</t>
    <phoneticPr fontId="1" type="noConversion"/>
  </si>
  <si>
    <t>備註</t>
    <phoneticPr fontId="1" type="noConversion"/>
  </si>
  <si>
    <t>對象</t>
    <phoneticPr fontId="1" type="noConversion"/>
  </si>
  <si>
    <t>黃奕達</t>
  </si>
  <si>
    <t>已給老婆</t>
    <phoneticPr fontId="1" type="noConversion"/>
  </si>
  <si>
    <t>吳信達</t>
  </si>
  <si>
    <t>http://www.arvixe.com/</t>
    <phoneticPr fontId="1" type="noConversion"/>
  </si>
  <si>
    <t>專案收入(2010/3/18,新明眼鏡)</t>
    <phoneticPr fontId="1" type="noConversion"/>
  </si>
  <si>
    <t>買書</t>
    <phoneticPr fontId="1" type="noConversion"/>
  </si>
  <si>
    <t>收/付款</t>
    <phoneticPr fontId="1" type="noConversion"/>
  </si>
  <si>
    <t>v</t>
    <phoneticPr fontId="1" type="noConversion"/>
  </si>
  <si>
    <t>v</t>
    <phoneticPr fontId="1" type="noConversion"/>
  </si>
  <si>
    <t>新明眼鏡網站開發</t>
    <phoneticPr fontId="1" type="noConversion"/>
  </si>
  <si>
    <t>網站費用(新明眼鏡網站開發)</t>
    <phoneticPr fontId="1" type="noConversion"/>
  </si>
  <si>
    <t>開發薪資(新明眼鏡網站開發)</t>
    <phoneticPr fontId="1" type="noConversion"/>
  </si>
  <si>
    <t>老婆帳戶扣款</t>
  </si>
  <si>
    <t>老婆帳戶扣款</t>
    <phoneticPr fontId="1" type="noConversion"/>
  </si>
  <si>
    <t>南投旅遊</t>
    <phoneticPr fontId="1" type="noConversion"/>
  </si>
  <si>
    <t>多</t>
    <phoneticPr fontId="1" type="noConversion"/>
  </si>
  <si>
    <t>買書(房產)</t>
    <phoneticPr fontId="1" type="noConversion"/>
  </si>
  <si>
    <t>收入</t>
    <phoneticPr fontId="1" type="noConversion"/>
  </si>
  <si>
    <t>支出</t>
    <phoneticPr fontId="1" type="noConversion"/>
  </si>
  <si>
    <t>餘額</t>
    <phoneticPr fontId="1" type="noConversion"/>
  </si>
  <si>
    <t>福隆一日遊</t>
    <phoneticPr fontId="1" type="noConversion"/>
  </si>
  <si>
    <t>發票中獎</t>
    <phoneticPr fontId="1" type="noConversion"/>
  </si>
  <si>
    <t>老婆對到的</t>
    <phoneticPr fontId="1" type="noConversion"/>
  </si>
  <si>
    <t>盈虧跟維修7:3 (共賺13486 ，我們9440 ，維修4046 )</t>
    <phoneticPr fontId="1" type="noConversion"/>
  </si>
  <si>
    <t>已請款</t>
    <phoneticPr fontId="1" type="noConversion"/>
  </si>
  <si>
    <r>
      <t>跟老婆一人出一半(</t>
    </r>
    <r>
      <rPr>
        <sz val="12"/>
        <color rgb="FFFF0000"/>
        <rFont val="新細明體"/>
        <family val="1"/>
        <charset val="136"/>
        <scheme val="minor"/>
      </rPr>
      <t>老婆先墊款34000(已還)</t>
    </r>
    <r>
      <rPr>
        <sz val="12"/>
        <color theme="1"/>
        <rFont val="新細明體"/>
        <family val="2"/>
        <charset val="136"/>
        <scheme val="minor"/>
      </rPr>
      <t>、</t>
    </r>
    <r>
      <rPr>
        <sz val="12"/>
        <color theme="1"/>
        <rFont val="新細明體"/>
        <family val="1"/>
        <charset val="136"/>
        <scheme val="minor"/>
      </rPr>
      <t xml:space="preserve"> 4000獲利轉福利金</t>
    </r>
    <r>
      <rPr>
        <sz val="12"/>
        <color theme="1"/>
        <rFont val="新細明體"/>
        <family val="2"/>
        <charset val="136"/>
        <scheme val="minor"/>
      </rPr>
      <t>)</t>
    </r>
    <phoneticPr fontId="1" type="noConversion"/>
  </si>
  <si>
    <t>木乃伊展</t>
    <phoneticPr fontId="1" type="noConversion"/>
  </si>
  <si>
    <t>多媒體展</t>
    <phoneticPr fontId="1" type="noConversion"/>
  </si>
  <si>
    <t>達達大學同學會聚餐</t>
    <phoneticPr fontId="1" type="noConversion"/>
  </si>
  <si>
    <t>收入</t>
    <phoneticPr fontId="1" type="noConversion"/>
  </si>
  <si>
    <t>支出</t>
    <phoneticPr fontId="1" type="noConversion"/>
  </si>
  <si>
    <t>網卡</t>
    <phoneticPr fontId="1" type="noConversion"/>
  </si>
  <si>
    <t>本金2萬(跟老婆1人1半)</t>
    <phoneticPr fontId="1" type="noConversion"/>
  </si>
  <si>
    <t>增資4萬(跟老婆一人增資2萬，做小台指)</t>
    <phoneticPr fontId="1" type="noConversion"/>
  </si>
  <si>
    <t>悠遊卡餘額</t>
    <phoneticPr fontId="1" type="noConversion"/>
  </si>
  <si>
    <t>清明上河圖+金色三麥</t>
    <phoneticPr fontId="1" type="noConversion"/>
  </si>
  <si>
    <t>淡水一日遊</t>
    <phoneticPr fontId="1" type="noConversion"/>
  </si>
  <si>
    <t>宜蘭溯溪</t>
    <phoneticPr fontId="1" type="noConversion"/>
  </si>
  <si>
    <t>盈虧跟維修7:3 (共賺12177 ，我們8524 ，維修3653 )</t>
    <phoneticPr fontId="1" type="noConversion"/>
  </si>
  <si>
    <t>西門町</t>
    <phoneticPr fontId="1" type="noConversion"/>
  </si>
  <si>
    <t>多</t>
    <phoneticPr fontId="1" type="noConversion"/>
  </si>
  <si>
    <t>盈虧跟維修7:3 (共虧3237 ，我們2266 ，維修971 )</t>
    <phoneticPr fontId="1" type="noConversion"/>
  </si>
  <si>
    <t>盈虧跟維修7:3 (共虧5388 ，我們3772 ，維修1616 )</t>
    <phoneticPr fontId="1" type="noConversion"/>
  </si>
  <si>
    <t>網站費用84美金</t>
    <phoneticPr fontId="1" type="noConversion"/>
  </si>
  <si>
    <t>網站費用15.17美金</t>
    <phoneticPr fontId="1" type="noConversion"/>
  </si>
  <si>
    <t>買書(8本)</t>
    <phoneticPr fontId="1" type="noConversion"/>
  </si>
  <si>
    <t>多</t>
    <phoneticPr fontId="1" type="noConversion"/>
  </si>
  <si>
    <t>盈虧跟維修7:3 (共虧984 ，我們689 ，維修295 )</t>
    <phoneticPr fontId="1" type="noConversion"/>
  </si>
  <si>
    <t>買書</t>
    <phoneticPr fontId="1" type="noConversion"/>
  </si>
  <si>
    <t>達達尾牙</t>
    <phoneticPr fontId="1" type="noConversion"/>
  </si>
  <si>
    <t>婷婷尾牙</t>
    <phoneticPr fontId="1" type="noConversion"/>
  </si>
  <si>
    <t>高雄旅遊</t>
    <phoneticPr fontId="1" type="noConversion"/>
  </si>
  <si>
    <t>空</t>
    <phoneticPr fontId="1" type="noConversion"/>
  </si>
  <si>
    <t>盈虧跟維修7:3 (共虧3249 ，我們2274 ，維修975 ) 兆赫</t>
    <phoneticPr fontId="1" type="noConversion"/>
  </si>
  <si>
    <t>多</t>
    <phoneticPr fontId="1" type="noConversion"/>
  </si>
  <si>
    <t>專案收入(2011/3/18,新明眼鏡)</t>
    <phoneticPr fontId="1" type="noConversion"/>
  </si>
  <si>
    <t>專案收入(2012/3/18,新明眼鏡)</t>
    <phoneticPr fontId="1" type="noConversion"/>
  </si>
  <si>
    <t>新明眼鏡網站收入</t>
    <phoneticPr fontId="1" type="noConversion"/>
  </si>
  <si>
    <t>2011/3/18註冊網站，先註冊兩年，網域也要在續約(公司吸收)</t>
    <phoneticPr fontId="1" type="noConversion"/>
  </si>
  <si>
    <t>2013/3/18續約4年網址，空間為去年先買的，收黃義達一年費用4000</t>
    <phoneticPr fontId="1" type="noConversion"/>
  </si>
  <si>
    <t>大湖草莓之旅(每人出500元)</t>
    <phoneticPr fontId="1" type="noConversion"/>
  </si>
  <si>
    <t>老婆帳戶扣款</t>
    <phoneticPr fontId="1" type="noConversion"/>
  </si>
  <si>
    <t>Godaddy</t>
    <phoneticPr fontId="1" type="noConversion"/>
  </si>
  <si>
    <t>網址註冊4年</t>
    <phoneticPr fontId="1" type="noConversion"/>
  </si>
  <si>
    <t>網站費用30.68美金</t>
    <phoneticPr fontId="1" type="noConversion"/>
  </si>
  <si>
    <t>(與下方合併)</t>
    <phoneticPr fontId="1" type="noConversion"/>
  </si>
  <si>
    <t>盈虧跟維修7:3 (共虧10756 ，我們7529 ，維修3227 ) 宏達權證</t>
    <phoneticPr fontId="1" type="noConversion"/>
  </si>
  <si>
    <t>盈虧跟維修7:3 (共虧11212 ，我們7848 ，維修3364 ) 宏達權證</t>
    <phoneticPr fontId="1" type="noConversion"/>
  </si>
  <si>
    <t>增資8萬(跟老婆一人增資4萬，做橡膠)</t>
    <phoneticPr fontId="1" type="noConversion"/>
  </si>
  <si>
    <r>
      <t>盈虧跟維修7:3 (共虧20333 ，我們14233 ，維修6100 ) 宏達權證</t>
    </r>
    <r>
      <rPr>
        <sz val="12"/>
        <color rgb="FFFF0000"/>
        <rFont val="新細明體"/>
        <family val="1"/>
        <charset val="136"/>
        <scheme val="minor"/>
      </rPr>
      <t>(老婆先墊款5萬，1萬已還，4萬轉增資)</t>
    </r>
    <phoneticPr fontId="1" type="noConversion"/>
  </si>
  <si>
    <t>興運整合資訊(張大哥)</t>
    <phoneticPr fontId="1" type="noConversion"/>
  </si>
  <si>
    <t>增加靜態網頁與Menu</t>
    <phoneticPr fontId="1" type="noConversion"/>
  </si>
  <si>
    <t>原子能委員會增加頁面</t>
    <phoneticPr fontId="1" type="noConversion"/>
  </si>
  <si>
    <t>開發薪資(原子能委員會增加頁面)</t>
    <phoneticPr fontId="1" type="noConversion"/>
  </si>
  <si>
    <t>電腦設備添購</t>
    <phoneticPr fontId="1" type="noConversion"/>
  </si>
  <si>
    <t>表哥公司股東(阿宏)</t>
    <phoneticPr fontId="1" type="noConversion"/>
  </si>
  <si>
    <t>網路線添購</t>
    <phoneticPr fontId="1" type="noConversion"/>
  </si>
  <si>
    <t>設備售出收入</t>
    <phoneticPr fontId="1" type="noConversion"/>
  </si>
  <si>
    <t>設備安裝人力薪資</t>
    <phoneticPr fontId="1" type="noConversion"/>
  </si>
  <si>
    <t>燦坤</t>
    <phoneticPr fontId="1" type="noConversion"/>
  </si>
  <si>
    <t>原價屋</t>
    <phoneticPr fontId="1" type="noConversion"/>
  </si>
  <si>
    <t>明年要再跟他續約要再收5000/y，10000轉福利金</t>
    <phoneticPr fontId="1" type="noConversion"/>
  </si>
  <si>
    <t>521轉福利金</t>
    <phoneticPr fontId="1" type="noConversion"/>
  </si>
  <si>
    <t>設備售出收入(2012/7/1)</t>
    <phoneticPr fontId="1" type="noConversion"/>
  </si>
  <si>
    <t>小布</t>
    <phoneticPr fontId="1" type="noConversion"/>
  </si>
  <si>
    <t>性福資訊站活動網頁</t>
  </si>
  <si>
    <t>老婆媽媽</t>
    <phoneticPr fontId="1" type="noConversion"/>
  </si>
  <si>
    <t>產基會網站</t>
    <phoneticPr fontId="1" type="noConversion"/>
  </si>
  <si>
    <t>借住費(產基會網站)</t>
    <phoneticPr fontId="1" type="noConversion"/>
  </si>
  <si>
    <t>開發薪資(產基會網站)</t>
    <phoneticPr fontId="1" type="noConversion"/>
  </si>
  <si>
    <t>IDAH網站</t>
    <phoneticPr fontId="1" type="noConversion"/>
  </si>
  <si>
    <t>v</t>
    <phoneticPr fontId="1" type="noConversion"/>
  </si>
  <si>
    <t>借住約一周費用，如不收另轉福利金(吃鼎泰豐了)</t>
    <phoneticPr fontId="1" type="noConversion"/>
  </si>
  <si>
    <t>js切換flash</t>
    <phoneticPr fontId="1" type="noConversion"/>
  </si>
  <si>
    <t>心六藝住戶的500禮卷</t>
    <phoneticPr fontId="1" type="noConversion"/>
  </si>
  <si>
    <t>Dummy達迷酒坊</t>
    <phoneticPr fontId="1" type="noConversion"/>
  </si>
  <si>
    <t>v</t>
    <phoneticPr fontId="1" type="noConversion"/>
  </si>
  <si>
    <t>富裕自由顧問系統</t>
    <phoneticPr fontId="1" type="noConversion"/>
  </si>
  <si>
    <t>系統已交付 (2012/10/19 富邦收目前未付專案款15000，先算在IDAH)</t>
    <phoneticPr fontId="1" type="noConversion"/>
  </si>
  <si>
    <t>(2012/10/19 富邦收目前未付專案款15000，先算在IDAH)</t>
  </si>
  <si>
    <t>v</t>
    <phoneticPr fontId="1" type="noConversion"/>
  </si>
  <si>
    <t>(2012/08/21 富邦收款15000，先撥13000)</t>
    <phoneticPr fontId="1" type="noConversion"/>
  </si>
  <si>
    <t>系統已交付 (2012/08/21 先收15000富邦) (2012/11/13 台北富邦 共付15500)</t>
    <phoneticPr fontId="1" type="noConversion"/>
  </si>
  <si>
    <t>系統已交付 (2012/11/13 台北富邦 共付15500)</t>
  </si>
  <si>
    <t>v</t>
    <phoneticPr fontId="1" type="noConversion"/>
  </si>
  <si>
    <t>v</t>
    <phoneticPr fontId="1" type="noConversion"/>
  </si>
  <si>
    <t>系統已交付 (2012/11/13 台北富邦 共付15500)</t>
    <phoneticPr fontId="1" type="noConversion"/>
  </si>
  <si>
    <t>系統已交付</t>
    <phoneticPr fontId="1" type="noConversion"/>
  </si>
  <si>
    <t>開發薪資(性福資訊站活動網頁)</t>
    <phoneticPr fontId="1" type="noConversion"/>
  </si>
  <si>
    <t>開發薪資(js切換flash)</t>
    <phoneticPr fontId="1" type="noConversion"/>
  </si>
  <si>
    <t>開發薪資(富裕自由顧問系統)</t>
    <phoneticPr fontId="1" type="noConversion"/>
  </si>
  <si>
    <t>鋁門窗形象網站</t>
    <phoneticPr fontId="1" type="noConversion"/>
  </si>
  <si>
    <t>開發薪資(Dummy達迷酒坊)</t>
    <phoneticPr fontId="1" type="noConversion"/>
  </si>
  <si>
    <t>盈虧跟維修8:2 (共賺1382，我們1106，維修276)(3702大聯大)1張</t>
    <phoneticPr fontId="1" type="noConversion"/>
  </si>
  <si>
    <t>盈虧跟維修8:2 (共賺151，我們121，維修30)(2404漢唐)1張</t>
    <phoneticPr fontId="1" type="noConversion"/>
  </si>
  <si>
    <t>空</t>
    <phoneticPr fontId="1" type="noConversion"/>
  </si>
  <si>
    <t>盈虧跟維修8:2 (共賺718，我們574，維修144)(3702大聯大)1張</t>
    <phoneticPr fontId="1" type="noConversion"/>
  </si>
  <si>
    <t>盈虧跟維修8:2 (共虧226，我們185，維修41)(2206三陽)1張</t>
    <phoneticPr fontId="1" type="noConversion"/>
  </si>
  <si>
    <t>盈虧跟維修8:2 (共賺436，我們349，維修87)(2103台橡)1張</t>
    <phoneticPr fontId="1" type="noConversion"/>
  </si>
  <si>
    <t>盈虧跟維修8:2 (共賺418，我們334，維修84)(3702大聯大)1張</t>
    <phoneticPr fontId="1" type="noConversion"/>
  </si>
  <si>
    <t>盈虧跟維修8:2 (共虧1572，我們1258，維修314)(3702大聯大)2張</t>
    <phoneticPr fontId="1" type="noConversion"/>
  </si>
  <si>
    <t>盈虧跟維修8:2 (共虧1278，我們1022，維修256)(1301台塑)1張</t>
    <phoneticPr fontId="1" type="noConversion"/>
  </si>
  <si>
    <t>盈虧跟維修8:2 (共虧2223，我們1778，維修445)(1326台化)1張</t>
    <phoneticPr fontId="1" type="noConversion"/>
  </si>
  <si>
    <t>多</t>
    <phoneticPr fontId="1" type="noConversion"/>
  </si>
  <si>
    <t>盈虧跟維修8:2 (共賺22800 JPY，我們18240，維修4560)(東京橡膠)1口 (本次出場有下錯單、所以多操作到一口，不詳列)</t>
    <phoneticPr fontId="1" type="noConversion"/>
  </si>
  <si>
    <t>盈虧跟維修8:2 (共賺23900 JPY，我們19120，維修4780)(東京橡膠)1口</t>
    <phoneticPr fontId="1" type="noConversion"/>
  </si>
  <si>
    <t>盈虧跟維修8:2 (共虧3611，我們2889，維修722)(1477聚陽)1張</t>
    <phoneticPr fontId="1" type="noConversion"/>
  </si>
  <si>
    <t>盈虧跟維修8:2 (共虧1097，我們878，維修219)(4426利勤)1張</t>
    <phoneticPr fontId="1" type="noConversion"/>
  </si>
  <si>
    <t>盈虧跟維修8:2 (共賺5816，我們4653，維修1163)(4426利勤)1張</t>
    <phoneticPr fontId="1" type="noConversion"/>
  </si>
  <si>
    <t>盈虧跟維修8:2 (共賺1242，我們994，維修248)(6278台表科)1張</t>
    <phoneticPr fontId="1" type="noConversion"/>
  </si>
  <si>
    <t>2012橡膠盈餘</t>
    <phoneticPr fontId="1" type="noConversion"/>
  </si>
  <si>
    <t>盈虧跟維修8:2 (共賺25935，我們20748，維修5187)(東京橡膠2012盈餘)</t>
    <phoneticPr fontId="1" type="noConversion"/>
  </si>
  <si>
    <t>空</t>
    <phoneticPr fontId="1" type="noConversion"/>
  </si>
  <si>
    <t>本次損益(日幣)</t>
    <phoneticPr fontId="1" type="noConversion"/>
  </si>
  <si>
    <t>匯率</t>
    <phoneticPr fontId="1" type="noConversion"/>
  </si>
  <si>
    <t>盈虧跟維修8:2 (共賺27400 JPY，我們21920，維修5480)(東京橡膠)1口(匯率0.35)</t>
    <phoneticPr fontId="1" type="noConversion"/>
  </si>
  <si>
    <t>新明眼鏡網站收入</t>
    <phoneticPr fontId="1" type="noConversion"/>
  </si>
  <si>
    <t>開發薪資(新明眼鏡網站收入)</t>
    <phoneticPr fontId="1" type="noConversion"/>
  </si>
  <si>
    <t>系統已交付 (已付款)</t>
    <phoneticPr fontId="1" type="noConversion"/>
  </si>
  <si>
    <t>v</t>
    <phoneticPr fontId="1" type="noConversion"/>
  </si>
  <si>
    <t>v</t>
    <phoneticPr fontId="1" type="noConversion"/>
  </si>
  <si>
    <t>永續網站</t>
    <phoneticPr fontId="1" type="noConversion"/>
  </si>
  <si>
    <t>系統已交付(2013/07/01 15000台北富邦)</t>
    <phoneticPr fontId="1" type="noConversion"/>
  </si>
  <si>
    <t>銀河台北診所形象網站</t>
    <phoneticPr fontId="1" type="noConversion"/>
  </si>
  <si>
    <t>彼得.杜拉克形象網站</t>
    <phoneticPr fontId="1" type="noConversion"/>
  </si>
  <si>
    <t>盈虧跟維修8:2 (共賺2444，我們1955，維修489)(4426利勤)1張</t>
    <phoneticPr fontId="1" type="noConversion"/>
  </si>
  <si>
    <t>空</t>
    <phoneticPr fontId="1" type="noConversion"/>
  </si>
  <si>
    <t>盈虧跟維修8:2 (共虧2263，我們1810，維修453)(8039台虹)1張</t>
    <phoneticPr fontId="1" type="noConversion"/>
  </si>
  <si>
    <t>盈虧跟維修8:2 (共虧774，我們619，維修155)(2383台光電)1張</t>
    <phoneticPr fontId="1" type="noConversion"/>
  </si>
  <si>
    <t>盈虧跟維修8:2 (共虧1917，我們1534，維修383)(3702大聯大)1張</t>
    <phoneticPr fontId="1" type="noConversion"/>
  </si>
  <si>
    <t>多</t>
    <phoneticPr fontId="1" type="noConversion"/>
  </si>
  <si>
    <t>盈虧跟維修8:2 (共虧1471，我們1177，維修294(3702大聯大)1張</t>
    <phoneticPr fontId="1" type="noConversion"/>
  </si>
  <si>
    <t>盈虧跟維修8:2 (共賺1117，我們893，維修223)(3702大聯大)1張</t>
    <phoneticPr fontId="1" type="noConversion"/>
  </si>
  <si>
    <t>盈虧跟維修8:2 (共賺2336，我們1869，維修467)(3045台灣大)1張</t>
    <phoneticPr fontId="1" type="noConversion"/>
  </si>
  <si>
    <t>盈虧跟維修8:2 (共賺1304，我們1043，維修261)(6112聚碩)1張</t>
    <phoneticPr fontId="1" type="noConversion"/>
  </si>
  <si>
    <t>盈虧跟維修8:2 (共賺5234，我們4187，維修1047)(1216統一)1張</t>
    <phoneticPr fontId="1" type="noConversion"/>
  </si>
  <si>
    <t>多</t>
    <phoneticPr fontId="1" type="noConversion"/>
  </si>
  <si>
    <t>太少了不列入分帳(1451年興)</t>
    <phoneticPr fontId="1" type="noConversion"/>
  </si>
  <si>
    <t>盈虧跟維修8:2 (共賺674，我們539，維修135)(6112聚碩)1張</t>
    <phoneticPr fontId="1" type="noConversion"/>
  </si>
  <si>
    <t>(5234達興) 2張的股息</t>
    <phoneticPr fontId="1" type="noConversion"/>
  </si>
  <si>
    <t>(5434崇越) 1張的股息</t>
    <phoneticPr fontId="1" type="noConversion"/>
  </si>
  <si>
    <t>空</t>
    <phoneticPr fontId="1" type="noConversion"/>
  </si>
  <si>
    <t>空</t>
    <phoneticPr fontId="1" type="noConversion"/>
  </si>
  <si>
    <t>盈虧跟維修8:2 (共賺970，我們776，維修194)(2347聯強)1張</t>
    <phoneticPr fontId="1" type="noConversion"/>
  </si>
  <si>
    <t>空</t>
  </si>
  <si>
    <t>盈虧跟維修8:2 (共賺1194，我們955，維修239)(5434崇越)1張</t>
    <phoneticPr fontId="1" type="noConversion"/>
  </si>
  <si>
    <t>空</t>
    <phoneticPr fontId="1" type="noConversion"/>
  </si>
  <si>
    <t>多</t>
    <phoneticPr fontId="1" type="noConversion"/>
  </si>
  <si>
    <t>2013總結</t>
    <phoneticPr fontId="1" type="noConversion"/>
  </si>
  <si>
    <t>盈虧跟維修8:2 (共賺70500 JPY，我們56400，維修14100)(東京橡膠)1口(匯率0.27)</t>
    <phoneticPr fontId="1" type="noConversion"/>
  </si>
  <si>
    <t>盈虧跟維修8:2 (共賺19035，我們15228，維修3807)(日本商品2013盈餘)</t>
    <phoneticPr fontId="1" type="noConversion"/>
  </si>
  <si>
    <t>2013日本商品盈餘</t>
    <phoneticPr fontId="1" type="noConversion"/>
  </si>
  <si>
    <t>多</t>
    <phoneticPr fontId="1" type="noConversion"/>
  </si>
  <si>
    <t>增資56萬(跟老婆一人增資28萬，做股票)</t>
    <phoneticPr fontId="1" type="noConversion"/>
  </si>
  <si>
    <t>盈虧跟維修9:1 (共賺9510，我們8559，維修951)(8109博大)1張</t>
    <phoneticPr fontId="1" type="noConversion"/>
  </si>
  <si>
    <t>盈虧跟維修9:1 (共賺11114，我們10003，維修1111)(8109博大)1張</t>
    <phoneticPr fontId="1" type="noConversion"/>
  </si>
  <si>
    <t>盈虧跟維修9:1 (共賺10238，我們9214，維修1024)(8109博大)1張</t>
    <phoneticPr fontId="1" type="noConversion"/>
  </si>
  <si>
    <t>盈虧跟維修9:1 (共賺11086，我們9977，維修1109)(8109博大)1張</t>
    <phoneticPr fontId="1" type="noConversion"/>
  </si>
  <si>
    <t>盈虧跟維修9:1 (共賺9884，我們8896，維修988)(8109博大)1張</t>
    <phoneticPr fontId="1" type="noConversion"/>
  </si>
  <si>
    <t>(5434崇越) 配股19股賣出</t>
    <phoneticPr fontId="1" type="noConversion"/>
  </si>
  <si>
    <t>盈虧跟維修9:1 (共賺13454，我們12109，維修1345)(8109博大)1張</t>
    <phoneticPr fontId="1" type="noConversion"/>
  </si>
  <si>
    <t>盈虧跟維修8:2 (共虧12642，我們10114，維修2528)(5234達興)1張</t>
    <phoneticPr fontId="1" type="noConversion"/>
  </si>
  <si>
    <t>盈虧跟維修8:2 (共虧9337，我們7470，維修1867)(5234達興)1張</t>
    <phoneticPr fontId="1" type="noConversion"/>
  </si>
  <si>
    <t>盈虧跟維修8:2 (共賺1076，我們861，維修215)(5234達興)1張</t>
    <phoneticPr fontId="1" type="noConversion"/>
  </si>
  <si>
    <t>多</t>
    <phoneticPr fontId="1" type="noConversion"/>
  </si>
  <si>
    <t>空</t>
    <phoneticPr fontId="1" type="noConversion"/>
  </si>
  <si>
    <t>太少了不列入分帳(6257矽格)1張</t>
    <phoneticPr fontId="1" type="noConversion"/>
  </si>
  <si>
    <t>盈虧跟維修9.4:0.6 (共賺4639，我們4361，維修278)(2402毅嘉)1張, 達興換</t>
    <phoneticPr fontId="1" type="noConversion"/>
  </si>
  <si>
    <t>盈虧跟維修9.4:0.6 (共賺4640，我們4362，維修278)(2402毅嘉)1張, 達興換</t>
    <phoneticPr fontId="1" type="noConversion"/>
  </si>
  <si>
    <t>盈虧跟維修9.4:0.6 (共賺4645，我們4366，維修279)(2402毅嘉)1張</t>
    <phoneticPr fontId="1" type="noConversion"/>
  </si>
  <si>
    <t>盈虧跟維修9.4:0.6 (共賺775，我們729，維修46)(3702大聯大)1張</t>
    <phoneticPr fontId="1" type="noConversion"/>
  </si>
  <si>
    <t>盈虧跟維修9.4:0.6 (共賺776，我們，維修47)(3702大聯大)1張</t>
    <phoneticPr fontId="1" type="noConversion"/>
  </si>
  <si>
    <t>盈虧跟維修9:1 (共賺2049，我們1844，維修205)(3023信邦)1張</t>
    <phoneticPr fontId="1" type="noConversion"/>
  </si>
  <si>
    <t>盈虧跟維修9:1 (共賺1798，我們1618，維修180)(3023信邦)1張</t>
    <phoneticPr fontId="1" type="noConversion"/>
  </si>
  <si>
    <t>盈虧跟維修9:1 (共賺799，我們719，維修80)(3023信邦)1張</t>
    <phoneticPr fontId="1" type="noConversion"/>
  </si>
  <si>
    <t>太少了不列入分帳(3023信邦)1張</t>
    <phoneticPr fontId="1" type="noConversion"/>
  </si>
  <si>
    <t>盈虧跟維修9.4:0.6 (共賺2200，我們2068，維修132)(3023信邦)1張</t>
    <phoneticPr fontId="1" type="noConversion"/>
  </si>
  <si>
    <t>盈虧跟維修9.4:0.6 (共賺2403，我們2259，維修144)(2441超豐)1張</t>
    <phoneticPr fontId="1" type="noConversion"/>
  </si>
  <si>
    <t>盈虧跟維修9.4:0.6 (共賺951，我們894，維修57)(2441超豐)1張</t>
    <phoneticPr fontId="1" type="noConversion"/>
  </si>
  <si>
    <t>盈虧跟維修9.4:0.6 (共賺2053，我們1930，維修123)(2441超豐)1張</t>
    <phoneticPr fontId="1" type="noConversion"/>
  </si>
  <si>
    <t>盈虧跟維修9.4:0.6 (共賺902，我們848，維修54)(2441)超豐1張</t>
    <phoneticPr fontId="1" type="noConversion"/>
  </si>
  <si>
    <t>(5349先豐)1張</t>
    <phoneticPr fontId="1" type="noConversion"/>
  </si>
  <si>
    <t>(4912聯德)1張, 達興換</t>
    <phoneticPr fontId="1" type="noConversion"/>
  </si>
  <si>
    <t>(4912聯德)1張</t>
    <phoneticPr fontId="1" type="noConversion"/>
  </si>
  <si>
    <t>(6145勁永)1張</t>
    <phoneticPr fontId="1" type="noConversion"/>
  </si>
  <si>
    <t>(8213志超) 1張</t>
    <phoneticPr fontId="1" type="noConversion"/>
  </si>
  <si>
    <t>(2383台光電) 1張</t>
    <phoneticPr fontId="1" type="noConversion"/>
  </si>
  <si>
    <t>盈虧跟維修9.4:0.6 (共賺1839，我們1729，維修110)(3483力致)1張</t>
    <phoneticPr fontId="1" type="noConversion"/>
  </si>
  <si>
    <t>盈虧跟維修9.4:0.6 (共賺1838，我們1728，維修110)(3483力致)1張</t>
    <phoneticPr fontId="1" type="noConversion"/>
  </si>
  <si>
    <t>盈虧跟維修9.4:0.6 (共賺637，我們599，維修38)(3483力致)1張</t>
    <phoneticPr fontId="1" type="noConversion"/>
  </si>
  <si>
    <t>盈虧跟維修9.4:0.6 (共虧72，我們68，維修4)(3483力致)1張</t>
    <phoneticPr fontId="1" type="noConversion"/>
  </si>
  <si>
    <t>盈虧跟維修9.4:0.6 (共虧71，我們67，維修4)(3483力致)1張</t>
    <phoneticPr fontId="1" type="noConversion"/>
  </si>
  <si>
    <t>2014總結</t>
    <phoneticPr fontId="1" type="noConversion"/>
  </si>
  <si>
    <t>盈虧跟維修8:2 (共虧22200 JPY17760，我們，維修4440)(東京橡膠)1口(匯率0.3)</t>
    <phoneticPr fontId="1" type="noConversion"/>
  </si>
  <si>
    <t>(4909 新復興) 1張</t>
    <phoneticPr fontId="1" type="noConversion"/>
  </si>
  <si>
    <t>(8213志超) 2張 股息</t>
    <phoneticPr fontId="1" type="noConversion"/>
  </si>
  <si>
    <t>(5349先豐)1張 股息</t>
    <phoneticPr fontId="1" type="noConversion"/>
  </si>
  <si>
    <t>(4909 新復興) 2張 股息</t>
    <phoneticPr fontId="1" type="noConversion"/>
  </si>
  <si>
    <t>(1708 東鹼) 1張</t>
    <phoneticPr fontId="1" type="noConversion"/>
  </si>
  <si>
    <t>(4912聯德)21張 股息</t>
    <phoneticPr fontId="1" type="noConversion"/>
  </si>
  <si>
    <t>(2383台光電)1張 股息，待9/26老婆帳戶確認</t>
    <phoneticPr fontId="1" type="noConversion"/>
  </si>
  <si>
    <t>2014日本商品盈餘</t>
    <phoneticPr fontId="1" type="noConversion"/>
  </si>
  <si>
    <t>2014外匯總結</t>
    <phoneticPr fontId="1" type="noConversion"/>
  </si>
  <si>
    <t>(1708 東鹼) 1張 (這張轉資金給老婆帳戶)</t>
    <phoneticPr fontId="1" type="noConversion"/>
  </si>
  <si>
    <t>外匯入金3000成本+400媽媽借款息</t>
    <phoneticPr fontId="1" type="noConversion"/>
  </si>
  <si>
    <t>(4527 堃霖) 1張 (這張轉資金給老婆帳戶)</t>
    <phoneticPr fontId="1" type="noConversion"/>
  </si>
  <si>
    <t>年度</t>
    <phoneticPr fontId="1" type="noConversion"/>
  </si>
  <si>
    <t>結算損益</t>
    <phoneticPr fontId="1" type="noConversion"/>
  </si>
  <si>
    <t>2010</t>
    <phoneticPr fontId="1" type="noConversion"/>
  </si>
  <si>
    <t>2011</t>
    <phoneticPr fontId="1" type="noConversion"/>
  </si>
  <si>
    <t>2012</t>
    <phoneticPr fontId="1" type="noConversion"/>
  </si>
  <si>
    <t>2013</t>
    <phoneticPr fontId="1" type="noConversion"/>
  </si>
  <si>
    <t>2014</t>
    <phoneticPr fontId="1" type="noConversion"/>
  </si>
  <si>
    <t>買書(Toeic)</t>
    <phoneticPr fontId="1" type="noConversion"/>
  </si>
  <si>
    <t>已請款</t>
    <phoneticPr fontId="1" type="noConversion"/>
  </si>
  <si>
    <t>筆電記憶體</t>
    <phoneticPr fontId="1" type="noConversion"/>
  </si>
  <si>
    <t>防潮箱</t>
    <phoneticPr fontId="1" type="noConversion"/>
  </si>
  <si>
    <t>分享器</t>
    <phoneticPr fontId="1" type="noConversion"/>
  </si>
  <si>
    <t>住戶的300禮卷</t>
    <phoneticPr fontId="1" type="noConversion"/>
  </si>
  <si>
    <t>已給老婆</t>
    <phoneticPr fontId="1" type="noConversion"/>
  </si>
  <si>
    <t>麗鳳朋友螢幕</t>
    <phoneticPr fontId="1" type="noConversion"/>
  </si>
  <si>
    <t>貓狗月曆打9折</t>
    <phoneticPr fontId="1" type="noConversion"/>
  </si>
  <si>
    <t>營業員提供100禮卷</t>
    <phoneticPr fontId="1" type="noConversion"/>
  </si>
  <si>
    <t>住戶的200禮卷</t>
    <phoneticPr fontId="1" type="noConversion"/>
  </si>
  <si>
    <t>看電影買麵包&amp;水</t>
    <phoneticPr fontId="1" type="noConversion"/>
  </si>
  <si>
    <t>老婆帳戶扣款</t>
    <phoneticPr fontId="1" type="noConversion"/>
  </si>
  <si>
    <t>發票中獎</t>
    <phoneticPr fontId="1" type="noConversion"/>
  </si>
  <si>
    <t>已給老婆</t>
    <phoneticPr fontId="1" type="noConversion"/>
  </si>
  <si>
    <t>宜蘭客運*4張</t>
    <phoneticPr fontId="1" type="noConversion"/>
  </si>
  <si>
    <t>桌遊3款</t>
    <phoneticPr fontId="1" type="noConversion"/>
  </si>
  <si>
    <t>分享器</t>
    <phoneticPr fontId="1" type="noConversion"/>
  </si>
  <si>
    <t>累計盈餘</t>
    <phoneticPr fontId="1" type="noConversion"/>
  </si>
  <si>
    <t>(8109 博大) 1張 (這張轉資金給老婆帳戶)</t>
    <phoneticPr fontId="1" type="noConversion"/>
  </si>
  <si>
    <t>(6277 宏正) 1張 (這張轉資金給老婆帳戶)</t>
    <phoneticPr fontId="1" type="noConversion"/>
  </si>
  <si>
    <t>(1708 東鹼) 1張  (這張原本老婆先出，轉增資)</t>
    <phoneticPr fontId="1" type="noConversion"/>
  </si>
  <si>
    <t>(4527 堃霖) 1張  (這張原本老婆先出，轉增資)</t>
    <phoneticPr fontId="1" type="noConversion"/>
  </si>
  <si>
    <t>(2458 義隆) 8張 (這張轉資金給老婆帳戶)</t>
    <phoneticPr fontId="1" type="noConversion"/>
  </si>
  <si>
    <t xml:space="preserve">(8109 博大) 1張 </t>
    <phoneticPr fontId="1" type="noConversion"/>
  </si>
  <si>
    <t>上課費用2400+4900+4900=12200</t>
    <phoneticPr fontId="1" type="noConversion"/>
  </si>
  <si>
    <t>(4951 精拓科) 精拓減資10張共9980</t>
    <phoneticPr fontId="1" type="noConversion"/>
  </si>
  <si>
    <t>EPS</t>
    <phoneticPr fontId="1" type="noConversion"/>
  </si>
  <si>
    <t>期初股本</t>
    <phoneticPr fontId="1" type="noConversion"/>
  </si>
  <si>
    <t>2015</t>
    <phoneticPr fontId="1" type="noConversion"/>
  </si>
  <si>
    <t>(2609 陽明) 5張</t>
    <phoneticPr fontId="1" type="noConversion"/>
  </si>
  <si>
    <t>ROE</t>
    <phoneticPr fontId="1" type="noConversion"/>
  </si>
  <si>
    <t>ROA</t>
    <phoneticPr fontId="1" type="noConversion"/>
  </si>
  <si>
    <t>累積未分配盈餘</t>
    <phoneticPr fontId="1" type="noConversion"/>
  </si>
  <si>
    <t>期初股東權益</t>
    <phoneticPr fontId="1" type="noConversion"/>
  </si>
  <si>
    <t>負債比</t>
    <phoneticPr fontId="1" type="noConversion"/>
  </si>
  <si>
    <t>(2730 美麗信) 2張</t>
    <phoneticPr fontId="1" type="noConversion"/>
  </si>
  <si>
    <t>(4951 精拓科) 10張 (共買10張成本137849 減資1成退9980 變成9張, 成本便127869)</t>
    <phoneticPr fontId="1" type="noConversion"/>
  </si>
  <si>
    <t>(8086宏捷科)5張 (這張轉資金給老婆帳戶)</t>
    <phoneticPr fontId="1" type="noConversion"/>
  </si>
  <si>
    <t>姓名</t>
    <phoneticPr fontId="1" type="noConversion"/>
  </si>
  <si>
    <t>股數</t>
    <phoneticPr fontId="1" type="noConversion"/>
  </si>
  <si>
    <t>吳信達</t>
    <phoneticPr fontId="1" type="noConversion"/>
  </si>
  <si>
    <t>蘇琬婷</t>
    <phoneticPr fontId="1" type="noConversion"/>
  </si>
  <si>
    <t>每股認購金額</t>
    <phoneticPr fontId="1" type="noConversion"/>
  </si>
  <si>
    <t>認購金額</t>
    <phoneticPr fontId="1" type="noConversion"/>
  </si>
  <si>
    <t>蔡素芬</t>
    <phoneticPr fontId="1" type="noConversion"/>
  </si>
  <si>
    <t>資本公積</t>
    <phoneticPr fontId="1" type="noConversion"/>
  </si>
  <si>
    <t>股本</t>
    <phoneticPr fontId="1" type="noConversion"/>
  </si>
  <si>
    <t>(6239 力成) 1張</t>
    <phoneticPr fontId="1" type="noConversion"/>
  </si>
  <si>
    <t>(4533 協易機) 2張</t>
    <phoneticPr fontId="1" type="noConversion"/>
  </si>
  <si>
    <t>(2402毅嘉)4張 (這張轉資金給老婆帳戶)</t>
    <phoneticPr fontId="1" type="noConversion"/>
  </si>
  <si>
    <t>期初每股淨值</t>
    <phoneticPr fontId="1" type="noConversion"/>
  </si>
  <si>
    <t>期末每股淨值</t>
    <phoneticPr fontId="1" type="noConversion"/>
  </si>
  <si>
    <t>未實現損益</t>
    <phoneticPr fontId="1" type="noConversion"/>
  </si>
  <si>
    <t>(8109 博大) 4張 (這張轉資金給老婆帳戶)</t>
    <phoneticPr fontId="1" type="noConversion"/>
  </si>
  <si>
    <t>(8109 博大) 2張 (這張轉資金給老婆帳戶)</t>
    <phoneticPr fontId="1" type="noConversion"/>
  </si>
  <si>
    <t>(1708 東鹼) 2張</t>
    <phoneticPr fontId="1" type="noConversion"/>
  </si>
  <si>
    <t>現金股利</t>
    <phoneticPr fontId="1" type="noConversion"/>
  </si>
  <si>
    <t>股票股利</t>
    <phoneticPr fontId="1" type="noConversion"/>
  </si>
  <si>
    <t>股利分配</t>
    <phoneticPr fontId="1" type="noConversion"/>
  </si>
  <si>
    <t>年度</t>
    <phoneticPr fontId="1" type="noConversion"/>
  </si>
  <si>
    <t>(3030德律)1張</t>
    <phoneticPr fontId="1" type="noConversion"/>
  </si>
  <si>
    <t>(6239 力成) 2張  (這張原本老婆先出，轉增資)</t>
    <phoneticPr fontId="1" type="noConversion"/>
  </si>
  <si>
    <t>(1340 F-勝悅)1張</t>
    <phoneticPr fontId="1" type="noConversion"/>
  </si>
  <si>
    <t>(6269 台郡)1張</t>
    <phoneticPr fontId="1" type="noConversion"/>
  </si>
  <si>
    <t>期末現金增資</t>
    <phoneticPr fontId="1" type="noConversion"/>
  </si>
  <si>
    <t>資本公積</t>
    <phoneticPr fontId="1" type="noConversion"/>
  </si>
  <si>
    <t>股票股利</t>
    <phoneticPr fontId="1" type="noConversion"/>
  </si>
  <si>
    <t>現金</t>
    <phoneticPr fontId="1" type="noConversion"/>
  </si>
  <si>
    <t>股票</t>
    <phoneticPr fontId="1" type="noConversion"/>
  </si>
  <si>
    <t>(4912聯德)25張</t>
    <phoneticPr fontId="1" type="noConversion"/>
  </si>
  <si>
    <t>(4912聯德)11張</t>
    <phoneticPr fontId="1" type="noConversion"/>
  </si>
  <si>
    <t>(4912聯德)14張</t>
    <phoneticPr fontId="1" type="noConversion"/>
  </si>
  <si>
    <t>(49121聯控一)5張 (買進時一張可換1763.67股) 共8.818張</t>
    <phoneticPr fontId="1" type="noConversion"/>
  </si>
  <si>
    <t>(4912聯德)15.564張 (原花了4483828 買 49121聯德一)28張 (買進時一張可換1763.67股) 共49.382張, 切割出25張聯德成本90.8共切割2270000,  切割出5張連控一8818股,共800674元</t>
    <phoneticPr fontId="1" type="noConversion"/>
  </si>
  <si>
    <t>(4912聯德)9張</t>
    <phoneticPr fontId="1" type="noConversion"/>
  </si>
  <si>
    <t>(4912聯德)</t>
    <phoneticPr fontId="1" type="noConversion"/>
  </si>
  <si>
    <t>2014/11/27~2015/3/25</t>
    <phoneticPr fontId="1" type="noConversion"/>
  </si>
  <si>
    <t>(4912聯德)5張</t>
    <phoneticPr fontId="1" type="noConversion"/>
  </si>
  <si>
    <t>(8086宏捷科)5張</t>
    <phoneticPr fontId="1" type="noConversion"/>
  </si>
  <si>
    <t>(4912聯德)3張</t>
    <phoneticPr fontId="1" type="noConversion"/>
  </si>
  <si>
    <t>(4912聯德)0.054張 (買進4張可轉債604516, 賣出7張現股603466)  多出54股</t>
    <phoneticPr fontId="1" type="noConversion"/>
  </si>
  <si>
    <t>(4912聯德)0.291張 (買進3張可轉債450384, 賣出5張現股428044)  多出291股</t>
    <phoneticPr fontId="1" type="noConversion"/>
  </si>
  <si>
    <t>(4972湯石)1張</t>
    <phoneticPr fontId="1" type="noConversion"/>
  </si>
  <si>
    <t>未扣除費用成本</t>
    <phoneticPr fontId="1" type="noConversion"/>
  </si>
  <si>
    <t>債務(最高)</t>
    <phoneticPr fontId="1" type="noConversion"/>
  </si>
  <si>
    <t>目前剩餘債務</t>
    <phoneticPr fontId="1" type="noConversion"/>
  </si>
  <si>
    <t>目前負債比</t>
    <phoneticPr fontId="1" type="noConversion"/>
  </si>
  <si>
    <t>帳上現金</t>
    <phoneticPr fontId="1" type="noConversion"/>
  </si>
  <si>
    <t>年末現金股利</t>
    <phoneticPr fontId="1" type="noConversion"/>
  </si>
  <si>
    <t>股票股利</t>
    <phoneticPr fontId="1" type="noConversion"/>
  </si>
  <si>
    <t>明年初預計股本</t>
    <phoneticPr fontId="1" type="noConversion"/>
  </si>
  <si>
    <t>預估明年初每股淨值</t>
    <phoneticPr fontId="1" type="noConversion"/>
  </si>
  <si>
    <t>(4972湯石)2張</t>
    <phoneticPr fontId="1" type="noConversion"/>
  </si>
  <si>
    <t>(4912聯德)2張</t>
    <phoneticPr fontId="1" type="noConversion"/>
  </si>
  <si>
    <t xml:space="preserve">合庫信貸50萬(手續3200 利息6996) </t>
    <phoneticPr fontId="1" type="noConversion"/>
  </si>
  <si>
    <t xml:space="preserve">國泰信貸65萬(手續5000 利息14427) </t>
    <phoneticPr fontId="1" type="noConversion"/>
  </si>
  <si>
    <t>(4912聯德)4張</t>
    <phoneticPr fontId="1" type="noConversion"/>
  </si>
  <si>
    <t>(4912聯德)0.054張</t>
    <phoneticPr fontId="1" type="noConversion"/>
  </si>
  <si>
    <t>(2383台光電)1張</t>
    <phoneticPr fontId="1" type="noConversion"/>
  </si>
  <si>
    <t>(4972湯石)4張</t>
    <phoneticPr fontId="1" type="noConversion"/>
  </si>
  <si>
    <t>(5349先豐)2張</t>
    <phoneticPr fontId="1" type="noConversion"/>
  </si>
  <si>
    <t>(2383台光電)2張</t>
    <phoneticPr fontId="1" type="noConversion"/>
  </si>
  <si>
    <t>(2317 鴻海)1張</t>
    <phoneticPr fontId="1" type="noConversion"/>
  </si>
  <si>
    <t>(4972湯石)5張</t>
    <phoneticPr fontId="1" type="noConversion"/>
  </si>
  <si>
    <t>(4972湯石 股票股利10*30股 ) 0.3張</t>
    <phoneticPr fontId="1" type="noConversion"/>
  </si>
  <si>
    <t>(4972湯石)2張 股息</t>
    <phoneticPr fontId="1" type="noConversion"/>
  </si>
  <si>
    <t>(4972湯石)8張 股息</t>
    <phoneticPr fontId="1" type="noConversion"/>
  </si>
  <si>
    <t>(4912聯德) 股息</t>
    <phoneticPr fontId="1" type="noConversion"/>
  </si>
  <si>
    <t>(4972湯石)3張</t>
    <phoneticPr fontId="1" type="noConversion"/>
  </si>
  <si>
    <t>單價</t>
    <phoneticPr fontId="1" type="noConversion"/>
  </si>
  <si>
    <t>(2317 鴻海)2張</t>
    <phoneticPr fontId="1" type="noConversion"/>
  </si>
  <si>
    <t>(4972湯石)6張</t>
    <phoneticPr fontId="1" type="noConversion"/>
  </si>
  <si>
    <t>聯德共賣4張</t>
    <phoneticPr fontId="1" type="noConversion"/>
  </si>
  <si>
    <t>(4972湯石)10張</t>
    <phoneticPr fontId="1" type="noConversion"/>
  </si>
  <si>
    <t>(2397 友通)3張</t>
    <phoneticPr fontId="1" type="noConversion"/>
  </si>
  <si>
    <t>(2397 友通)2張</t>
    <phoneticPr fontId="1" type="noConversion"/>
  </si>
  <si>
    <t>(2397 友通)1張</t>
    <phoneticPr fontId="1" type="noConversion"/>
  </si>
  <si>
    <t>(4912聯德)2張  (原300256 可轉債2張 3527.34股, 之一)</t>
    <phoneticPr fontId="1" type="noConversion"/>
  </si>
  <si>
    <t>聯德共賣6張</t>
    <phoneticPr fontId="1" type="noConversion"/>
  </si>
  <si>
    <t>(4972湯石)9張</t>
    <phoneticPr fontId="1" type="noConversion"/>
  </si>
  <si>
    <t>(4912聯德)1.527  (原300256 可轉債2張 3527.34股, 之一)</t>
    <phoneticPr fontId="1" type="noConversion"/>
  </si>
  <si>
    <t>(4912聯德)0.091張 (買進23張可轉債602051, 賣出40張現股573071 原28980)  多出564股</t>
    <phoneticPr fontId="1" type="noConversion"/>
  </si>
  <si>
    <t>(4912聯德)0.473張 (買進23張可轉債602051, 賣出40張現股573071 原28980)  多出564股</t>
    <phoneticPr fontId="1" type="noConversion"/>
  </si>
  <si>
    <t>(4972湯石)1張</t>
    <phoneticPr fontId="1" type="noConversion"/>
  </si>
  <si>
    <t>(2383台光電)5張</t>
    <phoneticPr fontId="1" type="noConversion"/>
  </si>
  <si>
    <t>(2317鴻海)1張</t>
    <phoneticPr fontId="1" type="noConversion"/>
  </si>
  <si>
    <t>2015信用貸款每月出資轉認股</t>
    <phoneticPr fontId="1" type="noConversion"/>
  </si>
  <si>
    <t>2015匯豐信貸成本 (匯豐12月還沒出來,續等待)</t>
    <phoneticPr fontId="1" type="noConversion"/>
  </si>
  <si>
    <t>2015國泰信貸成本</t>
    <phoneticPr fontId="1" type="noConversion"/>
  </si>
  <si>
    <t>2015合庫信貸成本</t>
    <phoneticPr fontId="1" type="noConversion"/>
  </si>
  <si>
    <t>2015富邦信貸成本</t>
    <phoneticPr fontId="1" type="noConversion"/>
  </si>
  <si>
    <t>2015遠東信貸成本</t>
    <phoneticPr fontId="1" type="noConversion"/>
  </si>
  <si>
    <t>預估明年長期負債</t>
    <phoneticPr fontId="1" type="noConversion"/>
  </si>
  <si>
    <t>預估明年長期負債比</t>
    <phoneticPr fontId="1" type="noConversion"/>
  </si>
  <si>
    <t>預估明年股東可轉債</t>
    <phoneticPr fontId="1" type="noConversion"/>
  </si>
  <si>
    <t>預估明年最高負債比</t>
    <phoneticPr fontId="1" type="noConversion"/>
  </si>
  <si>
    <t>2016</t>
    <phoneticPr fontId="1" type="noConversion"/>
  </si>
  <si>
    <t>(2383台光電)3張</t>
    <phoneticPr fontId="1" type="noConversion"/>
  </si>
  <si>
    <t>現金股利</t>
    <phoneticPr fontId="1" type="noConversion"/>
  </si>
  <si>
    <t>年末預估現增</t>
    <phoneticPr fontId="1" type="noConversion"/>
  </si>
  <si>
    <t>增資722500</t>
    <phoneticPr fontId="1" type="noConversion"/>
  </si>
  <si>
    <t>增資1076500</t>
    <phoneticPr fontId="1" type="noConversion"/>
  </si>
</sst>
</file>

<file path=xl/styles.xml><?xml version="1.0" encoding="utf-8"?>
<styleSheet xmlns="http://schemas.openxmlformats.org/spreadsheetml/2006/main">
  <fonts count="9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u/>
      <sz val="12"/>
      <color theme="10"/>
      <name val="新細明體"/>
      <family val="1"/>
      <charset val="136"/>
    </font>
    <font>
      <sz val="12"/>
      <color rgb="FFFF0000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  <font>
      <sz val="12"/>
      <color indexed="8"/>
      <name val="新細明體"/>
      <family val="2"/>
      <charset val="136"/>
    </font>
    <font>
      <sz val="12"/>
      <color theme="3" tint="0.39997558519241921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sz val="12"/>
      <color theme="9" tint="-0.249977111117893"/>
      <name val="新細明體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top"/>
      <protection locked="0"/>
    </xf>
    <xf numFmtId="0" fontId="5" fillId="0" borderId="0">
      <alignment vertical="center"/>
    </xf>
  </cellStyleXfs>
  <cellXfs count="16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2" borderId="0" xfId="0" applyFill="1">
      <alignment vertical="center"/>
    </xf>
    <xf numFmtId="0" fontId="2" fillId="0" borderId="0" xfId="1" applyAlignment="1" applyProtection="1">
      <alignment vertical="center"/>
    </xf>
    <xf numFmtId="14" fontId="0" fillId="3" borderId="0" xfId="0" applyNumberFormat="1" applyFill="1">
      <alignment vertical="center"/>
    </xf>
    <xf numFmtId="0" fontId="0" fillId="3" borderId="0" xfId="0" applyFill="1">
      <alignment vertical="center"/>
    </xf>
    <xf numFmtId="14" fontId="5" fillId="0" borderId="0" xfId="2" applyNumberFormat="1">
      <alignment vertical="center"/>
    </xf>
    <xf numFmtId="0" fontId="5" fillId="0" borderId="0" xfId="2">
      <alignment vertical="center"/>
    </xf>
    <xf numFmtId="14" fontId="0" fillId="0" borderId="0" xfId="0" applyNumberFormat="1" applyFill="1">
      <alignment vertical="center"/>
    </xf>
    <xf numFmtId="0" fontId="0" fillId="0" borderId="0" xfId="0" applyFill="1">
      <alignment vertical="center"/>
    </xf>
    <xf numFmtId="0" fontId="6" fillId="0" borderId="0" xfId="0" applyFont="1">
      <alignment vertical="center"/>
    </xf>
    <xf numFmtId="14" fontId="0" fillId="0" borderId="0" xfId="0" quotePrefix="1" applyNumberForma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14" fontId="0" fillId="2" borderId="0" xfId="0" applyNumberFormat="1" applyFill="1">
      <alignment vertical="center"/>
    </xf>
    <xf numFmtId="0" fontId="7" fillId="2" borderId="0" xfId="0" applyFont="1" applyFill="1">
      <alignment vertical="center"/>
    </xf>
  </cellXfs>
  <cellStyles count="3">
    <cellStyle name="Excel Built-in Normal" xfId="2"/>
    <cellStyle name="一般" xfId="0" builtinId="0"/>
    <cellStyle name="超連結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股票獲利曲線!$B$1</c:f>
              <c:strCache>
                <c:ptCount val="1"/>
                <c:pt idx="0">
                  <c:v>結算損益</c:v>
                </c:pt>
              </c:strCache>
            </c:strRef>
          </c:tx>
          <c:marker>
            <c:symbol val="none"/>
          </c:marker>
          <c:cat>
            <c:strRef>
              <c:f>股票獲利曲線!$A$2:$A$8</c:f>
              <c:strCach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strCache>
            </c:strRef>
          </c:cat>
          <c:val>
            <c:numRef>
              <c:f>股票獲利曲線!$B$2:$B$8</c:f>
              <c:numCache>
                <c:formatCode>General</c:formatCode>
                <c:ptCount val="7"/>
                <c:pt idx="0">
                  <c:v>29983</c:v>
                </c:pt>
                <c:pt idx="1">
                  <c:v>20086</c:v>
                </c:pt>
                <c:pt idx="2">
                  <c:v>-17592</c:v>
                </c:pt>
                <c:pt idx="3">
                  <c:v>37434</c:v>
                </c:pt>
                <c:pt idx="4">
                  <c:v>327767</c:v>
                </c:pt>
                <c:pt idx="5">
                  <c:v>1892186</c:v>
                </c:pt>
              </c:numCache>
            </c:numRef>
          </c:val>
        </c:ser>
        <c:ser>
          <c:idx val="1"/>
          <c:order val="1"/>
          <c:tx>
            <c:strRef>
              <c:f>股票獲利曲線!$D$1</c:f>
              <c:strCache>
                <c:ptCount val="1"/>
                <c:pt idx="0">
                  <c:v>累計盈餘</c:v>
                </c:pt>
              </c:strCache>
            </c:strRef>
          </c:tx>
          <c:marker>
            <c:symbol val="none"/>
          </c:marker>
          <c:cat>
            <c:strRef>
              <c:f>股票獲利曲線!$A$2:$A$8</c:f>
              <c:strCach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strCache>
            </c:strRef>
          </c:cat>
          <c:val>
            <c:numRef>
              <c:f>股票獲利曲線!$D$2:$D$8</c:f>
              <c:numCache>
                <c:formatCode>General</c:formatCode>
                <c:ptCount val="7"/>
                <c:pt idx="0">
                  <c:v>29983</c:v>
                </c:pt>
                <c:pt idx="1">
                  <c:v>50069</c:v>
                </c:pt>
                <c:pt idx="2">
                  <c:v>32477</c:v>
                </c:pt>
                <c:pt idx="3">
                  <c:v>69911</c:v>
                </c:pt>
                <c:pt idx="4">
                  <c:v>397678</c:v>
                </c:pt>
                <c:pt idx="5">
                  <c:v>2289864</c:v>
                </c:pt>
                <c:pt idx="6">
                  <c:v>2289864</c:v>
                </c:pt>
              </c:numCache>
            </c:numRef>
          </c:val>
        </c:ser>
        <c:ser>
          <c:idx val="2"/>
          <c:order val="2"/>
          <c:tx>
            <c:strRef>
              <c:f>股票獲利曲線!$C$1</c:f>
              <c:strCache>
                <c:ptCount val="1"/>
                <c:pt idx="0">
                  <c:v>現金股利</c:v>
                </c:pt>
              </c:strCache>
            </c:strRef>
          </c:tx>
          <c:marker>
            <c:symbol val="none"/>
          </c:marker>
          <c:cat>
            <c:strRef>
              <c:f>股票獲利曲線!$A$2:$A$8</c:f>
              <c:strCach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strCache>
            </c:strRef>
          </c:cat>
          <c:val>
            <c:numRef>
              <c:f>股票獲利曲線!$C$2:$C$8</c:f>
              <c:numCache>
                <c:formatCode>General</c:formatCode>
                <c:ptCount val="7"/>
                <c:pt idx="3">
                  <c:v>9561</c:v>
                </c:pt>
                <c:pt idx="4">
                  <c:v>78922</c:v>
                </c:pt>
                <c:pt idx="5">
                  <c:v>313669</c:v>
                </c:pt>
                <c:pt idx="6">
                  <c:v>411500</c:v>
                </c:pt>
              </c:numCache>
            </c:numRef>
          </c:val>
        </c:ser>
        <c:marker val="1"/>
        <c:axId val="125019648"/>
        <c:axId val="125021184"/>
      </c:lineChart>
      <c:catAx>
        <c:axId val="125019648"/>
        <c:scaling>
          <c:orientation val="minMax"/>
        </c:scaling>
        <c:axPos val="b"/>
        <c:tickLblPos val="nextTo"/>
        <c:crossAx val="125021184"/>
        <c:crosses val="autoZero"/>
        <c:auto val="1"/>
        <c:lblAlgn val="ctr"/>
        <c:lblOffset val="100"/>
      </c:catAx>
      <c:valAx>
        <c:axId val="125021184"/>
        <c:scaling>
          <c:orientation val="minMax"/>
        </c:scaling>
        <c:axPos val="l"/>
        <c:majorGridlines/>
        <c:numFmt formatCode="General" sourceLinked="1"/>
        <c:tickLblPos val="nextTo"/>
        <c:crossAx val="12501964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66676</xdr:colOff>
      <xdr:row>11</xdr:row>
      <xdr:rowOff>57151</xdr:rowOff>
    </xdr:from>
    <xdr:to>
      <xdr:col>9</xdr:col>
      <xdr:colOff>419100</xdr:colOff>
      <xdr:row>24</xdr:row>
      <xdr:rowOff>190501</xdr:rowOff>
    </xdr:to>
    <xdr:graphicFrame macro="">
      <xdr:nvGraphicFramePr>
        <xdr:cNvPr id="7" name="圖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rvixe.com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49"/>
  <sheetViews>
    <sheetView topLeftCell="A277" zoomScale="85" zoomScaleNormal="85" workbookViewId="0">
      <selection activeCell="B310" sqref="B268:B310"/>
    </sheetView>
  </sheetViews>
  <sheetFormatPr defaultRowHeight="16.5"/>
  <cols>
    <col min="1" max="1" width="11.375" customWidth="1"/>
    <col min="2" max="2" width="9.5" bestFit="1" customWidth="1"/>
    <col min="3" max="3" width="9.5" customWidth="1"/>
    <col min="4" max="4" width="11.25" bestFit="1" customWidth="1"/>
    <col min="5" max="5" width="9.5" bestFit="1" customWidth="1"/>
    <col min="8" max="9" width="14.125" customWidth="1"/>
    <col min="11" max="11" width="18.625" customWidth="1"/>
  </cols>
  <sheetData>
    <row r="1" spans="1:11">
      <c r="A1" s="2" t="s">
        <v>0</v>
      </c>
      <c r="B1" s="2" t="s">
        <v>1</v>
      </c>
      <c r="C1" s="2" t="s">
        <v>361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151</v>
      </c>
      <c r="I1" s="2" t="s">
        <v>152</v>
      </c>
      <c r="J1" s="2" t="s">
        <v>6</v>
      </c>
      <c r="K1" s="2" t="s">
        <v>14</v>
      </c>
    </row>
    <row r="2" spans="1:11">
      <c r="A2" s="1">
        <v>40470</v>
      </c>
      <c r="B2">
        <v>3000</v>
      </c>
      <c r="E2">
        <v>14600</v>
      </c>
      <c r="F2" t="s">
        <v>7</v>
      </c>
      <c r="G2">
        <v>54</v>
      </c>
      <c r="J2">
        <v>11546</v>
      </c>
      <c r="K2" s="12" t="s">
        <v>50</v>
      </c>
    </row>
    <row r="3" spans="1:11">
      <c r="A3" s="1">
        <v>40472</v>
      </c>
      <c r="B3">
        <v>5500</v>
      </c>
      <c r="E3">
        <v>18000</v>
      </c>
      <c r="F3" t="s">
        <v>7</v>
      </c>
      <c r="G3">
        <v>63</v>
      </c>
      <c r="J3">
        <v>12437</v>
      </c>
      <c r="K3" t="s">
        <v>15</v>
      </c>
    </row>
    <row r="4" spans="1:11">
      <c r="A4" s="1">
        <v>40616</v>
      </c>
      <c r="B4">
        <v>21400</v>
      </c>
      <c r="E4">
        <v>35000</v>
      </c>
      <c r="F4" t="s">
        <v>8</v>
      </c>
      <c r="G4">
        <v>114</v>
      </c>
      <c r="J4">
        <v>9440</v>
      </c>
      <c r="K4" t="s">
        <v>41</v>
      </c>
    </row>
    <row r="5" spans="1:11">
      <c r="A5" s="1">
        <v>40681</v>
      </c>
      <c r="B5">
        <v>33400</v>
      </c>
      <c r="E5">
        <v>42500</v>
      </c>
      <c r="F5" t="s">
        <v>33</v>
      </c>
      <c r="G5">
        <v>149</v>
      </c>
      <c r="J5">
        <v>8849</v>
      </c>
      <c r="K5" t="s">
        <v>43</v>
      </c>
    </row>
    <row r="6" spans="1:11">
      <c r="A6" s="1">
        <v>40755</v>
      </c>
      <c r="K6" s="12" t="s">
        <v>51</v>
      </c>
    </row>
    <row r="7" spans="1:11">
      <c r="A7" s="1">
        <v>40791</v>
      </c>
      <c r="B7">
        <v>48925</v>
      </c>
      <c r="E7">
        <v>61102</v>
      </c>
      <c r="F7" t="s">
        <v>58</v>
      </c>
      <c r="J7">
        <v>8524</v>
      </c>
      <c r="K7" t="s">
        <v>56</v>
      </c>
    </row>
    <row r="8" spans="1:11">
      <c r="A8" s="1">
        <v>40801</v>
      </c>
      <c r="B8">
        <v>-22990</v>
      </c>
      <c r="E8">
        <v>19753</v>
      </c>
      <c r="F8" t="s">
        <v>58</v>
      </c>
      <c r="J8">
        <v>-2266</v>
      </c>
      <c r="K8" t="s">
        <v>59</v>
      </c>
    </row>
    <row r="9" spans="1:11">
      <c r="A9" s="1">
        <v>40814</v>
      </c>
      <c r="B9">
        <v>-25540</v>
      </c>
      <c r="D9" s="1">
        <v>40820</v>
      </c>
      <c r="E9">
        <v>20152</v>
      </c>
      <c r="F9" t="s">
        <v>58</v>
      </c>
      <c r="J9">
        <v>-3772</v>
      </c>
      <c r="K9" t="s">
        <v>60</v>
      </c>
    </row>
    <row r="10" spans="1:11">
      <c r="A10" s="1">
        <v>40848</v>
      </c>
      <c r="B10">
        <v>19740</v>
      </c>
      <c r="D10" s="1">
        <v>40858</v>
      </c>
      <c r="E10">
        <v>18756</v>
      </c>
      <c r="F10" t="s">
        <v>64</v>
      </c>
      <c r="J10">
        <v>-689</v>
      </c>
      <c r="K10" t="s">
        <v>65</v>
      </c>
    </row>
    <row r="11" spans="1:11">
      <c r="A11" s="1">
        <v>40942</v>
      </c>
      <c r="B11">
        <v>33700</v>
      </c>
      <c r="D11" s="1">
        <v>40948</v>
      </c>
      <c r="E11">
        <v>30451</v>
      </c>
      <c r="F11" t="s">
        <v>70</v>
      </c>
      <c r="J11">
        <v>-2274</v>
      </c>
      <c r="K11" t="s">
        <v>71</v>
      </c>
    </row>
    <row r="12" spans="1:11">
      <c r="A12" s="1">
        <v>40981</v>
      </c>
      <c r="B12">
        <v>-31044</v>
      </c>
      <c r="F12" t="s">
        <v>72</v>
      </c>
      <c r="K12" t="s">
        <v>83</v>
      </c>
    </row>
    <row r="13" spans="1:11">
      <c r="A13" s="1">
        <v>40989</v>
      </c>
      <c r="B13">
        <v>-14720</v>
      </c>
      <c r="E13">
        <v>25431</v>
      </c>
      <c r="F13" t="s">
        <v>72</v>
      </c>
      <c r="J13">
        <v>-14233</v>
      </c>
      <c r="K13" t="s">
        <v>87</v>
      </c>
    </row>
    <row r="14" spans="1:11">
      <c r="A14" s="1">
        <v>40996</v>
      </c>
      <c r="B14">
        <v>-15522</v>
      </c>
      <c r="E14">
        <v>4766</v>
      </c>
      <c r="F14" t="s">
        <v>7</v>
      </c>
      <c r="J14">
        <v>-7529</v>
      </c>
      <c r="K14" t="s">
        <v>84</v>
      </c>
    </row>
    <row r="15" spans="1:11">
      <c r="A15" s="1">
        <v>40998</v>
      </c>
      <c r="B15">
        <v>-13320</v>
      </c>
      <c r="E15">
        <v>2108</v>
      </c>
      <c r="F15" t="s">
        <v>7</v>
      </c>
      <c r="J15">
        <v>-7848</v>
      </c>
      <c r="K15" t="s">
        <v>85</v>
      </c>
    </row>
    <row r="16" spans="1:11">
      <c r="A16" s="1">
        <v>41067</v>
      </c>
      <c r="K16" s="12" t="s">
        <v>86</v>
      </c>
    </row>
    <row r="17" spans="1:11">
      <c r="A17" s="1">
        <v>41148</v>
      </c>
      <c r="B17">
        <v>36351</v>
      </c>
      <c r="D17" s="1">
        <v>41162</v>
      </c>
      <c r="E17">
        <v>37733</v>
      </c>
      <c r="F17" t="s">
        <v>7</v>
      </c>
      <c r="J17">
        <v>1106</v>
      </c>
      <c r="K17" t="s">
        <v>131</v>
      </c>
    </row>
    <row r="18" spans="1:11">
      <c r="A18" s="1">
        <v>41191</v>
      </c>
      <c r="B18">
        <v>25536</v>
      </c>
      <c r="D18" s="1">
        <v>41204</v>
      </c>
      <c r="E18">
        <v>25687</v>
      </c>
      <c r="F18" t="s">
        <v>7</v>
      </c>
      <c r="J18">
        <v>151</v>
      </c>
      <c r="K18" t="s">
        <v>132</v>
      </c>
    </row>
    <row r="19" spans="1:11" s="5" customFormat="1">
      <c r="A19" s="4">
        <v>41211</v>
      </c>
      <c r="B19">
        <v>32400</v>
      </c>
      <c r="C19"/>
      <c r="D19" s="4">
        <v>41220</v>
      </c>
      <c r="E19">
        <v>33118</v>
      </c>
      <c r="F19" s="5" t="s">
        <v>133</v>
      </c>
      <c r="J19" s="5">
        <v>718</v>
      </c>
      <c r="K19" s="5" t="s">
        <v>134</v>
      </c>
    </row>
    <row r="20" spans="1:11" s="5" customFormat="1">
      <c r="A20" s="4">
        <v>41218</v>
      </c>
      <c r="B20">
        <v>17100</v>
      </c>
      <c r="C20"/>
      <c r="D20" s="4">
        <v>41220</v>
      </c>
      <c r="E20">
        <v>16874</v>
      </c>
      <c r="F20" s="5" t="s">
        <v>133</v>
      </c>
      <c r="J20" s="5">
        <v>-226</v>
      </c>
      <c r="K20" s="5" t="s">
        <v>135</v>
      </c>
    </row>
    <row r="21" spans="1:11" s="5" customFormat="1">
      <c r="A21" s="4">
        <v>41221</v>
      </c>
      <c r="B21">
        <v>49500</v>
      </c>
      <c r="C21"/>
      <c r="D21" s="4">
        <v>41222</v>
      </c>
      <c r="E21">
        <v>49936</v>
      </c>
      <c r="F21" s="5" t="s">
        <v>133</v>
      </c>
      <c r="J21" s="5">
        <v>436</v>
      </c>
      <c r="K21" s="5" t="s">
        <v>136</v>
      </c>
    </row>
    <row r="22" spans="1:11" s="5" customFormat="1">
      <c r="A22" s="4">
        <v>41221</v>
      </c>
      <c r="B22">
        <v>31700</v>
      </c>
      <c r="C22"/>
      <c r="D22" s="4">
        <v>41222</v>
      </c>
      <c r="E22">
        <v>32118</v>
      </c>
      <c r="F22" s="5" t="s">
        <v>133</v>
      </c>
      <c r="J22" s="5">
        <v>418</v>
      </c>
      <c r="K22" s="5" t="s">
        <v>137</v>
      </c>
    </row>
    <row r="23" spans="1:11" s="5" customFormat="1">
      <c r="A23" s="4">
        <v>41228</v>
      </c>
      <c r="B23">
        <v>63900</v>
      </c>
      <c r="C23"/>
      <c r="D23" s="4">
        <v>41229</v>
      </c>
      <c r="E23">
        <v>62328</v>
      </c>
      <c r="F23" s="5" t="s">
        <v>133</v>
      </c>
      <c r="J23" s="5">
        <v>-1572</v>
      </c>
      <c r="K23" s="5" t="s">
        <v>138</v>
      </c>
    </row>
    <row r="24" spans="1:11" s="5" customFormat="1">
      <c r="A24" s="4">
        <v>41236</v>
      </c>
      <c r="B24">
        <v>64800</v>
      </c>
      <c r="C24"/>
      <c r="D24" s="4">
        <v>41239</v>
      </c>
      <c r="E24">
        <v>63522</v>
      </c>
      <c r="F24" s="5" t="s">
        <v>133</v>
      </c>
      <c r="J24" s="5">
        <v>-1278</v>
      </c>
      <c r="K24" s="5" t="s">
        <v>139</v>
      </c>
    </row>
    <row r="25" spans="1:11" s="5" customFormat="1">
      <c r="A25" s="4">
        <v>41236</v>
      </c>
      <c r="B25">
        <v>57200</v>
      </c>
      <c r="C25"/>
      <c r="D25" s="4">
        <v>41239</v>
      </c>
      <c r="E25">
        <v>54977</v>
      </c>
      <c r="F25" s="5" t="s">
        <v>133</v>
      </c>
      <c r="J25" s="5">
        <v>-2223</v>
      </c>
      <c r="K25" s="5" t="s">
        <v>140</v>
      </c>
    </row>
    <row r="26" spans="1:11">
      <c r="A26" s="1">
        <v>41239</v>
      </c>
      <c r="B26">
        <v>90128</v>
      </c>
      <c r="D26" s="4">
        <v>41254</v>
      </c>
      <c r="E26">
        <v>86517</v>
      </c>
      <c r="F26" t="s">
        <v>7</v>
      </c>
      <c r="J26" s="5">
        <v>-2889</v>
      </c>
      <c r="K26" s="5" t="s">
        <v>144</v>
      </c>
    </row>
    <row r="27" spans="1:11">
      <c r="A27" s="1">
        <v>41239</v>
      </c>
      <c r="B27">
        <v>26137</v>
      </c>
      <c r="D27" s="4">
        <v>41261</v>
      </c>
      <c r="E27">
        <v>25040</v>
      </c>
      <c r="F27" t="s">
        <v>7</v>
      </c>
      <c r="J27" s="5">
        <v>-1097</v>
      </c>
      <c r="K27" s="5" t="s">
        <v>145</v>
      </c>
    </row>
    <row r="28" spans="1:11">
      <c r="A28" s="1" t="s">
        <v>148</v>
      </c>
      <c r="D28" s="1"/>
      <c r="J28" s="5">
        <v>20748</v>
      </c>
      <c r="K28" s="5" t="s">
        <v>149</v>
      </c>
    </row>
    <row r="29" spans="1:11">
      <c r="A29" s="1">
        <v>41253</v>
      </c>
      <c r="B29">
        <v>27238</v>
      </c>
      <c r="D29" s="1">
        <v>41339</v>
      </c>
      <c r="E29">
        <v>33054</v>
      </c>
      <c r="F29" t="s">
        <v>7</v>
      </c>
      <c r="J29" s="5">
        <v>4653</v>
      </c>
      <c r="K29" s="5" t="s">
        <v>146</v>
      </c>
    </row>
    <row r="30" spans="1:11">
      <c r="A30" s="1">
        <v>41339</v>
      </c>
      <c r="B30">
        <v>43261</v>
      </c>
      <c r="D30" s="1">
        <v>41347</v>
      </c>
      <c r="E30">
        <v>44503</v>
      </c>
      <c r="F30" t="s">
        <v>7</v>
      </c>
      <c r="J30" s="5">
        <v>994</v>
      </c>
      <c r="K30" s="5" t="s">
        <v>147</v>
      </c>
    </row>
    <row r="31" spans="1:11">
      <c r="A31" s="1">
        <v>41347</v>
      </c>
      <c r="B31">
        <v>32054</v>
      </c>
      <c r="D31" s="1">
        <v>41355</v>
      </c>
      <c r="E31">
        <v>34498</v>
      </c>
      <c r="F31" t="s">
        <v>7</v>
      </c>
      <c r="J31" s="5">
        <v>1955</v>
      </c>
      <c r="K31" t="s">
        <v>163</v>
      </c>
    </row>
    <row r="32" spans="1:11">
      <c r="A32" s="1">
        <v>41348</v>
      </c>
      <c r="B32">
        <v>38254</v>
      </c>
      <c r="D32" s="1">
        <v>41372</v>
      </c>
      <c r="E32">
        <v>35991</v>
      </c>
      <c r="F32" t="s">
        <v>7</v>
      </c>
      <c r="J32" s="5">
        <v>-1810</v>
      </c>
      <c r="K32" t="s">
        <v>165</v>
      </c>
    </row>
    <row r="33" spans="1:11">
      <c r="A33" s="1">
        <v>41348</v>
      </c>
      <c r="B33">
        <v>30393</v>
      </c>
      <c r="D33" s="1">
        <v>41372</v>
      </c>
      <c r="E33">
        <v>29619</v>
      </c>
      <c r="F33" t="s">
        <v>7</v>
      </c>
      <c r="J33" s="5">
        <v>-619</v>
      </c>
      <c r="K33" t="s">
        <v>166</v>
      </c>
    </row>
    <row r="34" spans="1:11">
      <c r="A34" s="1">
        <v>41359</v>
      </c>
      <c r="B34">
        <v>29700</v>
      </c>
      <c r="D34" s="1">
        <v>41372</v>
      </c>
      <c r="E34">
        <v>27783</v>
      </c>
      <c r="F34" t="s">
        <v>164</v>
      </c>
      <c r="J34" s="5">
        <v>-1917</v>
      </c>
      <c r="K34" t="s">
        <v>167</v>
      </c>
    </row>
    <row r="35" spans="1:11">
      <c r="A35" s="1">
        <v>41372</v>
      </c>
      <c r="B35">
        <v>34774</v>
      </c>
      <c r="D35" s="1">
        <v>41374</v>
      </c>
      <c r="E35">
        <v>33303</v>
      </c>
      <c r="F35" t="s">
        <v>168</v>
      </c>
      <c r="J35" s="5">
        <v>-1177</v>
      </c>
      <c r="K35" t="s">
        <v>169</v>
      </c>
    </row>
    <row r="36" spans="1:11">
      <c r="A36" s="1">
        <v>41372</v>
      </c>
      <c r="B36">
        <v>34774</v>
      </c>
      <c r="D36" s="1">
        <v>41414</v>
      </c>
      <c r="E36">
        <v>35891</v>
      </c>
      <c r="F36" t="s">
        <v>168</v>
      </c>
      <c r="J36" s="5">
        <v>893</v>
      </c>
      <c r="K36" t="s">
        <v>170</v>
      </c>
    </row>
    <row r="37" spans="1:11">
      <c r="A37" s="1">
        <v>41456</v>
      </c>
      <c r="B37">
        <v>111658</v>
      </c>
      <c r="D37" s="1">
        <v>41459</v>
      </c>
      <c r="E37">
        <v>113994</v>
      </c>
      <c r="F37" t="s">
        <v>168</v>
      </c>
      <c r="J37">
        <v>1869</v>
      </c>
      <c r="K37" t="s">
        <v>171</v>
      </c>
    </row>
    <row r="38" spans="1:11">
      <c r="A38" s="1">
        <v>41459</v>
      </c>
      <c r="B38">
        <v>32796</v>
      </c>
      <c r="E38">
        <v>34100</v>
      </c>
      <c r="F38" t="s">
        <v>168</v>
      </c>
      <c r="J38" s="5">
        <v>1304</v>
      </c>
      <c r="K38" t="s">
        <v>172</v>
      </c>
    </row>
    <row r="39" spans="1:11">
      <c r="A39" s="1">
        <v>41456</v>
      </c>
      <c r="B39">
        <v>58483</v>
      </c>
      <c r="D39" s="1">
        <v>41470</v>
      </c>
      <c r="E39">
        <v>63717</v>
      </c>
      <c r="F39" t="s">
        <v>168</v>
      </c>
      <c r="J39">
        <v>4187</v>
      </c>
      <c r="K39" t="s">
        <v>173</v>
      </c>
    </row>
    <row r="40" spans="1:11">
      <c r="A40" s="1">
        <v>41465</v>
      </c>
      <c r="B40">
        <v>26938</v>
      </c>
      <c r="D40" s="1">
        <v>41473</v>
      </c>
      <c r="E40">
        <v>26981</v>
      </c>
      <c r="F40" t="s">
        <v>174</v>
      </c>
      <c r="J40" s="5">
        <v>43</v>
      </c>
      <c r="K40" t="s">
        <v>175</v>
      </c>
    </row>
    <row r="41" spans="1:11">
      <c r="A41" s="1">
        <v>41480</v>
      </c>
      <c r="B41">
        <v>29542</v>
      </c>
      <c r="D41" s="1">
        <v>41512</v>
      </c>
      <c r="E41">
        <v>30216</v>
      </c>
      <c r="F41" t="s">
        <v>174</v>
      </c>
      <c r="J41">
        <v>539</v>
      </c>
      <c r="K41" t="s">
        <v>176</v>
      </c>
    </row>
    <row r="42" spans="1:11">
      <c r="A42" s="1">
        <v>41481</v>
      </c>
      <c r="D42" s="1"/>
      <c r="J42">
        <v>5990</v>
      </c>
      <c r="K42" t="s">
        <v>177</v>
      </c>
    </row>
    <row r="43" spans="1:11">
      <c r="A43" s="1">
        <v>41516</v>
      </c>
      <c r="D43" s="1"/>
      <c r="J43">
        <v>3571</v>
      </c>
      <c r="K43" t="s">
        <v>178</v>
      </c>
    </row>
    <row r="44" spans="1:11">
      <c r="A44" s="1">
        <v>41509</v>
      </c>
      <c r="B44">
        <v>47167</v>
      </c>
      <c r="D44" s="1">
        <v>41528</v>
      </c>
      <c r="E44">
        <v>48137</v>
      </c>
      <c r="F44" t="s">
        <v>7</v>
      </c>
      <c r="J44">
        <v>776</v>
      </c>
      <c r="K44" t="s">
        <v>181</v>
      </c>
    </row>
    <row r="45" spans="1:11">
      <c r="A45" s="1">
        <v>41401</v>
      </c>
      <c r="B45">
        <v>56480</v>
      </c>
      <c r="D45" s="1">
        <v>41631</v>
      </c>
      <c r="E45">
        <v>57674</v>
      </c>
      <c r="F45" t="s">
        <v>168</v>
      </c>
      <c r="J45">
        <v>955</v>
      </c>
      <c r="K45" t="s">
        <v>183</v>
      </c>
    </row>
    <row r="46" spans="1:11">
      <c r="A46" s="1" t="s">
        <v>189</v>
      </c>
      <c r="D46" s="1"/>
      <c r="J46" s="5">
        <v>15228</v>
      </c>
      <c r="K46" s="5" t="s">
        <v>188</v>
      </c>
    </row>
    <row r="47" spans="1:11">
      <c r="A47" s="1">
        <v>41640</v>
      </c>
      <c r="D47" s="1"/>
      <c r="J47" s="5"/>
      <c r="K47" s="12" t="s">
        <v>191</v>
      </c>
    </row>
    <row r="48" spans="1:11">
      <c r="A48" s="1">
        <v>41514</v>
      </c>
      <c r="B48">
        <v>47467</v>
      </c>
      <c r="D48" s="1">
        <v>41653</v>
      </c>
      <c r="E48">
        <v>56977</v>
      </c>
      <c r="F48" t="s">
        <v>7</v>
      </c>
      <c r="J48">
        <v>8559</v>
      </c>
      <c r="K48" t="s">
        <v>192</v>
      </c>
    </row>
    <row r="49" spans="1:11">
      <c r="A49" s="1">
        <v>41523</v>
      </c>
      <c r="B49">
        <v>45364</v>
      </c>
      <c r="D49" s="1">
        <v>41652</v>
      </c>
      <c r="E49">
        <v>56478</v>
      </c>
      <c r="F49" t="s">
        <v>7</v>
      </c>
      <c r="J49">
        <v>10003</v>
      </c>
      <c r="K49" t="s">
        <v>193</v>
      </c>
    </row>
    <row r="50" spans="1:11">
      <c r="A50" s="1">
        <v>41575</v>
      </c>
      <c r="B50">
        <v>46539</v>
      </c>
      <c r="D50" s="1">
        <v>41652</v>
      </c>
      <c r="E50">
        <v>56777</v>
      </c>
      <c r="F50" t="s">
        <v>7</v>
      </c>
      <c r="J50">
        <v>9214</v>
      </c>
      <c r="K50" t="s">
        <v>194</v>
      </c>
    </row>
    <row r="51" spans="1:11">
      <c r="A51" s="1">
        <v>41578</v>
      </c>
      <c r="B51">
        <v>45592</v>
      </c>
      <c r="D51" s="1">
        <v>41652</v>
      </c>
      <c r="E51">
        <v>56678</v>
      </c>
      <c r="F51" t="s">
        <v>7</v>
      </c>
      <c r="J51">
        <v>9977</v>
      </c>
      <c r="K51" t="s">
        <v>195</v>
      </c>
    </row>
    <row r="52" spans="1:11">
      <c r="A52" s="1">
        <v>41585</v>
      </c>
      <c r="B52">
        <v>46893</v>
      </c>
      <c r="D52" s="1">
        <v>41652</v>
      </c>
      <c r="E52">
        <v>56777</v>
      </c>
      <c r="F52" t="s">
        <v>7</v>
      </c>
      <c r="J52">
        <v>8896</v>
      </c>
      <c r="K52" t="s">
        <v>196</v>
      </c>
    </row>
    <row r="53" spans="1:11">
      <c r="A53" s="1">
        <v>41516</v>
      </c>
      <c r="D53" s="1">
        <v>41653</v>
      </c>
      <c r="J53">
        <v>1109</v>
      </c>
      <c r="K53" t="s">
        <v>197</v>
      </c>
    </row>
    <row r="54" spans="1:11">
      <c r="A54" s="1">
        <v>41543</v>
      </c>
      <c r="B54">
        <v>44391</v>
      </c>
      <c r="D54" s="1">
        <v>41652</v>
      </c>
      <c r="E54">
        <v>57773</v>
      </c>
      <c r="F54" t="s">
        <v>7</v>
      </c>
      <c r="J54">
        <v>12109</v>
      </c>
      <c r="K54" t="s">
        <v>198</v>
      </c>
    </row>
    <row r="55" spans="1:11">
      <c r="A55" s="1">
        <v>41401</v>
      </c>
      <c r="B55">
        <v>-73104</v>
      </c>
      <c r="D55" s="1">
        <v>41691</v>
      </c>
      <c r="E55">
        <v>60462</v>
      </c>
      <c r="F55" t="s">
        <v>168</v>
      </c>
      <c r="J55">
        <v>-10114</v>
      </c>
      <c r="K55" t="s">
        <v>199</v>
      </c>
    </row>
    <row r="56" spans="1:11">
      <c r="A56" s="1">
        <v>41429</v>
      </c>
      <c r="B56">
        <v>-69899</v>
      </c>
      <c r="D56" s="1">
        <v>41694</v>
      </c>
      <c r="E56">
        <v>60562</v>
      </c>
      <c r="F56" t="s">
        <v>168</v>
      </c>
      <c r="J56">
        <v>-9337</v>
      </c>
      <c r="K56" t="s">
        <v>200</v>
      </c>
    </row>
    <row r="57" spans="1:11">
      <c r="A57" s="1">
        <v>41459</v>
      </c>
      <c r="B57">
        <v>-59885</v>
      </c>
      <c r="D57" s="1">
        <v>41691</v>
      </c>
      <c r="E57">
        <v>60961</v>
      </c>
      <c r="F57" t="s">
        <v>168</v>
      </c>
      <c r="J57">
        <v>861</v>
      </c>
      <c r="K57" t="s">
        <v>201</v>
      </c>
    </row>
    <row r="58" spans="1:11">
      <c r="A58" s="1">
        <v>41694</v>
      </c>
      <c r="B58">
        <v>35432</v>
      </c>
      <c r="D58" s="1">
        <v>41710</v>
      </c>
      <c r="E58">
        <v>36207</v>
      </c>
      <c r="F58" t="s">
        <v>7</v>
      </c>
      <c r="J58">
        <v>729</v>
      </c>
      <c r="K58" t="s">
        <v>208</v>
      </c>
    </row>
    <row r="59" spans="1:11">
      <c r="A59" s="1">
        <v>41694</v>
      </c>
      <c r="B59">
        <v>35432</v>
      </c>
      <c r="D59" s="1">
        <v>41710</v>
      </c>
      <c r="E59">
        <v>36208</v>
      </c>
      <c r="F59" t="s">
        <v>7</v>
      </c>
      <c r="J59">
        <v>729</v>
      </c>
      <c r="K59" t="s">
        <v>209</v>
      </c>
    </row>
    <row r="60" spans="1:11">
      <c r="A60" s="1">
        <v>41694</v>
      </c>
      <c r="B60">
        <v>18818</v>
      </c>
      <c r="D60" s="1">
        <v>41716</v>
      </c>
      <c r="E60">
        <v>23457</v>
      </c>
      <c r="F60" t="s">
        <v>202</v>
      </c>
      <c r="J60">
        <v>4361</v>
      </c>
      <c r="K60" t="s">
        <v>205</v>
      </c>
    </row>
    <row r="61" spans="1:11">
      <c r="A61" s="1">
        <v>41694</v>
      </c>
      <c r="B61">
        <v>18817</v>
      </c>
      <c r="D61" s="1">
        <v>41716</v>
      </c>
      <c r="E61">
        <v>23457</v>
      </c>
      <c r="F61" t="s">
        <v>202</v>
      </c>
      <c r="J61">
        <v>4362</v>
      </c>
      <c r="K61" t="s">
        <v>206</v>
      </c>
    </row>
    <row r="62" spans="1:11">
      <c r="A62" s="1">
        <v>41694</v>
      </c>
      <c r="B62">
        <v>18817</v>
      </c>
      <c r="D62" s="1">
        <v>41716</v>
      </c>
      <c r="E62">
        <v>23457</v>
      </c>
      <c r="F62" t="s">
        <v>202</v>
      </c>
      <c r="J62">
        <v>4362</v>
      </c>
      <c r="K62" t="s">
        <v>206</v>
      </c>
    </row>
    <row r="63" spans="1:11">
      <c r="A63" s="1">
        <v>41694</v>
      </c>
      <c r="B63">
        <v>18818</v>
      </c>
      <c r="D63" s="1">
        <v>41716</v>
      </c>
      <c r="E63">
        <v>23457</v>
      </c>
      <c r="F63" t="s">
        <v>202</v>
      </c>
      <c r="J63">
        <v>4361</v>
      </c>
      <c r="K63" t="s">
        <v>205</v>
      </c>
    </row>
    <row r="64" spans="1:11">
      <c r="A64" s="1">
        <v>41694</v>
      </c>
      <c r="B64">
        <v>18817</v>
      </c>
      <c r="D64" s="1">
        <v>41716</v>
      </c>
      <c r="E64">
        <v>23457</v>
      </c>
      <c r="F64" t="s">
        <v>202</v>
      </c>
      <c r="J64">
        <v>4362</v>
      </c>
      <c r="K64" t="s">
        <v>206</v>
      </c>
    </row>
    <row r="65" spans="1:11">
      <c r="A65" s="1">
        <v>41694</v>
      </c>
      <c r="B65">
        <v>18817</v>
      </c>
      <c r="D65" s="1">
        <v>41716</v>
      </c>
      <c r="E65">
        <v>23462</v>
      </c>
      <c r="F65" t="s">
        <v>202</v>
      </c>
      <c r="J65">
        <v>4366</v>
      </c>
      <c r="K65" t="s">
        <v>207</v>
      </c>
    </row>
    <row r="66" spans="1:11">
      <c r="A66" s="1">
        <v>41659</v>
      </c>
      <c r="B66">
        <v>29427</v>
      </c>
      <c r="D66" s="1">
        <v>41716</v>
      </c>
      <c r="E66">
        <v>29535</v>
      </c>
      <c r="F66" t="s">
        <v>7</v>
      </c>
      <c r="J66">
        <v>107</v>
      </c>
      <c r="K66" t="s">
        <v>204</v>
      </c>
    </row>
    <row r="67" spans="1:11">
      <c r="A67" s="1">
        <v>41659</v>
      </c>
      <c r="B67">
        <v>29427</v>
      </c>
      <c r="D67" s="1">
        <v>41716</v>
      </c>
      <c r="E67">
        <v>29534</v>
      </c>
      <c r="F67" t="s">
        <v>7</v>
      </c>
      <c r="J67">
        <v>108</v>
      </c>
      <c r="K67" t="s">
        <v>204</v>
      </c>
    </row>
    <row r="68" spans="1:11">
      <c r="A68" s="1">
        <v>41633</v>
      </c>
      <c r="B68">
        <v>39836</v>
      </c>
      <c r="D68" s="1">
        <v>41716</v>
      </c>
      <c r="E68">
        <v>41885</v>
      </c>
      <c r="F68" t="s">
        <v>7</v>
      </c>
      <c r="J68">
        <v>1844</v>
      </c>
      <c r="K68" t="s">
        <v>210</v>
      </c>
    </row>
    <row r="69" spans="1:11">
      <c r="A69" s="1">
        <v>41634</v>
      </c>
      <c r="B69">
        <v>40087</v>
      </c>
      <c r="D69" s="1">
        <v>41716</v>
      </c>
      <c r="E69">
        <v>41885</v>
      </c>
      <c r="F69" t="s">
        <v>7</v>
      </c>
      <c r="J69">
        <v>1618</v>
      </c>
      <c r="K69" t="s">
        <v>211</v>
      </c>
    </row>
    <row r="70" spans="1:11">
      <c r="A70" s="1">
        <v>41634</v>
      </c>
      <c r="B70">
        <v>40737</v>
      </c>
      <c r="D70" s="1">
        <v>41716</v>
      </c>
      <c r="E70">
        <v>41536</v>
      </c>
      <c r="F70" t="s">
        <v>7</v>
      </c>
      <c r="J70">
        <v>719</v>
      </c>
      <c r="K70" t="s">
        <v>212</v>
      </c>
    </row>
    <row r="71" spans="1:11">
      <c r="A71" s="1">
        <v>41635</v>
      </c>
      <c r="B71">
        <v>41488</v>
      </c>
      <c r="D71" s="1">
        <v>41716</v>
      </c>
      <c r="E71">
        <v>41537</v>
      </c>
      <c r="F71" t="s">
        <v>7</v>
      </c>
      <c r="J71">
        <v>47</v>
      </c>
      <c r="K71" t="s">
        <v>213</v>
      </c>
    </row>
    <row r="72" spans="1:11">
      <c r="A72" s="1">
        <v>41652</v>
      </c>
      <c r="B72">
        <v>39686</v>
      </c>
      <c r="D72" s="1">
        <v>41716</v>
      </c>
      <c r="E72">
        <v>41886</v>
      </c>
      <c r="F72" t="s">
        <v>7</v>
      </c>
      <c r="J72">
        <v>2068</v>
      </c>
      <c r="K72" t="s">
        <v>214</v>
      </c>
    </row>
    <row r="73" spans="1:11">
      <c r="A73" s="1">
        <v>41645</v>
      </c>
      <c r="B73">
        <v>28626</v>
      </c>
      <c r="D73" s="1">
        <v>41719</v>
      </c>
      <c r="E73">
        <v>31029</v>
      </c>
      <c r="F73" t="s">
        <v>190</v>
      </c>
      <c r="J73">
        <v>2259</v>
      </c>
      <c r="K73" t="s">
        <v>215</v>
      </c>
    </row>
    <row r="74" spans="1:11">
      <c r="A74" s="1">
        <v>41645</v>
      </c>
      <c r="B74">
        <v>28626</v>
      </c>
      <c r="D74" s="1">
        <v>41719</v>
      </c>
      <c r="E74">
        <v>31029</v>
      </c>
      <c r="F74" t="s">
        <v>190</v>
      </c>
      <c r="J74">
        <v>2259</v>
      </c>
      <c r="K74" t="s">
        <v>215</v>
      </c>
    </row>
    <row r="75" spans="1:11">
      <c r="A75" s="1">
        <v>41652</v>
      </c>
      <c r="B75">
        <v>28926</v>
      </c>
      <c r="D75" s="1">
        <v>41719</v>
      </c>
      <c r="E75">
        <v>30979</v>
      </c>
      <c r="F75" t="s">
        <v>7</v>
      </c>
      <c r="J75">
        <v>1930</v>
      </c>
      <c r="K75" t="s">
        <v>217</v>
      </c>
    </row>
    <row r="76" spans="1:11">
      <c r="A76" s="1">
        <v>41677</v>
      </c>
      <c r="B76">
        <v>29977</v>
      </c>
      <c r="D76" s="1">
        <v>41719</v>
      </c>
      <c r="E76">
        <v>30928</v>
      </c>
      <c r="F76" t="s">
        <v>7</v>
      </c>
      <c r="J76">
        <v>951</v>
      </c>
      <c r="K76" t="s">
        <v>216</v>
      </c>
    </row>
    <row r="77" spans="1:11">
      <c r="A77" s="1">
        <v>41677</v>
      </c>
      <c r="B77">
        <v>29977</v>
      </c>
      <c r="D77" s="1">
        <v>41719</v>
      </c>
      <c r="E77">
        <v>30928</v>
      </c>
      <c r="F77" t="s">
        <v>7</v>
      </c>
      <c r="J77">
        <v>951</v>
      </c>
      <c r="K77" t="s">
        <v>216</v>
      </c>
    </row>
    <row r="78" spans="1:11">
      <c r="A78" s="1">
        <v>41677</v>
      </c>
      <c r="B78">
        <v>30027</v>
      </c>
      <c r="D78" s="1">
        <v>41719</v>
      </c>
      <c r="E78">
        <v>30929</v>
      </c>
      <c r="F78" t="s">
        <v>7</v>
      </c>
      <c r="J78">
        <v>848</v>
      </c>
      <c r="K78" t="s">
        <v>218</v>
      </c>
    </row>
    <row r="79" spans="1:11">
      <c r="A79" s="1">
        <v>41761</v>
      </c>
      <c r="B79">
        <v>21519</v>
      </c>
      <c r="D79" s="1">
        <v>41814</v>
      </c>
      <c r="E79">
        <v>23358</v>
      </c>
      <c r="F79" t="s">
        <v>7</v>
      </c>
      <c r="J79">
        <v>1729</v>
      </c>
      <c r="K79" t="s">
        <v>225</v>
      </c>
    </row>
    <row r="80" spans="1:11">
      <c r="A80" s="1">
        <v>41761</v>
      </c>
      <c r="B80">
        <v>21520</v>
      </c>
      <c r="D80" s="1">
        <v>41814</v>
      </c>
      <c r="E80">
        <v>23358</v>
      </c>
      <c r="F80" t="s">
        <v>7</v>
      </c>
      <c r="J80">
        <v>1728</v>
      </c>
      <c r="K80" t="s">
        <v>226</v>
      </c>
    </row>
    <row r="81" spans="1:11">
      <c r="A81" s="1">
        <v>41787</v>
      </c>
      <c r="B81">
        <v>22721</v>
      </c>
      <c r="D81" s="1">
        <v>41814</v>
      </c>
      <c r="E81">
        <v>23358</v>
      </c>
      <c r="F81" t="s">
        <v>7</v>
      </c>
      <c r="J81">
        <v>599</v>
      </c>
      <c r="K81" t="s">
        <v>227</v>
      </c>
    </row>
    <row r="82" spans="1:11">
      <c r="A82" s="1">
        <v>41808</v>
      </c>
      <c r="B82">
        <v>23822</v>
      </c>
      <c r="D82" s="1">
        <v>41814</v>
      </c>
      <c r="E82">
        <v>23750</v>
      </c>
      <c r="F82" t="s">
        <v>7</v>
      </c>
      <c r="J82">
        <v>-68</v>
      </c>
      <c r="K82" t="s">
        <v>228</v>
      </c>
    </row>
    <row r="83" spans="1:11">
      <c r="A83" s="1">
        <v>41808</v>
      </c>
      <c r="B83">
        <v>23822</v>
      </c>
      <c r="D83" s="1">
        <v>41814</v>
      </c>
      <c r="E83">
        <v>23751</v>
      </c>
      <c r="F83" t="s">
        <v>7</v>
      </c>
      <c r="J83">
        <v>-67</v>
      </c>
      <c r="K83" t="s">
        <v>229</v>
      </c>
    </row>
    <row r="84" spans="1:11">
      <c r="A84" s="1">
        <v>41838</v>
      </c>
      <c r="D84" s="1"/>
      <c r="J84">
        <v>5980</v>
      </c>
      <c r="K84" t="s">
        <v>233</v>
      </c>
    </row>
    <row r="85" spans="1:11">
      <c r="A85" s="1">
        <v>41865</v>
      </c>
      <c r="D85" s="1"/>
      <c r="J85">
        <v>2685</v>
      </c>
      <c r="K85" t="s">
        <v>234</v>
      </c>
    </row>
    <row r="86" spans="1:11">
      <c r="A86" s="1">
        <v>41865</v>
      </c>
      <c r="D86" s="1"/>
      <c r="J86">
        <v>62980</v>
      </c>
      <c r="K86" t="s">
        <v>237</v>
      </c>
    </row>
    <row r="87" spans="1:11">
      <c r="A87" s="1">
        <v>41834</v>
      </c>
      <c r="J87">
        <v>4380</v>
      </c>
      <c r="K87" t="s">
        <v>235</v>
      </c>
    </row>
    <row r="88" spans="1:11">
      <c r="A88" s="1">
        <v>41662</v>
      </c>
      <c r="B88">
        <v>37034</v>
      </c>
      <c r="D88" s="1">
        <v>41866</v>
      </c>
      <c r="E88">
        <v>30680</v>
      </c>
      <c r="F88" t="s">
        <v>7</v>
      </c>
      <c r="J88">
        <v>-6354</v>
      </c>
      <c r="K88" t="s">
        <v>219</v>
      </c>
    </row>
    <row r="89" spans="1:11">
      <c r="A89" s="1">
        <v>41834</v>
      </c>
      <c r="B89">
        <v>38735</v>
      </c>
      <c r="D89" s="1">
        <v>41883</v>
      </c>
      <c r="E89">
        <v>36210</v>
      </c>
      <c r="F89" t="s">
        <v>7</v>
      </c>
      <c r="J89">
        <v>-2525</v>
      </c>
      <c r="K89" t="s">
        <v>232</v>
      </c>
    </row>
    <row r="90" spans="1:11">
      <c r="A90" s="1">
        <v>41836</v>
      </c>
      <c r="B90">
        <v>37534</v>
      </c>
      <c r="D90" s="1">
        <v>41883</v>
      </c>
      <c r="E90">
        <v>36210</v>
      </c>
      <c r="F90" t="s">
        <v>7</v>
      </c>
      <c r="J90">
        <v>-1324</v>
      </c>
      <c r="K90" t="s">
        <v>232</v>
      </c>
    </row>
    <row r="91" spans="1:11">
      <c r="A91" s="1">
        <v>41814</v>
      </c>
      <c r="B91">
        <v>46242</v>
      </c>
      <c r="D91" s="1">
        <v>41891</v>
      </c>
      <c r="E91">
        <v>47965</v>
      </c>
      <c r="F91" t="s">
        <v>7</v>
      </c>
      <c r="J91">
        <v>1723</v>
      </c>
      <c r="K91" t="s">
        <v>223</v>
      </c>
    </row>
    <row r="92" spans="1:11">
      <c r="A92" s="1">
        <v>41814</v>
      </c>
      <c r="B92">
        <v>46242</v>
      </c>
      <c r="D92" s="1">
        <v>41891</v>
      </c>
      <c r="E92">
        <v>47915</v>
      </c>
      <c r="F92" t="s">
        <v>7</v>
      </c>
      <c r="J92">
        <v>1673</v>
      </c>
      <c r="K92" t="s">
        <v>223</v>
      </c>
    </row>
    <row r="93" spans="1:11">
      <c r="A93" s="1">
        <v>41800</v>
      </c>
      <c r="B93">
        <v>16770</v>
      </c>
      <c r="D93" s="1">
        <v>41891</v>
      </c>
      <c r="E93">
        <v>16880</v>
      </c>
      <c r="F93" t="s">
        <v>7</v>
      </c>
      <c r="J93">
        <v>110</v>
      </c>
      <c r="K93" t="s">
        <v>222</v>
      </c>
    </row>
    <row r="94" spans="1:11">
      <c r="A94" s="1">
        <v>41807</v>
      </c>
      <c r="B94">
        <v>30177</v>
      </c>
      <c r="D94" s="1">
        <v>41897</v>
      </c>
      <c r="E94">
        <v>32276</v>
      </c>
      <c r="F94" t="s">
        <v>7</v>
      </c>
      <c r="J94">
        <v>2099</v>
      </c>
      <c r="K94" t="s">
        <v>224</v>
      </c>
    </row>
    <row r="95" spans="1:11">
      <c r="A95" s="1">
        <v>41908</v>
      </c>
      <c r="D95" s="1"/>
      <c r="J95">
        <v>1788</v>
      </c>
      <c r="K95" t="s">
        <v>238</v>
      </c>
    </row>
    <row r="96" spans="1:11" s="9" customFormat="1">
      <c r="A96" s="8">
        <v>41703</v>
      </c>
      <c r="B96" s="9">
        <v>58053</v>
      </c>
      <c r="D96" s="1">
        <v>41904</v>
      </c>
      <c r="E96" s="9">
        <v>69930</v>
      </c>
      <c r="F96" s="9" t="s">
        <v>7</v>
      </c>
      <c r="J96" s="9">
        <v>11877</v>
      </c>
      <c r="K96" s="9" t="s">
        <v>221</v>
      </c>
    </row>
    <row r="97" spans="1:11" s="9" customFormat="1">
      <c r="A97" s="8">
        <v>41716</v>
      </c>
      <c r="B97" s="9">
        <v>58153</v>
      </c>
      <c r="D97" s="1">
        <v>41904</v>
      </c>
      <c r="E97" s="9">
        <v>69830</v>
      </c>
      <c r="F97" s="9" t="s">
        <v>7</v>
      </c>
      <c r="J97" s="9">
        <v>11677</v>
      </c>
      <c r="K97" s="9" t="s">
        <v>221</v>
      </c>
    </row>
    <row r="98" spans="1:11" s="9" customFormat="1">
      <c r="A98" s="8">
        <v>41703</v>
      </c>
      <c r="B98" s="9">
        <v>58053</v>
      </c>
      <c r="D98" s="1">
        <v>41904</v>
      </c>
      <c r="E98" s="9">
        <v>69830</v>
      </c>
      <c r="F98" s="9" t="s">
        <v>7</v>
      </c>
      <c r="J98" s="9">
        <v>11777</v>
      </c>
      <c r="K98" s="9" t="s">
        <v>221</v>
      </c>
    </row>
    <row r="99" spans="1:11" s="9" customFormat="1">
      <c r="A99" s="8">
        <v>41703</v>
      </c>
      <c r="B99" s="9">
        <v>57953</v>
      </c>
      <c r="D99" s="1">
        <v>41904</v>
      </c>
      <c r="E99" s="9">
        <v>69830</v>
      </c>
      <c r="F99" s="9" t="s">
        <v>7</v>
      </c>
      <c r="J99" s="9">
        <v>11877</v>
      </c>
      <c r="K99" s="9" t="s">
        <v>221</v>
      </c>
    </row>
    <row r="100" spans="1:11" s="9" customFormat="1">
      <c r="A100" s="8">
        <v>41715</v>
      </c>
      <c r="B100" s="9">
        <v>57853</v>
      </c>
      <c r="D100" s="1">
        <v>41904</v>
      </c>
      <c r="E100" s="9">
        <v>69830</v>
      </c>
      <c r="F100" s="9" t="s">
        <v>7</v>
      </c>
      <c r="J100" s="9">
        <v>11977</v>
      </c>
      <c r="K100" s="9" t="s">
        <v>221</v>
      </c>
    </row>
    <row r="101" spans="1:11" s="9" customFormat="1">
      <c r="A101" s="8">
        <v>41691</v>
      </c>
      <c r="B101" s="9">
        <v>56252</v>
      </c>
      <c r="D101" s="8">
        <v>41955</v>
      </c>
      <c r="E101" s="9">
        <v>63057</v>
      </c>
      <c r="F101" s="9" t="s">
        <v>202</v>
      </c>
      <c r="J101" s="9">
        <f>E101-B101</f>
        <v>6805</v>
      </c>
      <c r="K101" s="9" t="s">
        <v>220</v>
      </c>
    </row>
    <row r="102" spans="1:11" s="9" customFormat="1">
      <c r="A102" s="8">
        <v>41691</v>
      </c>
      <c r="B102" s="9">
        <v>55951</v>
      </c>
      <c r="D102" s="8">
        <v>41955</v>
      </c>
      <c r="E102" s="9">
        <v>63057</v>
      </c>
      <c r="F102" s="9" t="s">
        <v>202</v>
      </c>
      <c r="J102" s="9">
        <f t="shared" ref="J102:J117" si="0">E102-B102</f>
        <v>7106</v>
      </c>
      <c r="K102" s="9" t="s">
        <v>220</v>
      </c>
    </row>
    <row r="103" spans="1:11" s="9" customFormat="1">
      <c r="A103" s="8">
        <v>41701</v>
      </c>
      <c r="B103" s="9">
        <v>57353</v>
      </c>
      <c r="D103" s="8">
        <v>41955</v>
      </c>
      <c r="E103" s="9">
        <v>63057</v>
      </c>
      <c r="F103" s="9" t="s">
        <v>7</v>
      </c>
      <c r="J103" s="9">
        <f t="shared" si="0"/>
        <v>5704</v>
      </c>
      <c r="K103" s="9" t="s">
        <v>221</v>
      </c>
    </row>
    <row r="104" spans="1:11" s="9" customFormat="1">
      <c r="A104" s="8">
        <v>41701</v>
      </c>
      <c r="B104" s="9">
        <v>57353</v>
      </c>
      <c r="D104" s="8">
        <v>41955</v>
      </c>
      <c r="E104" s="9">
        <v>63057</v>
      </c>
      <c r="F104" s="9" t="s">
        <v>7</v>
      </c>
      <c r="J104" s="9">
        <f t="shared" si="0"/>
        <v>5704</v>
      </c>
      <c r="K104" s="9" t="s">
        <v>221</v>
      </c>
    </row>
    <row r="105" spans="1:11" s="9" customFormat="1">
      <c r="A105" s="8">
        <v>41709</v>
      </c>
      <c r="B105" s="9">
        <v>55651</v>
      </c>
      <c r="D105" s="8">
        <v>41955</v>
      </c>
      <c r="E105" s="9">
        <v>63057</v>
      </c>
      <c r="F105" s="9" t="s">
        <v>7</v>
      </c>
      <c r="J105" s="9">
        <f t="shared" si="0"/>
        <v>7406</v>
      </c>
      <c r="K105" s="9" t="s">
        <v>221</v>
      </c>
    </row>
    <row r="106" spans="1:11" s="9" customFormat="1">
      <c r="A106" s="8">
        <v>41710</v>
      </c>
      <c r="B106" s="9">
        <v>55951</v>
      </c>
      <c r="D106" s="8">
        <v>41955</v>
      </c>
      <c r="E106" s="9">
        <v>63057</v>
      </c>
      <c r="F106" s="9" t="s">
        <v>7</v>
      </c>
      <c r="J106" s="9">
        <f t="shared" si="0"/>
        <v>7106</v>
      </c>
      <c r="K106" s="9" t="s">
        <v>221</v>
      </c>
    </row>
    <row r="107" spans="1:11" s="9" customFormat="1">
      <c r="A107" s="8">
        <v>41710</v>
      </c>
      <c r="B107" s="9">
        <v>56051</v>
      </c>
      <c r="D107" s="8">
        <v>41955</v>
      </c>
      <c r="E107" s="9">
        <v>63057</v>
      </c>
      <c r="F107" s="9" t="s">
        <v>7</v>
      </c>
      <c r="J107" s="9">
        <f t="shared" si="0"/>
        <v>7006</v>
      </c>
      <c r="K107" s="9" t="s">
        <v>221</v>
      </c>
    </row>
    <row r="108" spans="1:11" s="9" customFormat="1">
      <c r="A108" s="8">
        <v>41711</v>
      </c>
      <c r="B108" s="9">
        <v>56652</v>
      </c>
      <c r="D108" s="8">
        <v>41955</v>
      </c>
      <c r="E108" s="9">
        <v>63057</v>
      </c>
      <c r="F108" s="9" t="s">
        <v>7</v>
      </c>
      <c r="J108" s="9">
        <f t="shared" si="0"/>
        <v>6405</v>
      </c>
      <c r="K108" s="9" t="s">
        <v>221</v>
      </c>
    </row>
    <row r="109" spans="1:11" s="9" customFormat="1">
      <c r="A109" s="8">
        <v>41715</v>
      </c>
      <c r="B109" s="9">
        <v>55651</v>
      </c>
      <c r="D109" s="8">
        <v>41955</v>
      </c>
      <c r="E109" s="9">
        <v>63057</v>
      </c>
      <c r="F109" s="9" t="s">
        <v>7</v>
      </c>
      <c r="J109" s="9">
        <f t="shared" si="0"/>
        <v>7406</v>
      </c>
      <c r="K109" s="9" t="s">
        <v>221</v>
      </c>
    </row>
    <row r="110" spans="1:11" s="9" customFormat="1">
      <c r="A110" s="8">
        <v>41715</v>
      </c>
      <c r="B110" s="9">
        <v>57553</v>
      </c>
      <c r="D110" s="8">
        <v>41955</v>
      </c>
      <c r="E110" s="9">
        <v>63057</v>
      </c>
      <c r="F110" s="9" t="s">
        <v>7</v>
      </c>
      <c r="J110" s="9">
        <f t="shared" si="0"/>
        <v>5504</v>
      </c>
      <c r="K110" s="9" t="s">
        <v>221</v>
      </c>
    </row>
    <row r="111" spans="1:11" s="9" customFormat="1">
      <c r="A111" s="8">
        <v>41715</v>
      </c>
      <c r="B111" s="9">
        <v>55751</v>
      </c>
      <c r="D111" s="8">
        <v>41955</v>
      </c>
      <c r="E111" s="9">
        <v>63057</v>
      </c>
      <c r="F111" s="9" t="s">
        <v>7</v>
      </c>
      <c r="J111" s="9">
        <f t="shared" si="0"/>
        <v>7306</v>
      </c>
      <c r="K111" s="9" t="s">
        <v>221</v>
      </c>
    </row>
    <row r="112" spans="1:11" s="9" customFormat="1">
      <c r="A112" s="8">
        <v>41715</v>
      </c>
      <c r="B112" s="9">
        <v>55551</v>
      </c>
      <c r="D112" s="8">
        <v>41955</v>
      </c>
      <c r="E112" s="9">
        <v>63057</v>
      </c>
      <c r="F112" s="9" t="s">
        <v>7</v>
      </c>
      <c r="J112" s="9">
        <f t="shared" si="0"/>
        <v>7506</v>
      </c>
      <c r="K112" s="9" t="s">
        <v>221</v>
      </c>
    </row>
    <row r="113" spans="1:11" s="9" customFormat="1">
      <c r="A113" s="8">
        <v>41719</v>
      </c>
      <c r="B113" s="9">
        <v>57653</v>
      </c>
      <c r="D113" s="8">
        <v>41955</v>
      </c>
      <c r="E113" s="9">
        <v>63057</v>
      </c>
      <c r="F113" s="9" t="s">
        <v>7</v>
      </c>
      <c r="J113" s="9">
        <f t="shared" si="0"/>
        <v>5404</v>
      </c>
      <c r="K113" s="9" t="s">
        <v>221</v>
      </c>
    </row>
    <row r="114" spans="1:11" s="9" customFormat="1">
      <c r="A114" s="8">
        <v>41719</v>
      </c>
      <c r="B114" s="9">
        <v>57052</v>
      </c>
      <c r="D114" s="8">
        <v>41955</v>
      </c>
      <c r="E114" s="9">
        <v>63057</v>
      </c>
      <c r="F114" s="9" t="s">
        <v>7</v>
      </c>
      <c r="J114" s="9">
        <f t="shared" si="0"/>
        <v>6005</v>
      </c>
      <c r="K114" s="9" t="s">
        <v>221</v>
      </c>
    </row>
    <row r="115" spans="1:11" s="9" customFormat="1">
      <c r="A115" s="8">
        <v>41723</v>
      </c>
      <c r="B115" s="9">
        <v>56051</v>
      </c>
      <c r="D115" s="8">
        <v>41955</v>
      </c>
      <c r="E115" s="9">
        <v>63057</v>
      </c>
      <c r="F115" s="9" t="s">
        <v>7</v>
      </c>
      <c r="J115" s="9">
        <f t="shared" si="0"/>
        <v>7006</v>
      </c>
      <c r="K115" s="9" t="s">
        <v>221</v>
      </c>
    </row>
    <row r="116" spans="1:11">
      <c r="A116" s="1">
        <v>41771</v>
      </c>
      <c r="B116">
        <v>54550</v>
      </c>
      <c r="D116" s="8">
        <v>41955</v>
      </c>
      <c r="E116" s="9">
        <v>63057</v>
      </c>
      <c r="F116" t="s">
        <v>7</v>
      </c>
      <c r="J116" s="9">
        <f t="shared" si="0"/>
        <v>8507</v>
      </c>
      <c r="K116" t="s">
        <v>221</v>
      </c>
    </row>
    <row r="117" spans="1:11">
      <c r="A117" s="1">
        <v>41967</v>
      </c>
      <c r="B117">
        <v>342141</v>
      </c>
      <c r="D117" s="8">
        <v>41968</v>
      </c>
      <c r="E117">
        <v>346212</v>
      </c>
      <c r="F117" t="s">
        <v>7</v>
      </c>
      <c r="J117" s="9">
        <f t="shared" si="0"/>
        <v>4071</v>
      </c>
      <c r="K117" s="10" t="s">
        <v>274</v>
      </c>
    </row>
    <row r="118" spans="1:11">
      <c r="A118" s="1">
        <v>41960</v>
      </c>
      <c r="B118">
        <v>76966</v>
      </c>
      <c r="D118" s="1">
        <v>41983</v>
      </c>
      <c r="E118">
        <v>80688</v>
      </c>
      <c r="F118" t="s">
        <v>7</v>
      </c>
      <c r="J118">
        <v>3722</v>
      </c>
      <c r="K118" s="10" t="s">
        <v>271</v>
      </c>
    </row>
    <row r="119" spans="1:11">
      <c r="A119" s="1">
        <v>41960</v>
      </c>
      <c r="B119">
        <v>76965</v>
      </c>
      <c r="D119" s="1">
        <v>41983</v>
      </c>
      <c r="E119">
        <v>80688</v>
      </c>
      <c r="F119" t="s">
        <v>7</v>
      </c>
      <c r="J119">
        <v>3723</v>
      </c>
      <c r="K119" s="10" t="s">
        <v>271</v>
      </c>
    </row>
    <row r="120" spans="1:11">
      <c r="A120" s="1">
        <v>41960</v>
      </c>
      <c r="B120">
        <v>77165</v>
      </c>
      <c r="D120" s="1">
        <v>41983</v>
      </c>
      <c r="E120">
        <v>80688</v>
      </c>
      <c r="F120" t="s">
        <v>7</v>
      </c>
      <c r="J120">
        <v>3523</v>
      </c>
      <c r="K120" s="10" t="s">
        <v>271</v>
      </c>
    </row>
    <row r="121" spans="1:11">
      <c r="A121" s="1">
        <v>41865</v>
      </c>
      <c r="D121" s="1"/>
      <c r="J121">
        <v>9980</v>
      </c>
      <c r="K121" t="s">
        <v>277</v>
      </c>
    </row>
    <row r="122" spans="1:11">
      <c r="A122" s="1">
        <v>41949</v>
      </c>
      <c r="B122">
        <v>71561</v>
      </c>
      <c r="D122" s="1">
        <v>41997</v>
      </c>
      <c r="E122">
        <v>79942</v>
      </c>
      <c r="F122" t="s">
        <v>7</v>
      </c>
      <c r="J122">
        <v>8381</v>
      </c>
      <c r="K122" t="s">
        <v>281</v>
      </c>
    </row>
    <row r="123" spans="1:11">
      <c r="A123" s="1">
        <v>41976</v>
      </c>
      <c r="B123">
        <v>61052</v>
      </c>
      <c r="D123" s="1">
        <v>41997</v>
      </c>
      <c r="E123">
        <v>61563</v>
      </c>
      <c r="F123" t="s">
        <v>7</v>
      </c>
      <c r="J123">
        <v>511</v>
      </c>
      <c r="K123" t="s">
        <v>275</v>
      </c>
    </row>
    <row r="124" spans="1:11">
      <c r="A124" s="1">
        <v>41908</v>
      </c>
      <c r="B124">
        <v>37582</v>
      </c>
      <c r="D124" s="1">
        <v>41999</v>
      </c>
      <c r="E124">
        <v>39050</v>
      </c>
      <c r="F124" t="s">
        <v>7</v>
      </c>
      <c r="J124">
        <f>E124-B124</f>
        <v>1468</v>
      </c>
      <c r="K124" s="10" t="s">
        <v>241</v>
      </c>
    </row>
    <row r="125" spans="1:11">
      <c r="A125" s="1">
        <v>41957</v>
      </c>
      <c r="B125">
        <v>36581</v>
      </c>
      <c r="D125" s="1">
        <v>41999</v>
      </c>
      <c r="E125">
        <v>39100</v>
      </c>
      <c r="F125" t="s">
        <v>7</v>
      </c>
      <c r="J125">
        <f t="shared" ref="J125:J131" si="1">E125-B125</f>
        <v>2519</v>
      </c>
      <c r="K125" s="10" t="s">
        <v>241</v>
      </c>
    </row>
    <row r="126" spans="1:11">
      <c r="A126" s="1">
        <v>41960</v>
      </c>
      <c r="B126">
        <v>36331</v>
      </c>
      <c r="D126" s="1">
        <v>41999</v>
      </c>
      <c r="E126">
        <v>39096</v>
      </c>
      <c r="F126" t="s">
        <v>7</v>
      </c>
      <c r="J126">
        <f t="shared" si="1"/>
        <v>2765</v>
      </c>
      <c r="K126" s="10" t="s">
        <v>241</v>
      </c>
    </row>
    <row r="127" spans="1:11">
      <c r="A127" s="1">
        <v>41960</v>
      </c>
      <c r="B127">
        <v>36331</v>
      </c>
      <c r="D127" s="1">
        <v>41999</v>
      </c>
      <c r="E127">
        <v>39096</v>
      </c>
      <c r="F127" t="s">
        <v>7</v>
      </c>
      <c r="J127">
        <f t="shared" si="1"/>
        <v>2765</v>
      </c>
      <c r="K127" s="10" t="s">
        <v>241</v>
      </c>
    </row>
    <row r="128" spans="1:11">
      <c r="A128" s="1">
        <v>41967</v>
      </c>
      <c r="B128">
        <v>36881</v>
      </c>
      <c r="D128" s="1">
        <v>41999</v>
      </c>
      <c r="E128">
        <v>39100</v>
      </c>
      <c r="F128" t="s">
        <v>7</v>
      </c>
      <c r="J128">
        <f t="shared" si="1"/>
        <v>2219</v>
      </c>
      <c r="K128" s="10" t="s">
        <v>241</v>
      </c>
    </row>
    <row r="129" spans="1:11">
      <c r="A129" s="1">
        <v>41862</v>
      </c>
      <c r="B129">
        <v>26624</v>
      </c>
      <c r="D129" s="1">
        <v>42001</v>
      </c>
      <c r="E129">
        <v>19841</v>
      </c>
      <c r="F129" t="s">
        <v>7</v>
      </c>
      <c r="J129">
        <f t="shared" si="1"/>
        <v>-6783</v>
      </c>
      <c r="K129" t="s">
        <v>287</v>
      </c>
    </row>
    <row r="130" spans="1:11" ht="15.75" customHeight="1">
      <c r="A130" s="1">
        <v>41862</v>
      </c>
      <c r="B130">
        <v>137849</v>
      </c>
      <c r="D130" s="1">
        <v>42001</v>
      </c>
      <c r="E130">
        <v>95185</v>
      </c>
      <c r="F130" t="s">
        <v>7</v>
      </c>
      <c r="J130">
        <f t="shared" si="1"/>
        <v>-42664</v>
      </c>
      <c r="K130" t="s">
        <v>288</v>
      </c>
    </row>
    <row r="131" spans="1:11">
      <c r="A131" s="1">
        <v>41999</v>
      </c>
      <c r="B131">
        <v>190662</v>
      </c>
      <c r="D131" s="1">
        <v>42001</v>
      </c>
      <c r="E131">
        <v>198732</v>
      </c>
      <c r="F131" t="s">
        <v>7</v>
      </c>
      <c r="J131">
        <f t="shared" si="1"/>
        <v>8070</v>
      </c>
      <c r="K131" s="10" t="s">
        <v>289</v>
      </c>
    </row>
    <row r="132" spans="1:11">
      <c r="A132" s="1" t="s">
        <v>239</v>
      </c>
      <c r="J132">
        <v>-5328</v>
      </c>
    </row>
    <row r="133" spans="1:11">
      <c r="A133" s="1">
        <v>42005</v>
      </c>
      <c r="D133" s="1"/>
      <c r="J133" s="5"/>
      <c r="K133" s="12" t="s">
        <v>393</v>
      </c>
    </row>
    <row r="134" spans="1:11">
      <c r="A134" s="1">
        <v>41891</v>
      </c>
      <c r="B134">
        <v>33528</v>
      </c>
      <c r="D134" s="1">
        <v>42013</v>
      </c>
      <c r="E134">
        <v>28590</v>
      </c>
      <c r="F134" t="s">
        <v>7</v>
      </c>
      <c r="J134">
        <v>-4938</v>
      </c>
      <c r="K134" t="s">
        <v>300</v>
      </c>
    </row>
    <row r="135" spans="1:11">
      <c r="A135" s="1">
        <v>41925</v>
      </c>
      <c r="B135">
        <v>31376</v>
      </c>
      <c r="D135" s="1">
        <v>42013</v>
      </c>
      <c r="E135">
        <v>26747</v>
      </c>
      <c r="F135" t="s">
        <v>7</v>
      </c>
      <c r="J135">
        <v>-4629</v>
      </c>
      <c r="K135" s="13" t="s">
        <v>273</v>
      </c>
    </row>
    <row r="136" spans="1:11">
      <c r="A136" s="1">
        <v>41926</v>
      </c>
      <c r="B136">
        <v>30876</v>
      </c>
      <c r="D136" s="1">
        <v>42013</v>
      </c>
      <c r="E136">
        <v>26747</v>
      </c>
      <c r="F136" t="s">
        <v>7</v>
      </c>
      <c r="J136">
        <v>-4129</v>
      </c>
      <c r="K136" s="13" t="s">
        <v>273</v>
      </c>
    </row>
    <row r="137" spans="1:11">
      <c r="A137" s="1">
        <v>41928</v>
      </c>
      <c r="B137">
        <v>29224</v>
      </c>
      <c r="D137" s="1">
        <v>42013</v>
      </c>
      <c r="E137">
        <v>26697</v>
      </c>
      <c r="F137" t="s">
        <v>7</v>
      </c>
      <c r="J137">
        <f>E137-B137</f>
        <v>-2527</v>
      </c>
      <c r="K137" s="10" t="s">
        <v>243</v>
      </c>
    </row>
    <row r="138" spans="1:11">
      <c r="A138" s="1">
        <v>41929</v>
      </c>
      <c r="B138">
        <v>28224</v>
      </c>
      <c r="D138" s="1">
        <v>42013</v>
      </c>
      <c r="E138">
        <v>26698</v>
      </c>
      <c r="F138" t="s">
        <v>7</v>
      </c>
      <c r="J138">
        <f>E138-B138</f>
        <v>-1526</v>
      </c>
      <c r="K138" s="10" t="s">
        <v>243</v>
      </c>
    </row>
    <row r="139" spans="1:11">
      <c r="A139" s="1">
        <v>42001</v>
      </c>
      <c r="B139">
        <v>129310</v>
      </c>
      <c r="D139" s="1">
        <v>42020</v>
      </c>
      <c r="E139">
        <v>131293</v>
      </c>
      <c r="F139" t="s">
        <v>7</v>
      </c>
      <c r="J139">
        <f>E139-B139</f>
        <v>1983</v>
      </c>
      <c r="K139" s="10" t="s">
        <v>301</v>
      </c>
    </row>
    <row r="140" spans="1:11">
      <c r="A140" s="1">
        <v>41970</v>
      </c>
      <c r="B140">
        <v>63854</v>
      </c>
      <c r="D140" s="1">
        <v>42022</v>
      </c>
      <c r="E140">
        <v>73118</v>
      </c>
      <c r="F140" t="s">
        <v>7</v>
      </c>
      <c r="J140">
        <f t="shared" ref="J140:J191" si="2">E140-B140</f>
        <v>9264</v>
      </c>
      <c r="K140" s="10" t="s">
        <v>270</v>
      </c>
    </row>
    <row r="141" spans="1:11">
      <c r="A141" s="1">
        <v>41970</v>
      </c>
      <c r="B141">
        <v>63855</v>
      </c>
      <c r="D141" s="1">
        <v>42022</v>
      </c>
      <c r="E141">
        <v>73117</v>
      </c>
      <c r="F141" t="s">
        <v>7</v>
      </c>
      <c r="J141">
        <f t="shared" si="2"/>
        <v>9262</v>
      </c>
      <c r="K141" s="10" t="s">
        <v>270</v>
      </c>
    </row>
    <row r="142" spans="1:11">
      <c r="A142" s="1">
        <v>41970</v>
      </c>
      <c r="B142">
        <v>63554</v>
      </c>
      <c r="D142" s="1">
        <v>42022</v>
      </c>
      <c r="E142">
        <v>73117</v>
      </c>
      <c r="F142" t="s">
        <v>7</v>
      </c>
      <c r="J142">
        <f t="shared" si="2"/>
        <v>9563</v>
      </c>
      <c r="K142" s="10" t="s">
        <v>270</v>
      </c>
    </row>
    <row r="143" spans="1:11">
      <c r="A143" s="1">
        <v>41970</v>
      </c>
      <c r="B143">
        <v>63554</v>
      </c>
      <c r="D143" s="1">
        <v>42022</v>
      </c>
      <c r="E143">
        <v>73117</v>
      </c>
      <c r="F143" t="s">
        <v>7</v>
      </c>
      <c r="J143">
        <f t="shared" si="2"/>
        <v>9563</v>
      </c>
      <c r="K143" s="10" t="s">
        <v>270</v>
      </c>
    </row>
    <row r="144" spans="1:11">
      <c r="A144" s="1">
        <v>41933</v>
      </c>
      <c r="B144">
        <v>28023</v>
      </c>
      <c r="D144" s="1">
        <v>42034</v>
      </c>
      <c r="E144">
        <v>28889</v>
      </c>
      <c r="F144" t="s">
        <v>7</v>
      </c>
      <c r="J144">
        <f t="shared" si="2"/>
        <v>866</v>
      </c>
      <c r="K144" s="10" t="s">
        <v>243</v>
      </c>
    </row>
    <row r="145" spans="1:11">
      <c r="A145" s="1">
        <v>41960</v>
      </c>
      <c r="B145">
        <v>60051</v>
      </c>
      <c r="D145" s="1">
        <v>42044</v>
      </c>
      <c r="E145">
        <v>71722</v>
      </c>
      <c r="F145" t="s">
        <v>7</v>
      </c>
      <c r="J145">
        <f t="shared" si="2"/>
        <v>11671</v>
      </c>
      <c r="K145" s="10" t="s">
        <v>270</v>
      </c>
    </row>
    <row r="146" spans="1:11">
      <c r="A146" s="1">
        <v>41960</v>
      </c>
      <c r="B146">
        <v>59851</v>
      </c>
      <c r="D146" s="1">
        <v>42044</v>
      </c>
      <c r="E146">
        <v>71722</v>
      </c>
      <c r="F146" t="s">
        <v>7</v>
      </c>
      <c r="J146">
        <f t="shared" si="2"/>
        <v>11871</v>
      </c>
      <c r="K146" s="10" t="s">
        <v>270</v>
      </c>
    </row>
    <row r="147" spans="1:11">
      <c r="A147" s="1">
        <v>41961</v>
      </c>
      <c r="B147">
        <v>60051</v>
      </c>
      <c r="D147" s="1">
        <v>42044</v>
      </c>
      <c r="E147">
        <v>71722</v>
      </c>
      <c r="F147" t="s">
        <v>7</v>
      </c>
      <c r="J147">
        <f t="shared" si="2"/>
        <v>11671</v>
      </c>
      <c r="K147" s="10" t="s">
        <v>270</v>
      </c>
    </row>
    <row r="148" spans="1:11">
      <c r="A148" s="1">
        <v>41961</v>
      </c>
      <c r="B148">
        <v>60051</v>
      </c>
      <c r="D148" s="1">
        <v>42044</v>
      </c>
      <c r="E148">
        <v>71722</v>
      </c>
      <c r="F148" t="s">
        <v>7</v>
      </c>
      <c r="J148">
        <f t="shared" si="2"/>
        <v>11671</v>
      </c>
      <c r="K148" s="10" t="s">
        <v>270</v>
      </c>
    </row>
    <row r="149" spans="1:11">
      <c r="A149" s="1">
        <v>41962</v>
      </c>
      <c r="B149">
        <v>59751</v>
      </c>
      <c r="D149" s="1">
        <v>42044</v>
      </c>
      <c r="E149">
        <v>71722</v>
      </c>
      <c r="F149" t="s">
        <v>7</v>
      </c>
      <c r="J149">
        <f t="shared" si="2"/>
        <v>11971</v>
      </c>
      <c r="K149" s="10" t="s">
        <v>270</v>
      </c>
    </row>
    <row r="150" spans="1:11">
      <c r="A150" s="1">
        <v>41962</v>
      </c>
      <c r="B150">
        <v>59851</v>
      </c>
      <c r="D150" s="1">
        <v>42044</v>
      </c>
      <c r="E150">
        <v>71722</v>
      </c>
      <c r="F150" t="s">
        <v>7</v>
      </c>
      <c r="J150">
        <f t="shared" si="2"/>
        <v>11871</v>
      </c>
      <c r="K150" s="10" t="s">
        <v>270</v>
      </c>
    </row>
    <row r="151" spans="1:11">
      <c r="A151" s="1">
        <v>41962</v>
      </c>
      <c r="B151">
        <v>59851</v>
      </c>
      <c r="D151" s="1">
        <v>42044</v>
      </c>
      <c r="E151">
        <v>71722</v>
      </c>
      <c r="F151" t="s">
        <v>7</v>
      </c>
      <c r="J151">
        <f t="shared" si="2"/>
        <v>11871</v>
      </c>
      <c r="K151" s="10" t="s">
        <v>270</v>
      </c>
    </row>
    <row r="152" spans="1:11">
      <c r="A152" s="1">
        <v>41967</v>
      </c>
      <c r="B152">
        <v>59650</v>
      </c>
      <c r="D152" s="1">
        <v>42044</v>
      </c>
      <c r="E152">
        <v>71722</v>
      </c>
      <c r="F152" t="s">
        <v>7</v>
      </c>
      <c r="J152">
        <f t="shared" si="2"/>
        <v>12072</v>
      </c>
      <c r="K152" s="10" t="s">
        <v>270</v>
      </c>
    </row>
    <row r="153" spans="1:11">
      <c r="A153" s="1">
        <v>41970</v>
      </c>
      <c r="B153">
        <v>63153</v>
      </c>
      <c r="D153" s="1">
        <v>42044</v>
      </c>
      <c r="E153">
        <v>71727</v>
      </c>
      <c r="F153" t="s">
        <v>7</v>
      </c>
      <c r="J153">
        <f t="shared" si="2"/>
        <v>8574</v>
      </c>
      <c r="K153" s="10" t="s">
        <v>270</v>
      </c>
    </row>
    <row r="154" spans="1:11">
      <c r="A154" s="1">
        <v>41971</v>
      </c>
      <c r="B154">
        <v>62953</v>
      </c>
      <c r="D154" s="1">
        <v>42044</v>
      </c>
      <c r="E154">
        <v>71722</v>
      </c>
      <c r="F154" t="s">
        <v>7</v>
      </c>
      <c r="J154">
        <f t="shared" si="2"/>
        <v>8769</v>
      </c>
      <c r="K154" t="s">
        <v>275</v>
      </c>
    </row>
    <row r="155" spans="1:11">
      <c r="A155" s="1">
        <v>41960</v>
      </c>
      <c r="B155">
        <v>237200</v>
      </c>
      <c r="D155" s="1">
        <v>42047</v>
      </c>
      <c r="E155">
        <v>270156</v>
      </c>
      <c r="F155" t="s">
        <v>7</v>
      </c>
      <c r="J155">
        <f t="shared" si="2"/>
        <v>32956</v>
      </c>
      <c r="K155" s="10" t="s">
        <v>305</v>
      </c>
    </row>
    <row r="156" spans="1:11">
      <c r="A156" s="1">
        <v>41961</v>
      </c>
      <c r="B156">
        <v>119102</v>
      </c>
      <c r="D156" s="1">
        <v>42047</v>
      </c>
      <c r="E156">
        <v>134879</v>
      </c>
      <c r="F156" t="s">
        <v>7</v>
      </c>
      <c r="J156">
        <f t="shared" si="2"/>
        <v>15777</v>
      </c>
      <c r="K156" s="10" t="s">
        <v>306</v>
      </c>
    </row>
    <row r="157" spans="1:11">
      <c r="A157" s="1">
        <v>41961</v>
      </c>
      <c r="B157">
        <v>118600</v>
      </c>
      <c r="D157" s="1">
        <v>42047</v>
      </c>
      <c r="E157">
        <v>135079</v>
      </c>
      <c r="F157" t="s">
        <v>7</v>
      </c>
      <c r="J157">
        <f t="shared" si="2"/>
        <v>16479</v>
      </c>
      <c r="K157" s="10" t="s">
        <v>306</v>
      </c>
    </row>
    <row r="158" spans="1:11">
      <c r="A158" s="1">
        <v>42009</v>
      </c>
      <c r="B158">
        <v>53545</v>
      </c>
      <c r="D158" s="1">
        <v>42060</v>
      </c>
      <c r="E158">
        <v>53792</v>
      </c>
      <c r="F158" t="s">
        <v>7</v>
      </c>
      <c r="J158">
        <f t="shared" si="2"/>
        <v>247</v>
      </c>
      <c r="K158" t="s">
        <v>299</v>
      </c>
    </row>
    <row r="159" spans="1:11" s="5" customFormat="1">
      <c r="A159" s="4">
        <v>42041</v>
      </c>
      <c r="B159">
        <v>76614</v>
      </c>
      <c r="C159"/>
      <c r="D159" s="1">
        <v>42061</v>
      </c>
      <c r="E159">
        <v>78397</v>
      </c>
      <c r="F159" t="s">
        <v>7</v>
      </c>
      <c r="G159"/>
      <c r="H159"/>
      <c r="I159"/>
      <c r="J159">
        <f t="shared" si="2"/>
        <v>1783</v>
      </c>
      <c r="K159" s="5" t="s">
        <v>307</v>
      </c>
    </row>
    <row r="160" spans="1:11">
      <c r="A160" s="1">
        <v>41883</v>
      </c>
      <c r="B160">
        <v>111895</v>
      </c>
      <c r="D160" s="1">
        <v>42088</v>
      </c>
      <c r="E160">
        <v>108381</v>
      </c>
      <c r="F160" t="s">
        <v>7</v>
      </c>
      <c r="J160">
        <f t="shared" si="2"/>
        <v>-3514</v>
      </c>
      <c r="K160" s="13" t="s">
        <v>313</v>
      </c>
    </row>
    <row r="161" spans="1:11">
      <c r="A161" s="1">
        <v>42068</v>
      </c>
      <c r="B161">
        <v>106890</v>
      </c>
      <c r="D161" s="1">
        <v>42090</v>
      </c>
      <c r="E161">
        <v>110971</v>
      </c>
      <c r="F161" t="s">
        <v>7</v>
      </c>
      <c r="J161">
        <f t="shared" si="2"/>
        <v>4081</v>
      </c>
      <c r="K161" t="s">
        <v>312</v>
      </c>
    </row>
    <row r="162" spans="1:11">
      <c r="A162" s="1">
        <v>41905</v>
      </c>
      <c r="B162">
        <v>39683</v>
      </c>
      <c r="D162" s="1">
        <v>42096</v>
      </c>
      <c r="E162">
        <v>40594</v>
      </c>
      <c r="F162" t="s">
        <v>7</v>
      </c>
      <c r="J162">
        <f t="shared" si="2"/>
        <v>911</v>
      </c>
      <c r="K162" s="13" t="s">
        <v>272</v>
      </c>
    </row>
    <row r="163" spans="1:11">
      <c r="A163" s="1" t="s">
        <v>328</v>
      </c>
      <c r="B163">
        <v>3299002</v>
      </c>
      <c r="D163" s="1">
        <v>42096</v>
      </c>
      <c r="E163">
        <v>4442013</v>
      </c>
      <c r="F163" t="s">
        <v>7</v>
      </c>
      <c r="J163">
        <f t="shared" si="2"/>
        <v>1143011</v>
      </c>
      <c r="K163" t="s">
        <v>327</v>
      </c>
    </row>
    <row r="164" spans="1:11">
      <c r="A164" s="1">
        <v>41897</v>
      </c>
      <c r="B164">
        <v>42936</v>
      </c>
      <c r="D164" s="1">
        <v>42108</v>
      </c>
      <c r="E164">
        <v>42985</v>
      </c>
      <c r="F164" t="s">
        <v>7</v>
      </c>
      <c r="J164">
        <f t="shared" si="2"/>
        <v>49</v>
      </c>
      <c r="K164" s="13" t="s">
        <v>272</v>
      </c>
    </row>
    <row r="165" spans="1:11">
      <c r="A165" s="1">
        <v>41899</v>
      </c>
      <c r="B165">
        <v>41936</v>
      </c>
      <c r="D165" s="1">
        <v>42108</v>
      </c>
      <c r="E165">
        <v>43134</v>
      </c>
      <c r="F165" t="s">
        <v>7</v>
      </c>
      <c r="J165">
        <f t="shared" si="2"/>
        <v>1198</v>
      </c>
      <c r="K165" s="13" t="s">
        <v>272</v>
      </c>
    </row>
    <row r="166" spans="1:11" s="5" customFormat="1">
      <c r="A166" s="4">
        <v>41891</v>
      </c>
      <c r="B166">
        <v>42986</v>
      </c>
      <c r="C166"/>
      <c r="D166" s="1">
        <v>42109</v>
      </c>
      <c r="E166">
        <v>43632</v>
      </c>
      <c r="F166" t="s">
        <v>7</v>
      </c>
      <c r="G166"/>
      <c r="H166"/>
      <c r="I166"/>
      <c r="J166">
        <f t="shared" si="2"/>
        <v>646</v>
      </c>
      <c r="K166" s="5" t="s">
        <v>236</v>
      </c>
    </row>
    <row r="167" spans="1:11" s="5" customFormat="1">
      <c r="A167" s="4">
        <v>41883</v>
      </c>
      <c r="B167">
        <v>44538</v>
      </c>
      <c r="C167"/>
      <c r="D167" s="1">
        <v>42110</v>
      </c>
      <c r="E167">
        <v>43085</v>
      </c>
      <c r="F167" t="s">
        <v>7</v>
      </c>
      <c r="G167"/>
      <c r="H167"/>
      <c r="I167"/>
      <c r="J167">
        <f t="shared" si="2"/>
        <v>-1453</v>
      </c>
      <c r="K167" s="5" t="s">
        <v>236</v>
      </c>
    </row>
    <row r="168" spans="1:11">
      <c r="A168" s="1">
        <v>41883</v>
      </c>
      <c r="B168">
        <v>44037</v>
      </c>
      <c r="D168" s="1">
        <v>42110</v>
      </c>
      <c r="E168">
        <v>42935</v>
      </c>
      <c r="F168" t="s">
        <v>7</v>
      </c>
      <c r="J168">
        <f t="shared" si="2"/>
        <v>-1102</v>
      </c>
      <c r="K168" s="13" t="s">
        <v>272</v>
      </c>
    </row>
    <row r="169" spans="1:11">
      <c r="A169" s="1">
        <v>42108</v>
      </c>
      <c r="B169">
        <v>99985</v>
      </c>
      <c r="D169" s="1">
        <v>42111</v>
      </c>
      <c r="E169">
        <v>110075</v>
      </c>
      <c r="F169" t="s">
        <v>7</v>
      </c>
      <c r="J169">
        <f t="shared" si="2"/>
        <v>10090</v>
      </c>
      <c r="K169" t="s">
        <v>315</v>
      </c>
    </row>
    <row r="170" spans="1:11">
      <c r="A170" s="1">
        <v>42110</v>
      </c>
      <c r="B170">
        <v>109093</v>
      </c>
      <c r="D170" s="1">
        <v>42111</v>
      </c>
      <c r="E170">
        <v>111071</v>
      </c>
      <c r="F170" t="s">
        <v>7</v>
      </c>
      <c r="J170">
        <f t="shared" si="2"/>
        <v>1978</v>
      </c>
      <c r="K170" t="s">
        <v>315</v>
      </c>
    </row>
    <row r="171" spans="1:11">
      <c r="A171" s="1">
        <v>42096</v>
      </c>
      <c r="B171">
        <v>2270000</v>
      </c>
      <c r="D171" s="1">
        <v>42114</v>
      </c>
      <c r="E171">
        <v>2421036</v>
      </c>
      <c r="F171" t="s">
        <v>7</v>
      </c>
      <c r="J171">
        <f t="shared" si="2"/>
        <v>151036</v>
      </c>
      <c r="K171" t="s">
        <v>321</v>
      </c>
    </row>
    <row r="172" spans="1:11">
      <c r="A172" s="1">
        <v>42115</v>
      </c>
      <c r="B172">
        <v>105089</v>
      </c>
      <c r="D172" s="1">
        <v>42121</v>
      </c>
      <c r="E172">
        <v>104098</v>
      </c>
      <c r="F172" t="s">
        <v>7</v>
      </c>
      <c r="J172">
        <f t="shared" si="2"/>
        <v>-991</v>
      </c>
      <c r="K172" t="s">
        <v>314</v>
      </c>
    </row>
    <row r="173" spans="1:11">
      <c r="A173" s="1">
        <v>42096</v>
      </c>
      <c r="B173">
        <v>800674</v>
      </c>
      <c r="D173" s="1">
        <v>42122</v>
      </c>
      <c r="E173">
        <v>804312</v>
      </c>
      <c r="F173" t="s">
        <v>7</v>
      </c>
      <c r="J173">
        <f t="shared" si="2"/>
        <v>3638</v>
      </c>
      <c r="K173" t="s">
        <v>324</v>
      </c>
    </row>
    <row r="174" spans="1:11">
      <c r="A174" s="1">
        <v>42115</v>
      </c>
      <c r="B174">
        <v>105089</v>
      </c>
      <c r="D174" s="1">
        <v>42123</v>
      </c>
      <c r="E174">
        <v>102603</v>
      </c>
      <c r="F174" t="s">
        <v>7</v>
      </c>
      <c r="J174">
        <f t="shared" si="2"/>
        <v>-2486</v>
      </c>
      <c r="K174" t="s">
        <v>314</v>
      </c>
    </row>
    <row r="175" spans="1:11">
      <c r="A175" s="1">
        <v>42090</v>
      </c>
      <c r="B175">
        <v>113096</v>
      </c>
      <c r="D175" s="1">
        <v>42128</v>
      </c>
      <c r="E175">
        <v>110075</v>
      </c>
      <c r="F175" t="s">
        <v>7</v>
      </c>
      <c r="J175">
        <f t="shared" si="2"/>
        <v>-3021</v>
      </c>
      <c r="K175" t="s">
        <v>314</v>
      </c>
    </row>
    <row r="176" spans="1:11">
      <c r="A176" s="1">
        <v>41989</v>
      </c>
      <c r="B176">
        <v>316468</v>
      </c>
      <c r="D176" s="1">
        <v>42137</v>
      </c>
      <c r="E176">
        <v>404339</v>
      </c>
      <c r="F176" t="s">
        <v>7</v>
      </c>
      <c r="J176">
        <f t="shared" si="2"/>
        <v>87871</v>
      </c>
      <c r="K176" t="s">
        <v>329</v>
      </c>
    </row>
    <row r="177" spans="1:11">
      <c r="A177" s="1">
        <v>42138</v>
      </c>
      <c r="B177">
        <v>384328</v>
      </c>
      <c r="D177" s="1">
        <v>42142</v>
      </c>
      <c r="E177">
        <v>389992</v>
      </c>
      <c r="F177" t="s">
        <v>7</v>
      </c>
      <c r="J177">
        <f t="shared" si="2"/>
        <v>5664</v>
      </c>
      <c r="K177" t="s">
        <v>330</v>
      </c>
    </row>
    <row r="178" spans="1:11">
      <c r="A178" s="1">
        <v>42123</v>
      </c>
      <c r="B178">
        <v>85473</v>
      </c>
      <c r="D178" s="1">
        <v>42152</v>
      </c>
      <c r="E178">
        <v>85669</v>
      </c>
      <c r="F178" t="s">
        <v>7</v>
      </c>
      <c r="J178">
        <f t="shared" si="2"/>
        <v>196</v>
      </c>
      <c r="K178" t="s">
        <v>221</v>
      </c>
    </row>
    <row r="179" spans="1:11">
      <c r="A179" s="1">
        <v>42143</v>
      </c>
      <c r="B179">
        <v>240304</v>
      </c>
      <c r="D179" s="1">
        <v>42152</v>
      </c>
      <c r="E179">
        <v>257005</v>
      </c>
      <c r="F179" t="s">
        <v>7</v>
      </c>
      <c r="J179">
        <f t="shared" si="2"/>
        <v>16701</v>
      </c>
      <c r="K179" t="s">
        <v>331</v>
      </c>
    </row>
    <row r="180" spans="1:11">
      <c r="A180" s="1">
        <v>42144</v>
      </c>
      <c r="B180">
        <v>85072</v>
      </c>
      <c r="D180" s="1">
        <v>42152</v>
      </c>
      <c r="E180">
        <v>85669</v>
      </c>
      <c r="F180" t="s">
        <v>7</v>
      </c>
      <c r="J180">
        <f t="shared" si="2"/>
        <v>597</v>
      </c>
      <c r="K180" t="s">
        <v>221</v>
      </c>
    </row>
    <row r="181" spans="1:11">
      <c r="A181" s="1">
        <v>42129</v>
      </c>
      <c r="B181">
        <v>86073</v>
      </c>
      <c r="D181" s="1">
        <v>42159</v>
      </c>
      <c r="E181">
        <v>86168</v>
      </c>
      <c r="F181" t="s">
        <v>7</v>
      </c>
      <c r="J181">
        <f t="shared" si="2"/>
        <v>95</v>
      </c>
      <c r="K181" t="s">
        <v>221</v>
      </c>
    </row>
    <row r="182" spans="1:11">
      <c r="A182" s="1">
        <v>42156</v>
      </c>
      <c r="B182" s="5">
        <v>34079</v>
      </c>
      <c r="C182" s="5"/>
      <c r="D182" s="4">
        <v>42159</v>
      </c>
      <c r="E182" s="5">
        <v>34418</v>
      </c>
      <c r="F182" t="s">
        <v>7</v>
      </c>
      <c r="J182">
        <f t="shared" si="2"/>
        <v>339</v>
      </c>
      <c r="K182" t="s">
        <v>334</v>
      </c>
    </row>
    <row r="183" spans="1:11">
      <c r="A183" s="1">
        <v>42142</v>
      </c>
      <c r="B183">
        <v>78967</v>
      </c>
      <c r="D183" s="1">
        <v>42160</v>
      </c>
      <c r="E183">
        <v>84175</v>
      </c>
      <c r="F183" t="s">
        <v>7</v>
      </c>
      <c r="J183">
        <f t="shared" si="2"/>
        <v>5208</v>
      </c>
      <c r="K183" t="s">
        <v>221</v>
      </c>
    </row>
    <row r="184" spans="1:11">
      <c r="A184" s="1">
        <v>42156</v>
      </c>
      <c r="B184" s="5">
        <v>33228</v>
      </c>
      <c r="C184" s="5"/>
      <c r="D184" s="4">
        <v>42164</v>
      </c>
      <c r="E184" s="5">
        <v>36360</v>
      </c>
      <c r="F184" t="s">
        <v>7</v>
      </c>
      <c r="J184">
        <f t="shared" si="2"/>
        <v>3132</v>
      </c>
      <c r="K184" t="s">
        <v>334</v>
      </c>
    </row>
    <row r="185" spans="1:11">
      <c r="A185" s="1">
        <v>42160</v>
      </c>
      <c r="B185" s="5">
        <v>68658</v>
      </c>
      <c r="C185" s="5"/>
      <c r="D185" s="4">
        <v>42164</v>
      </c>
      <c r="E185" s="5">
        <v>72919</v>
      </c>
      <c r="F185" t="s">
        <v>7</v>
      </c>
      <c r="J185">
        <f t="shared" si="2"/>
        <v>4261</v>
      </c>
      <c r="K185" t="s">
        <v>344</v>
      </c>
    </row>
    <row r="186" spans="1:11">
      <c r="A186" s="1">
        <v>42165</v>
      </c>
      <c r="B186" s="5">
        <v>71460</v>
      </c>
      <c r="C186" s="5"/>
      <c r="D186" s="4">
        <v>42167</v>
      </c>
      <c r="E186" s="5">
        <v>81585</v>
      </c>
      <c r="F186" t="s">
        <v>7</v>
      </c>
      <c r="J186">
        <f t="shared" si="2"/>
        <v>10125</v>
      </c>
      <c r="K186" t="s">
        <v>344</v>
      </c>
    </row>
    <row r="187" spans="1:11">
      <c r="A187" s="1">
        <v>42165</v>
      </c>
      <c r="B187" s="5">
        <v>36030</v>
      </c>
      <c r="C187" s="5"/>
      <c r="D187" s="4">
        <v>42167</v>
      </c>
      <c r="E187" s="5">
        <v>39846</v>
      </c>
      <c r="F187" t="s">
        <v>7</v>
      </c>
      <c r="J187">
        <f t="shared" si="2"/>
        <v>3816</v>
      </c>
      <c r="K187" t="s">
        <v>334</v>
      </c>
    </row>
    <row r="188" spans="1:11">
      <c r="A188" s="1">
        <v>42167</v>
      </c>
      <c r="B188">
        <v>83871</v>
      </c>
      <c r="D188" s="1">
        <v>42170</v>
      </c>
      <c r="E188">
        <v>84574</v>
      </c>
      <c r="F188" t="s">
        <v>7</v>
      </c>
      <c r="J188">
        <f t="shared" si="2"/>
        <v>703</v>
      </c>
      <c r="K188" t="s">
        <v>221</v>
      </c>
    </row>
    <row r="189" spans="1:11">
      <c r="A189" s="1">
        <v>42172</v>
      </c>
      <c r="B189">
        <v>84071</v>
      </c>
      <c r="D189" s="1">
        <v>42177</v>
      </c>
      <c r="E189">
        <v>84075</v>
      </c>
      <c r="F189" t="s">
        <v>7</v>
      </c>
      <c r="J189">
        <f t="shared" si="2"/>
        <v>4</v>
      </c>
      <c r="K189" t="s">
        <v>221</v>
      </c>
    </row>
    <row r="190" spans="1:11">
      <c r="A190" s="1">
        <v>42178</v>
      </c>
      <c r="B190">
        <v>167743</v>
      </c>
      <c r="D190" s="1">
        <v>42178</v>
      </c>
      <c r="E190">
        <v>167951</v>
      </c>
      <c r="F190" t="s">
        <v>7</v>
      </c>
      <c r="J190">
        <f t="shared" si="2"/>
        <v>208</v>
      </c>
      <c r="K190" t="s">
        <v>345</v>
      </c>
    </row>
    <row r="191" spans="1:11">
      <c r="A191" s="1">
        <v>42181</v>
      </c>
      <c r="B191" s="5">
        <v>37782</v>
      </c>
      <c r="C191" s="5"/>
      <c r="D191" s="4">
        <v>42181</v>
      </c>
      <c r="E191" s="5">
        <v>38154</v>
      </c>
      <c r="F191" t="s">
        <v>7</v>
      </c>
      <c r="J191">
        <f t="shared" si="2"/>
        <v>372</v>
      </c>
      <c r="K191" t="s">
        <v>334</v>
      </c>
    </row>
    <row r="192" spans="1:11">
      <c r="A192" s="1">
        <v>41964</v>
      </c>
      <c r="D192" s="1">
        <v>42185</v>
      </c>
      <c r="J192">
        <v>-10196</v>
      </c>
      <c r="K192" s="12" t="s">
        <v>346</v>
      </c>
    </row>
    <row r="193" spans="1:11">
      <c r="A193" s="1">
        <v>41956</v>
      </c>
      <c r="D193" s="1">
        <v>42186</v>
      </c>
      <c r="J193">
        <v>-19427</v>
      </c>
      <c r="K193" s="12" t="s">
        <v>347</v>
      </c>
    </row>
    <row r="194" spans="1:11">
      <c r="A194" s="1">
        <v>42186</v>
      </c>
      <c r="B194">
        <v>82270</v>
      </c>
      <c r="D194" s="1">
        <v>42191</v>
      </c>
      <c r="E194">
        <v>83179</v>
      </c>
      <c r="F194" t="s">
        <v>7</v>
      </c>
      <c r="J194">
        <f>E194-B194</f>
        <v>909</v>
      </c>
      <c r="K194" t="s">
        <v>221</v>
      </c>
    </row>
    <row r="195" spans="1:11">
      <c r="A195" s="1">
        <v>42184</v>
      </c>
      <c r="B195" s="5">
        <v>73862</v>
      </c>
      <c r="C195" s="5"/>
      <c r="D195" s="4">
        <v>42191</v>
      </c>
      <c r="E195" s="5">
        <v>74513</v>
      </c>
      <c r="F195" t="s">
        <v>7</v>
      </c>
      <c r="J195">
        <f>E195-B195</f>
        <v>651</v>
      </c>
      <c r="K195" t="s">
        <v>344</v>
      </c>
    </row>
    <row r="196" spans="1:11">
      <c r="A196" s="1">
        <v>42185</v>
      </c>
      <c r="B196">
        <v>163138</v>
      </c>
      <c r="D196" s="1">
        <v>42191</v>
      </c>
      <c r="E196">
        <v>165361</v>
      </c>
      <c r="F196" t="s">
        <v>7</v>
      </c>
      <c r="J196">
        <f>E196-B196</f>
        <v>2223</v>
      </c>
      <c r="K196" t="s">
        <v>221</v>
      </c>
    </row>
    <row r="197" spans="1:11">
      <c r="A197" s="1">
        <v>42142</v>
      </c>
      <c r="B197">
        <v>78967</v>
      </c>
      <c r="D197" s="1">
        <v>42202</v>
      </c>
      <c r="E197">
        <v>79792</v>
      </c>
      <c r="F197" t="s">
        <v>7</v>
      </c>
      <c r="J197">
        <f t="shared" ref="J197:J209" si="3">E197-B197</f>
        <v>825</v>
      </c>
      <c r="K197" t="s">
        <v>221</v>
      </c>
    </row>
    <row r="198" spans="1:11">
      <c r="A198" s="1">
        <v>42194</v>
      </c>
      <c r="B198">
        <v>79067</v>
      </c>
      <c r="D198" s="1">
        <v>42202</v>
      </c>
      <c r="E198">
        <v>79792</v>
      </c>
      <c r="F198" t="s">
        <v>7</v>
      </c>
      <c r="J198">
        <f t="shared" si="3"/>
        <v>725</v>
      </c>
      <c r="K198" t="s">
        <v>221</v>
      </c>
    </row>
    <row r="199" spans="1:11">
      <c r="A199" s="1">
        <v>42194</v>
      </c>
      <c r="B199" s="5">
        <v>32828</v>
      </c>
      <c r="C199" s="5"/>
      <c r="D199" s="4">
        <v>42214</v>
      </c>
      <c r="E199" s="5">
        <v>32027</v>
      </c>
      <c r="F199" t="s">
        <v>7</v>
      </c>
      <c r="J199">
        <f t="shared" si="3"/>
        <v>-801</v>
      </c>
      <c r="K199" t="s">
        <v>334</v>
      </c>
    </row>
    <row r="200" spans="1:11">
      <c r="A200" s="1">
        <v>42213</v>
      </c>
      <c r="B200" s="5">
        <v>31226</v>
      </c>
      <c r="C200" s="5"/>
      <c r="D200" s="4">
        <v>42214</v>
      </c>
      <c r="E200" s="5">
        <v>31977</v>
      </c>
      <c r="F200" t="s">
        <v>7</v>
      </c>
      <c r="J200">
        <f t="shared" si="3"/>
        <v>751</v>
      </c>
      <c r="K200" t="s">
        <v>334</v>
      </c>
    </row>
    <row r="201" spans="1:11">
      <c r="A201" s="1">
        <v>42201</v>
      </c>
      <c r="B201">
        <v>63854</v>
      </c>
      <c r="D201" s="1">
        <v>42215</v>
      </c>
      <c r="E201">
        <v>64750</v>
      </c>
      <c r="F201" t="s">
        <v>7</v>
      </c>
      <c r="J201">
        <f t="shared" si="3"/>
        <v>896</v>
      </c>
      <c r="K201" t="s">
        <v>350</v>
      </c>
    </row>
    <row r="202" spans="1:11">
      <c r="A202" s="1">
        <v>42216</v>
      </c>
      <c r="B202">
        <v>59400</v>
      </c>
      <c r="D202" s="1">
        <v>42216</v>
      </c>
      <c r="E202">
        <v>60865</v>
      </c>
      <c r="F202" t="s">
        <v>7</v>
      </c>
      <c r="J202">
        <f t="shared" si="3"/>
        <v>1465</v>
      </c>
      <c r="K202" t="s">
        <v>352</v>
      </c>
    </row>
    <row r="203" spans="1:11">
      <c r="A203" s="1">
        <v>42216</v>
      </c>
      <c r="B203">
        <v>63754</v>
      </c>
      <c r="D203" s="1">
        <v>42216</v>
      </c>
      <c r="E203">
        <v>64152</v>
      </c>
      <c r="F203" t="s">
        <v>7</v>
      </c>
      <c r="J203">
        <f t="shared" si="3"/>
        <v>398</v>
      </c>
      <c r="K203" t="s">
        <v>350</v>
      </c>
    </row>
    <row r="204" spans="1:11">
      <c r="A204" s="1">
        <v>42216</v>
      </c>
      <c r="B204">
        <v>70360</v>
      </c>
      <c r="D204" s="1">
        <v>42219</v>
      </c>
      <c r="E204">
        <v>71325</v>
      </c>
      <c r="F204" t="s">
        <v>7</v>
      </c>
      <c r="J204">
        <f t="shared" si="3"/>
        <v>965</v>
      </c>
      <c r="K204" t="s">
        <v>221</v>
      </c>
    </row>
    <row r="205" spans="1:11">
      <c r="A205" s="1">
        <v>42201</v>
      </c>
      <c r="B205">
        <v>67958</v>
      </c>
      <c r="D205" s="1">
        <v>42221</v>
      </c>
      <c r="E205">
        <v>66046</v>
      </c>
      <c r="F205" t="s">
        <v>7</v>
      </c>
      <c r="J205">
        <f t="shared" si="3"/>
        <v>-1912</v>
      </c>
      <c r="K205" t="s">
        <v>350</v>
      </c>
    </row>
    <row r="206" spans="1:11">
      <c r="A206" s="1">
        <v>42221</v>
      </c>
      <c r="B206">
        <v>60151</v>
      </c>
      <c r="D206" s="1">
        <v>42221</v>
      </c>
      <c r="E206">
        <v>60368</v>
      </c>
      <c r="F206" t="s">
        <v>7</v>
      </c>
      <c r="J206">
        <f t="shared" si="3"/>
        <v>217</v>
      </c>
      <c r="K206" t="s">
        <v>221</v>
      </c>
    </row>
    <row r="207" spans="1:11">
      <c r="A207" s="1">
        <v>42201</v>
      </c>
      <c r="B207">
        <v>137116</v>
      </c>
      <c r="D207" s="1">
        <v>42222</v>
      </c>
      <c r="E207">
        <v>141954</v>
      </c>
      <c r="F207" t="s">
        <v>7</v>
      </c>
      <c r="J207">
        <f t="shared" si="3"/>
        <v>4838</v>
      </c>
      <c r="K207" t="s">
        <v>353</v>
      </c>
    </row>
    <row r="208" spans="1:11">
      <c r="A208" s="1">
        <v>42223</v>
      </c>
      <c r="B208">
        <v>173047</v>
      </c>
      <c r="D208" s="1">
        <v>42223</v>
      </c>
      <c r="E208">
        <v>175921</v>
      </c>
      <c r="F208" t="s">
        <v>7</v>
      </c>
      <c r="J208">
        <f t="shared" si="3"/>
        <v>2874</v>
      </c>
      <c r="K208" t="s">
        <v>331</v>
      </c>
    </row>
    <row r="209" spans="1:11">
      <c r="A209" s="1">
        <v>42220</v>
      </c>
      <c r="B209">
        <v>60651</v>
      </c>
      <c r="D209" s="1">
        <v>42226</v>
      </c>
      <c r="E209">
        <v>58674</v>
      </c>
      <c r="F209" t="s">
        <v>7</v>
      </c>
      <c r="J209">
        <f t="shared" si="3"/>
        <v>-1977</v>
      </c>
      <c r="K209" t="s">
        <v>352</v>
      </c>
    </row>
    <row r="210" spans="1:11">
      <c r="A210" s="1">
        <v>42227</v>
      </c>
      <c r="D210" s="1"/>
      <c r="J210">
        <v>3130</v>
      </c>
      <c r="K210" t="s">
        <v>234</v>
      </c>
    </row>
    <row r="211" spans="1:11">
      <c r="A211" s="1">
        <v>42221</v>
      </c>
      <c r="B211">
        <v>60051</v>
      </c>
      <c r="D211" s="1">
        <v>42228</v>
      </c>
      <c r="E211">
        <v>60666</v>
      </c>
      <c r="F211" t="s">
        <v>7</v>
      </c>
      <c r="J211">
        <f>E211-B211</f>
        <v>615</v>
      </c>
      <c r="K211" t="s">
        <v>221</v>
      </c>
    </row>
    <row r="212" spans="1:11">
      <c r="A212" s="1">
        <v>42205</v>
      </c>
      <c r="B212">
        <v>33128</v>
      </c>
      <c r="D212" s="1">
        <v>42229</v>
      </c>
      <c r="E212">
        <v>32027</v>
      </c>
      <c r="F212" t="s">
        <v>7</v>
      </c>
      <c r="J212">
        <f>E212-B212</f>
        <v>-1101</v>
      </c>
      <c r="K212" t="s">
        <v>219</v>
      </c>
    </row>
    <row r="213" spans="1:11">
      <c r="A213" s="1">
        <v>42235</v>
      </c>
      <c r="D213" s="1"/>
      <c r="J213">
        <v>3590</v>
      </c>
      <c r="K213" t="s">
        <v>357</v>
      </c>
    </row>
    <row r="214" spans="1:11">
      <c r="A214" s="1">
        <v>42235</v>
      </c>
      <c r="D214" s="1"/>
      <c r="J214">
        <v>14032</v>
      </c>
      <c r="K214" t="s">
        <v>358</v>
      </c>
    </row>
    <row r="215" spans="1:11">
      <c r="A215" s="1">
        <v>42236</v>
      </c>
      <c r="D215" s="1"/>
      <c r="J215">
        <v>40760</v>
      </c>
      <c r="K215" t="s">
        <v>359</v>
      </c>
    </row>
    <row r="216" spans="1:11">
      <c r="A216" s="1">
        <v>42236</v>
      </c>
      <c r="D216" s="1"/>
      <c r="J216">
        <v>252157</v>
      </c>
      <c r="K216" t="s">
        <v>359</v>
      </c>
    </row>
    <row r="217" spans="1:11">
      <c r="A217" s="1">
        <v>42219</v>
      </c>
      <c r="B217">
        <v>70360</v>
      </c>
      <c r="D217" s="1">
        <v>42241</v>
      </c>
      <c r="E217">
        <v>60666</v>
      </c>
      <c r="F217" t="s">
        <v>7</v>
      </c>
      <c r="J217">
        <f>E217-B217</f>
        <v>-9694</v>
      </c>
      <c r="K217" t="s">
        <v>221</v>
      </c>
    </row>
    <row r="218" spans="1:11">
      <c r="A218" s="1">
        <v>42236</v>
      </c>
      <c r="B218">
        <v>87574</v>
      </c>
      <c r="D218" s="1">
        <v>42244</v>
      </c>
      <c r="E218">
        <v>88359</v>
      </c>
      <c r="F218" t="s">
        <v>7</v>
      </c>
      <c r="J218">
        <f>E218-B218</f>
        <v>785</v>
      </c>
      <c r="K218" t="s">
        <v>354</v>
      </c>
    </row>
    <row r="219" spans="1:11">
      <c r="A219" s="1">
        <v>42222</v>
      </c>
      <c r="B219">
        <v>88675</v>
      </c>
      <c r="D219" s="1">
        <v>42248</v>
      </c>
      <c r="E219">
        <v>89654</v>
      </c>
      <c r="F219" t="s">
        <v>7</v>
      </c>
      <c r="J219">
        <f t="shared" ref="J219:J237" si="4">E219-B219</f>
        <v>979</v>
      </c>
      <c r="K219" t="s">
        <v>354</v>
      </c>
    </row>
    <row r="220" spans="1:11">
      <c r="A220" s="1">
        <v>42222</v>
      </c>
      <c r="B220">
        <v>88775</v>
      </c>
      <c r="D220" s="1">
        <v>42248</v>
      </c>
      <c r="E220">
        <v>89753</v>
      </c>
      <c r="F220" t="s">
        <v>7</v>
      </c>
      <c r="J220">
        <f t="shared" si="4"/>
        <v>978</v>
      </c>
      <c r="K220" t="s">
        <v>354</v>
      </c>
    </row>
    <row r="221" spans="1:11">
      <c r="A221" s="1">
        <v>42194</v>
      </c>
      <c r="B221" s="5">
        <v>209377</v>
      </c>
      <c r="C221" s="5">
        <f>B221/6</f>
        <v>34896.166666666664</v>
      </c>
      <c r="D221" s="4">
        <v>42251</v>
      </c>
      <c r="E221" s="5">
        <v>211582</v>
      </c>
      <c r="F221" t="s">
        <v>141</v>
      </c>
      <c r="J221">
        <f t="shared" si="4"/>
        <v>2205</v>
      </c>
      <c r="K221" t="s">
        <v>363</v>
      </c>
    </row>
    <row r="222" spans="1:11">
      <c r="A222" s="1">
        <v>42222</v>
      </c>
      <c r="B222">
        <v>166742</v>
      </c>
      <c r="C222" s="5">
        <f>B222/2</f>
        <v>83371</v>
      </c>
      <c r="D222" s="1">
        <v>42256</v>
      </c>
      <c r="E222">
        <v>169345</v>
      </c>
      <c r="F222" t="s">
        <v>7</v>
      </c>
      <c r="J222">
        <f t="shared" si="4"/>
        <v>2603</v>
      </c>
      <c r="K222" t="s">
        <v>362</v>
      </c>
    </row>
    <row r="223" spans="1:11">
      <c r="A223" s="1">
        <v>42255</v>
      </c>
      <c r="B223" s="5">
        <v>142121</v>
      </c>
      <c r="C223" s="5">
        <f>B223/2</f>
        <v>71060.5</v>
      </c>
      <c r="D223" s="4">
        <v>42257</v>
      </c>
      <c r="E223" s="5">
        <v>144442</v>
      </c>
      <c r="F223" t="s">
        <v>7</v>
      </c>
      <c r="J223">
        <f t="shared" si="4"/>
        <v>2321</v>
      </c>
      <c r="K223" t="s">
        <v>353</v>
      </c>
    </row>
    <row r="224" spans="1:11">
      <c r="A224" s="1">
        <v>42128</v>
      </c>
      <c r="B224">
        <v>86874</v>
      </c>
      <c r="C224" s="5">
        <f>B224/1</f>
        <v>86874</v>
      </c>
      <c r="D224" s="1"/>
      <c r="F224" t="s">
        <v>7</v>
      </c>
      <c r="K224" t="s">
        <v>221</v>
      </c>
    </row>
    <row r="225" spans="1:11">
      <c r="A225" s="1">
        <v>42159</v>
      </c>
      <c r="B225">
        <v>85172</v>
      </c>
      <c r="C225" s="5">
        <f>B225/1</f>
        <v>85172</v>
      </c>
      <c r="D225" s="1"/>
      <c r="F225" t="s">
        <v>7</v>
      </c>
      <c r="K225" t="s">
        <v>221</v>
      </c>
    </row>
    <row r="226" spans="1:11">
      <c r="A226" s="1">
        <v>42177</v>
      </c>
      <c r="B226">
        <v>84071</v>
      </c>
      <c r="C226" s="5">
        <f>B226/1</f>
        <v>84071</v>
      </c>
      <c r="D226" s="1"/>
      <c r="F226" t="s">
        <v>7</v>
      </c>
      <c r="K226" t="s">
        <v>221</v>
      </c>
    </row>
    <row r="227" spans="1:11">
      <c r="A227" s="1">
        <v>42192</v>
      </c>
      <c r="B227">
        <v>80869</v>
      </c>
      <c r="C227" s="5">
        <f>B227/1</f>
        <v>80869</v>
      </c>
      <c r="D227" s="1"/>
      <c r="F227" t="s">
        <v>7</v>
      </c>
      <c r="K227" t="s">
        <v>221</v>
      </c>
    </row>
    <row r="228" spans="1:11">
      <c r="A228" s="1"/>
      <c r="B228">
        <f>SUM(B224:B227)</f>
        <v>336986</v>
      </c>
      <c r="C228" s="5"/>
      <c r="D228" s="1">
        <v>42262</v>
      </c>
      <c r="E228">
        <v>350048</v>
      </c>
      <c r="J228">
        <f t="shared" si="4"/>
        <v>13062</v>
      </c>
      <c r="K228" t="s">
        <v>364</v>
      </c>
    </row>
    <row r="229" spans="1:11">
      <c r="A229" s="4">
        <v>42257</v>
      </c>
      <c r="B229">
        <v>169745</v>
      </c>
      <c r="C229" s="5">
        <f>B229/2</f>
        <v>84872.5</v>
      </c>
      <c r="D229" s="1">
        <v>42263</v>
      </c>
      <c r="E229">
        <v>169345</v>
      </c>
      <c r="F229" t="s">
        <v>7</v>
      </c>
      <c r="J229">
        <f t="shared" si="4"/>
        <v>-400</v>
      </c>
      <c r="K229" t="s">
        <v>362</v>
      </c>
    </row>
    <row r="230" spans="1:11">
      <c r="A230" s="1">
        <v>42255</v>
      </c>
      <c r="B230" s="5">
        <v>141721</v>
      </c>
      <c r="C230" s="5">
        <f>B230/2</f>
        <v>70860.5</v>
      </c>
      <c r="D230" s="4">
        <v>42265</v>
      </c>
      <c r="E230" s="5">
        <v>143028</v>
      </c>
      <c r="F230" t="s">
        <v>7</v>
      </c>
      <c r="J230">
        <f t="shared" si="4"/>
        <v>1307</v>
      </c>
      <c r="K230" t="s">
        <v>353</v>
      </c>
    </row>
    <row r="231" spans="1:11">
      <c r="A231" s="1">
        <v>42255</v>
      </c>
      <c r="B231" s="5">
        <v>35079</v>
      </c>
      <c r="C231" s="5">
        <f>B231/1</f>
        <v>35079</v>
      </c>
      <c r="D231" s="4">
        <v>42265</v>
      </c>
      <c r="E231" s="5">
        <v>35912</v>
      </c>
      <c r="F231" t="s">
        <v>7</v>
      </c>
      <c r="J231">
        <f t="shared" si="4"/>
        <v>833</v>
      </c>
      <c r="K231" t="s">
        <v>334</v>
      </c>
    </row>
    <row r="232" spans="1:11">
      <c r="A232" s="1">
        <v>42265</v>
      </c>
      <c r="B232" s="5">
        <v>68758</v>
      </c>
      <c r="C232" s="5">
        <f>B232/2</f>
        <v>34379</v>
      </c>
      <c r="D232" s="4">
        <v>42283</v>
      </c>
      <c r="E232" s="5">
        <v>68986</v>
      </c>
      <c r="F232" t="s">
        <v>7</v>
      </c>
      <c r="J232">
        <f t="shared" si="4"/>
        <v>228</v>
      </c>
      <c r="K232" t="s">
        <v>367</v>
      </c>
    </row>
    <row r="233" spans="1:11">
      <c r="A233" s="1">
        <v>42265</v>
      </c>
      <c r="B233" s="5">
        <v>103438</v>
      </c>
      <c r="C233" s="5">
        <f>B233/3</f>
        <v>34479.333333333336</v>
      </c>
      <c r="D233" s="4">
        <v>42285</v>
      </c>
      <c r="E233" s="5">
        <v>104449</v>
      </c>
      <c r="F233" t="s">
        <v>7</v>
      </c>
      <c r="J233">
        <f t="shared" si="4"/>
        <v>1011</v>
      </c>
      <c r="K233" t="s">
        <v>366</v>
      </c>
    </row>
    <row r="234" spans="1:11">
      <c r="A234" s="1">
        <v>42265</v>
      </c>
      <c r="B234" s="5">
        <v>34329</v>
      </c>
      <c r="C234" s="5">
        <f>B234/1</f>
        <v>34329</v>
      </c>
      <c r="D234" s="4">
        <v>42289</v>
      </c>
      <c r="E234" s="5">
        <v>35065</v>
      </c>
      <c r="F234" t="s">
        <v>7</v>
      </c>
      <c r="J234">
        <f t="shared" si="4"/>
        <v>736</v>
      </c>
      <c r="K234" t="s">
        <v>368</v>
      </c>
    </row>
    <row r="235" spans="1:11">
      <c r="A235" s="1">
        <v>42262</v>
      </c>
      <c r="B235" s="5">
        <f>177151+177151</f>
        <v>354302</v>
      </c>
      <c r="C235" s="5">
        <f>B235/10</f>
        <v>35430.199999999997</v>
      </c>
      <c r="D235" s="4">
        <v>42293</v>
      </c>
      <c r="E235" s="5">
        <v>362599</v>
      </c>
      <c r="F235" t="s">
        <v>7</v>
      </c>
      <c r="J235">
        <f t="shared" si="4"/>
        <v>8297</v>
      </c>
      <c r="K235" t="s">
        <v>365</v>
      </c>
    </row>
    <row r="236" spans="1:11">
      <c r="A236" s="1">
        <v>42283</v>
      </c>
      <c r="B236">
        <v>84259</v>
      </c>
      <c r="C236" s="5">
        <f>B236/1</f>
        <v>84259</v>
      </c>
      <c r="D236" s="1">
        <v>42305</v>
      </c>
      <c r="E236">
        <v>80688</v>
      </c>
      <c r="F236" t="s">
        <v>7</v>
      </c>
      <c r="J236">
        <f t="shared" si="4"/>
        <v>-3571</v>
      </c>
      <c r="K236" t="s">
        <v>221</v>
      </c>
    </row>
    <row r="237" spans="1:11">
      <c r="A237" s="1">
        <v>42285</v>
      </c>
      <c r="B237">
        <v>84159</v>
      </c>
      <c r="C237" s="5">
        <f>B237/1</f>
        <v>84159</v>
      </c>
      <c r="D237" s="1">
        <v>42305</v>
      </c>
      <c r="E237">
        <v>80688</v>
      </c>
      <c r="F237" t="s">
        <v>7</v>
      </c>
      <c r="J237">
        <f t="shared" si="4"/>
        <v>-3471</v>
      </c>
      <c r="K237" t="s">
        <v>221</v>
      </c>
    </row>
    <row r="238" spans="1:11">
      <c r="A238" s="1">
        <v>42152</v>
      </c>
      <c r="B238">
        <v>170244</v>
      </c>
      <c r="C238" s="5">
        <f>B238/2</f>
        <v>85122</v>
      </c>
      <c r="D238" s="1"/>
      <c r="F238" t="s">
        <v>7</v>
      </c>
      <c r="K238" t="s">
        <v>369</v>
      </c>
    </row>
    <row r="239" spans="1:11">
      <c r="A239" s="1">
        <v>42192</v>
      </c>
      <c r="B239">
        <v>332684</v>
      </c>
      <c r="C239" s="5">
        <f>B239/4</f>
        <v>83171</v>
      </c>
      <c r="D239" s="1"/>
      <c r="F239" t="s">
        <v>7</v>
      </c>
      <c r="K239" t="s">
        <v>348</v>
      </c>
    </row>
    <row r="240" spans="1:11">
      <c r="A240" s="1"/>
      <c r="B240">
        <f>SUM(B238+B239)</f>
        <v>502928</v>
      </c>
      <c r="C240" s="5"/>
      <c r="D240" s="1">
        <v>42306</v>
      </c>
      <c r="E240">
        <v>485126</v>
      </c>
      <c r="J240">
        <f>E240-B240</f>
        <v>-17802</v>
      </c>
      <c r="K240" t="s">
        <v>370</v>
      </c>
    </row>
    <row r="241" spans="1:11">
      <c r="A241" s="4">
        <v>42307</v>
      </c>
      <c r="B241" s="5">
        <v>130492</v>
      </c>
      <c r="C241" s="5">
        <f>B241/2</f>
        <v>65246</v>
      </c>
      <c r="D241" s="4">
        <v>42307</v>
      </c>
      <c r="E241" s="5">
        <v>132109</v>
      </c>
      <c r="F241" t="s">
        <v>7</v>
      </c>
      <c r="J241">
        <f>E241-B241</f>
        <v>1617</v>
      </c>
      <c r="K241" t="s">
        <v>353</v>
      </c>
    </row>
    <row r="242" spans="1:11">
      <c r="A242" s="1">
        <v>42152</v>
      </c>
      <c r="B242">
        <v>130012</v>
      </c>
      <c r="C242" s="5">
        <f>B242/1.52734</f>
        <v>85123.155289588438</v>
      </c>
      <c r="D242" s="1"/>
      <c r="F242" t="s">
        <v>7</v>
      </c>
      <c r="K242" t="s">
        <v>372</v>
      </c>
    </row>
    <row r="243" spans="1:11">
      <c r="A243" s="1">
        <v>42144</v>
      </c>
      <c r="B243">
        <v>24305</v>
      </c>
      <c r="C243" s="5">
        <f>B243/0.473</f>
        <v>51384.77801268499</v>
      </c>
      <c r="D243" s="1"/>
      <c r="F243" t="s">
        <v>7</v>
      </c>
      <c r="K243" t="s">
        <v>374</v>
      </c>
    </row>
    <row r="244" spans="1:11">
      <c r="A244" s="1"/>
      <c r="B244">
        <f>B242+B243</f>
        <v>154317</v>
      </c>
      <c r="C244" s="5"/>
      <c r="D244" s="1">
        <v>42312</v>
      </c>
      <c r="E244">
        <v>163368</v>
      </c>
      <c r="J244">
        <f>E244-B244</f>
        <v>9051</v>
      </c>
    </row>
    <row r="245" spans="1:11">
      <c r="A245" s="4">
        <v>42306</v>
      </c>
      <c r="B245" s="5">
        <v>132094</v>
      </c>
      <c r="C245" s="5">
        <f>B245/2</f>
        <v>66047</v>
      </c>
      <c r="D245" s="4">
        <v>42312</v>
      </c>
      <c r="E245" s="5">
        <v>137488</v>
      </c>
      <c r="F245" t="s">
        <v>7</v>
      </c>
      <c r="J245">
        <f>E245-B245</f>
        <v>5394</v>
      </c>
      <c r="K245" t="s">
        <v>353</v>
      </c>
    </row>
    <row r="246" spans="1:11">
      <c r="A246" s="1">
        <v>42321</v>
      </c>
      <c r="B246" s="5">
        <v>84059</v>
      </c>
      <c r="C246" s="5">
        <f>B246/1</f>
        <v>84059</v>
      </c>
      <c r="D246" s="4"/>
      <c r="E246" s="5"/>
      <c r="F246" t="s">
        <v>7</v>
      </c>
      <c r="K246" t="s">
        <v>377</v>
      </c>
    </row>
    <row r="247" spans="1:11">
      <c r="A247" s="1">
        <v>42324</v>
      </c>
      <c r="B247" s="5">
        <v>82959</v>
      </c>
      <c r="C247" s="5">
        <f>B247/1</f>
        <v>82959</v>
      </c>
      <c r="D247" s="4"/>
      <c r="E247" s="5"/>
      <c r="F247" t="s">
        <v>7</v>
      </c>
      <c r="K247" t="s">
        <v>377</v>
      </c>
    </row>
    <row r="248" spans="1:11">
      <c r="A248" s="1"/>
      <c r="B248" s="5">
        <f>B246+B247</f>
        <v>167018</v>
      </c>
      <c r="C248" s="5"/>
      <c r="D248" s="4">
        <v>42334</v>
      </c>
      <c r="E248" s="5">
        <v>170964</v>
      </c>
      <c r="J248">
        <f>E248-B248</f>
        <v>3946</v>
      </c>
    </row>
    <row r="249" spans="1:11">
      <c r="A249" s="1">
        <v>42312</v>
      </c>
      <c r="B249" s="5">
        <v>116033</v>
      </c>
      <c r="C249" s="5">
        <f>B249/3</f>
        <v>38677.666666666664</v>
      </c>
      <c r="D249" s="4">
        <v>42339</v>
      </c>
      <c r="E249" s="5">
        <v>116849</v>
      </c>
      <c r="F249" t="s">
        <v>7</v>
      </c>
      <c r="J249">
        <f>E249-B249</f>
        <v>816</v>
      </c>
      <c r="K249" t="s">
        <v>360</v>
      </c>
    </row>
    <row r="250" spans="1:11" ht="15.75" customHeight="1">
      <c r="A250" s="4">
        <v>42341</v>
      </c>
      <c r="B250" s="5">
        <v>128691</v>
      </c>
      <c r="C250" s="5">
        <f t="shared" ref="C250" si="5">B250/2</f>
        <v>64345.5</v>
      </c>
      <c r="D250" s="4">
        <v>42341</v>
      </c>
      <c r="E250" s="5">
        <v>129718</v>
      </c>
      <c r="F250" t="s">
        <v>7</v>
      </c>
      <c r="J250">
        <f>E250-B250</f>
        <v>1027</v>
      </c>
      <c r="K250" t="s">
        <v>353</v>
      </c>
    </row>
    <row r="251" spans="1:11">
      <c r="A251" s="1">
        <v>42193</v>
      </c>
      <c r="B251" s="5">
        <v>36080</v>
      </c>
      <c r="C251" s="5">
        <f>B251/1</f>
        <v>36080</v>
      </c>
      <c r="D251" s="4"/>
      <c r="E251" s="5"/>
      <c r="F251" t="s">
        <v>7</v>
      </c>
      <c r="K251" t="s">
        <v>334</v>
      </c>
    </row>
    <row r="252" spans="1:11">
      <c r="A252" s="1">
        <v>42278</v>
      </c>
      <c r="B252" s="5">
        <v>35630</v>
      </c>
      <c r="C252" s="5">
        <f>B252/1</f>
        <v>35630</v>
      </c>
      <c r="D252" s="4"/>
      <c r="E252" s="5"/>
      <c r="F252" t="s">
        <v>7</v>
      </c>
      <c r="K252" t="s">
        <v>334</v>
      </c>
    </row>
    <row r="253" spans="1:11">
      <c r="A253" s="1">
        <v>42289</v>
      </c>
      <c r="B253" s="5">
        <v>35525</v>
      </c>
      <c r="C253" s="5">
        <f>B253/1</f>
        <v>35525</v>
      </c>
      <c r="D253" s="4"/>
      <c r="E253" s="5"/>
      <c r="F253" t="s">
        <v>7</v>
      </c>
      <c r="K253" t="s">
        <v>334</v>
      </c>
    </row>
    <row r="254" spans="1:11">
      <c r="A254" s="1"/>
      <c r="B254" s="5">
        <f>SUM(B251:B253)</f>
        <v>107235</v>
      </c>
      <c r="C254" s="5"/>
      <c r="D254" s="4">
        <v>42342</v>
      </c>
      <c r="E254" s="5">
        <v>112366</v>
      </c>
      <c r="J254">
        <f>E254-B254</f>
        <v>5131</v>
      </c>
    </row>
    <row r="255" spans="1:11">
      <c r="A255" s="1">
        <v>41987</v>
      </c>
      <c r="B255">
        <v>12200</v>
      </c>
      <c r="J255">
        <f>-B255</f>
        <v>-12200</v>
      </c>
      <c r="K255" s="12" t="s">
        <v>276</v>
      </c>
    </row>
    <row r="256" spans="1:11">
      <c r="A256" s="1">
        <v>42369</v>
      </c>
      <c r="B256">
        <v>19427</v>
      </c>
      <c r="J256">
        <f>-B256</f>
        <v>-19427</v>
      </c>
      <c r="K256" s="12" t="s">
        <v>380</v>
      </c>
    </row>
    <row r="257" spans="1:11">
      <c r="A257" s="1">
        <v>42369</v>
      </c>
      <c r="B257">
        <v>10196</v>
      </c>
      <c r="J257">
        <f t="shared" ref="J257:J260" si="6">-B257</f>
        <v>-10196</v>
      </c>
      <c r="K257" s="12" t="s">
        <v>381</v>
      </c>
    </row>
    <row r="258" spans="1:11" s="2" customFormat="1">
      <c r="A258" s="14">
        <v>42369</v>
      </c>
      <c r="B258" s="2">
        <v>15856</v>
      </c>
      <c r="J258" s="2">
        <f t="shared" si="6"/>
        <v>-15856</v>
      </c>
      <c r="K258" s="15" t="s">
        <v>379</v>
      </c>
    </row>
    <row r="259" spans="1:11">
      <c r="A259" s="1">
        <v>42369</v>
      </c>
      <c r="B259">
        <v>30384</v>
      </c>
      <c r="J259">
        <f t="shared" si="6"/>
        <v>-30384</v>
      </c>
      <c r="K259" s="12" t="s">
        <v>382</v>
      </c>
    </row>
    <row r="260" spans="1:11">
      <c r="A260" s="1">
        <v>42369</v>
      </c>
      <c r="B260">
        <v>5153</v>
      </c>
      <c r="J260">
        <f t="shared" si="6"/>
        <v>-5153</v>
      </c>
      <c r="K260" s="12" t="s">
        <v>383</v>
      </c>
    </row>
    <row r="261" spans="1:11">
      <c r="A261" s="1">
        <v>42338</v>
      </c>
      <c r="B261" s="5">
        <v>37476</v>
      </c>
      <c r="C261" s="5">
        <f>B261/1</f>
        <v>37476</v>
      </c>
      <c r="D261" s="4">
        <v>42345</v>
      </c>
      <c r="E261" s="5">
        <v>37555</v>
      </c>
      <c r="F261" t="s">
        <v>7</v>
      </c>
      <c r="J261">
        <f>E261-B261</f>
        <v>79</v>
      </c>
      <c r="K261" t="s">
        <v>334</v>
      </c>
    </row>
    <row r="262" spans="1:11">
      <c r="A262" s="1">
        <v>42229</v>
      </c>
      <c r="B262" s="5">
        <v>34529</v>
      </c>
      <c r="C262" s="5">
        <f>B262/1</f>
        <v>34529</v>
      </c>
      <c r="D262" s="4"/>
      <c r="E262" s="5"/>
      <c r="F262" t="s">
        <v>7</v>
      </c>
      <c r="K262" t="s">
        <v>334</v>
      </c>
    </row>
    <row r="263" spans="1:11">
      <c r="A263" s="1">
        <v>42193</v>
      </c>
      <c r="B263" s="5">
        <v>34779</v>
      </c>
      <c r="C263" s="5">
        <f>B263/1</f>
        <v>34779</v>
      </c>
      <c r="D263" s="4"/>
      <c r="E263" s="5"/>
      <c r="F263" t="s">
        <v>7</v>
      </c>
      <c r="K263" t="s">
        <v>334</v>
      </c>
    </row>
    <row r="264" spans="1:11">
      <c r="A264" s="1"/>
      <c r="B264" s="5">
        <f>B262+B263</f>
        <v>69308</v>
      </c>
      <c r="C264" s="5"/>
      <c r="D264" s="4">
        <v>42345</v>
      </c>
      <c r="E264" s="5">
        <v>75011</v>
      </c>
      <c r="J264">
        <f t="shared" ref="J264:J266" si="7">E264-B264</f>
        <v>5703</v>
      </c>
    </row>
    <row r="265" spans="1:11">
      <c r="A265" s="1">
        <v>42235</v>
      </c>
      <c r="B265" s="5">
        <v>171396</v>
      </c>
      <c r="C265" s="5">
        <f>B265/5</f>
        <v>34279.199999999997</v>
      </c>
      <c r="D265" s="4">
        <v>42360</v>
      </c>
      <c r="E265" s="5">
        <v>177316</v>
      </c>
      <c r="F265" t="s">
        <v>7</v>
      </c>
      <c r="J265">
        <f t="shared" si="7"/>
        <v>5920</v>
      </c>
      <c r="K265" t="s">
        <v>355</v>
      </c>
    </row>
    <row r="266" spans="1:11" ht="15.75" customHeight="1">
      <c r="A266" s="4">
        <v>42360</v>
      </c>
      <c r="B266" s="5">
        <v>169020</v>
      </c>
      <c r="C266" s="5">
        <f>B266/3</f>
        <v>56340</v>
      </c>
      <c r="D266" s="4">
        <v>42361</v>
      </c>
      <c r="E266" s="5">
        <v>173355</v>
      </c>
      <c r="F266" t="s">
        <v>7</v>
      </c>
      <c r="J266">
        <f t="shared" si="7"/>
        <v>4335</v>
      </c>
      <c r="K266" t="s">
        <v>389</v>
      </c>
    </row>
    <row r="267" spans="1:11">
      <c r="A267" s="1">
        <v>42370</v>
      </c>
      <c r="D267" s="1"/>
      <c r="J267" s="5"/>
      <c r="K267" s="12" t="s">
        <v>392</v>
      </c>
    </row>
    <row r="268" spans="1:11">
      <c r="A268" s="1">
        <v>42111</v>
      </c>
      <c r="B268">
        <v>99484</v>
      </c>
      <c r="C268" s="5">
        <f>B268/1</f>
        <v>99484</v>
      </c>
      <c r="D268" s="1"/>
      <c r="F268" t="s">
        <v>7</v>
      </c>
      <c r="K268" t="s">
        <v>221</v>
      </c>
    </row>
    <row r="269" spans="1:11">
      <c r="A269" s="1">
        <v>42096</v>
      </c>
      <c r="B269">
        <v>1413154</v>
      </c>
      <c r="C269" s="5">
        <f>B269/15.564</f>
        <v>90796.324852223072</v>
      </c>
      <c r="D269" s="1"/>
      <c r="F269" t="s">
        <v>7</v>
      </c>
      <c r="K269" t="s">
        <v>325</v>
      </c>
    </row>
    <row r="270" spans="1:11">
      <c r="A270" s="1">
        <v>42115</v>
      </c>
      <c r="B270">
        <v>1031076</v>
      </c>
      <c r="C270" s="5">
        <f>B270/11</f>
        <v>93734.181818181823</v>
      </c>
      <c r="D270" s="1"/>
      <c r="F270" t="s">
        <v>7</v>
      </c>
      <c r="K270" t="s">
        <v>322</v>
      </c>
    </row>
    <row r="271" spans="1:11">
      <c r="A271" s="1">
        <v>42116</v>
      </c>
      <c r="B271">
        <v>1310819</v>
      </c>
      <c r="C271" s="5">
        <f>B271/14</f>
        <v>93629.928571428565</v>
      </c>
      <c r="D271" s="1"/>
      <c r="F271" t="s">
        <v>7</v>
      </c>
      <c r="K271" t="s">
        <v>323</v>
      </c>
    </row>
    <row r="272" spans="1:11">
      <c r="A272" s="1">
        <v>42121</v>
      </c>
      <c r="B272">
        <v>87875</v>
      </c>
      <c r="C272" s="5">
        <f>B272/1</f>
        <v>87875</v>
      </c>
      <c r="D272" s="1"/>
      <c r="F272" t="s">
        <v>7</v>
      </c>
      <c r="K272" t="s">
        <v>221</v>
      </c>
    </row>
    <row r="273" spans="1:11">
      <c r="A273" s="1">
        <v>42122</v>
      </c>
      <c r="B273">
        <v>810692</v>
      </c>
      <c r="C273" s="5">
        <f>B273/9</f>
        <v>90076.888888888891</v>
      </c>
      <c r="D273" s="1"/>
      <c r="F273" t="s">
        <v>7</v>
      </c>
      <c r="K273" t="s">
        <v>326</v>
      </c>
    </row>
    <row r="274" spans="1:11">
      <c r="A274" s="1">
        <v>42144</v>
      </c>
      <c r="B274">
        <v>4675</v>
      </c>
      <c r="C274" s="5">
        <f>B274/0.091</f>
        <v>51373.626373626372</v>
      </c>
      <c r="D274" s="1"/>
      <c r="F274" t="s">
        <v>7</v>
      </c>
      <c r="K274" t="s">
        <v>373</v>
      </c>
    </row>
    <row r="275" spans="1:11">
      <c r="A275" s="1">
        <v>42150</v>
      </c>
      <c r="B275">
        <v>1050</v>
      </c>
      <c r="C275" s="5">
        <f>B275/0.054</f>
        <v>19444.444444444445</v>
      </c>
      <c r="D275" s="1"/>
      <c r="F275" t="s">
        <v>7</v>
      </c>
      <c r="K275" t="s">
        <v>332</v>
      </c>
    </row>
    <row r="276" spans="1:11">
      <c r="A276" s="1">
        <v>42156</v>
      </c>
      <c r="B276">
        <v>22340</v>
      </c>
      <c r="C276" s="5">
        <f>B276/0.291</f>
        <v>76769.759450171827</v>
      </c>
      <c r="D276" s="1"/>
      <c r="F276" t="s">
        <v>7</v>
      </c>
      <c r="K276" t="s">
        <v>333</v>
      </c>
    </row>
    <row r="277" spans="1:11">
      <c r="A277" s="1">
        <v>42200</v>
      </c>
      <c r="B277">
        <v>4302</v>
      </c>
      <c r="C277" s="5">
        <f>B277/0.054</f>
        <v>79666.666666666672</v>
      </c>
      <c r="D277" s="1"/>
      <c r="F277" t="s">
        <v>7</v>
      </c>
      <c r="K277" t="s">
        <v>349</v>
      </c>
    </row>
    <row r="278" spans="1:11">
      <c r="A278" s="1">
        <v>42235</v>
      </c>
      <c r="B278" s="5">
        <v>0</v>
      </c>
      <c r="C278" s="5"/>
      <c r="D278" s="4"/>
      <c r="E278" s="5"/>
      <c r="K278" t="s">
        <v>356</v>
      </c>
    </row>
    <row r="279" spans="1:11">
      <c r="A279" s="1">
        <v>42170</v>
      </c>
      <c r="B279" s="5">
        <v>37732</v>
      </c>
      <c r="C279" s="5">
        <f>B279/1</f>
        <v>37732</v>
      </c>
      <c r="D279" s="4"/>
      <c r="E279" s="5"/>
      <c r="F279" t="s">
        <v>7</v>
      </c>
      <c r="K279" t="s">
        <v>334</v>
      </c>
    </row>
    <row r="280" spans="1:11">
      <c r="A280" s="1">
        <v>42170</v>
      </c>
      <c r="B280" s="5">
        <v>76965</v>
      </c>
      <c r="C280" s="5">
        <f>B280/2</f>
        <v>38482.5</v>
      </c>
      <c r="D280" s="4"/>
      <c r="E280" s="5"/>
      <c r="F280" t="s">
        <v>7</v>
      </c>
      <c r="K280" t="s">
        <v>344</v>
      </c>
    </row>
    <row r="281" spans="1:11">
      <c r="A281" s="1">
        <v>42226</v>
      </c>
      <c r="B281" s="5">
        <v>33778</v>
      </c>
      <c r="C281" s="5">
        <f t="shared" ref="C281:C283" si="8">B281/1</f>
        <v>33778</v>
      </c>
      <c r="D281" s="4"/>
      <c r="E281" s="5"/>
      <c r="F281" t="s">
        <v>7</v>
      </c>
      <c r="K281" t="s">
        <v>334</v>
      </c>
    </row>
    <row r="282" spans="1:11">
      <c r="A282" s="1">
        <v>42229</v>
      </c>
      <c r="B282" s="5">
        <v>34529</v>
      </c>
      <c r="C282" s="5">
        <f t="shared" si="8"/>
        <v>34529</v>
      </c>
      <c r="D282" s="4"/>
      <c r="E282" s="5"/>
      <c r="F282" t="s">
        <v>7</v>
      </c>
      <c r="K282" t="s">
        <v>334</v>
      </c>
    </row>
    <row r="283" spans="1:11">
      <c r="A283" s="1">
        <v>42230</v>
      </c>
      <c r="B283" s="5">
        <v>34329</v>
      </c>
      <c r="C283" s="5">
        <f t="shared" si="8"/>
        <v>34329</v>
      </c>
      <c r="D283" s="4"/>
      <c r="E283" s="5"/>
      <c r="F283" t="s">
        <v>7</v>
      </c>
      <c r="K283" t="s">
        <v>334</v>
      </c>
    </row>
    <row r="284" spans="1:11">
      <c r="A284" s="1">
        <v>42236</v>
      </c>
      <c r="B284" s="5">
        <v>34179</v>
      </c>
      <c r="C284" s="5">
        <f>B284/1</f>
        <v>34179</v>
      </c>
      <c r="D284" s="4"/>
      <c r="E284" s="5"/>
      <c r="F284" t="s">
        <v>7</v>
      </c>
      <c r="K284" t="s">
        <v>334</v>
      </c>
    </row>
    <row r="285" spans="1:11">
      <c r="A285" s="1">
        <v>42241</v>
      </c>
      <c r="B285" s="5">
        <v>65856</v>
      </c>
      <c r="C285" s="5">
        <f>B285/2</f>
        <v>32928</v>
      </c>
      <c r="D285" s="4"/>
      <c r="E285" s="5"/>
      <c r="F285" t="s">
        <v>7</v>
      </c>
      <c r="K285" t="s">
        <v>344</v>
      </c>
    </row>
    <row r="286" spans="1:11">
      <c r="A286" s="1">
        <v>42244</v>
      </c>
      <c r="B286" s="5">
        <v>102087</v>
      </c>
      <c r="C286" s="5">
        <f>B286/3</f>
        <v>34029</v>
      </c>
      <c r="D286" s="4"/>
      <c r="E286" s="5"/>
      <c r="F286" t="s">
        <v>7</v>
      </c>
      <c r="K286" t="s">
        <v>360</v>
      </c>
    </row>
    <row r="287" spans="1:11">
      <c r="A287" s="1">
        <v>42249</v>
      </c>
      <c r="B287" s="5">
        <v>33428</v>
      </c>
      <c r="C287" s="5">
        <f>B287/1</f>
        <v>33428</v>
      </c>
      <c r="D287" s="4"/>
      <c r="E287" s="5"/>
      <c r="F287" t="s">
        <v>7</v>
      </c>
      <c r="K287" t="s">
        <v>334</v>
      </c>
    </row>
    <row r="288" spans="1:11">
      <c r="A288" s="1">
        <v>42249</v>
      </c>
      <c r="B288" s="5">
        <v>135315</v>
      </c>
      <c r="C288" s="5">
        <f>B288/4</f>
        <v>33828.75</v>
      </c>
      <c r="D288" s="4"/>
      <c r="E288" s="5"/>
      <c r="F288" t="s">
        <v>7</v>
      </c>
      <c r="K288" t="s">
        <v>351</v>
      </c>
    </row>
    <row r="289" spans="1:11">
      <c r="A289" s="1">
        <v>42305</v>
      </c>
      <c r="B289" s="5">
        <v>159913</v>
      </c>
      <c r="C289" s="5">
        <f>B289/4</f>
        <v>39978.25</v>
      </c>
      <c r="D289" s="4"/>
      <c r="E289" s="5"/>
      <c r="F289" t="s">
        <v>7</v>
      </c>
      <c r="K289" t="s">
        <v>351</v>
      </c>
    </row>
    <row r="290" spans="1:11">
      <c r="A290" s="4">
        <v>42306</v>
      </c>
      <c r="B290" s="5">
        <v>354852</v>
      </c>
      <c r="C290" s="5">
        <f>B290/9</f>
        <v>39428</v>
      </c>
      <c r="D290" s="4"/>
      <c r="E290" s="5"/>
      <c r="F290" t="s">
        <v>7</v>
      </c>
      <c r="K290" t="s">
        <v>371</v>
      </c>
    </row>
    <row r="291" spans="1:11">
      <c r="A291" s="1">
        <v>42312</v>
      </c>
      <c r="B291" s="5">
        <v>168119</v>
      </c>
      <c r="C291" s="5">
        <f>B291/4</f>
        <v>42029.75</v>
      </c>
      <c r="D291" s="4"/>
      <c r="E291" s="5"/>
      <c r="F291" t="s">
        <v>7</v>
      </c>
      <c r="K291" t="s">
        <v>351</v>
      </c>
    </row>
    <row r="292" spans="1:11">
      <c r="A292" s="1">
        <v>42312</v>
      </c>
      <c r="B292" s="5">
        <v>81658</v>
      </c>
      <c r="C292" s="5">
        <f>B292/2</f>
        <v>40829</v>
      </c>
      <c r="D292" s="4"/>
      <c r="E292" s="5"/>
      <c r="F292" t="s">
        <v>7</v>
      </c>
      <c r="K292" t="s">
        <v>344</v>
      </c>
    </row>
    <row r="293" spans="1:11">
      <c r="A293" s="1">
        <v>42312</v>
      </c>
      <c r="B293" s="5">
        <v>40728</v>
      </c>
      <c r="C293" s="5">
        <f>B293/1</f>
        <v>40728</v>
      </c>
      <c r="D293" s="4"/>
      <c r="E293" s="5"/>
      <c r="F293" t="s">
        <v>7</v>
      </c>
      <c r="K293" t="s">
        <v>375</v>
      </c>
    </row>
    <row r="294" spans="1:11">
      <c r="A294" s="1">
        <v>42313</v>
      </c>
      <c r="B294" s="5">
        <v>40728</v>
      </c>
      <c r="C294" s="5">
        <f>B294/1</f>
        <v>40728</v>
      </c>
      <c r="D294" s="4"/>
      <c r="E294" s="5"/>
      <c r="F294" t="s">
        <v>7</v>
      </c>
      <c r="K294" t="s">
        <v>334</v>
      </c>
    </row>
    <row r="295" spans="1:11">
      <c r="A295" s="1">
        <v>42314</v>
      </c>
      <c r="B295" s="5">
        <v>39728</v>
      </c>
      <c r="C295" s="5">
        <f>B295/1</f>
        <v>39728</v>
      </c>
      <c r="D295" s="4"/>
      <c r="E295" s="5"/>
      <c r="F295" t="s">
        <v>7</v>
      </c>
      <c r="K295" t="s">
        <v>334</v>
      </c>
    </row>
    <row r="296" spans="1:11">
      <c r="A296" s="1">
        <v>42314</v>
      </c>
      <c r="B296" s="5">
        <v>117833</v>
      </c>
      <c r="C296" s="5">
        <f>B296/3</f>
        <v>39277.666666666664</v>
      </c>
      <c r="D296" s="4"/>
      <c r="E296" s="5"/>
      <c r="F296" t="s">
        <v>7</v>
      </c>
      <c r="K296" t="s">
        <v>360</v>
      </c>
    </row>
    <row r="297" spans="1:11">
      <c r="A297" s="1">
        <v>42312</v>
      </c>
      <c r="B297" s="5">
        <v>77354</v>
      </c>
      <c r="C297" s="5">
        <f>B297/2</f>
        <v>38677</v>
      </c>
      <c r="D297" s="4"/>
      <c r="E297" s="5"/>
      <c r="F297" t="s">
        <v>7</v>
      </c>
      <c r="K297" t="s">
        <v>344</v>
      </c>
    </row>
    <row r="298" spans="1:11">
      <c r="A298" s="1">
        <v>42325</v>
      </c>
      <c r="B298" s="5">
        <v>76454</v>
      </c>
      <c r="C298" s="5">
        <f>B298/2</f>
        <v>38227</v>
      </c>
      <c r="D298" s="4"/>
      <c r="E298" s="5"/>
      <c r="F298" t="s">
        <v>7</v>
      </c>
      <c r="K298" t="s">
        <v>344</v>
      </c>
    </row>
    <row r="299" spans="1:11">
      <c r="A299" s="1">
        <v>42325</v>
      </c>
      <c r="B299" s="5">
        <v>38377</v>
      </c>
      <c r="C299" s="5">
        <f>B299/1</f>
        <v>38377</v>
      </c>
      <c r="D299" s="4"/>
      <c r="E299" s="5"/>
      <c r="F299" t="s">
        <v>7</v>
      </c>
      <c r="K299" t="s">
        <v>334</v>
      </c>
    </row>
    <row r="300" spans="1:11">
      <c r="A300" s="1">
        <v>42361</v>
      </c>
      <c r="B300" s="5">
        <v>177375</v>
      </c>
      <c r="C300" s="5">
        <f>B300/5</f>
        <v>35475</v>
      </c>
      <c r="D300" s="4"/>
      <c r="E300" s="5"/>
      <c r="F300" t="s">
        <v>7</v>
      </c>
      <c r="K300" t="s">
        <v>355</v>
      </c>
    </row>
    <row r="301" spans="1:11">
      <c r="A301" s="4">
        <v>42293</v>
      </c>
      <c r="B301" s="5">
        <v>355252</v>
      </c>
      <c r="C301" s="5">
        <f>B301/5</f>
        <v>71050.399999999994</v>
      </c>
      <c r="D301" s="4"/>
      <c r="E301" s="5"/>
      <c r="F301" t="s">
        <v>7</v>
      </c>
      <c r="K301" t="s">
        <v>376</v>
      </c>
    </row>
    <row r="302" spans="1:11">
      <c r="A302" s="4">
        <v>42321</v>
      </c>
      <c r="B302" s="5">
        <v>128691</v>
      </c>
      <c r="C302" s="5">
        <f t="shared" ref="C302:C307" si="9">B302/2</f>
        <v>64345.5</v>
      </c>
      <c r="D302" s="4"/>
      <c r="E302" s="5"/>
      <c r="F302" t="s">
        <v>7</v>
      </c>
      <c r="K302" t="s">
        <v>353</v>
      </c>
    </row>
    <row r="303" spans="1:11">
      <c r="A303" s="4">
        <v>42325</v>
      </c>
      <c r="B303" s="5">
        <v>131493</v>
      </c>
      <c r="C303" s="5">
        <f t="shared" si="9"/>
        <v>65746.5</v>
      </c>
      <c r="D303" s="4"/>
      <c r="E303" s="5"/>
      <c r="F303" t="s">
        <v>7</v>
      </c>
      <c r="K303" t="s">
        <v>353</v>
      </c>
    </row>
    <row r="304" spans="1:11">
      <c r="A304" s="4">
        <v>42325</v>
      </c>
      <c r="B304" s="5">
        <v>132094</v>
      </c>
      <c r="C304" s="5">
        <f t="shared" si="9"/>
        <v>66047</v>
      </c>
      <c r="D304" s="4"/>
      <c r="E304" s="5"/>
      <c r="F304" t="s">
        <v>7</v>
      </c>
      <c r="K304" t="s">
        <v>353</v>
      </c>
    </row>
    <row r="305" spans="1:11" ht="15.75" customHeight="1">
      <c r="A305" s="4">
        <v>42326</v>
      </c>
      <c r="B305" s="5">
        <v>131693</v>
      </c>
      <c r="C305" s="5">
        <f t="shared" si="9"/>
        <v>65846.5</v>
      </c>
      <c r="D305" s="4"/>
      <c r="E305" s="5"/>
      <c r="F305" t="s">
        <v>7</v>
      </c>
      <c r="K305" t="s">
        <v>353</v>
      </c>
    </row>
    <row r="306" spans="1:11" ht="15.75" customHeight="1">
      <c r="A306" s="4">
        <v>42334</v>
      </c>
      <c r="B306" s="5">
        <v>125889</v>
      </c>
      <c r="C306" s="5">
        <f t="shared" si="9"/>
        <v>62944.5</v>
      </c>
      <c r="D306" s="4"/>
      <c r="E306" s="5"/>
      <c r="F306" t="s">
        <v>7</v>
      </c>
      <c r="K306" t="s">
        <v>353</v>
      </c>
    </row>
    <row r="307" spans="1:11" ht="15.75" customHeight="1">
      <c r="A307" s="4">
        <v>42339</v>
      </c>
      <c r="B307" s="5">
        <v>130092</v>
      </c>
      <c r="C307" s="5">
        <f t="shared" si="9"/>
        <v>65046</v>
      </c>
      <c r="D307" s="4"/>
      <c r="E307" s="5"/>
      <c r="F307" t="s">
        <v>7</v>
      </c>
      <c r="K307" t="s">
        <v>353</v>
      </c>
    </row>
    <row r="308" spans="1:11" ht="15.75" customHeight="1">
      <c r="A308" s="4">
        <v>42342</v>
      </c>
      <c r="B308" s="5">
        <v>127891</v>
      </c>
      <c r="C308" s="5">
        <f t="shared" ref="C308" si="10">B308/2</f>
        <v>63945.5</v>
      </c>
      <c r="D308" s="4"/>
      <c r="E308" s="5"/>
      <c r="F308" t="s">
        <v>7</v>
      </c>
      <c r="K308" t="s">
        <v>353</v>
      </c>
    </row>
    <row r="309" spans="1:11" ht="15.75" customHeight="1">
      <c r="A309" s="4">
        <v>42345</v>
      </c>
      <c r="B309" s="5">
        <v>128691</v>
      </c>
      <c r="C309" s="5">
        <f t="shared" ref="C309" si="11">B309/2</f>
        <v>64345.5</v>
      </c>
      <c r="D309" s="4"/>
      <c r="E309" s="5"/>
      <c r="F309" t="s">
        <v>7</v>
      </c>
      <c r="K309" t="s">
        <v>353</v>
      </c>
    </row>
    <row r="310" spans="1:11">
      <c r="A310" s="1">
        <v>41821</v>
      </c>
      <c r="B310">
        <v>91774</v>
      </c>
      <c r="K310" t="s">
        <v>242</v>
      </c>
    </row>
    <row r="313" spans="1:11">
      <c r="A313" s="1">
        <v>41177</v>
      </c>
      <c r="B313">
        <v>254.9</v>
      </c>
      <c r="D313" s="1">
        <v>41200</v>
      </c>
      <c r="E313">
        <v>259.39999999999998</v>
      </c>
      <c r="F313" t="s">
        <v>141</v>
      </c>
      <c r="H313">
        <v>22800</v>
      </c>
      <c r="K313" s="5" t="s">
        <v>142</v>
      </c>
    </row>
    <row r="314" spans="1:11">
      <c r="A314" s="1">
        <v>41222</v>
      </c>
      <c r="B314">
        <v>250</v>
      </c>
      <c r="D314" s="1">
        <v>41227</v>
      </c>
      <c r="E314">
        <v>244.9</v>
      </c>
      <c r="F314" t="s">
        <v>133</v>
      </c>
      <c r="H314">
        <v>23900</v>
      </c>
      <c r="K314" s="5" t="s">
        <v>143</v>
      </c>
    </row>
    <row r="315" spans="1:11">
      <c r="A315" s="1">
        <v>41241</v>
      </c>
      <c r="B315">
        <v>257.2</v>
      </c>
      <c r="D315" s="1">
        <v>41247</v>
      </c>
      <c r="E315">
        <v>263</v>
      </c>
      <c r="F315" t="s">
        <v>141</v>
      </c>
      <c r="H315">
        <v>27400</v>
      </c>
      <c r="J315">
        <v>25935</v>
      </c>
      <c r="K315" s="5" t="s">
        <v>153</v>
      </c>
    </row>
    <row r="316" spans="1:11">
      <c r="A316" s="1">
        <v>41306</v>
      </c>
      <c r="B316">
        <v>315.89999999999998</v>
      </c>
      <c r="D316" s="1">
        <v>41309</v>
      </c>
      <c r="E316">
        <v>335</v>
      </c>
      <c r="F316" t="s">
        <v>7</v>
      </c>
      <c r="H316">
        <v>93700</v>
      </c>
    </row>
    <row r="317" spans="1:11">
      <c r="A317" s="1">
        <v>41311</v>
      </c>
      <c r="B317">
        <v>336.6</v>
      </c>
      <c r="D317" s="1">
        <v>41316</v>
      </c>
      <c r="E317">
        <v>325.2</v>
      </c>
      <c r="F317" t="s">
        <v>7</v>
      </c>
      <c r="H317">
        <v>-58800</v>
      </c>
    </row>
    <row r="318" spans="1:11">
      <c r="A318" s="1">
        <v>41313</v>
      </c>
      <c r="B318">
        <v>80500</v>
      </c>
      <c r="D318" s="1">
        <v>41313</v>
      </c>
      <c r="E318">
        <v>80390</v>
      </c>
      <c r="F318" t="s">
        <v>150</v>
      </c>
      <c r="H318">
        <v>3700</v>
      </c>
    </row>
    <row r="319" spans="1:11">
      <c r="A319" s="1">
        <v>41318</v>
      </c>
      <c r="B319">
        <v>81260</v>
      </c>
      <c r="D319" s="1">
        <v>41318</v>
      </c>
      <c r="E319">
        <v>81160</v>
      </c>
      <c r="F319" t="s">
        <v>7</v>
      </c>
      <c r="H319">
        <v>-6800</v>
      </c>
    </row>
    <row r="320" spans="1:11">
      <c r="A320" s="1">
        <v>41332</v>
      </c>
      <c r="B320">
        <v>78490</v>
      </c>
      <c r="D320" s="1">
        <v>41332</v>
      </c>
      <c r="E320">
        <v>78810</v>
      </c>
      <c r="F320" t="s">
        <v>150</v>
      </c>
      <c r="H320">
        <v>-17800</v>
      </c>
    </row>
    <row r="321" spans="1:8">
      <c r="A321" s="1">
        <v>41346</v>
      </c>
      <c r="B321">
        <v>78840</v>
      </c>
      <c r="D321" s="1">
        <v>41346</v>
      </c>
      <c r="E321">
        <v>78940</v>
      </c>
      <c r="F321" t="s">
        <v>7</v>
      </c>
      <c r="H321">
        <v>3200</v>
      </c>
    </row>
    <row r="322" spans="1:8">
      <c r="A322" s="1">
        <v>41347</v>
      </c>
      <c r="B322">
        <v>77310</v>
      </c>
      <c r="D322" s="1">
        <v>41347</v>
      </c>
      <c r="E322">
        <v>77500</v>
      </c>
      <c r="F322" t="s">
        <v>150</v>
      </c>
      <c r="H322">
        <v>-11300</v>
      </c>
    </row>
    <row r="323" spans="1:8">
      <c r="A323" s="1">
        <v>41403</v>
      </c>
      <c r="B323">
        <v>275</v>
      </c>
      <c r="D323" s="1">
        <v>41407</v>
      </c>
      <c r="E323">
        <v>295.8</v>
      </c>
      <c r="F323" t="s">
        <v>7</v>
      </c>
      <c r="H323">
        <v>102200</v>
      </c>
    </row>
    <row r="324" spans="1:8">
      <c r="A324" s="1">
        <v>41411</v>
      </c>
      <c r="B324">
        <v>278</v>
      </c>
      <c r="D324" s="1">
        <v>41411</v>
      </c>
      <c r="E324">
        <v>280</v>
      </c>
      <c r="F324" t="s">
        <v>7</v>
      </c>
      <c r="H324">
        <v>8200</v>
      </c>
    </row>
    <row r="325" spans="1:8">
      <c r="A325" s="1">
        <v>41417</v>
      </c>
      <c r="B325">
        <v>16000</v>
      </c>
      <c r="D325" s="1">
        <v>41417</v>
      </c>
      <c r="E325">
        <v>15700</v>
      </c>
      <c r="F325" t="s">
        <v>7</v>
      </c>
      <c r="H325">
        <v>-31000</v>
      </c>
    </row>
    <row r="326" spans="1:8">
      <c r="A326" s="1">
        <v>41417</v>
      </c>
      <c r="B326">
        <v>15970</v>
      </c>
      <c r="D326" s="1">
        <v>41417</v>
      </c>
      <c r="E326">
        <v>15675</v>
      </c>
      <c r="F326" t="s">
        <v>7</v>
      </c>
      <c r="H326">
        <v>-30500</v>
      </c>
    </row>
    <row r="327" spans="1:8">
      <c r="A327" s="1">
        <v>41446</v>
      </c>
      <c r="B327">
        <v>71660</v>
      </c>
      <c r="D327" s="1">
        <v>41449</v>
      </c>
      <c r="E327">
        <v>71050</v>
      </c>
      <c r="F327" t="s">
        <v>70</v>
      </c>
      <c r="H327">
        <v>28700</v>
      </c>
    </row>
    <row r="328" spans="1:8">
      <c r="A328" s="1">
        <v>41473</v>
      </c>
      <c r="B328">
        <v>243</v>
      </c>
      <c r="D328" s="1">
        <v>41474</v>
      </c>
      <c r="E328">
        <v>253.1</v>
      </c>
      <c r="F328" t="s">
        <v>7</v>
      </c>
      <c r="H328">
        <v>48700</v>
      </c>
    </row>
    <row r="329" spans="1:8">
      <c r="A329" s="1">
        <v>41485</v>
      </c>
      <c r="B329">
        <v>74000</v>
      </c>
      <c r="D329" s="1">
        <v>41486</v>
      </c>
      <c r="E329">
        <v>73650</v>
      </c>
      <c r="F329" t="s">
        <v>7</v>
      </c>
      <c r="H329">
        <v>-19300</v>
      </c>
    </row>
    <row r="330" spans="1:8">
      <c r="A330" s="1">
        <v>41486</v>
      </c>
      <c r="B330">
        <v>73900</v>
      </c>
      <c r="D330" s="1">
        <v>41486</v>
      </c>
      <c r="E330">
        <v>73750</v>
      </c>
      <c r="F330" t="s">
        <v>70</v>
      </c>
      <c r="H330">
        <v>5700</v>
      </c>
    </row>
    <row r="331" spans="1:8">
      <c r="A331" s="1">
        <v>41486</v>
      </c>
      <c r="B331">
        <v>240.5</v>
      </c>
      <c r="D331" s="1">
        <v>41486</v>
      </c>
      <c r="E331">
        <v>243.5</v>
      </c>
      <c r="F331" t="s">
        <v>179</v>
      </c>
      <c r="H331">
        <v>-16800</v>
      </c>
    </row>
    <row r="332" spans="1:8">
      <c r="A332" s="1">
        <v>41487</v>
      </c>
      <c r="B332">
        <v>242.8</v>
      </c>
      <c r="D332" s="1">
        <v>41488</v>
      </c>
      <c r="E332">
        <v>249</v>
      </c>
      <c r="F332" t="s">
        <v>179</v>
      </c>
      <c r="H332">
        <v>-32800</v>
      </c>
    </row>
    <row r="333" spans="1:8">
      <c r="A333" s="1">
        <v>41488</v>
      </c>
      <c r="B333">
        <v>75340</v>
      </c>
      <c r="D333" s="1">
        <v>41488</v>
      </c>
      <c r="E333">
        <v>74860</v>
      </c>
      <c r="F333" t="s">
        <v>174</v>
      </c>
      <c r="H333">
        <v>22200</v>
      </c>
    </row>
    <row r="334" spans="1:8">
      <c r="A334" s="1">
        <v>41502</v>
      </c>
      <c r="B334">
        <v>263</v>
      </c>
      <c r="D334" s="1">
        <v>41502</v>
      </c>
      <c r="E334">
        <v>268</v>
      </c>
      <c r="F334" t="s">
        <v>179</v>
      </c>
      <c r="H334">
        <v>-26800</v>
      </c>
    </row>
    <row r="335" spans="1:8">
      <c r="A335" s="1">
        <v>41507</v>
      </c>
      <c r="B335">
        <v>73900</v>
      </c>
      <c r="D335" s="1">
        <v>41507</v>
      </c>
      <c r="E335">
        <v>74040</v>
      </c>
      <c r="F335" t="s">
        <v>174</v>
      </c>
      <c r="H335">
        <v>5200</v>
      </c>
    </row>
    <row r="336" spans="1:8">
      <c r="A336" s="1">
        <v>41516</v>
      </c>
      <c r="B336">
        <v>270</v>
      </c>
      <c r="D336" s="1">
        <v>41519</v>
      </c>
      <c r="E336">
        <v>273</v>
      </c>
      <c r="F336" t="s">
        <v>174</v>
      </c>
      <c r="H336">
        <v>13200</v>
      </c>
    </row>
    <row r="337" spans="1:11">
      <c r="A337" s="1">
        <v>41528</v>
      </c>
      <c r="B337">
        <v>76980</v>
      </c>
      <c r="D337" s="1">
        <v>41528</v>
      </c>
      <c r="E337">
        <v>76790</v>
      </c>
      <c r="F337" t="s">
        <v>33</v>
      </c>
      <c r="H337">
        <v>-11300</v>
      </c>
    </row>
    <row r="338" spans="1:11">
      <c r="A338" s="1">
        <v>41528</v>
      </c>
      <c r="B338">
        <v>76960</v>
      </c>
      <c r="D338" s="1">
        <v>41528</v>
      </c>
      <c r="E338">
        <v>76990</v>
      </c>
      <c r="F338" t="s">
        <v>33</v>
      </c>
      <c r="H338">
        <v>-300</v>
      </c>
    </row>
    <row r="339" spans="1:11">
      <c r="A339" s="1">
        <v>41529</v>
      </c>
      <c r="B339">
        <v>76920</v>
      </c>
      <c r="D339" s="1">
        <v>41529</v>
      </c>
      <c r="E339">
        <v>76600</v>
      </c>
      <c r="F339" t="s">
        <v>33</v>
      </c>
      <c r="H339">
        <v>-17800</v>
      </c>
    </row>
    <row r="340" spans="1:11">
      <c r="A340" s="1">
        <v>41544</v>
      </c>
      <c r="B340">
        <v>270.2</v>
      </c>
      <c r="D340" s="1">
        <v>41547</v>
      </c>
      <c r="E340">
        <v>267.5</v>
      </c>
      <c r="F340" t="s">
        <v>180</v>
      </c>
      <c r="H340">
        <v>11900</v>
      </c>
    </row>
    <row r="341" spans="1:11">
      <c r="A341" s="6">
        <v>41556</v>
      </c>
      <c r="B341" s="7">
        <v>265</v>
      </c>
      <c r="C341" s="7"/>
      <c r="D341" s="6">
        <v>41557</v>
      </c>
      <c r="E341" s="7">
        <v>260</v>
      </c>
      <c r="F341" s="7" t="s">
        <v>182</v>
      </c>
      <c r="G341" s="7"/>
      <c r="H341" s="7">
        <v>23400</v>
      </c>
    </row>
    <row r="342" spans="1:11">
      <c r="A342" s="6">
        <v>41564</v>
      </c>
      <c r="B342">
        <v>266</v>
      </c>
      <c r="D342" s="6">
        <v>41564</v>
      </c>
      <c r="E342">
        <v>270</v>
      </c>
      <c r="F342" t="s">
        <v>184</v>
      </c>
      <c r="H342">
        <v>-21600</v>
      </c>
    </row>
    <row r="343" spans="1:11">
      <c r="A343" s="6">
        <v>41634</v>
      </c>
      <c r="B343">
        <v>275</v>
      </c>
      <c r="D343" s="6">
        <v>41635</v>
      </c>
      <c r="E343">
        <v>276</v>
      </c>
      <c r="F343" t="s">
        <v>185</v>
      </c>
      <c r="H343">
        <v>3400</v>
      </c>
    </row>
    <row r="344" spans="1:11">
      <c r="A344" t="s">
        <v>186</v>
      </c>
      <c r="J344">
        <v>19035</v>
      </c>
      <c r="K344" s="5" t="s">
        <v>187</v>
      </c>
    </row>
    <row r="345" spans="1:11">
      <c r="A345" s="1">
        <v>41687</v>
      </c>
      <c r="B345">
        <v>80800</v>
      </c>
      <c r="D345" s="1">
        <v>41687</v>
      </c>
      <c r="E345">
        <v>81100</v>
      </c>
      <c r="F345" t="s">
        <v>7</v>
      </c>
      <c r="H345">
        <v>8900</v>
      </c>
    </row>
    <row r="346" spans="1:11">
      <c r="A346" s="1">
        <v>41691</v>
      </c>
      <c r="B346">
        <v>227</v>
      </c>
      <c r="D346" s="1">
        <v>41694</v>
      </c>
      <c r="E346">
        <v>221.1</v>
      </c>
      <c r="F346" t="s">
        <v>203</v>
      </c>
      <c r="H346">
        <v>-31100</v>
      </c>
    </row>
    <row r="347" spans="1:11">
      <c r="A347" t="s">
        <v>230</v>
      </c>
      <c r="J347">
        <v>-5328</v>
      </c>
      <c r="K347" s="5" t="s">
        <v>231</v>
      </c>
    </row>
    <row r="349" spans="1:11">
      <c r="A349" t="s">
        <v>240</v>
      </c>
    </row>
  </sheetData>
  <autoFilter ref="A1:K310">
    <filterColumn colId="2"/>
    <filterColumn colId="10"/>
  </autoFilter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R31"/>
  <sheetViews>
    <sheetView tabSelected="1" zoomScale="70" zoomScaleNormal="70" workbookViewId="0">
      <selection activeCell="Q25" sqref="Q25"/>
    </sheetView>
  </sheetViews>
  <sheetFormatPr defaultRowHeight="16.5"/>
  <cols>
    <col min="1" max="1" width="6.125" customWidth="1"/>
    <col min="2" max="3" width="9.125" customWidth="1"/>
    <col min="6" max="6" width="12.625" customWidth="1"/>
    <col min="7" max="7" width="13" customWidth="1"/>
    <col min="8" max="8" width="8.875" customWidth="1"/>
    <col min="9" max="9" width="10.625" customWidth="1"/>
    <col min="11" max="11" width="15.5" customWidth="1"/>
    <col min="12" max="12" width="9.625" customWidth="1"/>
    <col min="13" max="13" width="12.625" customWidth="1"/>
    <col min="14" max="14" width="6.75" customWidth="1"/>
    <col min="15" max="15" width="10.25" customWidth="1"/>
    <col min="16" max="16" width="7" customWidth="1"/>
    <col min="17" max="17" width="12.125" customWidth="1"/>
    <col min="18" max="18" width="12.75" customWidth="1"/>
  </cols>
  <sheetData>
    <row r="1" spans="1:18">
      <c r="A1" s="2" t="s">
        <v>244</v>
      </c>
      <c r="B1" s="2" t="s">
        <v>245</v>
      </c>
      <c r="C1" s="2" t="s">
        <v>390</v>
      </c>
      <c r="D1" s="2" t="s">
        <v>269</v>
      </c>
      <c r="E1" s="2" t="s">
        <v>279</v>
      </c>
      <c r="F1" s="2" t="s">
        <v>285</v>
      </c>
      <c r="G1" s="2" t="s">
        <v>316</v>
      </c>
      <c r="H1" s="2" t="s">
        <v>317</v>
      </c>
      <c r="I1" s="2" t="s">
        <v>336</v>
      </c>
      <c r="J1" s="2" t="s">
        <v>286</v>
      </c>
      <c r="K1" s="2" t="s">
        <v>284</v>
      </c>
      <c r="L1" s="2" t="s">
        <v>308</v>
      </c>
      <c r="M1" s="2" t="s">
        <v>309</v>
      </c>
      <c r="N1" s="2" t="s">
        <v>282</v>
      </c>
      <c r="O1" s="2" t="s">
        <v>283</v>
      </c>
      <c r="P1" s="2" t="s">
        <v>278</v>
      </c>
      <c r="Q1" s="2" t="s">
        <v>302</v>
      </c>
      <c r="R1" s="2" t="s">
        <v>303</v>
      </c>
    </row>
    <row r="2" spans="1:18">
      <c r="A2" s="11" t="s">
        <v>246</v>
      </c>
      <c r="B2">
        <v>29983</v>
      </c>
      <c r="D2">
        <v>29983</v>
      </c>
      <c r="E2">
        <v>20000</v>
      </c>
      <c r="F2">
        <v>20000</v>
      </c>
      <c r="I2">
        <v>0</v>
      </c>
      <c r="J2">
        <f t="shared" ref="J2:J8" si="0">I2/(F2+I2)*100</f>
        <v>0</v>
      </c>
      <c r="K2">
        <f>B2-L2-M2</f>
        <v>23983</v>
      </c>
      <c r="L2">
        <v>6000</v>
      </c>
      <c r="M2">
        <v>0</v>
      </c>
      <c r="N2">
        <f>(B2/F2)*100</f>
        <v>149.91499999999999</v>
      </c>
      <c r="O2">
        <f t="shared" ref="O2:O8" si="1">(B2/(F2+I2))*100</f>
        <v>149.91499999999999</v>
      </c>
      <c r="P2">
        <f>(B2/E2)*10</f>
        <v>14.9915</v>
      </c>
      <c r="Q2">
        <f>(F2/E2)*10</f>
        <v>10</v>
      </c>
      <c r="R2">
        <f>((F2+B2-L2-M2)/(E2+M2))*10</f>
        <v>21.991499999999998</v>
      </c>
    </row>
    <row r="3" spans="1:18">
      <c r="A3" s="11" t="s">
        <v>247</v>
      </c>
      <c r="B3">
        <v>20086</v>
      </c>
      <c r="D3">
        <f t="shared" ref="D3:D8" si="2">D2+B3</f>
        <v>50069</v>
      </c>
      <c r="E3">
        <f t="shared" ref="E3:E6" si="3">E2+G2+M2</f>
        <v>20000</v>
      </c>
      <c r="F3">
        <f t="shared" ref="F3:F7" si="4">F2+B2+G2+H2-L2</f>
        <v>43983</v>
      </c>
      <c r="G3">
        <v>40000</v>
      </c>
      <c r="I3">
        <v>0</v>
      </c>
      <c r="J3">
        <f t="shared" si="0"/>
        <v>0</v>
      </c>
      <c r="K3">
        <f t="shared" ref="K3:K8" si="5">K2+B3-L3-M3</f>
        <v>44069</v>
      </c>
      <c r="L3">
        <v>0</v>
      </c>
      <c r="M3">
        <v>0</v>
      </c>
      <c r="N3">
        <f t="shared" ref="N3:N8" si="6">(B3/F3)*100</f>
        <v>45.667644317122523</v>
      </c>
      <c r="O3">
        <f t="shared" si="1"/>
        <v>45.667644317122523</v>
      </c>
      <c r="P3">
        <f t="shared" ref="P3:P8" si="7">(B3/E3)*10</f>
        <v>10.042999999999999</v>
      </c>
      <c r="Q3">
        <f t="shared" ref="Q3:Q7" si="8">(F3/E3)*10</f>
        <v>21.991499999999998</v>
      </c>
      <c r="R3">
        <f t="shared" ref="R3:R5" si="9">((F3+B3-L3)/(E3))*10</f>
        <v>32.034500000000001</v>
      </c>
    </row>
    <row r="4" spans="1:18">
      <c r="A4" s="11" t="s">
        <v>248</v>
      </c>
      <c r="B4">
        <v>-17592</v>
      </c>
      <c r="D4">
        <f t="shared" si="2"/>
        <v>32477</v>
      </c>
      <c r="E4">
        <f t="shared" si="3"/>
        <v>60000</v>
      </c>
      <c r="F4">
        <f t="shared" si="4"/>
        <v>104069</v>
      </c>
      <c r="G4">
        <v>80000</v>
      </c>
      <c r="I4">
        <v>0</v>
      </c>
      <c r="J4">
        <f t="shared" si="0"/>
        <v>0</v>
      </c>
      <c r="K4">
        <f t="shared" si="5"/>
        <v>26477</v>
      </c>
      <c r="L4">
        <v>0</v>
      </c>
      <c r="M4">
        <v>0</v>
      </c>
      <c r="N4">
        <f t="shared" si="6"/>
        <v>-16.904169349181792</v>
      </c>
      <c r="O4">
        <f t="shared" si="1"/>
        <v>-16.904169349181792</v>
      </c>
      <c r="P4">
        <f t="shared" si="7"/>
        <v>-2.9320000000000004</v>
      </c>
      <c r="Q4">
        <f t="shared" si="8"/>
        <v>17.344833333333334</v>
      </c>
      <c r="R4">
        <f t="shared" si="9"/>
        <v>14.412833333333332</v>
      </c>
    </row>
    <row r="5" spans="1:18">
      <c r="A5" s="11" t="s">
        <v>249</v>
      </c>
      <c r="B5">
        <v>37434</v>
      </c>
      <c r="C5">
        <v>9561</v>
      </c>
      <c r="D5">
        <f t="shared" si="2"/>
        <v>69911</v>
      </c>
      <c r="E5">
        <f t="shared" si="3"/>
        <v>140000</v>
      </c>
      <c r="F5">
        <f t="shared" si="4"/>
        <v>166477</v>
      </c>
      <c r="G5">
        <v>560000</v>
      </c>
      <c r="I5">
        <v>600000</v>
      </c>
      <c r="J5">
        <f t="shared" si="0"/>
        <v>78.280235414761307</v>
      </c>
      <c r="K5">
        <f t="shared" si="5"/>
        <v>63911</v>
      </c>
      <c r="L5">
        <v>0</v>
      </c>
      <c r="M5">
        <v>0</v>
      </c>
      <c r="N5">
        <f t="shared" si="6"/>
        <v>22.485989055545211</v>
      </c>
      <c r="O5">
        <f t="shared" si="1"/>
        <v>4.8839038875269578</v>
      </c>
      <c r="P5">
        <f t="shared" si="7"/>
        <v>2.6738571428571429</v>
      </c>
      <c r="Q5">
        <f t="shared" si="8"/>
        <v>11.891214285714288</v>
      </c>
      <c r="R5">
        <f t="shared" si="9"/>
        <v>14.565071428571429</v>
      </c>
    </row>
    <row r="6" spans="1:18">
      <c r="A6" s="11" t="s">
        <v>250</v>
      </c>
      <c r="B6">
        <v>327767</v>
      </c>
      <c r="C6">
        <v>78922</v>
      </c>
      <c r="D6">
        <f t="shared" si="2"/>
        <v>397678</v>
      </c>
      <c r="E6">
        <f t="shared" si="3"/>
        <v>700000</v>
      </c>
      <c r="F6">
        <f t="shared" si="4"/>
        <v>763911</v>
      </c>
      <c r="G6">
        <v>1076500</v>
      </c>
      <c r="H6">
        <v>37500</v>
      </c>
      <c r="I6">
        <v>800000</v>
      </c>
      <c r="J6">
        <f t="shared" si="0"/>
        <v>51.153806066969288</v>
      </c>
      <c r="K6">
        <f t="shared" si="5"/>
        <v>251678</v>
      </c>
      <c r="L6">
        <v>0</v>
      </c>
      <c r="M6">
        <v>140000</v>
      </c>
      <c r="N6">
        <f t="shared" si="6"/>
        <v>42.906438053647612</v>
      </c>
      <c r="O6">
        <f t="shared" si="1"/>
        <v>20.958161941440402</v>
      </c>
      <c r="P6">
        <f t="shared" si="7"/>
        <v>4.6823857142857142</v>
      </c>
      <c r="Q6">
        <f t="shared" si="8"/>
        <v>10.913014285714286</v>
      </c>
      <c r="R6">
        <f>((F6+B6-L6)/(E6))*10</f>
        <v>15.5954</v>
      </c>
    </row>
    <row r="7" spans="1:18">
      <c r="A7" s="11" t="s">
        <v>280</v>
      </c>
      <c r="B7">
        <v>1892186</v>
      </c>
      <c r="C7">
        <v>313669</v>
      </c>
      <c r="D7">
        <f t="shared" si="2"/>
        <v>2289864</v>
      </c>
      <c r="E7">
        <f>E6+G6+M6</f>
        <v>1916500</v>
      </c>
      <c r="F7">
        <f t="shared" si="4"/>
        <v>2205678</v>
      </c>
      <c r="G7">
        <v>722500</v>
      </c>
      <c r="H7">
        <v>39000</v>
      </c>
      <c r="I7">
        <v>4042518</v>
      </c>
      <c r="J7">
        <f t="shared" si="0"/>
        <v>64.698962708596213</v>
      </c>
      <c r="K7">
        <f t="shared" si="5"/>
        <v>1637908</v>
      </c>
      <c r="L7">
        <v>122656</v>
      </c>
      <c r="M7">
        <v>383300</v>
      </c>
      <c r="N7">
        <f t="shared" si="6"/>
        <v>85.78704597860613</v>
      </c>
      <c r="O7">
        <f t="shared" si="1"/>
        <v>30.283717092101465</v>
      </c>
      <c r="P7">
        <f t="shared" si="7"/>
        <v>9.8731333159405175</v>
      </c>
      <c r="Q7">
        <f t="shared" si="8"/>
        <v>11.508885990086096</v>
      </c>
      <c r="R7">
        <f>((F7+B7-L7)/(E7))*10</f>
        <v>20.742019306026613</v>
      </c>
    </row>
    <row r="8" spans="1:18">
      <c r="A8" s="11" t="s">
        <v>388</v>
      </c>
      <c r="C8">
        <v>411500</v>
      </c>
      <c r="D8">
        <f t="shared" si="2"/>
        <v>2289864</v>
      </c>
      <c r="E8">
        <f>E7+G7+M7</f>
        <v>3022300</v>
      </c>
      <c r="F8">
        <f>F7+B7+G7+H7-L7</f>
        <v>4736708</v>
      </c>
      <c r="I8">
        <v>3974696</v>
      </c>
      <c r="J8">
        <f t="shared" si="0"/>
        <v>45.626353685353131</v>
      </c>
      <c r="K8">
        <f t="shared" si="5"/>
        <v>1637908</v>
      </c>
      <c r="L8">
        <v>0</v>
      </c>
      <c r="M8">
        <v>0</v>
      </c>
      <c r="N8">
        <f t="shared" si="6"/>
        <v>0</v>
      </c>
      <c r="O8">
        <f t="shared" si="1"/>
        <v>0</v>
      </c>
      <c r="P8">
        <f t="shared" si="7"/>
        <v>0</v>
      </c>
      <c r="Q8">
        <f>(F8/E8)*10</f>
        <v>15.672527545246997</v>
      </c>
      <c r="R8" s="12">
        <f>((F8+B8-L8+K13-K16+K19)/(E8))*10</f>
        <v>13.421612679085463</v>
      </c>
    </row>
    <row r="9" spans="1:18">
      <c r="A9" s="11"/>
      <c r="R9" s="12"/>
    </row>
    <row r="10" spans="1:18">
      <c r="A10" s="11"/>
      <c r="R10" s="12"/>
    </row>
    <row r="12" spans="1:18">
      <c r="K12" s="2" t="s">
        <v>304</v>
      </c>
      <c r="M12" s="2" t="s">
        <v>391</v>
      </c>
      <c r="P12" s="2" t="s">
        <v>310</v>
      </c>
      <c r="Q12" s="2"/>
      <c r="R12" s="2"/>
    </row>
    <row r="13" spans="1:18">
      <c r="K13">
        <v>-680294</v>
      </c>
      <c r="M13">
        <v>700000</v>
      </c>
      <c r="P13" s="2" t="s">
        <v>311</v>
      </c>
      <c r="Q13" s="2" t="s">
        <v>319</v>
      </c>
      <c r="R13" s="2" t="s">
        <v>320</v>
      </c>
    </row>
    <row r="14" spans="1:18">
      <c r="P14">
        <v>2010</v>
      </c>
      <c r="Q14">
        <f t="shared" ref="Q14:Q20" si="10">L2/(E2/10)</f>
        <v>3</v>
      </c>
      <c r="R14">
        <f t="shared" ref="R14:R20" si="11">M2/(E2/10)</f>
        <v>0</v>
      </c>
    </row>
    <row r="15" spans="1:18">
      <c r="K15" s="2" t="s">
        <v>335</v>
      </c>
      <c r="M15" s="2" t="s">
        <v>340</v>
      </c>
      <c r="N15" s="2" t="s">
        <v>341</v>
      </c>
      <c r="P15">
        <v>2011</v>
      </c>
      <c r="Q15">
        <f t="shared" si="10"/>
        <v>0</v>
      </c>
      <c r="R15">
        <f t="shared" si="11"/>
        <v>0</v>
      </c>
    </row>
    <row r="16" spans="1:18">
      <c r="P16">
        <v>2012</v>
      </c>
      <c r="Q16">
        <f t="shared" si="10"/>
        <v>0</v>
      </c>
      <c r="R16">
        <f t="shared" si="11"/>
        <v>0</v>
      </c>
    </row>
    <row r="17" spans="11:18">
      <c r="P17">
        <v>2013</v>
      </c>
      <c r="Q17">
        <f t="shared" si="10"/>
        <v>0</v>
      </c>
      <c r="R17">
        <f t="shared" si="11"/>
        <v>0</v>
      </c>
    </row>
    <row r="18" spans="11:18">
      <c r="K18" s="2" t="s">
        <v>339</v>
      </c>
      <c r="M18" s="2" t="s">
        <v>342</v>
      </c>
      <c r="P18">
        <v>2014</v>
      </c>
      <c r="Q18">
        <f t="shared" si="10"/>
        <v>0</v>
      </c>
      <c r="R18">
        <f t="shared" si="11"/>
        <v>2</v>
      </c>
    </row>
    <row r="19" spans="11:18">
      <c r="M19">
        <f>E8+M13+((E8/10)*N16)</f>
        <v>3722300</v>
      </c>
      <c r="P19">
        <v>2015</v>
      </c>
      <c r="Q19">
        <f t="shared" si="10"/>
        <v>0.64</v>
      </c>
      <c r="R19">
        <f t="shared" si="11"/>
        <v>2</v>
      </c>
    </row>
    <row r="20" spans="11:18">
      <c r="P20">
        <v>2016</v>
      </c>
      <c r="Q20">
        <f t="shared" si="10"/>
        <v>0</v>
      </c>
      <c r="R20">
        <f t="shared" si="11"/>
        <v>0</v>
      </c>
    </row>
    <row r="21" spans="11:18">
      <c r="K21" s="2" t="s">
        <v>337</v>
      </c>
      <c r="M21" s="2" t="s">
        <v>343</v>
      </c>
    </row>
    <row r="22" spans="11:18">
      <c r="M22">
        <f>((F8+B8+M13-((E8/10)*M16))/M19)*10</f>
        <v>14.605775998710476</v>
      </c>
    </row>
    <row r="24" spans="11:18">
      <c r="K24" s="2" t="s">
        <v>338</v>
      </c>
      <c r="M24" s="2" t="s">
        <v>385</v>
      </c>
    </row>
    <row r="25" spans="11:18">
      <c r="K25">
        <f>K22/(F8+B8+K13-K16+K22+K19)*100</f>
        <v>0</v>
      </c>
      <c r="M25">
        <f>K28/(F8+B8+K13+M13-K16+K22+K28)*100</f>
        <v>40.333501177796464</v>
      </c>
    </row>
    <row r="27" spans="11:18">
      <c r="K27" s="2" t="s">
        <v>384</v>
      </c>
      <c r="M27" s="2" t="s">
        <v>387</v>
      </c>
    </row>
    <row r="28" spans="11:18">
      <c r="K28">
        <v>3215252</v>
      </c>
      <c r="M28">
        <f>(K28+K31)/(F8+B8+K13+M13-K16+K22+K28+K31)*100</f>
        <v>43.855033944917096</v>
      </c>
    </row>
    <row r="30" spans="11:18">
      <c r="K30" s="2" t="s">
        <v>386</v>
      </c>
    </row>
    <row r="31" spans="11:18">
      <c r="K31">
        <v>500000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I33"/>
  <sheetViews>
    <sheetView zoomScale="85" zoomScaleNormal="85" workbookViewId="0">
      <selection activeCell="E36" sqref="E36"/>
    </sheetView>
  </sheetViews>
  <sheetFormatPr defaultRowHeight="16.5"/>
  <cols>
    <col min="1" max="1" width="11.625" customWidth="1"/>
    <col min="2" max="4" width="15.375" customWidth="1"/>
    <col min="5" max="5" width="17.625" customWidth="1"/>
    <col min="6" max="7" width="15" customWidth="1"/>
    <col min="9" max="9" width="11.25" customWidth="1"/>
  </cols>
  <sheetData>
    <row r="1" spans="1:9">
      <c r="A1" t="s">
        <v>9</v>
      </c>
      <c r="B1" t="s">
        <v>290</v>
      </c>
      <c r="C1" t="s">
        <v>318</v>
      </c>
      <c r="D1" t="s">
        <v>295</v>
      </c>
      <c r="E1" t="s">
        <v>294</v>
      </c>
      <c r="F1" t="s">
        <v>291</v>
      </c>
      <c r="G1" t="s">
        <v>298</v>
      </c>
      <c r="H1" t="s">
        <v>297</v>
      </c>
    </row>
    <row r="2" spans="1:9">
      <c r="A2" s="1">
        <v>40179</v>
      </c>
      <c r="B2" t="s">
        <v>292</v>
      </c>
      <c r="D2">
        <v>10000</v>
      </c>
      <c r="E2">
        <v>10</v>
      </c>
      <c r="F2">
        <f>D2/E2</f>
        <v>1000</v>
      </c>
      <c r="G2">
        <f>10*F2</f>
        <v>10000</v>
      </c>
    </row>
    <row r="3" spans="1:9">
      <c r="A3" s="1">
        <v>40179</v>
      </c>
      <c r="B3" t="s">
        <v>293</v>
      </c>
      <c r="D3">
        <v>10000</v>
      </c>
      <c r="E3">
        <v>10</v>
      </c>
      <c r="F3">
        <f t="shared" ref="F3:F12" si="0">D3/E3</f>
        <v>1000</v>
      </c>
      <c r="G3">
        <f t="shared" ref="G3:G17" si="1">10*F3</f>
        <v>10000</v>
      </c>
    </row>
    <row r="4" spans="1:9">
      <c r="A4" s="1">
        <v>40909</v>
      </c>
      <c r="B4" t="s">
        <v>292</v>
      </c>
      <c r="D4">
        <v>20000</v>
      </c>
      <c r="E4">
        <v>10</v>
      </c>
      <c r="F4">
        <f t="shared" si="0"/>
        <v>2000</v>
      </c>
      <c r="G4">
        <f t="shared" si="1"/>
        <v>20000</v>
      </c>
    </row>
    <row r="5" spans="1:9">
      <c r="A5" s="1">
        <v>40909</v>
      </c>
      <c r="B5" t="s">
        <v>293</v>
      </c>
      <c r="D5">
        <v>20000</v>
      </c>
      <c r="E5">
        <v>10</v>
      </c>
      <c r="F5">
        <f t="shared" si="0"/>
        <v>2000</v>
      </c>
      <c r="G5">
        <f t="shared" si="1"/>
        <v>20000</v>
      </c>
    </row>
    <row r="6" spans="1:9">
      <c r="A6" s="1">
        <v>41275</v>
      </c>
      <c r="B6" t="s">
        <v>292</v>
      </c>
      <c r="D6">
        <v>40000</v>
      </c>
      <c r="E6">
        <v>10</v>
      </c>
      <c r="F6">
        <f t="shared" si="0"/>
        <v>4000</v>
      </c>
      <c r="G6">
        <f t="shared" si="1"/>
        <v>40000</v>
      </c>
    </row>
    <row r="7" spans="1:9">
      <c r="A7" s="1">
        <v>41275</v>
      </c>
      <c r="B7" t="s">
        <v>293</v>
      </c>
      <c r="D7">
        <v>40000</v>
      </c>
      <c r="E7">
        <v>10</v>
      </c>
      <c r="F7">
        <f t="shared" si="0"/>
        <v>4000</v>
      </c>
      <c r="G7">
        <f t="shared" si="1"/>
        <v>40000</v>
      </c>
    </row>
    <row r="8" spans="1:9">
      <c r="A8" s="1">
        <v>41640</v>
      </c>
      <c r="B8" t="s">
        <v>292</v>
      </c>
      <c r="D8">
        <v>280000</v>
      </c>
      <c r="E8">
        <v>10</v>
      </c>
      <c r="F8">
        <f t="shared" si="0"/>
        <v>28000</v>
      </c>
      <c r="G8">
        <f t="shared" si="1"/>
        <v>280000</v>
      </c>
    </row>
    <row r="9" spans="1:9">
      <c r="A9" s="1">
        <v>41640</v>
      </c>
      <c r="B9" t="s">
        <v>293</v>
      </c>
      <c r="D9">
        <v>280000</v>
      </c>
      <c r="E9">
        <v>10</v>
      </c>
      <c r="F9">
        <f t="shared" si="0"/>
        <v>28000</v>
      </c>
      <c r="G9">
        <f t="shared" si="1"/>
        <v>280000</v>
      </c>
    </row>
    <row r="10" spans="1:9">
      <c r="A10" s="1">
        <v>42005</v>
      </c>
      <c r="B10" t="s">
        <v>292</v>
      </c>
      <c r="D10">
        <v>370000</v>
      </c>
      <c r="E10">
        <v>10</v>
      </c>
      <c r="F10">
        <f t="shared" si="0"/>
        <v>37000</v>
      </c>
      <c r="G10">
        <f t="shared" si="1"/>
        <v>370000</v>
      </c>
    </row>
    <row r="11" spans="1:9">
      <c r="A11" s="1">
        <v>42005</v>
      </c>
      <c r="B11" t="s">
        <v>293</v>
      </c>
      <c r="D11">
        <v>370000</v>
      </c>
      <c r="E11">
        <v>10</v>
      </c>
      <c r="F11">
        <f t="shared" si="0"/>
        <v>37000</v>
      </c>
      <c r="G11">
        <f t="shared" si="1"/>
        <v>370000</v>
      </c>
    </row>
    <row r="12" spans="1:9">
      <c r="A12" s="1">
        <v>42005</v>
      </c>
      <c r="B12" t="s">
        <v>296</v>
      </c>
      <c r="D12">
        <v>50000</v>
      </c>
      <c r="E12">
        <v>16</v>
      </c>
      <c r="F12">
        <f t="shared" si="0"/>
        <v>3125</v>
      </c>
      <c r="G12">
        <f t="shared" si="1"/>
        <v>31250</v>
      </c>
      <c r="H12">
        <f>(E12-10)*F12</f>
        <v>18750</v>
      </c>
    </row>
    <row r="13" spans="1:9">
      <c r="A13" s="1">
        <v>42222</v>
      </c>
      <c r="B13" t="s">
        <v>296</v>
      </c>
      <c r="D13">
        <v>50000</v>
      </c>
      <c r="E13">
        <v>16</v>
      </c>
      <c r="F13">
        <f t="shared" ref="F13:F15" si="2">D13/E13</f>
        <v>3125</v>
      </c>
      <c r="G13">
        <f t="shared" ref="G13:G15" si="3">10*F13</f>
        <v>31250</v>
      </c>
      <c r="H13">
        <f>(E13-10)*F13</f>
        <v>18750</v>
      </c>
    </row>
    <row r="14" spans="1:9">
      <c r="A14" s="1">
        <v>42005</v>
      </c>
      <c r="B14" t="s">
        <v>292</v>
      </c>
      <c r="D14">
        <v>137000</v>
      </c>
      <c r="E14">
        <v>10</v>
      </c>
      <c r="F14">
        <f t="shared" si="2"/>
        <v>13700</v>
      </c>
      <c r="G14">
        <f t="shared" si="3"/>
        <v>137000</v>
      </c>
      <c r="I14" t="s">
        <v>378</v>
      </c>
    </row>
    <row r="15" spans="1:9">
      <c r="A15" s="1">
        <v>42005</v>
      </c>
      <c r="B15" t="s">
        <v>293</v>
      </c>
      <c r="D15">
        <v>137000</v>
      </c>
      <c r="E15">
        <v>10</v>
      </c>
      <c r="F15">
        <f t="shared" si="2"/>
        <v>13700</v>
      </c>
      <c r="G15">
        <f t="shared" si="3"/>
        <v>137000</v>
      </c>
      <c r="I15" t="s">
        <v>378</v>
      </c>
    </row>
    <row r="16" spans="1:9">
      <c r="A16" s="1">
        <v>42111</v>
      </c>
      <c r="B16" t="s">
        <v>292</v>
      </c>
      <c r="C16">
        <v>70000</v>
      </c>
      <c r="E16">
        <v>10</v>
      </c>
      <c r="F16">
        <f>C16/E16</f>
        <v>7000</v>
      </c>
      <c r="G16">
        <f t="shared" si="1"/>
        <v>70000</v>
      </c>
    </row>
    <row r="17" spans="1:8">
      <c r="A17" s="1">
        <v>42111</v>
      </c>
      <c r="B17" t="s">
        <v>293</v>
      </c>
      <c r="C17">
        <v>70000</v>
      </c>
      <c r="E17">
        <v>10</v>
      </c>
      <c r="F17">
        <f>C17/E17</f>
        <v>7000</v>
      </c>
      <c r="G17">
        <f t="shared" si="1"/>
        <v>70000</v>
      </c>
    </row>
    <row r="18" spans="1:8">
      <c r="A18" s="1">
        <v>42370</v>
      </c>
      <c r="B18" t="s">
        <v>292</v>
      </c>
      <c r="D18">
        <v>360000</v>
      </c>
      <c r="E18">
        <v>10</v>
      </c>
      <c r="F18">
        <f t="shared" ref="F18:F19" si="4">D18/E18</f>
        <v>36000</v>
      </c>
      <c r="G18">
        <f t="shared" ref="G18:G23" si="5">10*F18</f>
        <v>360000</v>
      </c>
    </row>
    <row r="19" spans="1:8">
      <c r="A19" s="1">
        <v>42370</v>
      </c>
      <c r="B19" t="s">
        <v>293</v>
      </c>
      <c r="D19">
        <v>360000</v>
      </c>
      <c r="E19">
        <v>10</v>
      </c>
      <c r="F19">
        <f t="shared" si="4"/>
        <v>36000</v>
      </c>
      <c r="G19">
        <f t="shared" si="5"/>
        <v>360000</v>
      </c>
    </row>
    <row r="20" spans="1:8">
      <c r="A20" s="1">
        <v>42485</v>
      </c>
      <c r="B20" t="s">
        <v>292</v>
      </c>
      <c r="C20">
        <v>185400</v>
      </c>
      <c r="E20">
        <v>10</v>
      </c>
      <c r="F20">
        <f>C20/E20</f>
        <v>18540</v>
      </c>
      <c r="G20">
        <f t="shared" si="5"/>
        <v>185400</v>
      </c>
    </row>
    <row r="21" spans="1:8">
      <c r="A21" s="1">
        <v>42485</v>
      </c>
      <c r="B21" t="s">
        <v>293</v>
      </c>
      <c r="C21">
        <v>185400</v>
      </c>
      <c r="E21">
        <v>10</v>
      </c>
      <c r="F21">
        <f>C21/E21</f>
        <v>18540</v>
      </c>
      <c r="G21">
        <f t="shared" si="5"/>
        <v>185400</v>
      </c>
    </row>
    <row r="22" spans="1:8">
      <c r="A22" s="1">
        <v>42485</v>
      </c>
      <c r="B22" t="s">
        <v>296</v>
      </c>
      <c r="C22">
        <v>12500</v>
      </c>
      <c r="E22">
        <v>10</v>
      </c>
      <c r="F22">
        <f>C22/E22</f>
        <v>1250</v>
      </c>
      <c r="G22">
        <f t="shared" si="5"/>
        <v>12500</v>
      </c>
    </row>
    <row r="23" spans="1:8">
      <c r="A23" s="1">
        <v>42485</v>
      </c>
      <c r="B23" t="s">
        <v>296</v>
      </c>
      <c r="D23">
        <v>4000</v>
      </c>
      <c r="E23">
        <v>16</v>
      </c>
      <c r="F23">
        <f>D23/E23</f>
        <v>250</v>
      </c>
      <c r="G23">
        <f t="shared" si="5"/>
        <v>2500</v>
      </c>
      <c r="H23">
        <f>(E23-10)*F23</f>
        <v>1500</v>
      </c>
    </row>
    <row r="28" spans="1:8">
      <c r="A28" s="11"/>
    </row>
    <row r="29" spans="1:8">
      <c r="A29" s="11"/>
    </row>
    <row r="30" spans="1:8">
      <c r="A30" s="11"/>
    </row>
    <row r="31" spans="1:8">
      <c r="A31" s="11"/>
    </row>
    <row r="32" spans="1:8">
      <c r="A32" s="11"/>
    </row>
    <row r="33" spans="1:1">
      <c r="A33" s="11"/>
    </row>
  </sheetData>
  <autoFilter ref="A1:I23">
    <filterColumn colId="1"/>
  </autoFilter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5"/>
  <sheetViews>
    <sheetView workbookViewId="0">
      <selection activeCell="B20" sqref="B20"/>
    </sheetView>
  </sheetViews>
  <sheetFormatPr defaultRowHeight="16.5"/>
  <cols>
    <col min="1" max="1" width="12.125" customWidth="1"/>
    <col min="2" max="2" width="28" customWidth="1"/>
    <col min="3" max="3" width="9.25" customWidth="1"/>
    <col min="4" max="4" width="8.625" customWidth="1"/>
    <col min="5" max="5" width="10.375" customWidth="1"/>
    <col min="6" max="6" width="14.125" customWidth="1"/>
  </cols>
  <sheetData>
    <row r="1" spans="1:6">
      <c r="A1" s="2" t="s">
        <v>9</v>
      </c>
      <c r="B1" s="2" t="s">
        <v>10</v>
      </c>
      <c r="C1" s="2" t="s">
        <v>47</v>
      </c>
      <c r="D1" s="2" t="s">
        <v>48</v>
      </c>
      <c r="E1" s="2" t="s">
        <v>37</v>
      </c>
      <c r="F1" s="2" t="s">
        <v>16</v>
      </c>
    </row>
    <row r="2" spans="1:6">
      <c r="A2" s="1">
        <v>40620</v>
      </c>
      <c r="B2" t="s">
        <v>73</v>
      </c>
      <c r="C2">
        <v>10000</v>
      </c>
      <c r="E2">
        <v>10000</v>
      </c>
      <c r="F2" t="s">
        <v>19</v>
      </c>
    </row>
    <row r="3" spans="1:6">
      <c r="A3" s="1">
        <v>40615</v>
      </c>
      <c r="B3" t="s">
        <v>23</v>
      </c>
      <c r="D3">
        <v>1300</v>
      </c>
      <c r="E3">
        <v>8700</v>
      </c>
      <c r="F3" t="s">
        <v>42</v>
      </c>
    </row>
    <row r="4" spans="1:6">
      <c r="A4" s="1">
        <v>40693</v>
      </c>
      <c r="B4" t="s">
        <v>34</v>
      </c>
      <c r="D4">
        <v>832</v>
      </c>
      <c r="E4">
        <v>7868</v>
      </c>
      <c r="F4" t="s">
        <v>42</v>
      </c>
    </row>
    <row r="5" spans="1:6">
      <c r="A5" s="1">
        <v>40740</v>
      </c>
      <c r="B5" t="s">
        <v>49</v>
      </c>
      <c r="D5">
        <v>2000</v>
      </c>
      <c r="E5">
        <v>5868</v>
      </c>
      <c r="F5" t="s">
        <v>42</v>
      </c>
    </row>
    <row r="6" spans="1:6">
      <c r="A6" s="1">
        <v>40800</v>
      </c>
      <c r="B6" t="s">
        <v>23</v>
      </c>
      <c r="D6">
        <v>303</v>
      </c>
      <c r="E6">
        <v>5565</v>
      </c>
      <c r="F6" t="s">
        <v>42</v>
      </c>
    </row>
    <row r="7" spans="1:6">
      <c r="A7" s="1">
        <v>40827</v>
      </c>
      <c r="B7" t="s">
        <v>62</v>
      </c>
      <c r="D7">
        <v>456</v>
      </c>
      <c r="E7">
        <v>5109</v>
      </c>
      <c r="F7" t="s">
        <v>42</v>
      </c>
    </row>
    <row r="8" spans="1:6">
      <c r="A8" s="1">
        <v>40887</v>
      </c>
      <c r="B8" t="s">
        <v>63</v>
      </c>
      <c r="D8">
        <v>1673</v>
      </c>
      <c r="E8">
        <v>3436</v>
      </c>
      <c r="F8" t="s">
        <v>42</v>
      </c>
    </row>
    <row r="9" spans="1:6">
      <c r="A9" s="1">
        <v>40889</v>
      </c>
      <c r="B9" t="s">
        <v>66</v>
      </c>
      <c r="D9">
        <v>953</v>
      </c>
      <c r="E9">
        <v>2483</v>
      </c>
      <c r="F9" t="s">
        <v>42</v>
      </c>
    </row>
    <row r="10" spans="1:6">
      <c r="A10" s="1">
        <v>40990</v>
      </c>
      <c r="B10" t="s">
        <v>74</v>
      </c>
      <c r="C10">
        <v>4000</v>
      </c>
      <c r="E10">
        <v>6483</v>
      </c>
      <c r="F10" t="s">
        <v>19</v>
      </c>
    </row>
    <row r="11" spans="1:6">
      <c r="A11" s="1">
        <v>40980</v>
      </c>
      <c r="B11" t="s">
        <v>82</v>
      </c>
      <c r="D11">
        <v>918</v>
      </c>
      <c r="E11">
        <v>5565</v>
      </c>
      <c r="F11" t="s">
        <v>42</v>
      </c>
    </row>
    <row r="12" spans="1:6">
      <c r="A12" s="1">
        <v>41465</v>
      </c>
      <c r="B12" t="s">
        <v>251</v>
      </c>
      <c r="D12">
        <v>998</v>
      </c>
      <c r="E12">
        <v>4567</v>
      </c>
      <c r="F12" t="s">
        <v>252</v>
      </c>
    </row>
    <row r="13" spans="1:6">
      <c r="A13" s="1">
        <v>41516</v>
      </c>
      <c r="B13" t="s">
        <v>253</v>
      </c>
      <c r="D13">
        <v>1800</v>
      </c>
      <c r="E13">
        <v>2767</v>
      </c>
      <c r="F13" t="s">
        <v>252</v>
      </c>
    </row>
    <row r="14" spans="1:6">
      <c r="A14" s="1">
        <v>41519</v>
      </c>
      <c r="B14" t="s">
        <v>254</v>
      </c>
      <c r="D14">
        <v>1500</v>
      </c>
      <c r="E14">
        <v>1267</v>
      </c>
      <c r="F14" t="s">
        <v>252</v>
      </c>
    </row>
    <row r="15" spans="1:6">
      <c r="A15" s="1">
        <v>41799</v>
      </c>
      <c r="B15" t="s">
        <v>255</v>
      </c>
      <c r="D15">
        <v>1267</v>
      </c>
      <c r="E15">
        <v>0</v>
      </c>
      <c r="F15" t="s">
        <v>252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31"/>
  <sheetViews>
    <sheetView topLeftCell="A25" zoomScale="85" zoomScaleNormal="85" workbookViewId="0">
      <selection activeCell="A34" sqref="A34"/>
    </sheetView>
  </sheetViews>
  <sheetFormatPr defaultRowHeight="16.5"/>
  <cols>
    <col min="1" max="1" width="13.875" customWidth="1"/>
    <col min="2" max="2" width="27.75" customWidth="1"/>
    <col min="4" max="4" width="20.75" customWidth="1"/>
    <col min="5" max="5" width="78.875" customWidth="1"/>
  </cols>
  <sheetData>
    <row r="1" spans="1:6">
      <c r="A1" s="2" t="s">
        <v>9</v>
      </c>
      <c r="B1" s="2" t="s">
        <v>10</v>
      </c>
      <c r="C1" s="2" t="s">
        <v>11</v>
      </c>
      <c r="D1" s="2" t="s">
        <v>17</v>
      </c>
      <c r="E1" s="2" t="s">
        <v>16</v>
      </c>
      <c r="F1" s="2" t="s">
        <v>24</v>
      </c>
    </row>
    <row r="2" spans="1:6">
      <c r="A2" s="1">
        <v>40620</v>
      </c>
      <c r="B2" t="s">
        <v>27</v>
      </c>
      <c r="C2">
        <v>30000</v>
      </c>
      <c r="D2" t="s">
        <v>18</v>
      </c>
      <c r="E2" t="s">
        <v>99</v>
      </c>
      <c r="F2" t="s">
        <v>26</v>
      </c>
    </row>
    <row r="3" spans="1:6">
      <c r="A3" s="1">
        <v>40620</v>
      </c>
      <c r="B3" t="s">
        <v>29</v>
      </c>
      <c r="C3">
        <v>-10000</v>
      </c>
      <c r="D3" t="s">
        <v>20</v>
      </c>
      <c r="F3" t="s">
        <v>26</v>
      </c>
    </row>
    <row r="4" spans="1:6">
      <c r="A4" s="1">
        <v>40611</v>
      </c>
      <c r="B4" t="s">
        <v>28</v>
      </c>
      <c r="C4">
        <v>-2503</v>
      </c>
      <c r="D4" s="3" t="s">
        <v>21</v>
      </c>
      <c r="E4" t="s">
        <v>76</v>
      </c>
      <c r="F4" t="s">
        <v>25</v>
      </c>
    </row>
    <row r="5" spans="1:6">
      <c r="A5" s="1">
        <v>40990</v>
      </c>
      <c r="B5" t="s">
        <v>75</v>
      </c>
      <c r="C5">
        <v>4000</v>
      </c>
      <c r="D5" t="s">
        <v>18</v>
      </c>
      <c r="E5" t="s">
        <v>77</v>
      </c>
      <c r="F5" t="s">
        <v>25</v>
      </c>
    </row>
    <row r="6" spans="1:6">
      <c r="A6" s="1">
        <v>40977</v>
      </c>
      <c r="B6" t="s">
        <v>28</v>
      </c>
      <c r="C6">
        <v>-918</v>
      </c>
      <c r="D6" t="s">
        <v>80</v>
      </c>
      <c r="E6" t="s">
        <v>81</v>
      </c>
      <c r="F6" t="s">
        <v>25</v>
      </c>
    </row>
    <row r="7" spans="1:6">
      <c r="A7" s="1">
        <v>41079</v>
      </c>
      <c r="B7" t="s">
        <v>90</v>
      </c>
      <c r="C7">
        <v>1000</v>
      </c>
      <c r="D7" t="s">
        <v>88</v>
      </c>
      <c r="E7" t="s">
        <v>89</v>
      </c>
      <c r="F7" t="s">
        <v>25</v>
      </c>
    </row>
    <row r="8" spans="1:6">
      <c r="A8" s="1">
        <v>41079</v>
      </c>
      <c r="B8" t="s">
        <v>91</v>
      </c>
      <c r="C8">
        <v>-1000</v>
      </c>
      <c r="D8" t="s">
        <v>20</v>
      </c>
      <c r="F8" t="s">
        <v>25</v>
      </c>
    </row>
    <row r="9" spans="1:6">
      <c r="A9" s="1">
        <v>41090</v>
      </c>
      <c r="B9" t="s">
        <v>92</v>
      </c>
      <c r="C9">
        <v>-16400</v>
      </c>
      <c r="D9" t="s">
        <v>98</v>
      </c>
      <c r="F9" t="s">
        <v>25</v>
      </c>
    </row>
    <row r="10" spans="1:6">
      <c r="A10" s="1">
        <v>41091</v>
      </c>
      <c r="B10" t="s">
        <v>94</v>
      </c>
      <c r="C10">
        <v>-79</v>
      </c>
      <c r="D10" t="s">
        <v>97</v>
      </c>
      <c r="F10" t="s">
        <v>25</v>
      </c>
    </row>
    <row r="11" spans="1:6">
      <c r="A11" s="1">
        <v>41091</v>
      </c>
      <c r="B11" t="s">
        <v>95</v>
      </c>
      <c r="C11">
        <v>18500</v>
      </c>
      <c r="D11" t="s">
        <v>93</v>
      </c>
      <c r="E11" t="s">
        <v>100</v>
      </c>
      <c r="F11" t="s">
        <v>25</v>
      </c>
    </row>
    <row r="12" spans="1:6">
      <c r="A12" s="1">
        <v>41091</v>
      </c>
      <c r="B12" t="s">
        <v>96</v>
      </c>
      <c r="C12">
        <v>-1500</v>
      </c>
      <c r="D12" t="s">
        <v>20</v>
      </c>
      <c r="F12" t="s">
        <v>25</v>
      </c>
    </row>
    <row r="13" spans="1:6">
      <c r="A13" s="1">
        <v>41122</v>
      </c>
      <c r="B13" t="s">
        <v>105</v>
      </c>
      <c r="C13">
        <v>25000</v>
      </c>
      <c r="D13" t="s">
        <v>102</v>
      </c>
      <c r="E13" t="s">
        <v>120</v>
      </c>
      <c r="F13" t="s">
        <v>118</v>
      </c>
    </row>
    <row r="14" spans="1:6">
      <c r="A14" s="1">
        <v>41122</v>
      </c>
      <c r="B14" t="s">
        <v>106</v>
      </c>
      <c r="C14">
        <v>-2000</v>
      </c>
      <c r="D14" t="s">
        <v>104</v>
      </c>
      <c r="E14" t="s">
        <v>110</v>
      </c>
      <c r="F14" t="s">
        <v>109</v>
      </c>
    </row>
    <row r="15" spans="1:6">
      <c r="A15" s="1">
        <v>41122</v>
      </c>
      <c r="B15" t="s">
        <v>107</v>
      </c>
      <c r="C15">
        <v>-23000</v>
      </c>
      <c r="D15" t="s">
        <v>20</v>
      </c>
      <c r="E15" t="s">
        <v>119</v>
      </c>
      <c r="F15" t="s">
        <v>123</v>
      </c>
    </row>
    <row r="16" spans="1:6">
      <c r="A16" s="1">
        <v>41141</v>
      </c>
      <c r="B16" t="s">
        <v>103</v>
      </c>
      <c r="C16">
        <v>1500</v>
      </c>
      <c r="D16" t="s">
        <v>102</v>
      </c>
      <c r="E16" t="s">
        <v>124</v>
      </c>
      <c r="F16" t="s">
        <v>122</v>
      </c>
    </row>
    <row r="17" spans="1:6">
      <c r="A17" s="1">
        <v>41141</v>
      </c>
      <c r="B17" t="s">
        <v>126</v>
      </c>
      <c r="C17">
        <v>-1500</v>
      </c>
      <c r="D17" t="s">
        <v>20</v>
      </c>
      <c r="F17" t="s">
        <v>122</v>
      </c>
    </row>
    <row r="18" spans="1:6">
      <c r="A18" s="1">
        <v>41146</v>
      </c>
      <c r="B18" t="s">
        <v>108</v>
      </c>
      <c r="C18">
        <v>15000</v>
      </c>
      <c r="D18" t="s">
        <v>102</v>
      </c>
      <c r="E18" t="s">
        <v>116</v>
      </c>
      <c r="F18" t="s">
        <v>114</v>
      </c>
    </row>
    <row r="19" spans="1:6">
      <c r="A19" s="1">
        <v>41201</v>
      </c>
      <c r="B19" t="s">
        <v>108</v>
      </c>
      <c r="C19">
        <v>-15000</v>
      </c>
      <c r="D19" t="s">
        <v>20</v>
      </c>
      <c r="E19" t="s">
        <v>117</v>
      </c>
      <c r="F19" t="s">
        <v>114</v>
      </c>
    </row>
    <row r="20" spans="1:6">
      <c r="A20" s="1">
        <v>41172</v>
      </c>
      <c r="B20" t="s">
        <v>111</v>
      </c>
      <c r="C20">
        <v>1000</v>
      </c>
      <c r="D20" t="s">
        <v>102</v>
      </c>
      <c r="E20" t="s">
        <v>121</v>
      </c>
      <c r="F20" t="s">
        <v>123</v>
      </c>
    </row>
    <row r="21" spans="1:6">
      <c r="A21" s="1">
        <v>41141</v>
      </c>
      <c r="B21" t="s">
        <v>127</v>
      </c>
      <c r="C21">
        <v>-1000</v>
      </c>
      <c r="D21" t="s">
        <v>20</v>
      </c>
      <c r="F21" t="s">
        <v>122</v>
      </c>
    </row>
    <row r="22" spans="1:6">
      <c r="A22" s="1">
        <v>41172</v>
      </c>
      <c r="B22" t="s">
        <v>115</v>
      </c>
      <c r="C22">
        <v>15000</v>
      </c>
      <c r="D22" t="s">
        <v>102</v>
      </c>
      <c r="E22" t="s">
        <v>125</v>
      </c>
      <c r="F22" t="s">
        <v>157</v>
      </c>
    </row>
    <row r="23" spans="1:6">
      <c r="A23" s="1">
        <v>41172</v>
      </c>
      <c r="B23" t="s">
        <v>128</v>
      </c>
      <c r="C23">
        <v>-15000</v>
      </c>
      <c r="D23" t="s">
        <v>20</v>
      </c>
      <c r="E23" t="s">
        <v>156</v>
      </c>
      <c r="F23" t="s">
        <v>157</v>
      </c>
    </row>
    <row r="24" spans="1:6">
      <c r="A24" s="1">
        <v>41177</v>
      </c>
      <c r="B24" t="s">
        <v>113</v>
      </c>
      <c r="C24">
        <v>3000</v>
      </c>
      <c r="D24" t="s">
        <v>102</v>
      </c>
      <c r="E24" t="s">
        <v>121</v>
      </c>
      <c r="F24" t="s">
        <v>123</v>
      </c>
    </row>
    <row r="25" spans="1:6">
      <c r="A25" s="1">
        <v>41141</v>
      </c>
      <c r="B25" t="s">
        <v>130</v>
      </c>
      <c r="C25">
        <v>-3000</v>
      </c>
      <c r="D25" t="s">
        <v>20</v>
      </c>
      <c r="F25" t="s">
        <v>122</v>
      </c>
    </row>
    <row r="26" spans="1:6">
      <c r="A26" s="1">
        <v>41234</v>
      </c>
      <c r="B26" t="s">
        <v>129</v>
      </c>
      <c r="C26">
        <v>20000</v>
      </c>
      <c r="D26" t="s">
        <v>102</v>
      </c>
      <c r="E26" t="s">
        <v>125</v>
      </c>
    </row>
    <row r="27" spans="1:6">
      <c r="A27" s="1">
        <v>41355</v>
      </c>
      <c r="B27" t="s">
        <v>154</v>
      </c>
      <c r="C27">
        <v>4000</v>
      </c>
      <c r="D27" t="s">
        <v>18</v>
      </c>
      <c r="F27" t="s">
        <v>158</v>
      </c>
    </row>
    <row r="28" spans="1:6">
      <c r="A28" s="1">
        <v>41355</v>
      </c>
      <c r="B28" t="s">
        <v>155</v>
      </c>
      <c r="C28">
        <v>-4000</v>
      </c>
      <c r="D28" t="s">
        <v>20</v>
      </c>
      <c r="F28" t="s">
        <v>158</v>
      </c>
    </row>
    <row r="29" spans="1:6">
      <c r="A29" s="1">
        <v>41395</v>
      </c>
      <c r="B29" t="s">
        <v>159</v>
      </c>
      <c r="C29">
        <v>30000</v>
      </c>
      <c r="D29" t="s">
        <v>102</v>
      </c>
      <c r="E29" t="s">
        <v>160</v>
      </c>
    </row>
    <row r="30" spans="1:6">
      <c r="A30" s="1">
        <v>41445</v>
      </c>
      <c r="B30" t="s">
        <v>161</v>
      </c>
      <c r="C30">
        <v>15000</v>
      </c>
      <c r="D30" t="s">
        <v>102</v>
      </c>
    </row>
    <row r="31" spans="1:6">
      <c r="A31" s="1">
        <v>41445</v>
      </c>
      <c r="B31" t="s">
        <v>162</v>
      </c>
      <c r="C31">
        <v>15000</v>
      </c>
      <c r="D31" t="s">
        <v>102</v>
      </c>
    </row>
  </sheetData>
  <phoneticPr fontId="1" type="noConversion"/>
  <hyperlinks>
    <hyperlink ref="D4" r:id="rId1"/>
  </hyperlinks>
  <pageMargins left="0.7" right="0.7" top="0.75" bottom="0.75" header="0.3" footer="0.3"/>
  <pageSetup paperSize="9" orientation="portrait" horizontalDpi="200" verticalDpi="200"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F36"/>
  <sheetViews>
    <sheetView workbookViewId="0">
      <pane ySplit="1" topLeftCell="A20" activePane="bottomLeft" state="frozen"/>
      <selection pane="bottomLeft" activeCell="B41" sqref="B41"/>
    </sheetView>
  </sheetViews>
  <sheetFormatPr defaultRowHeight="16.5"/>
  <cols>
    <col min="1" max="1" width="11.625" customWidth="1"/>
    <col min="2" max="2" width="36.125" customWidth="1"/>
    <col min="3" max="3" width="12.875" customWidth="1"/>
    <col min="4" max="4" width="14.75" customWidth="1"/>
    <col min="6" max="6" width="15.125" customWidth="1"/>
  </cols>
  <sheetData>
    <row r="1" spans="1:6">
      <c r="A1" s="2" t="s">
        <v>9</v>
      </c>
      <c r="B1" s="2" t="s">
        <v>10</v>
      </c>
      <c r="C1" s="2" t="s">
        <v>35</v>
      </c>
      <c r="D1" s="2" t="s">
        <v>36</v>
      </c>
      <c r="E1" s="2" t="s">
        <v>37</v>
      </c>
      <c r="F1" s="2" t="s">
        <v>14</v>
      </c>
    </row>
    <row r="2" spans="1:6">
      <c r="A2" s="1">
        <v>40543</v>
      </c>
      <c r="B2" t="s">
        <v>13</v>
      </c>
      <c r="C2">
        <v>6000</v>
      </c>
      <c r="E2">
        <v>6000</v>
      </c>
      <c r="F2" t="s">
        <v>19</v>
      </c>
    </row>
    <row r="3" spans="1:6">
      <c r="A3" s="1">
        <v>40564</v>
      </c>
      <c r="B3" t="s">
        <v>12</v>
      </c>
      <c r="C3">
        <v>2000</v>
      </c>
      <c r="E3">
        <v>8000</v>
      </c>
      <c r="F3" t="s">
        <v>19</v>
      </c>
    </row>
    <row r="4" spans="1:6">
      <c r="A4" s="1">
        <v>40620</v>
      </c>
      <c r="B4" t="s">
        <v>22</v>
      </c>
      <c r="C4">
        <v>10000</v>
      </c>
      <c r="E4">
        <v>18000</v>
      </c>
      <c r="F4" t="s">
        <v>19</v>
      </c>
    </row>
    <row r="5" spans="1:6">
      <c r="A5" s="1">
        <v>40611</v>
      </c>
      <c r="B5" t="s">
        <v>61</v>
      </c>
      <c r="D5">
        <v>2503</v>
      </c>
      <c r="E5">
        <v>15497</v>
      </c>
      <c r="F5" t="s">
        <v>30</v>
      </c>
    </row>
    <row r="6" spans="1:6">
      <c r="A6" s="1">
        <v>40636</v>
      </c>
      <c r="B6" t="s">
        <v>32</v>
      </c>
      <c r="D6">
        <v>6167</v>
      </c>
      <c r="E6">
        <v>9330</v>
      </c>
      <c r="F6" t="s">
        <v>31</v>
      </c>
    </row>
    <row r="7" spans="1:6">
      <c r="A7" s="1">
        <v>40698</v>
      </c>
      <c r="B7" t="s">
        <v>38</v>
      </c>
      <c r="D7">
        <v>1291</v>
      </c>
      <c r="E7">
        <v>8039</v>
      </c>
      <c r="F7" t="s">
        <v>31</v>
      </c>
    </row>
    <row r="8" spans="1:6">
      <c r="A8" s="1">
        <v>40702</v>
      </c>
      <c r="B8" t="s">
        <v>39</v>
      </c>
      <c r="C8">
        <v>200</v>
      </c>
      <c r="E8">
        <v>8239</v>
      </c>
      <c r="F8" t="s">
        <v>40</v>
      </c>
    </row>
    <row r="9" spans="1:6">
      <c r="A9" s="1">
        <v>40704</v>
      </c>
      <c r="B9" t="s">
        <v>13</v>
      </c>
      <c r="C9">
        <v>4000</v>
      </c>
      <c r="E9">
        <v>12239</v>
      </c>
      <c r="F9" t="s">
        <v>19</v>
      </c>
    </row>
    <row r="10" spans="1:6">
      <c r="A10" s="1">
        <v>40714</v>
      </c>
      <c r="B10" t="s">
        <v>44</v>
      </c>
      <c r="D10">
        <v>650</v>
      </c>
      <c r="E10">
        <v>11589</v>
      </c>
      <c r="F10" t="s">
        <v>31</v>
      </c>
    </row>
    <row r="11" spans="1:6">
      <c r="A11" s="1">
        <v>40727</v>
      </c>
      <c r="B11" t="s">
        <v>45</v>
      </c>
      <c r="D11">
        <v>859</v>
      </c>
      <c r="E11">
        <v>10730</v>
      </c>
      <c r="F11" t="s">
        <v>31</v>
      </c>
    </row>
    <row r="12" spans="1:6">
      <c r="A12" s="1">
        <v>40733</v>
      </c>
      <c r="B12" t="s">
        <v>46</v>
      </c>
      <c r="D12">
        <v>710</v>
      </c>
      <c r="E12">
        <v>10020</v>
      </c>
      <c r="F12" t="s">
        <v>31</v>
      </c>
    </row>
    <row r="13" spans="1:6">
      <c r="A13" s="1">
        <v>40733</v>
      </c>
      <c r="B13" t="s">
        <v>52</v>
      </c>
      <c r="C13">
        <v>149</v>
      </c>
      <c r="E13">
        <v>10169</v>
      </c>
      <c r="F13" t="s">
        <v>19</v>
      </c>
    </row>
    <row r="14" spans="1:6">
      <c r="A14" s="1">
        <v>40775</v>
      </c>
      <c r="B14" t="s">
        <v>53</v>
      </c>
      <c r="D14">
        <v>1746</v>
      </c>
      <c r="E14">
        <v>8423</v>
      </c>
      <c r="F14" t="s">
        <v>31</v>
      </c>
    </row>
    <row r="15" spans="1:6">
      <c r="A15" s="1">
        <v>40789</v>
      </c>
      <c r="B15" t="s">
        <v>54</v>
      </c>
      <c r="D15">
        <v>1383</v>
      </c>
      <c r="E15">
        <v>7040</v>
      </c>
      <c r="F15" t="s">
        <v>31</v>
      </c>
    </row>
    <row r="16" spans="1:6">
      <c r="A16" s="1">
        <v>40798</v>
      </c>
      <c r="B16" t="s">
        <v>57</v>
      </c>
      <c r="D16">
        <v>400</v>
      </c>
      <c r="E16">
        <v>6640</v>
      </c>
      <c r="F16" t="s">
        <v>31</v>
      </c>
    </row>
    <row r="17" spans="1:6">
      <c r="A17" s="1">
        <v>40803</v>
      </c>
      <c r="B17" t="s">
        <v>55</v>
      </c>
      <c r="D17">
        <v>6955</v>
      </c>
      <c r="E17">
        <v>-315</v>
      </c>
      <c r="F17" t="s">
        <v>31</v>
      </c>
    </row>
    <row r="18" spans="1:6">
      <c r="A18" s="1">
        <v>40827</v>
      </c>
      <c r="B18" t="s">
        <v>39</v>
      </c>
      <c r="C18">
        <v>200</v>
      </c>
      <c r="E18">
        <v>-115</v>
      </c>
      <c r="F18" t="s">
        <v>31</v>
      </c>
    </row>
    <row r="19" spans="1:6">
      <c r="A19" s="1">
        <v>40906</v>
      </c>
      <c r="B19" t="s">
        <v>67</v>
      </c>
      <c r="C19">
        <v>2000</v>
      </c>
      <c r="E19">
        <v>1885</v>
      </c>
      <c r="F19" t="s">
        <v>31</v>
      </c>
    </row>
    <row r="20" spans="1:6">
      <c r="A20" s="1">
        <v>40907</v>
      </c>
      <c r="B20" t="s">
        <v>68</v>
      </c>
      <c r="C20">
        <v>4000</v>
      </c>
      <c r="E20">
        <v>5885</v>
      </c>
      <c r="F20" t="s">
        <v>31</v>
      </c>
    </row>
    <row r="21" spans="1:6">
      <c r="A21" s="1">
        <v>40915</v>
      </c>
      <c r="B21" t="s">
        <v>69</v>
      </c>
      <c r="D21">
        <v>4879</v>
      </c>
      <c r="E21">
        <v>1006</v>
      </c>
      <c r="F21" t="s">
        <v>31</v>
      </c>
    </row>
    <row r="22" spans="1:6">
      <c r="A22" s="1">
        <v>40964</v>
      </c>
      <c r="B22" t="s">
        <v>78</v>
      </c>
      <c r="C22">
        <v>1000</v>
      </c>
      <c r="D22">
        <v>1895</v>
      </c>
      <c r="E22">
        <v>111</v>
      </c>
      <c r="F22" t="s">
        <v>79</v>
      </c>
    </row>
    <row r="23" spans="1:6">
      <c r="A23" s="1">
        <v>41091</v>
      </c>
      <c r="B23" t="s">
        <v>101</v>
      </c>
      <c r="C23">
        <v>521</v>
      </c>
      <c r="E23">
        <v>632</v>
      </c>
      <c r="F23" t="s">
        <v>19</v>
      </c>
    </row>
    <row r="24" spans="1:6">
      <c r="A24" s="1">
        <v>41150</v>
      </c>
      <c r="B24" t="s">
        <v>112</v>
      </c>
      <c r="C24">
        <v>500</v>
      </c>
      <c r="E24">
        <v>1132</v>
      </c>
      <c r="F24" t="s">
        <v>19</v>
      </c>
    </row>
    <row r="25" spans="1:6">
      <c r="A25" s="1">
        <v>41180</v>
      </c>
      <c r="B25" t="s">
        <v>256</v>
      </c>
      <c r="C25">
        <v>300</v>
      </c>
      <c r="E25">
        <v>1432</v>
      </c>
      <c r="F25" t="s">
        <v>257</v>
      </c>
    </row>
    <row r="26" spans="1:6">
      <c r="A26" s="1">
        <v>41183</v>
      </c>
      <c r="B26" t="s">
        <v>258</v>
      </c>
      <c r="C26">
        <v>1000</v>
      </c>
      <c r="E26">
        <v>2432</v>
      </c>
      <c r="F26" t="s">
        <v>257</v>
      </c>
    </row>
    <row r="27" spans="1:6">
      <c r="A27" s="1">
        <v>41248</v>
      </c>
      <c r="B27" t="s">
        <v>259</v>
      </c>
      <c r="C27">
        <v>60</v>
      </c>
      <c r="E27">
        <v>2492</v>
      </c>
      <c r="F27" t="s">
        <v>257</v>
      </c>
    </row>
    <row r="28" spans="1:6">
      <c r="A28" s="1">
        <v>41250</v>
      </c>
      <c r="B28" t="s">
        <v>260</v>
      </c>
      <c r="C28">
        <v>100</v>
      </c>
      <c r="E28">
        <v>2592</v>
      </c>
      <c r="F28" t="s">
        <v>257</v>
      </c>
    </row>
    <row r="29" spans="1:6">
      <c r="A29" s="1">
        <v>41323</v>
      </c>
      <c r="B29" t="s">
        <v>261</v>
      </c>
      <c r="C29">
        <v>200</v>
      </c>
      <c r="E29">
        <v>2792</v>
      </c>
      <c r="F29" t="s">
        <v>257</v>
      </c>
    </row>
    <row r="30" spans="1:6">
      <c r="A30" s="1">
        <v>41325</v>
      </c>
      <c r="B30" t="s">
        <v>262</v>
      </c>
      <c r="D30">
        <v>40</v>
      </c>
      <c r="E30">
        <v>2752</v>
      </c>
      <c r="F30" t="s">
        <v>263</v>
      </c>
    </row>
    <row r="31" spans="1:6">
      <c r="A31" s="1">
        <v>41456</v>
      </c>
      <c r="B31" t="s">
        <v>264</v>
      </c>
      <c r="C31">
        <v>400</v>
      </c>
      <c r="E31">
        <v>3152</v>
      </c>
      <c r="F31" t="s">
        <v>265</v>
      </c>
    </row>
    <row r="32" spans="1:6">
      <c r="A32" s="1">
        <v>41481</v>
      </c>
      <c r="B32" t="s">
        <v>266</v>
      </c>
      <c r="D32">
        <v>352</v>
      </c>
      <c r="E32">
        <v>2800</v>
      </c>
      <c r="F32" t="s">
        <v>263</v>
      </c>
    </row>
    <row r="33" spans="1:6">
      <c r="A33" s="1">
        <v>41639</v>
      </c>
      <c r="B33" t="s">
        <v>267</v>
      </c>
      <c r="D33">
        <v>1620</v>
      </c>
      <c r="E33">
        <v>1180</v>
      </c>
      <c r="F33" t="s">
        <v>263</v>
      </c>
    </row>
    <row r="34" spans="1:6">
      <c r="A34" s="1">
        <v>41757</v>
      </c>
      <c r="B34" t="s">
        <v>264</v>
      </c>
      <c r="C34">
        <v>200</v>
      </c>
      <c r="E34">
        <v>1380</v>
      </c>
      <c r="F34" t="s">
        <v>265</v>
      </c>
    </row>
    <row r="35" spans="1:6">
      <c r="A35" s="1">
        <v>41799</v>
      </c>
      <c r="B35" t="s">
        <v>268</v>
      </c>
      <c r="D35">
        <v>1263</v>
      </c>
      <c r="E35">
        <v>117</v>
      </c>
      <c r="F35" t="s">
        <v>263</v>
      </c>
    </row>
    <row r="36" spans="1:6">
      <c r="A36" s="1">
        <v>41867</v>
      </c>
      <c r="B36" t="s">
        <v>264</v>
      </c>
      <c r="C36">
        <v>200</v>
      </c>
      <c r="E36">
        <v>317</v>
      </c>
      <c r="F36" t="s">
        <v>265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老婆合資(投資)</vt:lpstr>
      <vt:lpstr>股票獲利曲線</vt:lpstr>
      <vt:lpstr>股份統計</vt:lpstr>
      <vt:lpstr>公司資金</vt:lpstr>
      <vt:lpstr>專案收入</vt:lpstr>
      <vt:lpstr>福利金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2015-12-31T05:49:54Z</dcterms:modified>
</cp:coreProperties>
</file>