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'老婆合資(投資)'!$A$1:$K$535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566" i="1"/>
  <c r="C560"/>
  <c r="C548"/>
  <c r="C535"/>
  <c r="C505"/>
  <c r="G503"/>
  <c r="C503"/>
  <c r="J496"/>
  <c r="B496"/>
  <c r="B535"/>
  <c r="I535"/>
  <c r="H535"/>
  <c r="G535"/>
  <c r="C534"/>
  <c r="C564"/>
  <c r="J535"/>
  <c r="C533"/>
  <c r="C562"/>
  <c r="I564"/>
  <c r="G564"/>
  <c r="B564"/>
  <c r="C563"/>
  <c r="I566"/>
  <c r="G566"/>
  <c r="B566"/>
  <c r="J566" s="1"/>
  <c r="C565"/>
  <c r="C561"/>
  <c r="I560"/>
  <c r="H560"/>
  <c r="G560"/>
  <c r="B560"/>
  <c r="C559"/>
  <c r="C558"/>
  <c r="I548"/>
  <c r="G548"/>
  <c r="B548"/>
  <c r="C547"/>
  <c r="C557"/>
  <c r="C556"/>
  <c r="C555"/>
  <c r="I505"/>
  <c r="I503"/>
  <c r="C554"/>
  <c r="C553"/>
  <c r="C532"/>
  <c r="C546"/>
  <c r="C552"/>
  <c r="C551"/>
  <c r="C550"/>
  <c r="C531"/>
  <c r="C545"/>
  <c r="C544"/>
  <c r="C543"/>
  <c r="C542"/>
  <c r="C541"/>
  <c r="C549"/>
  <c r="B505"/>
  <c r="J505" s="1"/>
  <c r="G505"/>
  <c r="B493"/>
  <c r="E493"/>
  <c r="C530"/>
  <c r="J484"/>
  <c r="J485"/>
  <c r="C540"/>
  <c r="C539"/>
  <c r="J481"/>
  <c r="J482"/>
  <c r="J483"/>
  <c r="C483"/>
  <c r="C484"/>
  <c r="C538"/>
  <c r="C537"/>
  <c r="C536"/>
  <c r="C482"/>
  <c r="C481"/>
  <c r="J480"/>
  <c r="J479"/>
  <c r="B477"/>
  <c r="J477" s="1"/>
  <c r="C529"/>
  <c r="B474"/>
  <c r="E474"/>
  <c r="C476"/>
  <c r="C475"/>
  <c r="C528"/>
  <c r="C527"/>
  <c r="B462"/>
  <c r="J462" s="1"/>
  <c r="C480"/>
  <c r="H503"/>
  <c r="D9" i="5"/>
  <c r="C526" i="1"/>
  <c r="C525"/>
  <c r="C524"/>
  <c r="C523"/>
  <c r="C519"/>
  <c r="C516"/>
  <c r="C513"/>
  <c r="C522"/>
  <c r="C521"/>
  <c r="C520"/>
  <c r="C518"/>
  <c r="C517"/>
  <c r="C515"/>
  <c r="C514"/>
  <c r="C508"/>
  <c r="C512"/>
  <c r="C511"/>
  <c r="C510"/>
  <c r="C509"/>
  <c r="B459"/>
  <c r="J459" s="1"/>
  <c r="B456"/>
  <c r="C457"/>
  <c r="C453"/>
  <c r="E456"/>
  <c r="C507"/>
  <c r="J451"/>
  <c r="C506"/>
  <c r="J447"/>
  <c r="C447"/>
  <c r="C458"/>
  <c r="B503"/>
  <c r="B446"/>
  <c r="J446" s="1"/>
  <c r="C451"/>
  <c r="C452"/>
  <c r="C445"/>
  <c r="J433"/>
  <c r="J422"/>
  <c r="E432"/>
  <c r="B432"/>
  <c r="B426"/>
  <c r="J426" s="1"/>
  <c r="C444"/>
  <c r="C443"/>
  <c r="C442"/>
  <c r="C422"/>
  <c r="C441"/>
  <c r="C423"/>
  <c r="C424"/>
  <c r="C440"/>
  <c r="C425"/>
  <c r="C428"/>
  <c r="C427"/>
  <c r="B421"/>
  <c r="J421" s="1"/>
  <c r="J409"/>
  <c r="C409"/>
  <c r="P9" i="5"/>
  <c r="C408" i="1"/>
  <c r="J408"/>
  <c r="B407"/>
  <c r="J407" s="1"/>
  <c r="J403"/>
  <c r="J402"/>
  <c r="J401"/>
  <c r="C504"/>
  <c r="C401"/>
  <c r="C439"/>
  <c r="C438"/>
  <c r="C400"/>
  <c r="J400"/>
  <c r="C399"/>
  <c r="J399"/>
  <c r="C398"/>
  <c r="J398"/>
  <c r="J397"/>
  <c r="C397"/>
  <c r="C420"/>
  <c r="J396"/>
  <c r="C489"/>
  <c r="J395"/>
  <c r="B394"/>
  <c r="C419"/>
  <c r="C418"/>
  <c r="C390"/>
  <c r="C437"/>
  <c r="C436"/>
  <c r="C435"/>
  <c r="C434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60" i="1"/>
  <c r="J373"/>
  <c r="C373"/>
  <c r="C374"/>
  <c r="C488"/>
  <c r="B372"/>
  <c r="J372" s="1"/>
  <c r="C487"/>
  <c r="C461"/>
  <c r="B368"/>
  <c r="J368" s="1"/>
  <c r="J362"/>
  <c r="C410"/>
  <c r="C362"/>
  <c r="J361"/>
  <c r="C395"/>
  <c r="C486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564" i="1" l="1"/>
  <c r="J560"/>
  <c r="J493"/>
  <c r="J548"/>
  <c r="J474"/>
  <c r="J456"/>
  <c r="J432"/>
  <c r="J384"/>
  <c r="J503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H30" i="6"/>
  <c r="G30"/>
  <c r="I30" s="1"/>
  <c r="C393" i="1"/>
  <c r="I24" i="6"/>
  <c r="H24"/>
  <c r="C336" i="1"/>
  <c r="C392"/>
  <c r="C391"/>
  <c r="J327"/>
  <c r="C388"/>
  <c r="C485"/>
  <c r="C357"/>
  <c r="J324"/>
  <c r="J323"/>
  <c r="J318"/>
  <c r="B317"/>
  <c r="J317" s="1"/>
  <c r="C502"/>
  <c r="C318"/>
  <c r="J305"/>
  <c r="C495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65"/>
  <c r="C464"/>
  <c r="C309"/>
  <c r="C308"/>
  <c r="C247"/>
  <c r="C307"/>
  <c r="C246"/>
  <c r="C463"/>
  <c r="C494"/>
  <c r="C321"/>
  <c r="C319"/>
  <c r="C320"/>
  <c r="C479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66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<sst xmlns="http://schemas.openxmlformats.org/spreadsheetml/2006/main" count="1397" uniqueCount="506">
  <si>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</si>
  <si>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</si>
  <si>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</si>
  <si>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</si>
  <si>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</si>
  <si>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</si>
  <si>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</si>
  <si>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</si>
  <si>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</si>
  <si>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</si>
  <si>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</si>
  <si>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</si>
  <si>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</si>
  <si>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</si>
  <si>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</si>
  <si>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</si>
  <si>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</si>
  <si>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</si>
  <si>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</si>
  <si>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</si>
  <si>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</si>
  <si>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</si>
  <si>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</si>
  <si>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</si>
  <si>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</si>
  <si>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</si>
  <si>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</si>
  <si>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</si>
  <si>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</si>
  <si>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</si>
  <si>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</si>
  <si>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</si>
  <si>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</si>
  <si>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</si>
  <si>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</si>
  <si>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</si>
  <si>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</si>
  <si>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</si>
  <si>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</si>
  <si>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</si>
  <si>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</si>
  <si>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</si>
  <si>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</si>
  <si>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</si>
  <si>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</si>
  <si>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</si>
  <si>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</si>
  <si>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</si>
  <si>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</si>
  <si>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</si>
  <si>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</si>
  <si>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</si>
  <si>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</si>
  <si>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</si>
  <si>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</si>
  <si>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</si>
  <si>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</si>
  <si>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</si>
  <si>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</si>
  <si>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</si>
  <si>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</si>
  <si>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</si>
  <si>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</si>
  <si>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</si>
  <si>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</si>
  <si>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</si>
  <si>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</si>
  <si>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</si>
  <si>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</si>
  <si>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</si>
  <si>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</si>
  <si>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</si>
  <si>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</si>
  <si>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</si>
  <si>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</si>
  <si>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</si>
  <si>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</si>
  <si>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</si>
  <si>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</si>
  <si>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</si>
  <si>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</si>
  <si>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</si>
  <si>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</si>
  <si>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</si>
  <si>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</si>
  <si>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</si>
  <si>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</si>
  <si>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</si>
  <si>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</si>
  <si>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</si>
  <si>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</si>
  <si>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</si>
  <si>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</si>
  <si>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</si>
  <si>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</si>
  <si>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</si>
  <si>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</si>
  <si>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</si>
  <si>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</si>
  <si>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</si>
  <si>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</si>
  <si>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</si>
  <si>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</si>
  <si>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</si>
  <si>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</si>
  <si>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</si>
  <si>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</si>
  <si>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</si>
  <si>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</si>
  <si>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</si>
  <si>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</si>
  <si>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</si>
  <si>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</si>
  <si>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</si>
  <si>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</si>
  <si>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</si>
  <si>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</si>
  <si>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</si>
  <si>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</si>
  <si>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</si>
  <si>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</si>
  <si>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</si>
  <si>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</si>
  <si>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</si>
  <si>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</si>
  <si>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</si>
  <si>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</si>
  <si>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</si>
  <si>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</si>
  <si>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</si>
  <si>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</si>
  <si>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</si>
  <si>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</si>
  <si>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</si>
  <si>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</si>
  <si>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</si>
  <si>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</si>
  <si>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</si>
  <si>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</si>
  <si>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</si>
  <si>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</si>
  <si>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</si>
  <si>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</si>
  <si>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</si>
  <si>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</si>
  <si>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</si>
  <si>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</si>
  <si>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</si>
  <si>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</si>
  <si>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</si>
  <si>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</si>
  <si>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</si>
  <si>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</si>
  <si>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</si>
  <si>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</si>
  <si>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</si>
  <si>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</si>
  <si>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</si>
  <si>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</si>
  <si>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</si>
  <si>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</si>
  <si>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</si>
  <si>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</si>
  <si>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</si>
  <si>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</si>
  <si>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</si>
  <si>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</si>
  <si>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</si>
  <si>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</si>
  <si>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</si>
  <si>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</si>
  <si>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</si>
  <si>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</si>
  <si>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</si>
  <si>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</si>
  <si>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</si>
  <si>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</si>
  <si>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</si>
  <si>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</si>
  <si>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</si>
  <si>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</si>
  <si>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</si>
  <si>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</si>
  <si>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</si>
  <si>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</si>
  <si>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</si>
  <si>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</si>
  <si>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</si>
  <si>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</si>
  <si>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</si>
  <si>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</si>
  <si>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</si>
  <si>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</si>
  <si>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</si>
  <si>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</si>
  <si>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</si>
  <si>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</si>
  <si>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</si>
  <si>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</si>
  <si>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</si>
  <si>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</si>
  <si>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</si>
  <si>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</si>
  <si>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</si>
  <si>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</si>
  <si>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</si>
  <si>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</si>
  <si>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</si>
  <si>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</si>
  <si>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</si>
  <si>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</si>
  <si>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</si>
  <si>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</si>
  <si>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</si>
  <si>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</si>
  <si>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</si>
  <si>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</si>
  <si>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</si>
  <si>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</si>
  <si>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</si>
  <si>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</si>
  <si>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</si>
  <si>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</si>
  <si>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</si>
  <si>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</si>
  <si>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</si>
  <si>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</si>
  <si>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</si>
  <si>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</si>
  <si>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</si>
  <si>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</si>
  <si>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</si>
  <si>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</si>
  <si>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</si>
  <si>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</si>
  <si>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</si>
  <si>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</si>
  <si>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</si>
  <si>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</si>
  <si>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</si>
  <si>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</si>
  <si>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</si>
  <si>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</si>
  <si>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</si>
  <si>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</si>
  <si>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</si>
  <si>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</si>
  <si>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</si>
  <si>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</si>
  <si>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</si>
  <si>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</si>
  <si>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</si>
  <si>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</si>
  <si>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</si>
  <si>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</si>
  <si>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</si>
  <si>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</si>
  <si>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</si>
  <si>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</si>
  <si>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</si>
  <si>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</si>
  <si>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</si>
  <si>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</si>
  <si>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</si>
  <si>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</si>
  <si>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</si>
  <si>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</si>
  <si>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</si>
  <si>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</si>
  <si>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</si>
  <si>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</si>
  <si>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</si>
  <si>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</si>
  <si>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</si>
  <si>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</si>
  <si>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</si>
  <si>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</si>
  <si>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</si>
  <si>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</si>
  <si>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</si>
  <si>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</si>
  <si>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</si>
  <si>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</si>
  <si>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</si>
  <si>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</si>
  <si>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</si>
  <si>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</si>
  <si>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</si>
  <si>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</si>
  <si>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</si>
  <si>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</si>
  <si>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</si>
  <si>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</si>
  <si>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</si>
  <si>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</si>
  <si>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</si>
  <si>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</si>
  <si>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</si>
  <si>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</si>
  <si>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</si>
  <si>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</si>
  <si>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</si>
  <si>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</si>
  <si>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</si>
  <si>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</si>
  <si>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</si>
  <si>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</si>
  <si>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</si>
  <si>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</si>
  <si>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</si>
  <si>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</si>
  <si>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</si>
  <si>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</si>
  <si>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</si>
  <si>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</si>
  <si>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</si>
  <si>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</si>
  <si>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</si>
  <si>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</si>
  <si>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</si>
  <si>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</si>
  <si>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</si>
  <si>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</si>
  <si>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</si>
  <si>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</si>
  <si>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</si>
  <si>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</si>
  <si>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</si>
  <si>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</si>
  <si>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</si>
  <si>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</si>
  <si>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</si>
  <si>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</si>
  <si>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</si>
  <si>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</si>
  <si>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</si>
  <si>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</si>
  <si>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</si>
  <si>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</si>
  <si>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</si>
  <si>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</si>
  <si>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</si>
  <si>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</si>
  <si>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</si>
  <si>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</si>
  <si>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</si>
  <si>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</si>
  <si>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</si>
  <si>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</si>
  <si>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</si>
  <si>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</si>
  <si>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</si>
  <si>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</si>
  <si>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</si>
  <si>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</si>
  <si>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</si>
  <si>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</si>
  <si>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</si>
  <si>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</si>
  <si>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</si>
  <si>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</si>
  <si>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</si>
  <si>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</si>
  <si>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</si>
  <si>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</si>
  <si>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</si>
  <si>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</si>
  <si>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</si>
  <si>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</si>
  <si>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</si>
  <si>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</si>
  <si>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</si>
  <si>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</si>
  <si>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</si>
  <si>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</si>
  <si>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</si>
  <si>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</si>
  <si>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</si>
  <si>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</si>
  <si>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</si>
  <si>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</si>
  <si>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</si>
  <si>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</si>
  <si>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</si>
  <si>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</si>
  <si>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</si>
  <si>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</si>
  <si>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</si>
  <si>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</si>
  <si>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</si>
  <si>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</si>
  <si>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</si>
  <si>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</si>
  <si>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</si>
  <si>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</si>
  <si>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</si>
  <si>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</si>
  <si>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</si>
  <si>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</si>
  <si>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</si>
  <si>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</si>
  <si>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</si>
  <si>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</si>
  <si>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</si>
  <si>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</si>
  <si>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</si>
  <si>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</si>
  <si>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</si>
  <si>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</si>
  <si>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</si>
  <si>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</si>
  <si>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</si>
  <si>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</si>
  <si>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</si>
  <si>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</si>
  <si>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</si>
  <si>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</si>
  <si>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</si>
  <si>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</si>
  <si>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</si>
  <si>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</si>
  <si>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</si>
  <si>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</si>
  <si>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</si>
  <si>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</si>
  <si>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</si>
  <si>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</si>
  <si>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</si>
  <si>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</si>
  <si>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</si>
  <si>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</si>
  <si>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</si>
  <si>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</si>
  <si>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</si>
  <si>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</si>
  <si>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</si>
  <si>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</si>
  <si>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</si>
  <si>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</si>
  <si>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</si>
  <si>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</si>
  <si>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</si>
  <si>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</si>
  <si>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</si>
  <si>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</si>
  <si>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</si>
  <si>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</si>
  <si>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</si>
  <si>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</si>
  <si>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</si>
  <si>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</si>
  <si>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</si>
  <si>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</si>
  <si>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</si>
  <si>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</si>
  <si>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</si>
  <si>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</si>
  <si>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</si>
  <si>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</si>
  <si>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</si>
  <si>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</si>
  <si>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</si>
  <si>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</si>
  <si>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</si>
  <si>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</si>
  <si>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</si>
  <si>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</si>
  <si>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</si>
  <si>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</si>
  <si>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(3068 美磊)14張</t>
    <phoneticPr fontId="1" type="noConversion"/>
  </si>
  <si>
    <t>(6202 盛群)2張</t>
    <phoneticPr fontId="1" type="noConversion"/>
  </si>
  <si>
    <t>(4912)旭富9張借券收入</t>
    <phoneticPr fontId="1" type="noConversion"/>
  </si>
  <si>
    <t>美磊未實現損益</t>
    <phoneticPr fontId="1" type="noConversion"/>
  </si>
  <si>
    <t>稅金</t>
    <phoneticPr fontId="1" type="noConversion"/>
  </si>
  <si>
    <t>退稅</t>
    <phoneticPr fontId="1" type="noConversion"/>
  </si>
  <si>
    <t>(5289 宜鼎)10張</t>
    <phoneticPr fontId="1" type="noConversion"/>
  </si>
  <si>
    <t>(3068 美磊)10張</t>
    <phoneticPr fontId="1" type="noConversion"/>
  </si>
  <si>
    <t>(3068 美磊)15張</t>
    <phoneticPr fontId="1" type="noConversion"/>
  </si>
  <si>
    <t>(3068 美磊)6張</t>
    <phoneticPr fontId="1" type="noConversion"/>
  </si>
  <si>
    <t>(3068 美磊)4張</t>
    <phoneticPr fontId="1" type="noConversion"/>
  </si>
  <si>
    <t>(3068 美磊)5張</t>
    <phoneticPr fontId="1" type="noConversion"/>
  </si>
  <si>
    <t>(3481 群創)3張</t>
    <phoneticPr fontId="1" type="noConversion"/>
  </si>
  <si>
    <t>購買汪汪關鍵點資料</t>
    <phoneticPr fontId="1" type="noConversion"/>
  </si>
  <si>
    <t>(2428 興勤)1張</t>
    <phoneticPr fontId="1" type="noConversion"/>
  </si>
  <si>
    <t>(8091 翔名)2張</t>
    <phoneticPr fontId="1" type="noConversion"/>
  </si>
  <si>
    <t>(8091 翔名)1張</t>
    <phoneticPr fontId="1" type="noConversion"/>
  </si>
  <si>
    <t>翔名未實現損益</t>
    <phoneticPr fontId="1" type="noConversion"/>
  </si>
  <si>
    <t>(4972湯石)8張</t>
    <phoneticPr fontId="1" type="noConversion"/>
  </si>
  <si>
    <t>(4972湯石)2張</t>
    <phoneticPr fontId="1" type="noConversion"/>
  </si>
  <si>
    <t>湯石</t>
    <phoneticPr fontId="1" type="noConversion"/>
  </si>
  <si>
    <t>美磊</t>
    <phoneticPr fontId="1" type="noConversion"/>
  </si>
  <si>
    <t>旭富</t>
    <phoneticPr fontId="1" type="noConversion"/>
  </si>
  <si>
    <t>湯石</t>
    <phoneticPr fontId="1" type="noConversion"/>
  </si>
  <si>
    <t>宜鼎</t>
    <phoneticPr fontId="1" type="noConversion"/>
  </si>
  <si>
    <t>盛群</t>
    <phoneticPr fontId="1" type="noConversion"/>
  </si>
  <si>
    <t>臻鼎</t>
    <phoneticPr fontId="1" type="noConversion"/>
  </si>
  <si>
    <t>臻鼎</t>
  </si>
  <si>
    <t>(5289 宜鼎)2張</t>
    <phoneticPr fontId="1" type="noConversion"/>
  </si>
  <si>
    <t>宜鼎未實現損益</t>
    <phoneticPr fontId="1" type="noConversion"/>
  </si>
  <si>
    <t>(8091 翔名)4張</t>
    <phoneticPr fontId="1" type="noConversion"/>
  </si>
  <si>
    <t>(6496 科懋)1張</t>
    <phoneticPr fontId="1" type="noConversion"/>
  </si>
  <si>
    <t>科懋未實現損益</t>
    <phoneticPr fontId="1" type="noConversion"/>
  </si>
  <si>
    <t>茂訊未實現損益</t>
    <phoneticPr fontId="1" type="noConversion"/>
  </si>
  <si>
    <t>(3213 茂訊)1張</t>
    <phoneticPr fontId="1" type="noConversion"/>
  </si>
  <si>
    <t>(3068 美磊)3張</t>
    <phoneticPr fontId="1" type="noConversion"/>
  </si>
  <si>
    <t>湯石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</si>
</sst>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1874028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4559782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74678272"/>
        <c:axId val="74679808"/>
      </c:lineChart>
      <c:catAx>
        <c:axId val="74678272"/>
        <c:scaling>
          <c:orientation val="minMax"/>
        </c:scaling>
        <c:axPos val="b"/>
        <c:tickLblPos val="nextTo"/>
        <c:crossAx val="74679808"/>
        <c:crosses val="autoZero"/>
        <c:auto val="1"/>
        <c:lblAlgn val="ctr"/>
        <c:lblOffset val="100"/>
      </c:catAx>
      <c:valAx>
        <c:axId val="74679808"/>
        <c:scaling>
          <c:orientation val="minMax"/>
        </c:scaling>
        <c:axPos val="l"/>
        <c:majorGridlines/>
        <c:numFmt formatCode="General" sourceLinked="1"/>
        <c:tickLblPos val="nextTo"/>
        <c:crossAx val="7467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27871616"/>
        <c:axId val="127889792"/>
      </c:lineChart>
      <c:catAx>
        <c:axId val="127871616"/>
        <c:scaling>
          <c:orientation val="minMax"/>
        </c:scaling>
        <c:axPos val="b"/>
        <c:tickLblPos val="nextTo"/>
        <c:crossAx val="127889792"/>
        <c:crosses val="autoZero"/>
        <c:auto val="1"/>
        <c:lblAlgn val="ctr"/>
        <c:lblOffset val="100"/>
      </c:catAx>
      <c:valAx>
        <c:axId val="127889792"/>
        <c:scaling>
          <c:orientation val="minMax"/>
        </c:scaling>
        <c:axPos val="l"/>
        <c:majorGridlines/>
        <c:numFmt formatCode="General" sourceLinked="1"/>
        <c:tickLblPos val="nextTo"/>
        <c:crossAx val="127871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04"/>
  <sheetViews>
    <sheetView topLeftCell="A489" zoomScale="85" zoomScaleNormal="85" workbookViewId="0">
      <selection activeCell="J566" sqref="J503:J566"/>
    </sheetView>
  </sheetViews>
  <sheetFormatPr defaultRowHeight="16.5"/>
  <cols>
    <col min="1" max="1" width="15.375" customWidth="1"/>
    <col min="2" max="2" width="10" bestFit="1" customWidth="1"/>
    <col min="3" max="3" width="10.87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  <c r="K368" t="s">
        <v>490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  <c r="K372" t="s">
        <v>490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  <c r="K381" t="s">
        <v>489</v>
      </c>
    </row>
    <row r="382" spans="1:12">
      <c r="A382" s="1"/>
      <c r="B382" s="5"/>
      <c r="C382" s="5"/>
      <c r="D382" s="4">
        <v>42808</v>
      </c>
      <c r="E382" s="5">
        <v>139282</v>
      </c>
      <c r="K382" t="s">
        <v>489</v>
      </c>
    </row>
    <row r="383" spans="1:12">
      <c r="A383" s="1"/>
      <c r="B383" s="5"/>
      <c r="C383" s="5"/>
      <c r="D383" s="4">
        <v>42808</v>
      </c>
      <c r="E383" s="5">
        <v>34817</v>
      </c>
      <c r="K383" t="s">
        <v>489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  <c r="K384" t="s">
        <v>489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453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454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458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  <c r="K394" t="s">
        <v>491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460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461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461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462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  <c r="K407" t="s">
        <v>492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464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459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  <c r="K421" t="s">
        <v>493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468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467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467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  <c r="K426" t="s">
        <v>490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465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466</v>
      </c>
      <c r="L428">
        <v>26</v>
      </c>
    </row>
    <row r="429" spans="1:12">
      <c r="A429" s="1"/>
      <c r="B429" s="5"/>
      <c r="D429" s="1">
        <v>42846</v>
      </c>
      <c r="E429">
        <v>725173</v>
      </c>
      <c r="K429" t="s">
        <v>494</v>
      </c>
    </row>
    <row r="430" spans="1:12">
      <c r="A430" s="1"/>
      <c r="B430" s="5"/>
      <c r="D430" s="1">
        <v>42846</v>
      </c>
      <c r="E430">
        <v>223131</v>
      </c>
      <c r="K430" t="s">
        <v>494</v>
      </c>
    </row>
    <row r="431" spans="1:12">
      <c r="A431" s="1"/>
      <c r="B431" s="5"/>
      <c r="D431" s="1">
        <v>42846</v>
      </c>
      <c r="E431">
        <v>669391</v>
      </c>
      <c r="K431" t="s">
        <v>494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  <c r="K432" t="s">
        <v>494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>
        <v>42815</v>
      </c>
      <c r="B434" s="5">
        <v>71162</v>
      </c>
      <c r="C434">
        <f>B434/1</f>
        <v>71162</v>
      </c>
      <c r="F434" t="s">
        <v>7</v>
      </c>
      <c r="K434" t="s">
        <v>455</v>
      </c>
      <c r="L434">
        <v>1</v>
      </c>
    </row>
    <row r="435" spans="1:12">
      <c r="A435" s="1">
        <v>42815</v>
      </c>
      <c r="B435" s="5">
        <v>71162</v>
      </c>
      <c r="C435">
        <f>B435/1</f>
        <v>71162</v>
      </c>
      <c r="F435" t="s">
        <v>7</v>
      </c>
      <c r="K435" t="s">
        <v>455</v>
      </c>
      <c r="L435">
        <v>1</v>
      </c>
    </row>
    <row r="436" spans="1:12">
      <c r="A436" s="1">
        <v>42815</v>
      </c>
      <c r="B436" s="5">
        <v>71362</v>
      </c>
      <c r="C436">
        <f>B436/1</f>
        <v>71362</v>
      </c>
      <c r="F436" t="s">
        <v>7</v>
      </c>
      <c r="K436" t="s">
        <v>455</v>
      </c>
      <c r="L436">
        <v>1</v>
      </c>
    </row>
    <row r="437" spans="1:12">
      <c r="A437" s="1">
        <v>42815</v>
      </c>
      <c r="B437" s="5">
        <v>214389</v>
      </c>
      <c r="C437">
        <f>B437/3</f>
        <v>71463</v>
      </c>
      <c r="F437" t="s">
        <v>7</v>
      </c>
      <c r="K437" t="s">
        <v>456</v>
      </c>
      <c r="L437">
        <v>3</v>
      </c>
    </row>
    <row r="438" spans="1:12">
      <c r="A438" s="1">
        <v>42835</v>
      </c>
      <c r="B438" s="5">
        <v>69661</v>
      </c>
      <c r="C438">
        <f>B438/1</f>
        <v>69661</v>
      </c>
      <c r="F438" t="s">
        <v>7</v>
      </c>
      <c r="K438" t="s">
        <v>450</v>
      </c>
      <c r="L438">
        <v>1</v>
      </c>
    </row>
    <row r="439" spans="1:12">
      <c r="A439" s="1">
        <v>42835</v>
      </c>
      <c r="B439" s="5">
        <v>139332</v>
      </c>
      <c r="C439">
        <f>B439/2</f>
        <v>69666</v>
      </c>
      <c r="F439" t="s">
        <v>7</v>
      </c>
      <c r="K439" t="s">
        <v>449</v>
      </c>
      <c r="L439">
        <v>2</v>
      </c>
    </row>
    <row r="440" spans="1:12">
      <c r="A440" s="1">
        <v>42843</v>
      </c>
      <c r="B440" s="5">
        <v>139322</v>
      </c>
      <c r="C440">
        <f>B440/2</f>
        <v>69661</v>
      </c>
      <c r="F440" t="s">
        <v>7</v>
      </c>
      <c r="K440" t="s">
        <v>449</v>
      </c>
      <c r="L440">
        <v>2</v>
      </c>
    </row>
    <row r="441" spans="1:12">
      <c r="A441" s="1">
        <v>42843</v>
      </c>
      <c r="B441" s="5">
        <v>139723</v>
      </c>
      <c r="C441">
        <f>B441/2</f>
        <v>69861.5</v>
      </c>
      <c r="F441" t="s">
        <v>7</v>
      </c>
      <c r="K441" t="s">
        <v>449</v>
      </c>
      <c r="L441">
        <v>2</v>
      </c>
    </row>
    <row r="442" spans="1:12">
      <c r="A442" s="1">
        <v>42846</v>
      </c>
      <c r="B442" s="5">
        <v>68860</v>
      </c>
      <c r="C442">
        <f>B442/1</f>
        <v>68860</v>
      </c>
      <c r="F442" t="s">
        <v>7</v>
      </c>
      <c r="K442" t="s">
        <v>450</v>
      </c>
      <c r="L442">
        <v>1</v>
      </c>
    </row>
    <row r="443" spans="1:12">
      <c r="A443" s="1">
        <v>42846</v>
      </c>
      <c r="B443" s="5">
        <v>68660</v>
      </c>
      <c r="C443">
        <f>B443/1</f>
        <v>68660</v>
      </c>
      <c r="F443" t="s">
        <v>7</v>
      </c>
      <c r="K443" t="s">
        <v>450</v>
      </c>
      <c r="L443">
        <v>1</v>
      </c>
    </row>
    <row r="444" spans="1:12">
      <c r="A444" s="1">
        <v>42846</v>
      </c>
      <c r="B444" s="5">
        <v>68660</v>
      </c>
      <c r="C444">
        <f>B444/1</f>
        <v>68660</v>
      </c>
      <c r="F444" t="s">
        <v>7</v>
      </c>
      <c r="K444" t="s">
        <v>450</v>
      </c>
      <c r="L444">
        <v>1</v>
      </c>
    </row>
    <row r="445" spans="1:12">
      <c r="A445" s="1">
        <v>42849</v>
      </c>
      <c r="B445" s="5">
        <v>980865</v>
      </c>
      <c r="C445">
        <f>B445/14</f>
        <v>70061.78571428571</v>
      </c>
      <c r="F445" t="s">
        <v>7</v>
      </c>
      <c r="K445" t="s">
        <v>469</v>
      </c>
      <c r="L445">
        <v>14</v>
      </c>
    </row>
    <row r="446" spans="1:12">
      <c r="A446" s="1"/>
      <c r="B446" s="5">
        <f>SUM(B434:B445)</f>
        <v>2103158</v>
      </c>
      <c r="D446" s="1">
        <v>42851</v>
      </c>
      <c r="E446">
        <v>2172531</v>
      </c>
      <c r="J446">
        <f>E446-B446</f>
        <v>69373</v>
      </c>
      <c r="K446" t="s">
        <v>490</v>
      </c>
    </row>
    <row r="447" spans="1:12">
      <c r="A447" s="1">
        <v>42853</v>
      </c>
      <c r="B447" s="5">
        <v>112098</v>
      </c>
      <c r="C447">
        <f>B447/2</f>
        <v>56049</v>
      </c>
      <c r="D447" s="1">
        <v>42857</v>
      </c>
      <c r="E447">
        <v>114554</v>
      </c>
      <c r="F447" t="s">
        <v>7</v>
      </c>
      <c r="J447">
        <f>E447-B447</f>
        <v>2456</v>
      </c>
      <c r="K447" t="s">
        <v>470</v>
      </c>
      <c r="L447">
        <v>2</v>
      </c>
    </row>
    <row r="448" spans="1:12">
      <c r="A448" s="1"/>
      <c r="B448" s="5"/>
      <c r="D448" s="1">
        <v>42857</v>
      </c>
      <c r="J448">
        <v>2413</v>
      </c>
      <c r="K448" t="s">
        <v>471</v>
      </c>
    </row>
    <row r="449" spans="1:12">
      <c r="A449" s="1"/>
      <c r="B449" s="5"/>
      <c r="D449" s="1">
        <v>42862</v>
      </c>
      <c r="J449">
        <v>-24028</v>
      </c>
      <c r="K449" t="s">
        <v>473</v>
      </c>
    </row>
    <row r="450" spans="1:12">
      <c r="A450" s="1"/>
      <c r="B450" s="5"/>
      <c r="D450" s="1">
        <v>42862</v>
      </c>
      <c r="J450">
        <v>19397</v>
      </c>
      <c r="K450" t="s">
        <v>474</v>
      </c>
    </row>
    <row r="451" spans="1:12">
      <c r="A451" s="1">
        <v>42850</v>
      </c>
      <c r="B451" s="5">
        <v>102590</v>
      </c>
      <c r="C451">
        <f>B451/1</f>
        <v>102590</v>
      </c>
      <c r="D451" s="1">
        <v>42864</v>
      </c>
      <c r="E451">
        <v>105109</v>
      </c>
      <c r="F451" t="s">
        <v>7</v>
      </c>
      <c r="J451">
        <f>E451-B451</f>
        <v>2519</v>
      </c>
      <c r="K451" t="s">
        <v>445</v>
      </c>
      <c r="L451">
        <v>1</v>
      </c>
    </row>
    <row r="452" spans="1:12">
      <c r="A452" s="1">
        <v>42850</v>
      </c>
      <c r="B452" s="5">
        <v>2091846</v>
      </c>
      <c r="C452">
        <f>B452/20</f>
        <v>104592.3</v>
      </c>
      <c r="F452" t="s">
        <v>7</v>
      </c>
      <c r="K452" t="s">
        <v>468</v>
      </c>
      <c r="L452">
        <v>20</v>
      </c>
    </row>
    <row r="453" spans="1:12">
      <c r="A453" s="1">
        <v>42846</v>
      </c>
      <c r="B453" s="5">
        <v>1035914</v>
      </c>
      <c r="C453">
        <f>B453/10</f>
        <v>103591.4</v>
      </c>
      <c r="F453" t="s">
        <v>7</v>
      </c>
      <c r="K453" t="s">
        <v>475</v>
      </c>
      <c r="L453">
        <v>10</v>
      </c>
    </row>
    <row r="454" spans="1:12">
      <c r="A454" s="1"/>
      <c r="B454" s="5"/>
      <c r="D454" s="1">
        <v>42864</v>
      </c>
      <c r="E454">
        <v>105109</v>
      </c>
      <c r="K454" t="s">
        <v>493</v>
      </c>
    </row>
    <row r="455" spans="1:12">
      <c r="A455" s="1"/>
      <c r="B455" s="5"/>
      <c r="D455" s="1">
        <v>42864</v>
      </c>
      <c r="E455">
        <v>3048143</v>
      </c>
      <c r="K455" t="s">
        <v>493</v>
      </c>
    </row>
    <row r="456" spans="1:12">
      <c r="A456" s="1"/>
      <c r="B456" s="5">
        <f>SUM(B452:B453)</f>
        <v>3127760</v>
      </c>
      <c r="D456" s="1"/>
      <c r="E456">
        <f>SUM(E454:E455)</f>
        <v>3153252</v>
      </c>
      <c r="J456">
        <f>E456-B456</f>
        <v>25492</v>
      </c>
      <c r="K456" t="s">
        <v>493</v>
      </c>
    </row>
    <row r="457" spans="1:12">
      <c r="A457" s="1">
        <v>42846</v>
      </c>
      <c r="B457" s="5">
        <v>1035914</v>
      </c>
      <c r="C457">
        <f>B457/10</f>
        <v>103591.4</v>
      </c>
      <c r="F457" t="s">
        <v>7</v>
      </c>
      <c r="K457" t="s">
        <v>475</v>
      </c>
      <c r="L457">
        <v>10</v>
      </c>
    </row>
    <row r="458" spans="1:12">
      <c r="A458" s="1">
        <v>42852</v>
      </c>
      <c r="B458" s="5">
        <v>2041802</v>
      </c>
      <c r="C458">
        <f>B458/20</f>
        <v>102090.1</v>
      </c>
      <c r="F458" t="s">
        <v>7</v>
      </c>
      <c r="K458" t="s">
        <v>468</v>
      </c>
      <c r="L458">
        <v>20</v>
      </c>
    </row>
    <row r="459" spans="1:12">
      <c r="A459" s="1"/>
      <c r="B459" s="5">
        <f>SUM(B457:B458)</f>
        <v>3077716</v>
      </c>
      <c r="D459" s="1">
        <v>42865</v>
      </c>
      <c r="E459">
        <v>3153250</v>
      </c>
      <c r="J459">
        <f>E459-B459</f>
        <v>75534</v>
      </c>
      <c r="K459" t="s">
        <v>493</v>
      </c>
    </row>
    <row r="460" spans="1:12">
      <c r="A460" s="1">
        <v>42800</v>
      </c>
      <c r="B460" s="5">
        <v>74052</v>
      </c>
      <c r="C460">
        <f>B460/1</f>
        <v>74052</v>
      </c>
      <c r="F460" t="s">
        <v>7</v>
      </c>
      <c r="K460" t="s">
        <v>447</v>
      </c>
      <c r="L460">
        <v>1</v>
      </c>
    </row>
    <row r="461" spans="1:12">
      <c r="A461" s="1">
        <v>42787</v>
      </c>
      <c r="B461" s="5">
        <v>74252</v>
      </c>
      <c r="C461">
        <f>B461/1</f>
        <v>74252</v>
      </c>
      <c r="F461" t="s">
        <v>7</v>
      </c>
      <c r="K461" t="s">
        <v>447</v>
      </c>
      <c r="L461">
        <v>1</v>
      </c>
    </row>
    <row r="462" spans="1:12">
      <c r="A462" s="1"/>
      <c r="B462" s="5">
        <f>SUM(B460:B461)</f>
        <v>148304</v>
      </c>
      <c r="D462" s="1">
        <v>42880</v>
      </c>
      <c r="E462">
        <v>149046</v>
      </c>
      <c r="J462">
        <f>E462-B462</f>
        <v>742</v>
      </c>
      <c r="K462" t="s">
        <v>495</v>
      </c>
    </row>
    <row r="463" spans="1:12">
      <c r="A463" s="1">
        <v>42314</v>
      </c>
      <c r="B463" s="5">
        <v>117833</v>
      </c>
      <c r="C463" s="5">
        <f>B463/3</f>
        <v>39277.666666666664</v>
      </c>
      <c r="D463" s="4"/>
      <c r="E463" s="5"/>
      <c r="F463" t="s">
        <v>7</v>
      </c>
      <c r="K463" t="s">
        <v>357</v>
      </c>
      <c r="L463">
        <v>3</v>
      </c>
    </row>
    <row r="464" spans="1:12">
      <c r="A464" s="1">
        <v>42325</v>
      </c>
      <c r="B464" s="5">
        <v>76454</v>
      </c>
      <c r="C464" s="5">
        <f>B464/2</f>
        <v>38227</v>
      </c>
      <c r="D464" s="4"/>
      <c r="E464" s="5"/>
      <c r="F464" t="s">
        <v>7</v>
      </c>
      <c r="K464" t="s">
        <v>341</v>
      </c>
      <c r="L464">
        <v>2</v>
      </c>
    </row>
    <row r="465" spans="1:12">
      <c r="A465" s="1">
        <v>42325</v>
      </c>
      <c r="B465" s="5">
        <v>38377</v>
      </c>
      <c r="C465" s="5">
        <f>B465/1</f>
        <v>38377</v>
      </c>
      <c r="D465" s="4"/>
      <c r="E465" s="5"/>
      <c r="F465" t="s">
        <v>7</v>
      </c>
      <c r="K465" t="s">
        <v>331</v>
      </c>
      <c r="L465">
        <v>1</v>
      </c>
    </row>
    <row r="466" spans="1:12">
      <c r="A466" s="1">
        <v>42170</v>
      </c>
      <c r="B466" s="5">
        <v>76965</v>
      </c>
      <c r="C466" s="5">
        <f>B466/2</f>
        <v>38482.5</v>
      </c>
      <c r="D466" s="4"/>
      <c r="E466" s="5"/>
      <c r="F466" t="s">
        <v>7</v>
      </c>
      <c r="K466" t="s">
        <v>341</v>
      </c>
      <c r="L466">
        <v>2</v>
      </c>
    </row>
    <row r="467" spans="1:12">
      <c r="A467" s="1"/>
      <c r="B467" s="5"/>
      <c r="D467" s="1"/>
      <c r="E467">
        <v>31683</v>
      </c>
      <c r="K467" t="s">
        <v>492</v>
      </c>
    </row>
    <row r="468" spans="1:12">
      <c r="A468" s="1"/>
      <c r="B468" s="5"/>
      <c r="D468" s="1"/>
      <c r="E468">
        <v>31683</v>
      </c>
      <c r="K468" t="s">
        <v>492</v>
      </c>
    </row>
    <row r="469" spans="1:12">
      <c r="A469" s="1"/>
      <c r="B469" s="5"/>
      <c r="D469" s="1"/>
      <c r="E469">
        <v>64465</v>
      </c>
      <c r="K469" t="s">
        <v>492</v>
      </c>
    </row>
    <row r="470" spans="1:12">
      <c r="A470" s="1"/>
      <c r="B470" s="5"/>
      <c r="D470" s="1"/>
      <c r="E470">
        <v>31733</v>
      </c>
      <c r="K470" t="s">
        <v>492</v>
      </c>
    </row>
    <row r="471" spans="1:12">
      <c r="A471" s="1"/>
      <c r="B471" s="5"/>
      <c r="D471" s="1"/>
      <c r="E471">
        <v>31733</v>
      </c>
      <c r="K471" t="s">
        <v>492</v>
      </c>
    </row>
    <row r="472" spans="1:12">
      <c r="A472" s="1"/>
      <c r="B472" s="5"/>
      <c r="D472" s="1"/>
      <c r="E472">
        <v>31683</v>
      </c>
      <c r="K472" t="s">
        <v>492</v>
      </c>
    </row>
    <row r="473" spans="1:12">
      <c r="A473" s="1"/>
      <c r="B473" s="5"/>
      <c r="D473" s="1"/>
      <c r="E473">
        <v>31484</v>
      </c>
      <c r="K473" t="s">
        <v>492</v>
      </c>
    </row>
    <row r="474" spans="1:12">
      <c r="A474" s="1"/>
      <c r="B474" s="5">
        <f>SUM(B463:B466)</f>
        <v>309629</v>
      </c>
      <c r="D474" s="1">
        <v>42881</v>
      </c>
      <c r="E474">
        <f>SUM(E467:E473)</f>
        <v>254464</v>
      </c>
      <c r="J474">
        <f>E474-B474</f>
        <v>-55165</v>
      </c>
    </row>
    <row r="475" spans="1:12">
      <c r="A475" s="1">
        <v>42881</v>
      </c>
      <c r="B475" s="5">
        <v>69649</v>
      </c>
      <c r="C475">
        <f>B475/1</f>
        <v>69649</v>
      </c>
      <c r="F475" t="s">
        <v>7</v>
      </c>
      <c r="K475" t="s">
        <v>450</v>
      </c>
      <c r="L475">
        <v>1</v>
      </c>
    </row>
    <row r="476" spans="1:12">
      <c r="A476" s="1">
        <v>42881</v>
      </c>
      <c r="B476" s="5">
        <v>69649</v>
      </c>
      <c r="C476">
        <f>B476/1</f>
        <v>69649</v>
      </c>
      <c r="F476" t="s">
        <v>7</v>
      </c>
      <c r="K476" t="s">
        <v>450</v>
      </c>
      <c r="L476">
        <v>1</v>
      </c>
    </row>
    <row r="477" spans="1:12">
      <c r="A477" s="1"/>
      <c r="B477" s="5">
        <f>SUM(B475:B476)</f>
        <v>139298</v>
      </c>
      <c r="D477" s="1">
        <v>42887</v>
      </c>
      <c r="E477">
        <v>139879</v>
      </c>
      <c r="J477">
        <f>E477-B477</f>
        <v>581</v>
      </c>
      <c r="K477" t="s">
        <v>490</v>
      </c>
    </row>
    <row r="478" spans="1:12">
      <c r="A478" s="1"/>
      <c r="B478" s="5"/>
      <c r="D478" s="1">
        <v>42887</v>
      </c>
      <c r="J478">
        <v>-520</v>
      </c>
      <c r="K478" s="12" t="s">
        <v>482</v>
      </c>
    </row>
    <row r="479" spans="1:12">
      <c r="A479" s="1">
        <v>42312</v>
      </c>
      <c r="B479" s="5">
        <v>168119</v>
      </c>
      <c r="C479" s="5">
        <f>B479/4</f>
        <v>42029.75</v>
      </c>
      <c r="D479" s="1">
        <v>42888</v>
      </c>
      <c r="E479" s="5">
        <v>129518</v>
      </c>
      <c r="F479" t="s">
        <v>7</v>
      </c>
      <c r="J479">
        <f>E479-B479</f>
        <v>-38601</v>
      </c>
      <c r="K479" t="s">
        <v>348</v>
      </c>
      <c r="L479">
        <v>4</v>
      </c>
    </row>
    <row r="480" spans="1:12">
      <c r="A480" s="1">
        <v>42874</v>
      </c>
      <c r="B480" s="5">
        <v>40678</v>
      </c>
      <c r="C480">
        <f>B480/3</f>
        <v>13559.333333333334</v>
      </c>
      <c r="D480" s="1">
        <v>42888</v>
      </c>
      <c r="E480">
        <v>41098</v>
      </c>
      <c r="F480" t="s">
        <v>7</v>
      </c>
      <c r="J480">
        <f>E480-B480</f>
        <v>420</v>
      </c>
      <c r="K480" t="s">
        <v>481</v>
      </c>
      <c r="L480">
        <v>3</v>
      </c>
    </row>
    <row r="481" spans="1:12">
      <c r="A481" s="1">
        <v>42888</v>
      </c>
      <c r="B481" s="5">
        <v>86061</v>
      </c>
      <c r="C481">
        <f>B481/1</f>
        <v>86061</v>
      </c>
      <c r="D481" s="1">
        <v>42889</v>
      </c>
      <c r="E481">
        <v>86479</v>
      </c>
      <c r="J481">
        <f>E481-B481</f>
        <v>418</v>
      </c>
      <c r="K481" t="s">
        <v>483</v>
      </c>
      <c r="L481">
        <v>1</v>
      </c>
    </row>
    <row r="482" spans="1:12">
      <c r="A482" s="1">
        <v>42888</v>
      </c>
      <c r="B482" s="5">
        <v>85160</v>
      </c>
      <c r="C482">
        <f>B482/1</f>
        <v>85160</v>
      </c>
      <c r="D482" s="1">
        <v>42889</v>
      </c>
      <c r="E482">
        <v>86479</v>
      </c>
      <c r="J482">
        <f>E482-B482</f>
        <v>1319</v>
      </c>
      <c r="K482" t="s">
        <v>483</v>
      </c>
      <c r="L482">
        <v>1</v>
      </c>
    </row>
    <row r="483" spans="1:12">
      <c r="A483" s="1">
        <v>42549</v>
      </c>
      <c r="B483" s="5">
        <v>336288</v>
      </c>
      <c r="C483" s="5">
        <f>B483/8</f>
        <v>42036</v>
      </c>
      <c r="D483" s="1">
        <v>42889</v>
      </c>
      <c r="E483" s="5">
        <v>267406</v>
      </c>
      <c r="F483" t="s">
        <v>7</v>
      </c>
      <c r="J483">
        <f>E483-B483</f>
        <v>-68882</v>
      </c>
      <c r="K483" t="s">
        <v>487</v>
      </c>
      <c r="L483">
        <v>8</v>
      </c>
    </row>
    <row r="484" spans="1:12">
      <c r="A484" s="1">
        <v>42549</v>
      </c>
      <c r="B484" s="5">
        <v>84071</v>
      </c>
      <c r="C484" s="5">
        <f>B484/2</f>
        <v>42035.5</v>
      </c>
      <c r="D484" s="1">
        <v>42891</v>
      </c>
      <c r="E484" s="5">
        <v>66852</v>
      </c>
      <c r="F484" t="s">
        <v>7</v>
      </c>
      <c r="J484">
        <f t="shared" ref="J484:J485" si="23">E484-B484</f>
        <v>-17219</v>
      </c>
      <c r="K484" t="s">
        <v>488</v>
      </c>
      <c r="L484">
        <v>2</v>
      </c>
    </row>
    <row r="485" spans="1:12">
      <c r="A485" s="1">
        <v>42549</v>
      </c>
      <c r="B485" s="5">
        <v>83871</v>
      </c>
      <c r="C485" s="5">
        <f>B485/2</f>
        <v>41935.5</v>
      </c>
      <c r="D485" s="1">
        <v>42891</v>
      </c>
      <c r="E485" s="5">
        <v>66752</v>
      </c>
      <c r="F485" t="s">
        <v>7</v>
      </c>
      <c r="J485">
        <f t="shared" si="23"/>
        <v>-17119</v>
      </c>
      <c r="K485" t="s">
        <v>341</v>
      </c>
      <c r="L485">
        <v>2</v>
      </c>
    </row>
    <row r="486" spans="1:12">
      <c r="A486" s="1">
        <v>42784</v>
      </c>
      <c r="B486" s="5">
        <v>1509074</v>
      </c>
      <c r="C486">
        <f>B486/20</f>
        <v>75453.7</v>
      </c>
      <c r="F486" t="s">
        <v>7</v>
      </c>
      <c r="K486" t="s">
        <v>444</v>
      </c>
      <c r="L486">
        <v>20</v>
      </c>
    </row>
    <row r="487" spans="1:12">
      <c r="A487" s="1">
        <v>42787</v>
      </c>
      <c r="B487" s="5">
        <v>882628</v>
      </c>
      <c r="C487">
        <f>B487/12</f>
        <v>73552.333333333328</v>
      </c>
      <c r="F487" t="s">
        <v>7</v>
      </c>
      <c r="K487" t="s">
        <v>448</v>
      </c>
      <c r="L487">
        <v>12</v>
      </c>
    </row>
    <row r="488" spans="1:12">
      <c r="A488" s="1">
        <v>42789</v>
      </c>
      <c r="B488" s="5">
        <v>445593</v>
      </c>
      <c r="C488">
        <f>B488/6</f>
        <v>74265.5</v>
      </c>
      <c r="F488" t="s">
        <v>7</v>
      </c>
      <c r="K488" t="s">
        <v>457</v>
      </c>
      <c r="L488">
        <v>6</v>
      </c>
    </row>
    <row r="489" spans="1:12">
      <c r="A489" s="1">
        <v>42816</v>
      </c>
      <c r="B489" s="5">
        <v>77068</v>
      </c>
      <c r="C489">
        <f>B489/1</f>
        <v>77068</v>
      </c>
      <c r="F489" t="s">
        <v>7</v>
      </c>
      <c r="K489" t="s">
        <v>447</v>
      </c>
      <c r="L489">
        <v>1</v>
      </c>
    </row>
    <row r="490" spans="1:12">
      <c r="A490" s="1"/>
      <c r="B490" s="5"/>
      <c r="D490" s="1">
        <v>42893</v>
      </c>
      <c r="E490">
        <v>302872</v>
      </c>
      <c r="K490" t="s">
        <v>496</v>
      </c>
    </row>
    <row r="491" spans="1:12">
      <c r="A491" s="1"/>
      <c r="B491" s="5"/>
      <c r="D491" s="1">
        <v>42893</v>
      </c>
      <c r="E491">
        <v>907420</v>
      </c>
      <c r="K491" t="s">
        <v>496</v>
      </c>
    </row>
    <row r="492" spans="1:12">
      <c r="A492" s="1"/>
      <c r="B492" s="5"/>
      <c r="D492" s="1">
        <v>42893</v>
      </c>
      <c r="E492">
        <v>1736928</v>
      </c>
      <c r="K492" t="s">
        <v>496</v>
      </c>
    </row>
    <row r="493" spans="1:12">
      <c r="A493" s="1"/>
      <c r="B493" s="5">
        <f>SUM(B486:B489)</f>
        <v>2914363</v>
      </c>
      <c r="D493" s="1"/>
      <c r="E493">
        <f>SUM(E490:E492)</f>
        <v>2947220</v>
      </c>
      <c r="J493">
        <f>E493-B493</f>
        <v>32857</v>
      </c>
      <c r="K493" t="s">
        <v>496</v>
      </c>
    </row>
    <row r="494" spans="1:12">
      <c r="A494" s="1">
        <v>42314</v>
      </c>
      <c r="B494" s="5">
        <v>39728</v>
      </c>
      <c r="C494" s="5">
        <f>B494/1</f>
        <v>39728</v>
      </c>
      <c r="D494" s="4"/>
      <c r="E494" s="5"/>
      <c r="F494" t="s">
        <v>7</v>
      </c>
      <c r="K494" t="s">
        <v>331</v>
      </c>
      <c r="L494">
        <v>1</v>
      </c>
    </row>
    <row r="495" spans="1:12">
      <c r="A495" s="1">
        <v>42503</v>
      </c>
      <c r="B495" s="5">
        <v>41884</v>
      </c>
      <c r="C495" s="5">
        <f>B495/1</f>
        <v>41884</v>
      </c>
      <c r="D495" s="4"/>
      <c r="E495" s="5"/>
      <c r="F495" t="s">
        <v>7</v>
      </c>
      <c r="K495" t="s">
        <v>331</v>
      </c>
      <c r="L495">
        <v>1</v>
      </c>
    </row>
    <row r="496" spans="1:12">
      <c r="A496" s="1"/>
      <c r="B496" s="5">
        <f>SUM(B494:B495)</f>
        <v>81612</v>
      </c>
      <c r="C496" s="5"/>
      <c r="D496" s="1">
        <v>42902</v>
      </c>
      <c r="E496" s="5">
        <v>64162</v>
      </c>
      <c r="J496">
        <f>E496-B496</f>
        <v>-17450</v>
      </c>
      <c r="K496" t="s">
        <v>505</v>
      </c>
    </row>
    <row r="497" spans="1:12">
      <c r="A497" s="1"/>
      <c r="B497" s="5"/>
      <c r="D497" s="1"/>
    </row>
    <row r="498" spans="1:12">
      <c r="A498" s="1"/>
      <c r="B498" s="5"/>
      <c r="D498" s="1"/>
    </row>
    <row r="499" spans="1:12">
      <c r="A499" s="1">
        <v>42611</v>
      </c>
      <c r="B499" s="5">
        <v>0</v>
      </c>
      <c r="C499" s="5"/>
      <c r="D499" s="4"/>
      <c r="E499" s="5"/>
      <c r="K499" t="s">
        <v>411</v>
      </c>
      <c r="L499">
        <v>1E-3</v>
      </c>
    </row>
    <row r="500" spans="1:12">
      <c r="A500" s="1">
        <v>42611</v>
      </c>
      <c r="B500" s="5">
        <v>0</v>
      </c>
      <c r="C500" s="5"/>
      <c r="D500" s="4"/>
      <c r="E500" s="5"/>
      <c r="K500" t="s">
        <v>412</v>
      </c>
      <c r="L500">
        <v>0.68</v>
      </c>
    </row>
    <row r="501" spans="1:12">
      <c r="A501" s="1">
        <v>42611</v>
      </c>
      <c r="B501" s="5">
        <v>0</v>
      </c>
      <c r="C501" s="5"/>
      <c r="D501" s="4"/>
      <c r="E501" s="5"/>
      <c r="K501" t="s">
        <v>413</v>
      </c>
      <c r="L501">
        <v>0.22600000000000001</v>
      </c>
    </row>
    <row r="502" spans="1:12">
      <c r="A502" s="1">
        <v>42502</v>
      </c>
      <c r="B502" s="5">
        <v>2559</v>
      </c>
      <c r="C502" s="5">
        <f>B502/0.06</f>
        <v>42650</v>
      </c>
      <c r="D502" s="4"/>
      <c r="E502" s="5"/>
      <c r="F502" t="s">
        <v>7</v>
      </c>
      <c r="K502" t="s">
        <v>399</v>
      </c>
      <c r="L502">
        <v>0.06</v>
      </c>
    </row>
    <row r="503" spans="1:12">
      <c r="A503" s="1" t="s">
        <v>451</v>
      </c>
      <c r="B503" s="5">
        <f>SUM(B499:B502)</f>
        <v>2559</v>
      </c>
      <c r="C503" s="5">
        <f>32.25*SUM(L499:L502)*1000</f>
        <v>31185.750000000004</v>
      </c>
      <c r="D503" s="4"/>
      <c r="E503" s="5"/>
      <c r="G503">
        <f>SUM(L499:L502)*1000*2.6</f>
        <v>2514.2000000000003</v>
      </c>
      <c r="H503">
        <f>SUM(L499:L502)*1000*0.3</f>
        <v>290.10000000000002</v>
      </c>
      <c r="I503">
        <f>SUM(L499:L502)*1000*2.7</f>
        <v>2610.9000000000005</v>
      </c>
      <c r="J503">
        <f>C503-B503</f>
        <v>28626.750000000004</v>
      </c>
    </row>
    <row r="504" spans="1:12">
      <c r="A504" s="1">
        <v>42550</v>
      </c>
      <c r="B504" s="5">
        <v>873464</v>
      </c>
      <c r="C504">
        <f>B504/9</f>
        <v>97051.555555555562</v>
      </c>
      <c r="F504" t="s">
        <v>7</v>
      </c>
      <c r="K504" t="s">
        <v>463</v>
      </c>
      <c r="L504">
        <v>9</v>
      </c>
    </row>
    <row r="505" spans="1:12">
      <c r="A505" s="1" t="s">
        <v>452</v>
      </c>
      <c r="B505" s="5">
        <f>SUM(B504:B504)</f>
        <v>873464</v>
      </c>
      <c r="C505">
        <f>69.4*SUM(L504:L504)*1000</f>
        <v>624600</v>
      </c>
      <c r="G505">
        <f>SUM(L504)*1000*4.2</f>
        <v>37800</v>
      </c>
      <c r="I505">
        <f>SUM(L504)*1000*4.2</f>
        <v>37800</v>
      </c>
      <c r="J505">
        <f>C505-B505</f>
        <v>-248864</v>
      </c>
    </row>
    <row r="506" spans="1:12">
      <c r="A506" s="1">
        <v>42857</v>
      </c>
      <c r="B506" s="5">
        <v>144327</v>
      </c>
      <c r="C506">
        <f>B506/2</f>
        <v>72163.5</v>
      </c>
      <c r="F506" t="s">
        <v>7</v>
      </c>
      <c r="K506" t="s">
        <v>449</v>
      </c>
      <c r="L506">
        <v>2</v>
      </c>
    </row>
    <row r="507" spans="1:12">
      <c r="A507" s="1">
        <v>42864</v>
      </c>
      <c r="B507" s="5">
        <v>139899</v>
      </c>
      <c r="C507">
        <f>B507/2</f>
        <v>69949.5</v>
      </c>
      <c r="F507" t="s">
        <v>7</v>
      </c>
      <c r="K507" t="s">
        <v>449</v>
      </c>
      <c r="L507">
        <v>2</v>
      </c>
    </row>
    <row r="508" spans="1:12">
      <c r="A508" s="1">
        <v>42864</v>
      </c>
      <c r="B508" s="5">
        <v>68849</v>
      </c>
      <c r="C508">
        <f>B508/1</f>
        <v>68849</v>
      </c>
      <c r="F508" t="s">
        <v>7</v>
      </c>
      <c r="K508" t="s">
        <v>450</v>
      </c>
      <c r="L508">
        <v>1</v>
      </c>
    </row>
    <row r="509" spans="1:12">
      <c r="A509" s="1">
        <v>42865</v>
      </c>
      <c r="B509" s="5">
        <v>138498</v>
      </c>
      <c r="C509">
        <f>B509/2</f>
        <v>69249</v>
      </c>
      <c r="F509" t="s">
        <v>7</v>
      </c>
      <c r="K509" t="s">
        <v>449</v>
      </c>
      <c r="L509">
        <v>2</v>
      </c>
    </row>
    <row r="510" spans="1:12">
      <c r="A510" s="1">
        <v>42865</v>
      </c>
      <c r="B510" s="5">
        <v>693493</v>
      </c>
      <c r="C510">
        <f>B510/10</f>
        <v>69349.3</v>
      </c>
      <c r="F510" t="s">
        <v>7</v>
      </c>
      <c r="K510" t="s">
        <v>476</v>
      </c>
      <c r="L510">
        <v>10</v>
      </c>
    </row>
    <row r="511" spans="1:12">
      <c r="A511" s="1">
        <v>42865</v>
      </c>
      <c r="B511" s="5">
        <v>695495</v>
      </c>
      <c r="C511">
        <f>B511/10</f>
        <v>69549.5</v>
      </c>
      <c r="F511" t="s">
        <v>7</v>
      </c>
      <c r="K511" t="s">
        <v>476</v>
      </c>
      <c r="L511">
        <v>10</v>
      </c>
    </row>
    <row r="512" spans="1:12">
      <c r="A512" s="1">
        <v>42865</v>
      </c>
      <c r="B512" s="5">
        <v>1044743</v>
      </c>
      <c r="C512">
        <f>B512/15</f>
        <v>69649.53333333334</v>
      </c>
      <c r="F512" t="s">
        <v>7</v>
      </c>
      <c r="K512" t="s">
        <v>477</v>
      </c>
      <c r="L512">
        <v>15</v>
      </c>
    </row>
    <row r="513" spans="1:12">
      <c r="A513" s="1">
        <v>42865</v>
      </c>
      <c r="B513" s="5">
        <v>69749</v>
      </c>
      <c r="C513">
        <f>B513/1</f>
        <v>69749</v>
      </c>
      <c r="F513" t="s">
        <v>7</v>
      </c>
      <c r="K513" t="s">
        <v>450</v>
      </c>
      <c r="L513">
        <v>1</v>
      </c>
    </row>
    <row r="514" spans="1:12">
      <c r="A514" s="1">
        <v>42866</v>
      </c>
      <c r="B514" s="5">
        <v>700498</v>
      </c>
      <c r="C514">
        <f>B514/10</f>
        <v>70049.8</v>
      </c>
      <c r="F514" t="s">
        <v>7</v>
      </c>
      <c r="K514" t="s">
        <v>476</v>
      </c>
      <c r="L514">
        <v>10</v>
      </c>
    </row>
    <row r="515" spans="1:12">
      <c r="A515" s="1">
        <v>42866</v>
      </c>
      <c r="B515" s="5">
        <v>69949</v>
      </c>
      <c r="C515">
        <f>B515/1</f>
        <v>69949</v>
      </c>
      <c r="F515" t="s">
        <v>7</v>
      </c>
      <c r="K515" t="s">
        <v>450</v>
      </c>
      <c r="L515">
        <v>1</v>
      </c>
    </row>
    <row r="516" spans="1:12">
      <c r="A516" s="1">
        <v>42866</v>
      </c>
      <c r="B516" s="5">
        <v>419698</v>
      </c>
      <c r="C516">
        <f>B516/6</f>
        <v>69949.666666666672</v>
      </c>
      <c r="F516" t="s">
        <v>7</v>
      </c>
      <c r="K516" t="s">
        <v>478</v>
      </c>
      <c r="L516">
        <v>6</v>
      </c>
    </row>
    <row r="517" spans="1:12">
      <c r="A517" s="1">
        <v>42866</v>
      </c>
      <c r="B517" s="5">
        <v>139099</v>
      </c>
      <c r="C517">
        <f>B517/2</f>
        <v>69549.5</v>
      </c>
      <c r="F517" t="s">
        <v>7</v>
      </c>
      <c r="K517" t="s">
        <v>449</v>
      </c>
      <c r="L517">
        <v>2</v>
      </c>
    </row>
    <row r="518" spans="1:12">
      <c r="A518" s="1">
        <v>42866</v>
      </c>
      <c r="B518" s="5">
        <v>139099</v>
      </c>
      <c r="C518">
        <f>B518/2</f>
        <v>69549.5</v>
      </c>
      <c r="F518" t="s">
        <v>7</v>
      </c>
      <c r="K518" t="s">
        <v>449</v>
      </c>
      <c r="L518">
        <v>2</v>
      </c>
    </row>
    <row r="519" spans="1:12">
      <c r="A519" s="1">
        <v>42866</v>
      </c>
      <c r="B519" s="5">
        <v>417297</v>
      </c>
      <c r="C519">
        <f>B519/6</f>
        <v>69549.5</v>
      </c>
      <c r="F519" t="s">
        <v>7</v>
      </c>
      <c r="K519" t="s">
        <v>478</v>
      </c>
      <c r="L519">
        <v>6</v>
      </c>
    </row>
    <row r="520" spans="1:12">
      <c r="A520" s="1">
        <v>42866</v>
      </c>
      <c r="B520" s="5">
        <v>68548</v>
      </c>
      <c r="C520">
        <f>B520/1</f>
        <v>68548</v>
      </c>
      <c r="F520" t="s">
        <v>7</v>
      </c>
      <c r="K520" t="s">
        <v>450</v>
      </c>
      <c r="L520">
        <v>1</v>
      </c>
    </row>
    <row r="521" spans="1:12">
      <c r="A521" s="1">
        <v>42866</v>
      </c>
      <c r="B521" s="5">
        <v>274195</v>
      </c>
      <c r="C521">
        <f>B521/4</f>
        <v>68548.75</v>
      </c>
      <c r="F521" t="s">
        <v>7</v>
      </c>
      <c r="K521" t="s">
        <v>479</v>
      </c>
      <c r="L521">
        <v>4</v>
      </c>
    </row>
    <row r="522" spans="1:12">
      <c r="A522" s="1">
        <v>42866</v>
      </c>
      <c r="B522" s="5">
        <v>342744</v>
      </c>
      <c r="C522">
        <f>B522/5</f>
        <v>68548.800000000003</v>
      </c>
      <c r="F522" t="s">
        <v>7</v>
      </c>
      <c r="K522" t="s">
        <v>480</v>
      </c>
      <c r="L522">
        <v>5</v>
      </c>
    </row>
    <row r="523" spans="1:12">
      <c r="A523" s="1">
        <v>42870</v>
      </c>
      <c r="B523" s="5">
        <v>275396</v>
      </c>
      <c r="C523">
        <f>B523/4</f>
        <v>68849</v>
      </c>
      <c r="F523" t="s">
        <v>7</v>
      </c>
      <c r="K523" t="s">
        <v>453</v>
      </c>
      <c r="L523">
        <v>4</v>
      </c>
    </row>
    <row r="524" spans="1:12">
      <c r="A524" s="1">
        <v>42870</v>
      </c>
      <c r="B524" s="5">
        <v>68849</v>
      </c>
      <c r="C524">
        <f>B524/1</f>
        <v>68849</v>
      </c>
      <c r="F524" t="s">
        <v>7</v>
      </c>
      <c r="K524" t="s">
        <v>450</v>
      </c>
      <c r="L524">
        <v>1</v>
      </c>
    </row>
    <row r="525" spans="1:12">
      <c r="A525" s="1">
        <v>42870</v>
      </c>
      <c r="B525" s="5">
        <v>276967</v>
      </c>
      <c r="C525">
        <f>B525/4</f>
        <v>69241.75</v>
      </c>
      <c r="F525" t="s">
        <v>7</v>
      </c>
      <c r="K525" t="s">
        <v>453</v>
      </c>
      <c r="L525">
        <v>4</v>
      </c>
    </row>
    <row r="526" spans="1:12">
      <c r="A526" s="1">
        <v>42870</v>
      </c>
      <c r="B526" s="5">
        <v>348748</v>
      </c>
      <c r="C526">
        <f>B526/5</f>
        <v>69749.600000000006</v>
      </c>
      <c r="F526" t="s">
        <v>7</v>
      </c>
      <c r="K526" t="s">
        <v>480</v>
      </c>
      <c r="L526">
        <v>5</v>
      </c>
    </row>
    <row r="527" spans="1:12">
      <c r="A527" s="1">
        <v>42880</v>
      </c>
      <c r="B527" s="5">
        <v>140299</v>
      </c>
      <c r="C527">
        <f>B527/2</f>
        <v>70149.5</v>
      </c>
      <c r="F527" t="s">
        <v>7</v>
      </c>
      <c r="K527" t="s">
        <v>449</v>
      </c>
      <c r="L527">
        <v>2</v>
      </c>
    </row>
    <row r="528" spans="1:12">
      <c r="A528" s="1">
        <v>42881</v>
      </c>
      <c r="B528" s="5">
        <v>139499</v>
      </c>
      <c r="C528">
        <f>B528/2</f>
        <v>69749.5</v>
      </c>
      <c r="F528" t="s">
        <v>7</v>
      </c>
      <c r="K528" t="s">
        <v>449</v>
      </c>
      <c r="L528">
        <v>2</v>
      </c>
    </row>
    <row r="529" spans="1:12">
      <c r="A529" s="1">
        <v>42887</v>
      </c>
      <c r="B529" s="5">
        <v>138698</v>
      </c>
      <c r="C529">
        <f>B529/2</f>
        <v>69349</v>
      </c>
      <c r="F529" t="s">
        <v>7</v>
      </c>
      <c r="K529" t="s">
        <v>449</v>
      </c>
      <c r="L529">
        <v>2</v>
      </c>
    </row>
    <row r="530" spans="1:12">
      <c r="A530" s="1">
        <v>42889</v>
      </c>
      <c r="B530" s="5">
        <v>146104</v>
      </c>
      <c r="C530">
        <f>B530/2</f>
        <v>73052</v>
      </c>
      <c r="F530" t="s">
        <v>7</v>
      </c>
      <c r="K530" t="s">
        <v>449</v>
      </c>
      <c r="L530">
        <v>2</v>
      </c>
    </row>
    <row r="531" spans="1:12">
      <c r="A531" s="1">
        <v>42894</v>
      </c>
      <c r="B531" s="5">
        <v>345245</v>
      </c>
      <c r="C531">
        <f>B531/5</f>
        <v>69049</v>
      </c>
      <c r="F531" t="s">
        <v>7</v>
      </c>
      <c r="K531" t="s">
        <v>480</v>
      </c>
      <c r="L531">
        <v>5</v>
      </c>
    </row>
    <row r="532" spans="1:12">
      <c r="A532" s="1">
        <v>42894</v>
      </c>
      <c r="B532" s="5">
        <v>139499</v>
      </c>
      <c r="C532">
        <f>B532/2</f>
        <v>69749.5</v>
      </c>
      <c r="F532" t="s">
        <v>7</v>
      </c>
      <c r="K532" t="s">
        <v>449</v>
      </c>
      <c r="L532">
        <v>2</v>
      </c>
    </row>
    <row r="533" spans="1:12">
      <c r="A533" s="1">
        <v>42901</v>
      </c>
      <c r="B533" s="5">
        <v>198141</v>
      </c>
      <c r="C533">
        <f>B533/3</f>
        <v>66047</v>
      </c>
      <c r="F533" t="s">
        <v>7</v>
      </c>
      <c r="K533" t="s">
        <v>504</v>
      </c>
      <c r="L533">
        <v>3</v>
      </c>
    </row>
    <row r="534" spans="1:12">
      <c r="A534" s="1">
        <v>42902</v>
      </c>
      <c r="B534" s="5">
        <v>65546</v>
      </c>
      <c r="C534">
        <f>B534/1</f>
        <v>65546</v>
      </c>
      <c r="F534" t="s">
        <v>7</v>
      </c>
      <c r="K534" t="s">
        <v>450</v>
      </c>
      <c r="L534">
        <v>1</v>
      </c>
    </row>
    <row r="535" spans="1:12">
      <c r="A535" s="1" t="s">
        <v>472</v>
      </c>
      <c r="B535" s="5">
        <f>SUM(B506:B534)</f>
        <v>7849171</v>
      </c>
      <c r="C535">
        <f>65.4*SUM(L506:L534)*1000</f>
        <v>7390200.0000000009</v>
      </c>
      <c r="G535">
        <f>SUM(L506:L534)*1000*3</f>
        <v>339000</v>
      </c>
      <c r="H535">
        <f>SUM(L506:L534)*1000*6</f>
        <v>678000</v>
      </c>
      <c r="I535">
        <f>SUM(L506:L534)*1000*4</f>
        <v>452000</v>
      </c>
      <c r="J535">
        <f>C535-B535</f>
        <v>-458970.99999999907</v>
      </c>
    </row>
    <row r="536" spans="1:12">
      <c r="A536" s="1">
        <v>42891</v>
      </c>
      <c r="B536" s="5">
        <v>141500</v>
      </c>
      <c r="C536">
        <f>B536/2</f>
        <v>70750</v>
      </c>
      <c r="D536" s="1"/>
      <c r="K536" t="s">
        <v>484</v>
      </c>
      <c r="L536">
        <v>2</v>
      </c>
    </row>
    <row r="537" spans="1:12">
      <c r="A537" s="1">
        <v>42891</v>
      </c>
      <c r="B537" s="5">
        <v>70550</v>
      </c>
      <c r="C537">
        <f t="shared" ref="C537:C545" si="24">B537/1</f>
        <v>70550</v>
      </c>
      <c r="D537" s="1"/>
      <c r="K537" t="s">
        <v>485</v>
      </c>
      <c r="L537">
        <v>1</v>
      </c>
    </row>
    <row r="538" spans="1:12">
      <c r="A538" s="1">
        <v>42891</v>
      </c>
      <c r="B538" s="5">
        <v>70350</v>
      </c>
      <c r="C538">
        <f t="shared" si="24"/>
        <v>70350</v>
      </c>
      <c r="D538" s="1"/>
      <c r="K538" t="s">
        <v>485</v>
      </c>
      <c r="L538">
        <v>1</v>
      </c>
    </row>
    <row r="539" spans="1:12">
      <c r="A539" s="1">
        <v>42891</v>
      </c>
      <c r="B539" s="5">
        <v>69649</v>
      </c>
      <c r="C539">
        <f t="shared" si="24"/>
        <v>69649</v>
      </c>
      <c r="D539" s="1"/>
      <c r="K539" t="s">
        <v>485</v>
      </c>
      <c r="L539">
        <v>1</v>
      </c>
    </row>
    <row r="540" spans="1:12">
      <c r="A540" s="1">
        <v>42891</v>
      </c>
      <c r="B540" s="5">
        <v>69749</v>
      </c>
      <c r="C540">
        <f t="shared" si="24"/>
        <v>69749</v>
      </c>
      <c r="D540" s="1"/>
      <c r="K540" t="s">
        <v>485</v>
      </c>
      <c r="L540">
        <v>1</v>
      </c>
    </row>
    <row r="541" spans="1:12">
      <c r="A541" s="1">
        <v>42893</v>
      </c>
      <c r="B541" s="5">
        <v>69949</v>
      </c>
      <c r="C541">
        <f t="shared" si="24"/>
        <v>69949</v>
      </c>
      <c r="D541" s="1"/>
      <c r="K541" t="s">
        <v>485</v>
      </c>
      <c r="L541">
        <v>1</v>
      </c>
    </row>
    <row r="542" spans="1:12">
      <c r="A542" s="1">
        <v>42893</v>
      </c>
      <c r="B542" s="5">
        <v>68048</v>
      </c>
      <c r="C542">
        <f t="shared" si="24"/>
        <v>68048</v>
      </c>
      <c r="D542" s="1"/>
      <c r="K542" t="s">
        <v>485</v>
      </c>
      <c r="L542">
        <v>1</v>
      </c>
    </row>
    <row r="543" spans="1:12">
      <c r="A543" s="1">
        <v>42893</v>
      </c>
      <c r="B543" s="5">
        <v>67648</v>
      </c>
      <c r="C543">
        <f t="shared" si="24"/>
        <v>67648</v>
      </c>
      <c r="D543" s="1"/>
      <c r="K543" t="s">
        <v>485</v>
      </c>
      <c r="L543">
        <v>1</v>
      </c>
    </row>
    <row r="544" spans="1:12">
      <c r="A544" s="1">
        <v>42893</v>
      </c>
      <c r="B544" s="5">
        <v>67648</v>
      </c>
      <c r="C544">
        <f t="shared" si="24"/>
        <v>67648</v>
      </c>
      <c r="D544" s="1"/>
      <c r="K544" t="s">
        <v>485</v>
      </c>
      <c r="L544">
        <v>1</v>
      </c>
    </row>
    <row r="545" spans="1:12">
      <c r="A545" s="1">
        <v>42893</v>
      </c>
      <c r="B545" s="5">
        <v>67748</v>
      </c>
      <c r="C545">
        <f t="shared" si="24"/>
        <v>67748</v>
      </c>
      <c r="D545" s="1"/>
      <c r="K545" t="s">
        <v>485</v>
      </c>
      <c r="L545">
        <v>1</v>
      </c>
    </row>
    <row r="546" spans="1:12">
      <c r="A546" s="1">
        <v>42894</v>
      </c>
      <c r="B546" s="5">
        <v>270992</v>
      </c>
      <c r="C546">
        <f>B546/4</f>
        <v>67748</v>
      </c>
      <c r="D546" s="1"/>
      <c r="K546" t="s">
        <v>499</v>
      </c>
      <c r="L546">
        <v>4</v>
      </c>
    </row>
    <row r="547" spans="1:12">
      <c r="A547" s="1">
        <v>42898</v>
      </c>
      <c r="B547" s="5">
        <v>65646</v>
      </c>
      <c r="C547">
        <f t="shared" ref="C547" si="25">B547/1</f>
        <v>65646</v>
      </c>
      <c r="D547" s="1"/>
      <c r="K547" t="s">
        <v>485</v>
      </c>
      <c r="L547">
        <v>1</v>
      </c>
    </row>
    <row r="548" spans="1:12">
      <c r="A548" s="1" t="s">
        <v>486</v>
      </c>
      <c r="B548" s="5">
        <f>SUM(B536:B547)</f>
        <v>1099477</v>
      </c>
      <c r="C548">
        <f>68*SUM(L536:L547)*1000</f>
        <v>1088000</v>
      </c>
      <c r="G548">
        <f>SUM(L536:L547)*1000*3.6312</f>
        <v>58099.200000000004</v>
      </c>
      <c r="I548">
        <f>SUM(L536:L547)*1000*3.6312</f>
        <v>58099.200000000004</v>
      </c>
      <c r="J548">
        <f>C548-B548</f>
        <v>-11477</v>
      </c>
    </row>
    <row r="549" spans="1:12">
      <c r="A549" s="1">
        <v>42893</v>
      </c>
      <c r="B549" s="5">
        <v>202143</v>
      </c>
      <c r="C549">
        <f>B549/2</f>
        <v>101071.5</v>
      </c>
      <c r="K549" t="s">
        <v>497</v>
      </c>
      <c r="L549">
        <v>2</v>
      </c>
    </row>
    <row r="550" spans="1:12">
      <c r="A550" s="1">
        <v>42894</v>
      </c>
      <c r="B550" s="5">
        <v>201143</v>
      </c>
      <c r="C550">
        <f>B550/2</f>
        <v>100571.5</v>
      </c>
      <c r="K550" t="s">
        <v>439</v>
      </c>
      <c r="L550">
        <v>2</v>
      </c>
    </row>
    <row r="551" spans="1:12">
      <c r="A551" s="1">
        <v>42894</v>
      </c>
      <c r="B551" s="5">
        <v>101071</v>
      </c>
      <c r="C551">
        <f t="shared" ref="C551:C559" si="26">B551/1</f>
        <v>101071</v>
      </c>
      <c r="K551" t="s">
        <v>445</v>
      </c>
      <c r="L551">
        <v>1</v>
      </c>
    </row>
    <row r="552" spans="1:12">
      <c r="A552" s="1">
        <v>42894</v>
      </c>
      <c r="B552" s="5">
        <v>100071</v>
      </c>
      <c r="C552">
        <f t="shared" si="26"/>
        <v>100071</v>
      </c>
      <c r="K552" t="s">
        <v>445</v>
      </c>
      <c r="L552">
        <v>1</v>
      </c>
    </row>
    <row r="553" spans="1:12">
      <c r="A553" s="1">
        <v>42894</v>
      </c>
      <c r="B553" s="5">
        <v>101572</v>
      </c>
      <c r="C553">
        <f t="shared" si="26"/>
        <v>101572</v>
      </c>
      <c r="K553" t="s">
        <v>445</v>
      </c>
      <c r="L553">
        <v>1</v>
      </c>
    </row>
    <row r="554" spans="1:12">
      <c r="A554" s="1">
        <v>42894</v>
      </c>
      <c r="B554" s="5">
        <v>100571</v>
      </c>
      <c r="C554">
        <f t="shared" si="26"/>
        <v>100571</v>
      </c>
      <c r="K554" t="s">
        <v>445</v>
      </c>
      <c r="L554">
        <v>1</v>
      </c>
    </row>
    <row r="555" spans="1:12">
      <c r="A555" s="1">
        <v>42895</v>
      </c>
      <c r="B555" s="5">
        <v>99070</v>
      </c>
      <c r="C555">
        <f t="shared" si="26"/>
        <v>99070</v>
      </c>
      <c r="K555" t="s">
        <v>445</v>
      </c>
      <c r="L555">
        <v>1</v>
      </c>
    </row>
    <row r="556" spans="1:12">
      <c r="A556" s="1">
        <v>42895</v>
      </c>
      <c r="B556" s="5">
        <v>97569</v>
      </c>
      <c r="C556">
        <f t="shared" si="26"/>
        <v>97569</v>
      </c>
      <c r="K556" t="s">
        <v>445</v>
      </c>
      <c r="L556">
        <v>1</v>
      </c>
    </row>
    <row r="557" spans="1:12">
      <c r="A557" s="1">
        <v>42895</v>
      </c>
      <c r="B557" s="5">
        <v>98069</v>
      </c>
      <c r="C557">
        <f t="shared" si="26"/>
        <v>98069</v>
      </c>
      <c r="K557" t="s">
        <v>445</v>
      </c>
      <c r="L557">
        <v>1</v>
      </c>
    </row>
    <row r="558" spans="1:12">
      <c r="A558" s="1">
        <v>42898</v>
      </c>
      <c r="B558" s="5">
        <v>97769</v>
      </c>
      <c r="C558">
        <f t="shared" si="26"/>
        <v>97769</v>
      </c>
      <c r="K558" t="s">
        <v>445</v>
      </c>
      <c r="L558">
        <v>1</v>
      </c>
    </row>
    <row r="559" spans="1:12">
      <c r="A559" s="1">
        <v>42898</v>
      </c>
      <c r="B559" s="5">
        <v>97069</v>
      </c>
      <c r="C559">
        <f t="shared" si="26"/>
        <v>97069</v>
      </c>
      <c r="K559" t="s">
        <v>445</v>
      </c>
      <c r="L559">
        <v>1</v>
      </c>
    </row>
    <row r="560" spans="1:12">
      <c r="A560" t="s">
        <v>498</v>
      </c>
      <c r="B560">
        <f>SUM(B549:B559)</f>
        <v>1296117</v>
      </c>
      <c r="C560">
        <f>96.7*SUM(L549:L559)*1000</f>
        <v>1257100.0000000002</v>
      </c>
      <c r="G560">
        <f>SUM(L549:L559)*1000*4</f>
        <v>52000</v>
      </c>
      <c r="H560">
        <f>SUM(L549:L559)*1000*4.5</f>
        <v>58500</v>
      </c>
      <c r="I560">
        <f>SUM(L549:L559)*1000*4.5</f>
        <v>58500</v>
      </c>
      <c r="J560">
        <f>C560-B560</f>
        <v>-39016.999999999767</v>
      </c>
    </row>
    <row r="561" spans="1:12">
      <c r="A561" s="1">
        <v>42899</v>
      </c>
      <c r="B561" s="5">
        <v>75453</v>
      </c>
      <c r="C561">
        <f t="shared" ref="C561:C562" si="27">B561/1</f>
        <v>75453</v>
      </c>
      <c r="K561" t="s">
        <v>500</v>
      </c>
      <c r="L561">
        <v>1</v>
      </c>
    </row>
    <row r="562" spans="1:12">
      <c r="A562" s="1">
        <v>42900</v>
      </c>
      <c r="B562" s="5">
        <v>75053</v>
      </c>
      <c r="C562">
        <f t="shared" si="27"/>
        <v>75053</v>
      </c>
      <c r="K562" t="s">
        <v>500</v>
      </c>
      <c r="L562">
        <v>1</v>
      </c>
    </row>
    <row r="563" spans="1:12">
      <c r="A563" s="1">
        <v>42900</v>
      </c>
      <c r="B563" s="5">
        <v>74052</v>
      </c>
      <c r="C563">
        <f t="shared" ref="C563" si="28">B563/1</f>
        <v>74052</v>
      </c>
      <c r="K563" t="s">
        <v>500</v>
      </c>
      <c r="L563">
        <v>1</v>
      </c>
    </row>
    <row r="564" spans="1:12">
      <c r="A564" t="s">
        <v>501</v>
      </c>
      <c r="B564">
        <f>SUM(B561:B563)</f>
        <v>224558</v>
      </c>
      <c r="C564">
        <f>73.3*SUM(L561:L563)*1000</f>
        <v>219899.99999999997</v>
      </c>
      <c r="G564">
        <f>SUM(L561:L563)*1000*4</f>
        <v>12000</v>
      </c>
      <c r="I564">
        <f>SUM(L561:L563)*1000*4</f>
        <v>12000</v>
      </c>
      <c r="J564">
        <f>C564-B564</f>
        <v>-4658.0000000000291</v>
      </c>
    </row>
    <row r="565" spans="1:12">
      <c r="A565" s="1">
        <v>42900</v>
      </c>
      <c r="B565" s="5">
        <v>50535</v>
      </c>
      <c r="C565">
        <f t="shared" ref="C565" si="29">B565/1</f>
        <v>50535</v>
      </c>
      <c r="K565" t="s">
        <v>503</v>
      </c>
      <c r="L565">
        <v>1</v>
      </c>
    </row>
    <row r="566" spans="1:12">
      <c r="A566" t="s">
        <v>502</v>
      </c>
      <c r="B566">
        <f>SUM(B565)</f>
        <v>50535</v>
      </c>
      <c r="C566">
        <f>50.5*SUM(L565)*1000</f>
        <v>50500</v>
      </c>
      <c r="G566">
        <f>SUM(L565)*1000*3.4</f>
        <v>3400</v>
      </c>
      <c r="I566">
        <f>SUM(L565)*1000*3.4</f>
        <v>3400</v>
      </c>
      <c r="J566">
        <f>C566-B566</f>
        <v>-35</v>
      </c>
    </row>
    <row r="568" spans="1:12">
      <c r="A568" s="1">
        <v>41177</v>
      </c>
      <c r="B568">
        <v>254.9</v>
      </c>
      <c r="D568" s="1">
        <v>41200</v>
      </c>
      <c r="E568">
        <v>259.39999999999998</v>
      </c>
      <c r="F568" t="s">
        <v>141</v>
      </c>
      <c r="H568">
        <v>22800</v>
      </c>
      <c r="K568" s="5" t="s">
        <v>142</v>
      </c>
    </row>
    <row r="569" spans="1:12">
      <c r="A569" s="1">
        <v>41222</v>
      </c>
      <c r="B569">
        <v>250</v>
      </c>
      <c r="D569" s="1">
        <v>41227</v>
      </c>
      <c r="E569">
        <v>244.9</v>
      </c>
      <c r="F569" t="s">
        <v>133</v>
      </c>
      <c r="H569">
        <v>23900</v>
      </c>
      <c r="K569" s="5" t="s">
        <v>143</v>
      </c>
    </row>
    <row r="570" spans="1:12">
      <c r="A570" s="1">
        <v>41241</v>
      </c>
      <c r="B570">
        <v>257.2</v>
      </c>
      <c r="D570" s="1">
        <v>41247</v>
      </c>
      <c r="E570">
        <v>263</v>
      </c>
      <c r="F570" t="s">
        <v>141</v>
      </c>
      <c r="H570">
        <v>27400</v>
      </c>
      <c r="J570">
        <v>25935</v>
      </c>
      <c r="K570" s="5" t="s">
        <v>153</v>
      </c>
    </row>
    <row r="571" spans="1:12">
      <c r="A571" s="1">
        <v>41306</v>
      </c>
      <c r="B571">
        <v>315.89999999999998</v>
      </c>
      <c r="D571" s="1">
        <v>41309</v>
      </c>
      <c r="E571">
        <v>335</v>
      </c>
      <c r="F571" t="s">
        <v>7</v>
      </c>
      <c r="H571">
        <v>93700</v>
      </c>
    </row>
    <row r="572" spans="1:12">
      <c r="A572" s="1">
        <v>41311</v>
      </c>
      <c r="B572">
        <v>336.6</v>
      </c>
      <c r="D572" s="1">
        <v>41316</v>
      </c>
      <c r="E572">
        <v>325.2</v>
      </c>
      <c r="F572" t="s">
        <v>7</v>
      </c>
      <c r="H572">
        <v>-58800</v>
      </c>
    </row>
    <row r="573" spans="1:12">
      <c r="A573" s="1">
        <v>41313</v>
      </c>
      <c r="B573">
        <v>80500</v>
      </c>
      <c r="D573" s="1">
        <v>41313</v>
      </c>
      <c r="E573">
        <v>80390</v>
      </c>
      <c r="F573" t="s">
        <v>150</v>
      </c>
      <c r="H573">
        <v>3700</v>
      </c>
    </row>
    <row r="574" spans="1:12">
      <c r="A574" s="1">
        <v>41318</v>
      </c>
      <c r="B574">
        <v>81260</v>
      </c>
      <c r="D574" s="1">
        <v>41318</v>
      </c>
      <c r="E574">
        <v>81160</v>
      </c>
      <c r="F574" t="s">
        <v>7</v>
      </c>
      <c r="H574">
        <v>-6800</v>
      </c>
    </row>
    <row r="575" spans="1:12">
      <c r="A575" s="1">
        <v>41332</v>
      </c>
      <c r="B575">
        <v>78490</v>
      </c>
      <c r="D575" s="1">
        <v>41332</v>
      </c>
      <c r="E575">
        <v>78810</v>
      </c>
      <c r="F575" t="s">
        <v>150</v>
      </c>
      <c r="H575">
        <v>-17800</v>
      </c>
    </row>
    <row r="576" spans="1:12">
      <c r="A576" s="1">
        <v>41346</v>
      </c>
      <c r="B576">
        <v>78840</v>
      </c>
      <c r="D576" s="1">
        <v>41346</v>
      </c>
      <c r="E576">
        <v>78940</v>
      </c>
      <c r="F576" t="s">
        <v>7</v>
      </c>
      <c r="H576">
        <v>3200</v>
      </c>
    </row>
    <row r="577" spans="1:8">
      <c r="A577" s="1">
        <v>41347</v>
      </c>
      <c r="B577">
        <v>77310</v>
      </c>
      <c r="D577" s="1">
        <v>41347</v>
      </c>
      <c r="E577">
        <v>77500</v>
      </c>
      <c r="F577" t="s">
        <v>150</v>
      </c>
      <c r="H577">
        <v>-11300</v>
      </c>
    </row>
    <row r="578" spans="1:8">
      <c r="A578" s="1">
        <v>41403</v>
      </c>
      <c r="B578">
        <v>275</v>
      </c>
      <c r="D578" s="1">
        <v>41407</v>
      </c>
      <c r="E578">
        <v>295.8</v>
      </c>
      <c r="F578" t="s">
        <v>7</v>
      </c>
      <c r="H578">
        <v>102200</v>
      </c>
    </row>
    <row r="579" spans="1:8">
      <c r="A579" s="1">
        <v>41411</v>
      </c>
      <c r="B579">
        <v>278</v>
      </c>
      <c r="D579" s="1">
        <v>41411</v>
      </c>
      <c r="E579">
        <v>280</v>
      </c>
      <c r="F579" t="s">
        <v>7</v>
      </c>
      <c r="H579">
        <v>8200</v>
      </c>
    </row>
    <row r="580" spans="1:8">
      <c r="A580" s="1">
        <v>41417</v>
      </c>
      <c r="B580">
        <v>16000</v>
      </c>
      <c r="D580" s="1">
        <v>41417</v>
      </c>
      <c r="E580">
        <v>15700</v>
      </c>
      <c r="F580" t="s">
        <v>7</v>
      </c>
      <c r="H580">
        <v>-31000</v>
      </c>
    </row>
    <row r="581" spans="1:8">
      <c r="A581" s="1">
        <v>41417</v>
      </c>
      <c r="B581">
        <v>15970</v>
      </c>
      <c r="D581" s="1">
        <v>41417</v>
      </c>
      <c r="E581">
        <v>15675</v>
      </c>
      <c r="F581" t="s">
        <v>7</v>
      </c>
      <c r="H581">
        <v>-30500</v>
      </c>
    </row>
    <row r="582" spans="1:8">
      <c r="A582" s="1">
        <v>41446</v>
      </c>
      <c r="B582">
        <v>71660</v>
      </c>
      <c r="D582" s="1">
        <v>41449</v>
      </c>
      <c r="E582">
        <v>71050</v>
      </c>
      <c r="F582" t="s">
        <v>70</v>
      </c>
      <c r="H582">
        <v>28700</v>
      </c>
    </row>
    <row r="583" spans="1:8">
      <c r="A583" s="1">
        <v>41473</v>
      </c>
      <c r="B583">
        <v>243</v>
      </c>
      <c r="D583" s="1">
        <v>41474</v>
      </c>
      <c r="E583">
        <v>253.1</v>
      </c>
      <c r="F583" t="s">
        <v>7</v>
      </c>
      <c r="H583">
        <v>48700</v>
      </c>
    </row>
    <row r="584" spans="1:8">
      <c r="A584" s="1">
        <v>41485</v>
      </c>
      <c r="B584">
        <v>74000</v>
      </c>
      <c r="D584" s="1">
        <v>41486</v>
      </c>
      <c r="E584">
        <v>73650</v>
      </c>
      <c r="F584" t="s">
        <v>7</v>
      </c>
      <c r="H584">
        <v>-19300</v>
      </c>
    </row>
    <row r="585" spans="1:8">
      <c r="A585" s="1">
        <v>41486</v>
      </c>
      <c r="B585">
        <v>73900</v>
      </c>
      <c r="D585" s="1">
        <v>41486</v>
      </c>
      <c r="E585">
        <v>73750</v>
      </c>
      <c r="F585" t="s">
        <v>70</v>
      </c>
      <c r="H585">
        <v>5700</v>
      </c>
    </row>
    <row r="586" spans="1:8">
      <c r="A586" s="1">
        <v>41486</v>
      </c>
      <c r="B586">
        <v>240.5</v>
      </c>
      <c r="D586" s="1">
        <v>41486</v>
      </c>
      <c r="E586">
        <v>243.5</v>
      </c>
      <c r="F586" t="s">
        <v>179</v>
      </c>
      <c r="H586">
        <v>-16800</v>
      </c>
    </row>
    <row r="587" spans="1:8">
      <c r="A587" s="1">
        <v>41487</v>
      </c>
      <c r="B587">
        <v>242.8</v>
      </c>
      <c r="D587" s="1">
        <v>41488</v>
      </c>
      <c r="E587">
        <v>249</v>
      </c>
      <c r="F587" t="s">
        <v>179</v>
      </c>
      <c r="H587">
        <v>-32800</v>
      </c>
    </row>
    <row r="588" spans="1:8">
      <c r="A588" s="1">
        <v>41488</v>
      </c>
      <c r="B588">
        <v>75340</v>
      </c>
      <c r="D588" s="1">
        <v>41488</v>
      </c>
      <c r="E588">
        <v>74860</v>
      </c>
      <c r="F588" t="s">
        <v>174</v>
      </c>
      <c r="H588">
        <v>22200</v>
      </c>
    </row>
    <row r="589" spans="1:8">
      <c r="A589" s="1">
        <v>41502</v>
      </c>
      <c r="B589">
        <v>263</v>
      </c>
      <c r="D589" s="1">
        <v>41502</v>
      </c>
      <c r="E589">
        <v>268</v>
      </c>
      <c r="F589" t="s">
        <v>179</v>
      </c>
      <c r="H589">
        <v>-26800</v>
      </c>
    </row>
    <row r="590" spans="1:8">
      <c r="A590" s="1">
        <v>41507</v>
      </c>
      <c r="B590">
        <v>73900</v>
      </c>
      <c r="D590" s="1">
        <v>41507</v>
      </c>
      <c r="E590">
        <v>74040</v>
      </c>
      <c r="F590" t="s">
        <v>174</v>
      </c>
      <c r="H590">
        <v>5200</v>
      </c>
    </row>
    <row r="591" spans="1:8">
      <c r="A591" s="1">
        <v>41516</v>
      </c>
      <c r="B591">
        <v>270</v>
      </c>
      <c r="D591" s="1">
        <v>41519</v>
      </c>
      <c r="E591">
        <v>273</v>
      </c>
      <c r="F591" t="s">
        <v>174</v>
      </c>
      <c r="H591">
        <v>13200</v>
      </c>
    </row>
    <row r="592" spans="1:8">
      <c r="A592" s="1">
        <v>41528</v>
      </c>
      <c r="B592">
        <v>76980</v>
      </c>
      <c r="D592" s="1">
        <v>41528</v>
      </c>
      <c r="E592">
        <v>76790</v>
      </c>
      <c r="F592" t="s">
        <v>33</v>
      </c>
      <c r="H592">
        <v>-11300</v>
      </c>
    </row>
    <row r="593" spans="1:11">
      <c r="A593" s="1">
        <v>41528</v>
      </c>
      <c r="B593">
        <v>76960</v>
      </c>
      <c r="D593" s="1">
        <v>41528</v>
      </c>
      <c r="E593">
        <v>76990</v>
      </c>
      <c r="F593" t="s">
        <v>33</v>
      </c>
      <c r="H593">
        <v>-300</v>
      </c>
    </row>
    <row r="594" spans="1:11">
      <c r="A594" s="1">
        <v>41529</v>
      </c>
      <c r="B594">
        <v>76920</v>
      </c>
      <c r="D594" s="1">
        <v>41529</v>
      </c>
      <c r="E594">
        <v>76600</v>
      </c>
      <c r="F594" t="s">
        <v>33</v>
      </c>
      <c r="H594">
        <v>-17800</v>
      </c>
    </row>
    <row r="595" spans="1:11">
      <c r="A595" s="1">
        <v>41544</v>
      </c>
      <c r="B595">
        <v>270.2</v>
      </c>
      <c r="D595" s="1">
        <v>41547</v>
      </c>
      <c r="E595">
        <v>267.5</v>
      </c>
      <c r="F595" t="s">
        <v>180</v>
      </c>
      <c r="H595">
        <v>11900</v>
      </c>
    </row>
    <row r="596" spans="1:11">
      <c r="A596" s="6">
        <v>41556</v>
      </c>
      <c r="B596" s="7">
        <v>265</v>
      </c>
      <c r="C596" s="7"/>
      <c r="D596" s="6">
        <v>41557</v>
      </c>
      <c r="E596" s="7">
        <v>260</v>
      </c>
      <c r="F596" s="7" t="s">
        <v>182</v>
      </c>
      <c r="G596" s="7"/>
      <c r="H596" s="7">
        <v>23400</v>
      </c>
    </row>
    <row r="597" spans="1:11">
      <c r="A597" s="6">
        <v>41564</v>
      </c>
      <c r="B597">
        <v>266</v>
      </c>
      <c r="D597" s="6">
        <v>41564</v>
      </c>
      <c r="E597">
        <v>270</v>
      </c>
      <c r="F597" t="s">
        <v>184</v>
      </c>
      <c r="H597">
        <v>-21600</v>
      </c>
    </row>
    <row r="598" spans="1:11">
      <c r="A598" s="6">
        <v>41634</v>
      </c>
      <c r="B598">
        <v>275</v>
      </c>
      <c r="D598" s="6">
        <v>41635</v>
      </c>
      <c r="E598">
        <v>276</v>
      </c>
      <c r="F598" t="s">
        <v>185</v>
      </c>
      <c r="H598">
        <v>3400</v>
      </c>
    </row>
    <row r="599" spans="1:11">
      <c r="A599" t="s">
        <v>186</v>
      </c>
      <c r="J599">
        <v>19035</v>
      </c>
      <c r="K599" s="5" t="s">
        <v>187</v>
      </c>
    </row>
    <row r="600" spans="1:11">
      <c r="A600" s="1">
        <v>41687</v>
      </c>
      <c r="B600">
        <v>80800</v>
      </c>
      <c r="D600" s="1">
        <v>41687</v>
      </c>
      <c r="E600">
        <v>81100</v>
      </c>
      <c r="F600" t="s">
        <v>7</v>
      </c>
      <c r="H600">
        <v>8900</v>
      </c>
    </row>
    <row r="601" spans="1:11">
      <c r="A601" s="1">
        <v>41691</v>
      </c>
      <c r="B601">
        <v>227</v>
      </c>
      <c r="D601" s="1">
        <v>41694</v>
      </c>
      <c r="E601">
        <v>221.1</v>
      </c>
      <c r="F601" t="s">
        <v>203</v>
      </c>
      <c r="H601">
        <v>-31100</v>
      </c>
    </row>
    <row r="602" spans="1:11">
      <c r="A602" t="s">
        <v>230</v>
      </c>
      <c r="J602">
        <v>-5328</v>
      </c>
      <c r="K602" s="5" t="s">
        <v>231</v>
      </c>
    </row>
    <row r="604" spans="1:11">
      <c r="A604" t="s">
        <v>240</v>
      </c>
    </row>
  </sheetData>
  <autoFilter ref="A1:K535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topLeftCell="A7" zoomScale="85" zoomScaleNormal="85" workbookViewId="0">
      <selection activeCell="K21" sqref="K21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1874028</v>
      </c>
      <c r="C9">
        <v>0</v>
      </c>
      <c r="D9">
        <f>D8+B9</f>
        <v>4559782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3537396</v>
      </c>
      <c r="L9">
        <v>0</v>
      </c>
      <c r="M9">
        <v>0</v>
      </c>
      <c r="N9">
        <f t="shared" si="6"/>
        <v>27.075773468450116</v>
      </c>
      <c r="O9">
        <f t="shared" si="1"/>
        <v>18.489568842325603</v>
      </c>
      <c r="P9">
        <f>(B9/E9)*10</f>
        <v>3.7243912181995595</v>
      </c>
      <c r="Q9">
        <f>(F9/E9)*10</f>
        <v>13.755437947282964</v>
      </c>
      <c r="R9" s="12">
        <f>((F9+B9-L9+K14-K17)/(E9))*10</f>
        <v>16.009173710245104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-740000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20000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topLeftCell="A31" zoomScale="85" zoomScaleNormal="85" workbookViewId="0">
      <selection activeCell="E33" sqref="E33:E34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422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2017-06-16T06:27:11Z</dcterms:modified>
</cp:coreProperties>
</file>