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'老婆合資(投資)'!$A$1:$K$363</definedName>
    <definedName name="_xlnm._FilterDatabase" localSheetId="2" hidden="1">股份統計!$A$1:$I$30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J336" i="1"/>
  <c r="C371"/>
  <c r="Q9" i="5"/>
  <c r="R9"/>
  <c r="R8"/>
  <c r="Q8"/>
  <c r="O9"/>
  <c r="N9"/>
  <c r="P9"/>
  <c r="K8"/>
  <c r="K9" s="1"/>
  <c r="J9"/>
  <c r="F9"/>
  <c r="E9"/>
  <c r="G34" i="6"/>
  <c r="G35"/>
  <c r="F34"/>
  <c r="F35"/>
  <c r="F33"/>
  <c r="G33" s="1"/>
  <c r="F32"/>
  <c r="G32" s="1"/>
  <c r="E8" i="5" l="1"/>
  <c r="G31" i="6"/>
  <c r="F8" i="5"/>
  <c r="F31" i="6"/>
  <c r="C370" i="1"/>
  <c r="F26" i="6"/>
  <c r="H24"/>
  <c r="G24"/>
  <c r="C336" i="1"/>
  <c r="C369"/>
  <c r="C368"/>
  <c r="J327"/>
  <c r="C367"/>
  <c r="C366"/>
  <c r="C365"/>
  <c r="C364"/>
  <c r="C347"/>
  <c r="J324"/>
  <c r="J323"/>
  <c r="J318"/>
  <c r="B317"/>
  <c r="J317" s="1"/>
  <c r="C362"/>
  <c r="C318"/>
  <c r="J305"/>
  <c r="C363"/>
  <c r="C305"/>
  <c r="J304"/>
  <c r="C304"/>
  <c r="J303"/>
  <c r="C302"/>
  <c r="J302"/>
  <c r="J301"/>
  <c r="C301"/>
  <c r="C300"/>
  <c r="J300"/>
  <c r="C299"/>
  <c r="J299"/>
  <c r="J298"/>
  <c r="C298"/>
  <c r="F23" i="6"/>
  <c r="G23" s="1"/>
  <c r="C303" i="1"/>
  <c r="C316"/>
  <c r="C315"/>
  <c r="C297"/>
  <c r="J297"/>
  <c r="B296"/>
  <c r="J296" s="1"/>
  <c r="J293"/>
  <c r="C293"/>
  <c r="J292"/>
  <c r="J291"/>
  <c r="C295"/>
  <c r="C292"/>
  <c r="J290"/>
  <c r="C290"/>
  <c r="C289"/>
  <c r="J289"/>
  <c r="B288"/>
  <c r="J288" s="1"/>
  <c r="C294"/>
  <c r="J280"/>
  <c r="C291"/>
  <c r="J279"/>
  <c r="C279"/>
  <c r="J278"/>
  <c r="C278"/>
  <c r="B276"/>
  <c r="J276" s="1"/>
  <c r="C280"/>
  <c r="J277"/>
  <c r="G22" i="6"/>
  <c r="F22"/>
  <c r="H22" s="1"/>
  <c r="J272" i="1"/>
  <c r="C272"/>
  <c r="C361"/>
  <c r="F20" i="6"/>
  <c r="H20" s="1"/>
  <c r="F21"/>
  <c r="G21" s="1"/>
  <c r="C281" i="1"/>
  <c r="C275"/>
  <c r="H23" i="6" l="1"/>
  <c r="H21"/>
  <c r="G20"/>
  <c r="C274" i="1"/>
  <c r="C273"/>
  <c r="J271"/>
  <c r="J270"/>
  <c r="C270"/>
  <c r="J269"/>
  <c r="C269"/>
  <c r="J268"/>
  <c r="C268"/>
  <c r="C337"/>
  <c r="F27" i="6"/>
  <c r="H27" s="1"/>
  <c r="C271" i="1"/>
  <c r="J266"/>
  <c r="C266"/>
  <c r="J265"/>
  <c r="F30" i="6"/>
  <c r="G30" s="1"/>
  <c r="F29"/>
  <c r="G29" s="1"/>
  <c r="F28"/>
  <c r="G28" s="1"/>
  <c r="F19"/>
  <c r="G19" s="1"/>
  <c r="F18"/>
  <c r="G18" s="1"/>
  <c r="R21" i="5"/>
  <c r="R20"/>
  <c r="Q20"/>
  <c r="P7"/>
  <c r="E3"/>
  <c r="E4" s="1"/>
  <c r="E5" s="1"/>
  <c r="E6" s="1"/>
  <c r="F7"/>
  <c r="D7"/>
  <c r="D8" s="1"/>
  <c r="D9" s="1"/>
  <c r="O8" l="1"/>
  <c r="N7"/>
  <c r="R7"/>
  <c r="J7"/>
  <c r="Q7"/>
  <c r="O7"/>
  <c r="G27" i="6"/>
  <c r="P8" i="5"/>
  <c r="Q21"/>
  <c r="N8"/>
  <c r="M26"/>
  <c r="M29"/>
  <c r="K26"/>
  <c r="B264" i="1"/>
  <c r="J264" s="1"/>
  <c r="J261"/>
  <c r="C314"/>
  <c r="J255"/>
  <c r="J257"/>
  <c r="J258"/>
  <c r="J259"/>
  <c r="J260"/>
  <c r="J256"/>
  <c r="F15" i="6"/>
  <c r="G15" s="1"/>
  <c r="F14"/>
  <c r="G14" s="1"/>
  <c r="C313" i="1" l="1"/>
  <c r="B254"/>
  <c r="J254" s="1"/>
  <c r="J250"/>
  <c r="C250"/>
  <c r="J249"/>
  <c r="C249"/>
  <c r="C326"/>
  <c r="C311"/>
  <c r="C261"/>
  <c r="C312"/>
  <c r="B248"/>
  <c r="J248" s="1"/>
  <c r="C310"/>
  <c r="C360"/>
  <c r="C359"/>
  <c r="C309"/>
  <c r="C308"/>
  <c r="C247"/>
  <c r="C307"/>
  <c r="C246"/>
  <c r="C358"/>
  <c r="C357"/>
  <c r="C321"/>
  <c r="C319"/>
  <c r="C320"/>
  <c r="C356"/>
  <c r="J245"/>
  <c r="B244"/>
  <c r="J244" s="1"/>
  <c r="C243"/>
  <c r="C343"/>
  <c r="J241"/>
  <c r="C241"/>
  <c r="C325"/>
  <c r="C245"/>
  <c r="B240"/>
  <c r="J240" s="1"/>
  <c r="C242"/>
  <c r="C238"/>
  <c r="C322" l="1"/>
  <c r="J236"/>
  <c r="J237"/>
  <c r="C306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346"/>
  <c r="C227"/>
  <c r="C239"/>
  <c r="C226"/>
  <c r="C345"/>
  <c r="C344"/>
  <c r="C224"/>
  <c r="C342"/>
  <c r="C341"/>
  <c r="C340"/>
  <c r="C339"/>
  <c r="C338"/>
  <c r="C355"/>
  <c r="C222"/>
  <c r="J221"/>
  <c r="C221"/>
  <c r="C287"/>
  <c r="C354"/>
  <c r="C284"/>
  <c r="C265"/>
  <c r="C283"/>
  <c r="C262"/>
  <c r="C282"/>
  <c r="C263"/>
  <c r="C251"/>
  <c r="C353"/>
  <c r="C352"/>
  <c r="C286"/>
  <c r="C285"/>
  <c r="J219"/>
  <c r="J220"/>
  <c r="J218"/>
  <c r="J217"/>
  <c r="J212"/>
  <c r="J211"/>
  <c r="J209"/>
  <c r="J208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F17" i="6"/>
  <c r="G17" s="1"/>
  <c r="F16"/>
  <c r="G16" s="1"/>
  <c r="J169" i="1"/>
  <c r="J170"/>
  <c r="J168"/>
  <c r="J167"/>
  <c r="J166"/>
  <c r="J164"/>
  <c r="J165"/>
  <c r="R2" i="5"/>
  <c r="J163" i="1"/>
  <c r="J162"/>
  <c r="J161"/>
  <c r="J160"/>
  <c r="R16" i="5"/>
  <c r="R17"/>
  <c r="R18"/>
  <c r="Q16"/>
  <c r="Q17"/>
  <c r="Q18"/>
  <c r="Q19"/>
  <c r="R15"/>
  <c r="Q15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F3" i="6"/>
  <c r="G3" s="1"/>
  <c r="F5"/>
  <c r="G5" s="1"/>
  <c r="F6"/>
  <c r="G6" s="1"/>
  <c r="F7"/>
  <c r="G7" s="1"/>
  <c r="F9"/>
  <c r="G9" s="1"/>
  <c r="F10"/>
  <c r="G10" s="1"/>
  <c r="F11"/>
  <c r="G11" s="1"/>
  <c r="F12"/>
  <c r="H12" s="1"/>
  <c r="F4"/>
  <c r="G4" s="1"/>
  <c r="F8"/>
  <c r="G8" s="1"/>
  <c r="F2"/>
  <c r="G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G12" i="6" l="1"/>
  <c r="J235" i="1"/>
  <c r="H13" i="6"/>
  <c r="J8" i="5"/>
  <c r="E7"/>
  <c r="R19"/>
  <c r="K6"/>
  <c r="K7" s="1"/>
  <c r="M20" l="1"/>
  <c r="M23" s="1"/>
</calcChain>
</file>

<file path=xl/sharedStrings.xml><?xml version="1.0" encoding="utf-8"?>
<sst xmlns="http://schemas.openxmlformats.org/spreadsheetml/2006/main" count="1054" uniqueCount="428">
  <si>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</si>
  <si>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</si>
  <si>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</si>
  <si>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</si>
  <si>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</si>
  <si>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</si>
  <si>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</si>
  <si>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</si>
  <si>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</si>
  <si>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</si>
  <si>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</si>
  <si>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</si>
  <si>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</si>
  <si>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</si>
  <si>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</si>
  <si>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</si>
  <si>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</si>
  <si>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</si>
  <si>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</si>
  <si>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</si>
  <si>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</si>
  <si>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</si>
  <si>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</si>
  <si>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</si>
  <si>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</si>
  <si>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</si>
  <si>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</si>
  <si>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</si>
  <si>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</si>
  <si>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</si>
  <si>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</si>
  <si>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</si>
  <si>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</si>
  <si>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</si>
  <si>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</si>
  <si>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</si>
  <si>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</si>
  <si>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</si>
  <si>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</si>
  <si>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</si>
  <si>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</si>
  <si>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</si>
  <si>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</si>
  <si>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</si>
  <si>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</si>
  <si>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</si>
  <si>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</si>
  <si>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</si>
  <si>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</si>
  <si>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</si>
  <si>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</si>
  <si>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</si>
  <si>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</si>
  <si>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</si>
  <si>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</si>
  <si>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</si>
  <si>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</si>
  <si>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</si>
  <si>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</si>
  <si>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</si>
  <si>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</si>
  <si>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</si>
  <si>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</si>
  <si>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</si>
  <si>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</si>
  <si>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</si>
  <si>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</si>
  <si>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</si>
  <si>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</si>
  <si>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</si>
  <si>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</si>
  <si>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</si>
  <si>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</si>
  <si>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</si>
  <si>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</si>
  <si>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</si>
  <si>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</si>
  <si>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</si>
  <si>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</si>
  <si>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</si>
  <si>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</si>
  <si>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</si>
  <si>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</si>
  <si>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</si>
  <si>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</si>
  <si>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</si>
  <si>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</si>
  <si>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</si>
  <si>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</si>
  <si>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</si>
  <si>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</si>
  <si>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</si>
  <si>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</si>
  <si>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</si>
  <si>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</si>
  <si>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</si>
  <si>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</si>
  <si>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</si>
  <si>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</si>
  <si>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</si>
  <si>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</si>
  <si>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</si>
  <si>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</si>
  <si>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</si>
  <si>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</si>
  <si>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</si>
  <si>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</si>
  <si>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</si>
  <si>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</si>
  <si>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</si>
  <si>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</si>
  <si>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</si>
  <si>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</si>
  <si>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</si>
  <si>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</si>
  <si>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</si>
  <si>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</si>
  <si>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</si>
  <si>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</si>
  <si>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</si>
  <si>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</si>
  <si>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</si>
  <si>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</si>
  <si>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</si>
  <si>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</si>
  <si>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</si>
  <si>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</si>
  <si>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</si>
  <si>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</si>
  <si>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</si>
  <si>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</si>
  <si>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</si>
  <si>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</si>
  <si>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</si>
  <si>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</si>
  <si>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</si>
  <si>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</si>
  <si>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</si>
  <si>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</si>
  <si>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</si>
  <si>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</si>
  <si>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</si>
  <si>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</si>
  <si>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</si>
  <si>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</si>
  <si>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</si>
  <si>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</si>
  <si>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</si>
  <si>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</si>
  <si>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</si>
  <si>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</si>
  <si>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</si>
  <si>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</si>
  <si>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</si>
  <si>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</si>
  <si>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</si>
  <si>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</si>
  <si>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</si>
  <si>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</si>
  <si>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</si>
  <si>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</si>
  <si>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</si>
  <si>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</si>
  <si>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</si>
  <si>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</si>
  <si>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</si>
  <si>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</si>
  <si>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</si>
  <si>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</si>
  <si>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</si>
  <si>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</si>
  <si>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</si>
  <si>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</si>
  <si>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</si>
  <si>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</si>
  <si>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</si>
  <si>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</si>
  <si>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</si>
  <si>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</si>
  <si>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</si>
  <si>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</si>
  <si>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</si>
  <si>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</si>
  <si>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</si>
  <si>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</si>
  <si>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</si>
  <si>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</si>
  <si>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</si>
  <si>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</si>
  <si>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</si>
  <si>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</si>
  <si>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</si>
  <si>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</si>
  <si>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</si>
  <si>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</si>
  <si>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</si>
  <si>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</si>
  <si>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</si>
  <si>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</si>
  <si>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</si>
  <si>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</si>
  <si>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</si>
  <si>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</si>
  <si>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</si>
  <si>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</si>
  <si>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</si>
  <si>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</si>
  <si>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</si>
  <si>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</si>
  <si>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</si>
  <si>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</si>
  <si>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</si>
  <si>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</si>
  <si>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</si>
  <si>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</si>
  <si>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</si>
  <si>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</si>
  <si>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</si>
  <si>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</si>
  <si>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</si>
  <si>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</si>
  <si>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</si>
  <si>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</si>
  <si>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</si>
  <si>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</si>
  <si>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</si>
  <si>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</si>
  <si>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</si>
  <si>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</si>
  <si>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</si>
  <si>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</si>
  <si>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</si>
  <si>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</si>
  <si>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</si>
  <si>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</si>
  <si>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</si>
  <si>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</si>
  <si>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</si>
  <si>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</si>
  <si>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</si>
  <si>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</si>
  <si>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</si>
  <si>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</si>
  <si>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</si>
  <si>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</si>
  <si>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</si>
  <si>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</si>
  <si>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</si>
  <si>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</si>
  <si>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</si>
  <si>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</si>
  <si>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</si>
  <si>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</si>
  <si>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</si>
  <si>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</si>
  <si>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</si>
  <si>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</si>
  <si>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</si>
  <si>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</si>
  <si>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</si>
  <si>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</si>
  <si>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</si>
  <si>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</si>
  <si>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</si>
  <si>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</si>
  <si>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</si>
  <si>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</si>
  <si>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</si>
  <si>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</si>
  <si>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</si>
  <si>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</si>
  <si>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</si>
  <si>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</si>
  <si>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</si>
  <si>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</si>
  <si>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</si>
  <si>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</si>
  <si>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</si>
  <si>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</si>
  <si>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</si>
  <si>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</si>
  <si>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</si>
  <si>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</si>
  <si>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</si>
  <si>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</si>
  <si>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</si>
  <si>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</si>
  <si>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</si>
  <si>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</si>
  <si>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</si>
  <si>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</si>
  <si>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</si>
  <si>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</si>
  <si>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</si>
  <si>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</si>
  <si>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</si>
  <si>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</si>
  <si>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</si>
  <si>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</si>
  <si>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</si>
  <si>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</si>
  <si>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</si>
  <si>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</si>
  <si>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</si>
  <si>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</si>
  <si>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</si>
  <si>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</si>
  <si>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</si>
  <si>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</si>
  <si>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</si>
  <si>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</si>
  <si>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</si>
  <si>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</si>
  <si>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</si>
  <si>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</si>
  <si>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</si>
  <si>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</si>
  <si>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</si>
  <si>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</si>
  <si>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</si>
  <si>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</si>
  <si>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</si>
  <si>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</si>
  <si>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</si>
  <si>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</si>
  <si>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</si>
  <si>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</si>
  <si>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</si>
  <si>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</si>
  <si>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</si>
  <si>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</si>
  <si>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</si>
  <si>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</si>
  <si>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</si>
  <si>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</si>
  <si>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</si>
  <si>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</si>
  <si>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</si>
  <si>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</si>
  <si>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</si>
  <si>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</si>
  <si>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</si>
  <si>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</si>
  <si>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</si>
  <si>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</si>
  <si>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</si>
  <si>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</si>
  <si>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</si>
  <si>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</si>
  <si>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</si>
  <si>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</si>
  <si>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</si>
  <si>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</si>
  <si>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</si>
  <si>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</si>
  <si>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</si>
  <si>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</si>
  <si>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</si>
  <si>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</si>
  <si>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</si>
  <si>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</si>
  <si>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</si>
  <si>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</si>
  <si>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</si>
  <si>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</si>
  <si>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</si>
  <si>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</si>
  <si>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</si>
  <si>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</si>
  <si>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</si>
  <si>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</si>
  <si>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</si>
  <si>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</si>
  <si>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</si>
  <si>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</si>
  <si>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</si>
  <si>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</si>
  <si>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</si>
  <si>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</si>
  <si>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</si>
  <si>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</si>
  <si>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</si>
  <si>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</si>
  <si>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</si>
  <si>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</si>
  <si>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</si>
  <si>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</si>
  <si>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</si>
  <si>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</si>
  <si>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</si>
  <si>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</si>
  <si>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</si>
  <si>
    <t>吳家基金</t>
    <phoneticPr fontId="1" type="noConversion"/>
  </si>
  <si>
    <t>張數</t>
    <phoneticPr fontId="1" type="noConversion"/>
  </si>
  <si>
    <t>參訪湯石成果(南院)</t>
    <phoneticPr fontId="1" type="noConversion"/>
  </si>
  <si>
    <t>(2383台光電)6張</t>
    <phoneticPr fontId="1" type="noConversion"/>
  </si>
  <si>
    <t>(2383台光電)4張</t>
    <phoneticPr fontId="1" type="noConversion"/>
  </si>
  <si>
    <t>(2383台光電)7張</t>
    <phoneticPr fontId="1" type="noConversion"/>
  </si>
  <si>
    <t>(4972湯石)11張</t>
    <phoneticPr fontId="1" type="noConversion"/>
  </si>
  <si>
    <t xml:space="preserve">2015匯豐信貸成本 </t>
    <phoneticPr fontId="1" type="noConversion"/>
  </si>
  <si>
    <t>(4119 旭富)1張</t>
    <phoneticPr fontId="1" type="noConversion"/>
  </si>
  <si>
    <t>(4972湯石)0.06張</t>
    <phoneticPr fontId="1" type="noConversion"/>
  </si>
  <si>
    <t>台光電</t>
    <phoneticPr fontId="1" type="noConversion"/>
  </si>
  <si>
    <t>湯石</t>
    <phoneticPr fontId="1" type="noConversion"/>
  </si>
  <si>
    <t>鴻海</t>
    <phoneticPr fontId="1" type="noConversion"/>
  </si>
  <si>
    <t>聯德</t>
    <phoneticPr fontId="1" type="noConversion"/>
  </si>
  <si>
    <t>湯石</t>
    <phoneticPr fontId="1" type="noConversion"/>
  </si>
  <si>
    <t>外匯入金3000成本+400媽媽借款息 認虧</t>
    <phoneticPr fontId="1" type="noConversion"/>
  </si>
  <si>
    <t>(4119旭富)19張</t>
    <phoneticPr fontId="1" type="noConversion"/>
  </si>
  <si>
    <t>(4119旭富)5張</t>
    <phoneticPr fontId="1" type="noConversion"/>
  </si>
  <si>
    <t>湯石</t>
    <phoneticPr fontId="1" type="noConversion"/>
  </si>
  <si>
    <t>(4119旭富)1張</t>
    <phoneticPr fontId="1" type="noConversion"/>
  </si>
  <si>
    <t>投資通訊行(品讚總部)(總共63.5萬, 我37.5跟我姊6, 維修20)</t>
    <phoneticPr fontId="1" type="noConversion"/>
  </si>
  <si>
    <t>(4119旭富) 股息</t>
    <phoneticPr fontId="1" type="noConversion"/>
  </si>
  <si>
    <t>(4972湯石) 股息</t>
    <phoneticPr fontId="1" type="noConversion"/>
  </si>
  <si>
    <t>(4972湯石 股票股利0.06*20股 ) 0.001張</t>
    <phoneticPr fontId="1" type="noConversion"/>
  </si>
  <si>
    <t>(4972湯石 股票股利34*20股 ) 0.68張</t>
    <phoneticPr fontId="1" type="noConversion"/>
  </si>
  <si>
    <t>(4972湯石 股票股利11.3*20股 ) 0.226張</t>
    <phoneticPr fontId="1" type="noConversion"/>
  </si>
  <si>
    <t>通訊行傭金退傭</t>
    <phoneticPr fontId="1" type="noConversion"/>
  </si>
  <si>
    <t>Sara Liang</t>
    <phoneticPr fontId="1" type="noConversion"/>
  </si>
  <si>
    <t>梁鳳真(一銀 轉帳)</t>
    <phoneticPr fontId="1" type="noConversion"/>
  </si>
  <si>
    <t>2016/3/14投資50000每股16元, 共3125股,  2016/09/09賣出3000股,5萬給SaraLian
剩下125股賣回吳信達625元</t>
    <phoneticPr fontId="1" type="noConversion"/>
  </si>
  <si>
    <t>Grace Cheng</t>
    <phoneticPr fontId="1" type="noConversion"/>
  </si>
  <si>
    <t>穩懋減資</t>
    <phoneticPr fontId="1" type="noConversion"/>
  </si>
  <si>
    <t>(3105穩懋)694股  本來1張,減資後變成694股</t>
    <phoneticPr fontId="1" type="noConversion"/>
  </si>
  <si>
    <t>鄭君儀(中信 轉帳)</t>
    <phoneticPr fontId="1" type="noConversion"/>
  </si>
  <si>
    <t>2016信用貸款每月出資轉認股</t>
    <phoneticPr fontId="1" type="noConversion"/>
  </si>
  <si>
    <t>2017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</si>
</sst>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0" fillId="2" borderId="0" xfId="0" applyNumberFormat="1" applyFill="1">
      <alignment vertical="center"/>
    </xf>
    <xf numFmtId="0" fontId="7" fillId="2" borderId="0" xfId="0" applyFont="1" applyFill="1">
      <alignment vertical="center"/>
    </xf>
    <xf numFmtId="0" fontId="0" fillId="0" borderId="0" xfId="0" applyAlignment="1">
      <alignment vertical="center" wrapText="1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760525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3050523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</c:numCache>
            </c:numRef>
          </c:val>
        </c:ser>
        <c:marker val="1"/>
        <c:axId val="136586752"/>
        <c:axId val="136588288"/>
      </c:lineChart>
      <c:catAx>
        <c:axId val="136586752"/>
        <c:scaling>
          <c:orientation val="minMax"/>
        </c:scaling>
        <c:axPos val="b"/>
        <c:tickLblPos val="nextTo"/>
        <c:crossAx val="136588288"/>
        <c:crosses val="autoZero"/>
        <c:auto val="1"/>
        <c:lblAlgn val="ctr"/>
        <c:lblOffset val="100"/>
      </c:catAx>
      <c:valAx>
        <c:axId val="136588288"/>
        <c:scaling>
          <c:orientation val="minMax"/>
        </c:scaling>
        <c:axPos val="l"/>
        <c:majorGridlines/>
        <c:numFmt formatCode="General" sourceLinked="1"/>
        <c:tickLblPos val="nextTo"/>
        <c:crossAx val="136586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12</xdr:row>
      <xdr:rowOff>57151</xdr:rowOff>
    </xdr:from>
    <xdr:to>
      <xdr:col>9</xdr:col>
      <xdr:colOff>419100</xdr:colOff>
      <xdr:row>25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16"/>
  <sheetViews>
    <sheetView topLeftCell="A252" zoomScale="85" zoomScaleNormal="85" workbookViewId="0">
      <selection activeCell="J336" sqref="J268:J336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2">
      <c r="A1" s="2" t="s">
        <v>0</v>
      </c>
      <c r="B1" s="2" t="s">
        <v>1</v>
      </c>
      <c r="C1" s="2" t="s">
        <v>360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  <c r="L1" s="2" t="s">
        <v>393</v>
      </c>
    </row>
    <row r="2" spans="1:12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2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2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2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2">
      <c r="A6" s="1">
        <v>40755</v>
      </c>
      <c r="K6" s="12" t="s">
        <v>51</v>
      </c>
    </row>
    <row r="7" spans="1:12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2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2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2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2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2">
      <c r="A12" s="1">
        <v>40981</v>
      </c>
      <c r="B12">
        <v>-31044</v>
      </c>
      <c r="F12" t="s">
        <v>72</v>
      </c>
      <c r="K12" t="s">
        <v>83</v>
      </c>
    </row>
    <row r="13" spans="1:12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2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2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2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273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270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270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270</v>
      </c>
    </row>
    <row r="121" spans="1:11">
      <c r="A121" s="1">
        <v>41865</v>
      </c>
      <c r="D121" s="1"/>
      <c r="J121">
        <v>9980</v>
      </c>
      <c r="K121" t="s">
        <v>276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280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274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286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287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288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391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299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272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272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242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242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300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269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269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269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269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242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269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269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269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269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269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269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269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269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269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274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304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305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305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298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306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312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311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271</v>
      </c>
    </row>
    <row r="163" spans="1:11">
      <c r="A163" s="1" t="s">
        <v>327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326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271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271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271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314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314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320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313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323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313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313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328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329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330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333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333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343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343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333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344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333</v>
      </c>
    </row>
    <row r="192" spans="1:11">
      <c r="A192" s="1">
        <v>41964</v>
      </c>
      <c r="D192" s="1">
        <v>42185</v>
      </c>
      <c r="J192">
        <v>-10196</v>
      </c>
      <c r="K192" s="12" t="s">
        <v>345</v>
      </c>
    </row>
    <row r="193" spans="1:11">
      <c r="A193" s="1">
        <v>41956</v>
      </c>
      <c r="D193" s="1">
        <v>42186</v>
      </c>
      <c r="J193">
        <v>-19427</v>
      </c>
      <c r="K193" s="12" t="s">
        <v>346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343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333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333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349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351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349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349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352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330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351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356</v>
      </c>
    </row>
    <row r="214" spans="1:11">
      <c r="A214" s="1">
        <v>42235</v>
      </c>
      <c r="D214" s="1"/>
      <c r="J214">
        <v>14032</v>
      </c>
      <c r="K214" t="s">
        <v>357</v>
      </c>
    </row>
    <row r="215" spans="1:11">
      <c r="A215" s="1">
        <v>42236</v>
      </c>
      <c r="D215" s="1"/>
      <c r="J215">
        <v>40760</v>
      </c>
      <c r="K215" t="s">
        <v>358</v>
      </c>
    </row>
    <row r="216" spans="1:11">
      <c r="A216" s="1">
        <v>42236</v>
      </c>
      <c r="D216" s="1"/>
      <c r="J216">
        <v>252157</v>
      </c>
      <c r="K216" t="s">
        <v>358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353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353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353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362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361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352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363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361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352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333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366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365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367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364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368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347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369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352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371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373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  <c r="K244" t="s">
        <v>405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352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376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376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  <c r="K248" t="s">
        <v>404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359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352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333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333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333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  <c r="K254" t="s">
        <v>403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275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378</v>
      </c>
    </row>
    <row r="257" spans="1:12">
      <c r="A257" s="1">
        <v>42369</v>
      </c>
      <c r="B257">
        <v>10196</v>
      </c>
      <c r="J257">
        <f t="shared" ref="J257:J260" si="6">-B257</f>
        <v>-10196</v>
      </c>
      <c r="K257" s="12" t="s">
        <v>379</v>
      </c>
    </row>
    <row r="258" spans="1:12" s="2" customFormat="1">
      <c r="A258" s="14">
        <v>42369</v>
      </c>
      <c r="B258" s="2">
        <v>15722</v>
      </c>
      <c r="J258" s="2">
        <f t="shared" si="6"/>
        <v>-15722</v>
      </c>
      <c r="K258" s="15" t="s">
        <v>399</v>
      </c>
    </row>
    <row r="259" spans="1:12">
      <c r="A259" s="1">
        <v>42369</v>
      </c>
      <c r="B259">
        <v>30384</v>
      </c>
      <c r="J259">
        <f t="shared" si="6"/>
        <v>-30384</v>
      </c>
      <c r="K259" s="12" t="s">
        <v>380</v>
      </c>
    </row>
    <row r="260" spans="1:12">
      <c r="A260" s="1">
        <v>42369</v>
      </c>
      <c r="B260">
        <v>5153</v>
      </c>
      <c r="J260">
        <f t="shared" si="6"/>
        <v>-5153</v>
      </c>
      <c r="K260" s="12" t="s">
        <v>381</v>
      </c>
    </row>
    <row r="261" spans="1:12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333</v>
      </c>
    </row>
    <row r="262" spans="1:12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333</v>
      </c>
    </row>
    <row r="263" spans="1:12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333</v>
      </c>
    </row>
    <row r="264" spans="1:12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>E264-B264</f>
        <v>5703</v>
      </c>
      <c r="K264" t="s">
        <v>403</v>
      </c>
    </row>
    <row r="265" spans="1:12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ref="J265:J266" si="7">E265-B265</f>
        <v>5920</v>
      </c>
      <c r="K265" t="s">
        <v>354</v>
      </c>
    </row>
    <row r="266" spans="1:12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387</v>
      </c>
    </row>
    <row r="267" spans="1:12">
      <c r="A267" s="1">
        <v>42370</v>
      </c>
      <c r="D267" s="1"/>
      <c r="J267" s="5"/>
      <c r="K267" s="12" t="s">
        <v>390</v>
      </c>
    </row>
    <row r="268" spans="1:12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387</v>
      </c>
    </row>
    <row r="269" spans="1:12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387</v>
      </c>
    </row>
    <row r="270" spans="1:12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387</v>
      </c>
    </row>
    <row r="271" spans="1:12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354</v>
      </c>
    </row>
    <row r="272" spans="1:12" ht="15.75" customHeight="1">
      <c r="A272" s="4">
        <v>42419</v>
      </c>
      <c r="B272" s="5">
        <v>116899</v>
      </c>
      <c r="C272" s="5">
        <f>B272/2</f>
        <v>58449.5</v>
      </c>
      <c r="D272" s="4">
        <v>42419</v>
      </c>
      <c r="E272" s="5">
        <v>117562</v>
      </c>
      <c r="F272" t="s">
        <v>7</v>
      </c>
      <c r="J272">
        <f>E272-B272</f>
        <v>663</v>
      </c>
      <c r="K272" t="s">
        <v>352</v>
      </c>
      <c r="L272">
        <v>2</v>
      </c>
    </row>
    <row r="273" spans="1:12" ht="15.75" customHeight="1">
      <c r="A273" s="4">
        <v>42399</v>
      </c>
      <c r="B273" s="5">
        <v>174148</v>
      </c>
      <c r="C273" s="5">
        <f>B273/3</f>
        <v>58049.333333333336</v>
      </c>
      <c r="D273" s="4"/>
      <c r="E273" s="5"/>
      <c r="F273" t="s">
        <v>7</v>
      </c>
      <c r="K273" t="s">
        <v>387</v>
      </c>
      <c r="L273">
        <v>3</v>
      </c>
    </row>
    <row r="274" spans="1:12" ht="15.75" customHeight="1">
      <c r="A274" s="4">
        <v>42403</v>
      </c>
      <c r="B274" s="5">
        <v>57849</v>
      </c>
      <c r="C274" s="5">
        <f>B274/1</f>
        <v>57849</v>
      </c>
      <c r="D274" s="4"/>
      <c r="E274" s="5"/>
      <c r="F274" t="s">
        <v>7</v>
      </c>
      <c r="K274" t="s">
        <v>349</v>
      </c>
      <c r="L274">
        <v>1</v>
      </c>
    </row>
    <row r="275" spans="1:12" ht="15.75" customHeight="1">
      <c r="A275" s="4">
        <v>42416</v>
      </c>
      <c r="B275" s="5">
        <v>114097</v>
      </c>
      <c r="C275" s="5">
        <f t="shared" ref="C275" si="8">B275/2</f>
        <v>57048.5</v>
      </c>
      <c r="D275" s="4"/>
      <c r="E275" s="5"/>
      <c r="F275" t="s">
        <v>7</v>
      </c>
      <c r="K275" t="s">
        <v>352</v>
      </c>
      <c r="L275">
        <v>2</v>
      </c>
    </row>
    <row r="276" spans="1:12">
      <c r="A276" s="1"/>
      <c r="B276" s="5">
        <f>SUM(B273:B275)</f>
        <v>346094</v>
      </c>
      <c r="C276" s="5"/>
      <c r="D276" s="4">
        <v>42422</v>
      </c>
      <c r="E276" s="5">
        <v>352686</v>
      </c>
      <c r="J276">
        <f>E276-B276</f>
        <v>6592</v>
      </c>
      <c r="K276" t="s">
        <v>402</v>
      </c>
    </row>
    <row r="277" spans="1:12">
      <c r="A277" s="1">
        <v>42420</v>
      </c>
      <c r="B277">
        <v>1880</v>
      </c>
      <c r="J277">
        <f>-B277</f>
        <v>-1880</v>
      </c>
      <c r="K277" s="12" t="s">
        <v>394</v>
      </c>
    </row>
    <row r="278" spans="1:12" ht="15.75" customHeight="1">
      <c r="A278" s="4">
        <v>42423</v>
      </c>
      <c r="B278" s="5">
        <v>234600</v>
      </c>
      <c r="C278" s="5">
        <f>B278/4</f>
        <v>58650</v>
      </c>
      <c r="D278" s="4">
        <v>42423</v>
      </c>
      <c r="E278" s="5">
        <v>234727</v>
      </c>
      <c r="F278" t="s">
        <v>7</v>
      </c>
      <c r="J278">
        <f>E278-B278</f>
        <v>127</v>
      </c>
      <c r="K278" t="s">
        <v>396</v>
      </c>
      <c r="L278">
        <v>4</v>
      </c>
    </row>
    <row r="279" spans="1:12" ht="15.75" customHeight="1">
      <c r="A279" s="4">
        <v>42424</v>
      </c>
      <c r="B279" s="5">
        <v>118701</v>
      </c>
      <c r="C279" s="5">
        <f>B279/2</f>
        <v>59350.5</v>
      </c>
      <c r="D279" s="4">
        <v>42424</v>
      </c>
      <c r="E279" s="5">
        <v>119538</v>
      </c>
      <c r="F279" t="s">
        <v>7</v>
      </c>
      <c r="J279">
        <f>E279-B279</f>
        <v>837</v>
      </c>
      <c r="K279" t="s">
        <v>352</v>
      </c>
      <c r="L279">
        <v>2</v>
      </c>
    </row>
    <row r="280" spans="1:12" ht="15.75" customHeight="1">
      <c r="A280" s="4">
        <v>42422</v>
      </c>
      <c r="B280" s="5">
        <v>356104</v>
      </c>
      <c r="C280" s="5">
        <f>B280/6</f>
        <v>59350.666666666664</v>
      </c>
      <c r="D280" s="4">
        <v>42424</v>
      </c>
      <c r="E280" s="5">
        <v>358613</v>
      </c>
      <c r="F280" t="s">
        <v>7</v>
      </c>
      <c r="J280">
        <f>E280-B280</f>
        <v>2509</v>
      </c>
      <c r="K280" t="s">
        <v>395</v>
      </c>
      <c r="L280">
        <v>6</v>
      </c>
    </row>
    <row r="281" spans="1:12">
      <c r="A281" s="1">
        <v>42417</v>
      </c>
      <c r="B281" s="5">
        <v>73462</v>
      </c>
      <c r="C281" s="5">
        <f>B281/2</f>
        <v>36731</v>
      </c>
      <c r="D281" s="4"/>
      <c r="E281" s="5"/>
      <c r="F281" t="s">
        <v>7</v>
      </c>
      <c r="K281" t="s">
        <v>343</v>
      </c>
      <c r="L281">
        <v>2</v>
      </c>
    </row>
    <row r="282" spans="1:12">
      <c r="A282" s="1">
        <v>42229</v>
      </c>
      <c r="B282" s="5">
        <v>34529</v>
      </c>
      <c r="C282" s="5">
        <f t="shared" ref="C282:C283" si="9">B282/1</f>
        <v>34529</v>
      </c>
      <c r="D282" s="4"/>
      <c r="E282" s="5"/>
      <c r="F282" t="s">
        <v>7</v>
      </c>
      <c r="K282" t="s">
        <v>333</v>
      </c>
      <c r="L282">
        <v>1</v>
      </c>
    </row>
    <row r="283" spans="1:12">
      <c r="A283" s="1">
        <v>42230</v>
      </c>
      <c r="B283" s="5">
        <v>34329</v>
      </c>
      <c r="C283" s="5">
        <f t="shared" si="9"/>
        <v>34329</v>
      </c>
      <c r="D283" s="4"/>
      <c r="E283" s="5"/>
      <c r="F283" t="s">
        <v>7</v>
      </c>
      <c r="K283" t="s">
        <v>333</v>
      </c>
      <c r="L283">
        <v>1</v>
      </c>
    </row>
    <row r="284" spans="1:12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333</v>
      </c>
      <c r="L284">
        <v>1</v>
      </c>
    </row>
    <row r="285" spans="1:12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359</v>
      </c>
      <c r="L285">
        <v>3</v>
      </c>
    </row>
    <row r="286" spans="1:12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333</v>
      </c>
      <c r="L286">
        <v>1</v>
      </c>
    </row>
    <row r="287" spans="1:12">
      <c r="A287" s="1">
        <v>42226</v>
      </c>
      <c r="B287" s="5">
        <v>33778</v>
      </c>
      <c r="C287" s="5">
        <f>B287/1</f>
        <v>33778</v>
      </c>
      <c r="D287" s="4"/>
      <c r="E287" s="5"/>
      <c r="F287" t="s">
        <v>7</v>
      </c>
      <c r="K287" t="s">
        <v>333</v>
      </c>
      <c r="L287">
        <v>1</v>
      </c>
    </row>
    <row r="288" spans="1:12">
      <c r="A288" s="1"/>
      <c r="B288" s="5">
        <f>SUM(B281:B287)</f>
        <v>345792</v>
      </c>
      <c r="C288" s="5"/>
      <c r="D288" s="4">
        <v>42424</v>
      </c>
      <c r="E288" s="5">
        <v>369372</v>
      </c>
      <c r="J288">
        <f t="shared" ref="J288:J293" si="10">E288-B288</f>
        <v>23580</v>
      </c>
      <c r="K288" t="s">
        <v>403</v>
      </c>
    </row>
    <row r="289" spans="1:12" ht="15.75" customHeight="1">
      <c r="A289" s="4">
        <v>42425</v>
      </c>
      <c r="B289" s="5">
        <v>177151</v>
      </c>
      <c r="C289" s="5">
        <f>B289/3</f>
        <v>59050.333333333336</v>
      </c>
      <c r="D289" s="4">
        <v>42425</v>
      </c>
      <c r="E289" s="5">
        <v>178709</v>
      </c>
      <c r="F289" t="s">
        <v>7</v>
      </c>
      <c r="J289">
        <f t="shared" si="10"/>
        <v>1558</v>
      </c>
      <c r="K289" t="s">
        <v>387</v>
      </c>
      <c r="L289">
        <v>3</v>
      </c>
    </row>
    <row r="290" spans="1:12" ht="15.75" customHeight="1">
      <c r="A290" s="4">
        <v>42425</v>
      </c>
      <c r="B290" s="5">
        <v>181054</v>
      </c>
      <c r="C290" s="5">
        <f>B290/3</f>
        <v>60351.333333333336</v>
      </c>
      <c r="D290" s="4">
        <v>42426</v>
      </c>
      <c r="E290" s="5">
        <v>181100</v>
      </c>
      <c r="F290" t="s">
        <v>7</v>
      </c>
      <c r="J290">
        <f t="shared" si="10"/>
        <v>46</v>
      </c>
      <c r="K290" t="s">
        <v>387</v>
      </c>
      <c r="L290">
        <v>3</v>
      </c>
    </row>
    <row r="291" spans="1:12" ht="15.75" customHeight="1">
      <c r="A291" s="4">
        <v>42424</v>
      </c>
      <c r="B291" s="5">
        <v>363310</v>
      </c>
      <c r="C291" s="5">
        <f>B291/6</f>
        <v>60551.666666666664</v>
      </c>
      <c r="D291" s="4">
        <v>42430</v>
      </c>
      <c r="E291" s="5">
        <v>363395</v>
      </c>
      <c r="F291" t="s">
        <v>7</v>
      </c>
      <c r="J291">
        <f t="shared" si="10"/>
        <v>85</v>
      </c>
      <c r="K291" t="s">
        <v>395</v>
      </c>
      <c r="L291">
        <v>6</v>
      </c>
    </row>
    <row r="292" spans="1:12" ht="15.75" customHeight="1">
      <c r="A292" s="4">
        <v>42430</v>
      </c>
      <c r="B292" s="5">
        <v>364511</v>
      </c>
      <c r="C292" s="5">
        <f>B292/6</f>
        <v>60751.833333333336</v>
      </c>
      <c r="D292" s="4">
        <v>42430</v>
      </c>
      <c r="E292" s="5">
        <v>364590</v>
      </c>
      <c r="F292" t="s">
        <v>7</v>
      </c>
      <c r="J292">
        <f t="shared" si="10"/>
        <v>79</v>
      </c>
      <c r="K292" t="s">
        <v>395</v>
      </c>
      <c r="L292">
        <v>6</v>
      </c>
    </row>
    <row r="293" spans="1:12" ht="15.75" customHeight="1">
      <c r="A293" s="4">
        <v>42431</v>
      </c>
      <c r="B293" s="5">
        <v>371117</v>
      </c>
      <c r="C293" s="5">
        <f>B293/6</f>
        <v>61852.833333333336</v>
      </c>
      <c r="D293" s="4">
        <v>42431</v>
      </c>
      <c r="E293" s="5">
        <v>372360</v>
      </c>
      <c r="F293" t="s">
        <v>7</v>
      </c>
      <c r="J293">
        <f t="shared" si="10"/>
        <v>1243</v>
      </c>
      <c r="K293" t="s">
        <v>395</v>
      </c>
      <c r="L293">
        <v>6</v>
      </c>
    </row>
    <row r="294" spans="1:12" ht="15.75" customHeight="1">
      <c r="A294" s="4">
        <v>42424</v>
      </c>
      <c r="B294" s="5">
        <v>360908</v>
      </c>
      <c r="C294" s="5">
        <f>B294/6</f>
        <v>60151.333333333336</v>
      </c>
      <c r="D294" s="4"/>
      <c r="E294" s="5"/>
      <c r="F294" t="s">
        <v>7</v>
      </c>
      <c r="K294" t="s">
        <v>395</v>
      </c>
      <c r="L294">
        <v>6</v>
      </c>
    </row>
    <row r="295" spans="1:12" ht="15.75" customHeight="1">
      <c r="A295" s="4">
        <v>42430</v>
      </c>
      <c r="B295" s="5">
        <v>366312</v>
      </c>
      <c r="C295" s="5">
        <f>B295/6</f>
        <v>61052</v>
      </c>
      <c r="D295" s="4"/>
      <c r="E295" s="5"/>
      <c r="F295" t="s">
        <v>7</v>
      </c>
      <c r="K295" t="s">
        <v>395</v>
      </c>
      <c r="L295">
        <v>6</v>
      </c>
    </row>
    <row r="296" spans="1:12" ht="15.75" customHeight="1">
      <c r="A296" s="4"/>
      <c r="B296" s="5">
        <f>SUM(B294:B295)</f>
        <v>727220</v>
      </c>
      <c r="C296" s="5"/>
      <c r="D296" s="4">
        <v>42432</v>
      </c>
      <c r="E296" s="5">
        <v>729179</v>
      </c>
      <c r="J296">
        <f>E296-B296</f>
        <v>1959</v>
      </c>
      <c r="K296" t="s">
        <v>402</v>
      </c>
    </row>
    <row r="297" spans="1:12" ht="15.75" customHeight="1">
      <c r="A297" s="4">
        <v>42432</v>
      </c>
      <c r="B297" s="5">
        <v>422460</v>
      </c>
      <c r="C297" s="5">
        <f>B297/7</f>
        <v>60351.428571428572</v>
      </c>
      <c r="D297" s="4">
        <v>42432</v>
      </c>
      <c r="E297" s="5">
        <v>423263</v>
      </c>
      <c r="F297" t="s">
        <v>7</v>
      </c>
      <c r="J297">
        <f t="shared" ref="J297:J299" si="11">E297-B297</f>
        <v>803</v>
      </c>
      <c r="K297" t="s">
        <v>397</v>
      </c>
      <c r="L297">
        <v>7</v>
      </c>
    </row>
    <row r="298" spans="1:12" ht="15.75" customHeight="1">
      <c r="A298" s="4">
        <v>42446</v>
      </c>
      <c r="B298" s="5">
        <v>218186</v>
      </c>
      <c r="C298" s="5">
        <f>B298/4</f>
        <v>54546.5</v>
      </c>
      <c r="D298" s="4">
        <v>42446</v>
      </c>
      <c r="E298" s="5">
        <v>218755</v>
      </c>
      <c r="F298" t="s">
        <v>7</v>
      </c>
      <c r="J298">
        <f t="shared" si="11"/>
        <v>569</v>
      </c>
      <c r="K298" t="s">
        <v>396</v>
      </c>
      <c r="L298">
        <v>4</v>
      </c>
    </row>
    <row r="299" spans="1:12">
      <c r="A299" s="1">
        <v>42454</v>
      </c>
      <c r="B299" s="5">
        <v>84621</v>
      </c>
      <c r="C299" s="5">
        <f>B299/2</f>
        <v>42310.5</v>
      </c>
      <c r="D299" s="1">
        <v>42454</v>
      </c>
      <c r="E299" s="5">
        <v>84985</v>
      </c>
      <c r="F299" t="s">
        <v>7</v>
      </c>
      <c r="J299">
        <f t="shared" si="11"/>
        <v>364</v>
      </c>
      <c r="K299" t="s">
        <v>343</v>
      </c>
      <c r="L299">
        <v>2</v>
      </c>
    </row>
    <row r="300" spans="1:12">
      <c r="A300" s="1">
        <v>42454</v>
      </c>
      <c r="B300" s="5">
        <v>473151</v>
      </c>
      <c r="C300" s="5">
        <f>B300/11</f>
        <v>43013.727272727272</v>
      </c>
      <c r="D300" s="1">
        <v>42467</v>
      </c>
      <c r="E300" s="5">
        <v>474533</v>
      </c>
      <c r="F300" t="s">
        <v>7</v>
      </c>
      <c r="J300">
        <f t="shared" ref="J300:J301" si="12">E300-B300</f>
        <v>1382</v>
      </c>
      <c r="K300" t="s">
        <v>398</v>
      </c>
      <c r="L300">
        <v>11</v>
      </c>
    </row>
    <row r="301" spans="1:12">
      <c r="A301" s="1">
        <v>42481</v>
      </c>
      <c r="B301" s="5">
        <v>84171</v>
      </c>
      <c r="C301" s="5">
        <f>B301/2</f>
        <v>42085.5</v>
      </c>
      <c r="D301" s="1">
        <v>42481</v>
      </c>
      <c r="E301" s="5">
        <v>84580</v>
      </c>
      <c r="F301" t="s">
        <v>7</v>
      </c>
      <c r="J301">
        <f t="shared" si="12"/>
        <v>409</v>
      </c>
      <c r="K301" t="s">
        <v>343</v>
      </c>
      <c r="L301">
        <v>2</v>
      </c>
    </row>
    <row r="302" spans="1:12">
      <c r="A302" s="1">
        <v>42500</v>
      </c>
      <c r="B302" s="5">
        <v>41785</v>
      </c>
      <c r="C302" s="5">
        <f>B302/1</f>
        <v>41785</v>
      </c>
      <c r="D302" s="1">
        <v>42500</v>
      </c>
      <c r="E302" s="5">
        <v>42144</v>
      </c>
      <c r="F302" t="s">
        <v>7</v>
      </c>
      <c r="J302">
        <f t="shared" ref="J302:J305" si="13">E302-B302</f>
        <v>359</v>
      </c>
      <c r="K302" t="s">
        <v>333</v>
      </c>
      <c r="L302">
        <v>1</v>
      </c>
    </row>
    <row r="303" spans="1:12" ht="15.75" customHeight="1">
      <c r="A303" s="4">
        <v>42439</v>
      </c>
      <c r="B303" s="5">
        <v>114697</v>
      </c>
      <c r="C303" s="5">
        <f t="shared" ref="C303" si="14">B303/2</f>
        <v>57348.5</v>
      </c>
      <c r="D303" s="4">
        <v>42503</v>
      </c>
      <c r="E303" s="5">
        <v>123722</v>
      </c>
      <c r="F303" t="s">
        <v>7</v>
      </c>
      <c r="J303">
        <f t="shared" si="13"/>
        <v>9025</v>
      </c>
      <c r="K303" t="s">
        <v>352</v>
      </c>
      <c r="L303">
        <v>2</v>
      </c>
    </row>
    <row r="304" spans="1:12">
      <c r="A304" s="1">
        <v>42516</v>
      </c>
      <c r="B304">
        <v>160114</v>
      </c>
      <c r="C304" s="5">
        <f>B304/2</f>
        <v>80057</v>
      </c>
      <c r="D304" s="1">
        <v>42516</v>
      </c>
      <c r="E304" s="5">
        <v>160779</v>
      </c>
      <c r="F304" t="s">
        <v>7</v>
      </c>
      <c r="J304">
        <f t="shared" si="13"/>
        <v>665</v>
      </c>
      <c r="K304" t="s">
        <v>344</v>
      </c>
      <c r="L304">
        <v>2</v>
      </c>
    </row>
    <row r="305" spans="1:12">
      <c r="A305" s="1">
        <v>42503</v>
      </c>
      <c r="B305" s="5">
        <v>83772</v>
      </c>
      <c r="C305" s="5">
        <f>B305/2</f>
        <v>41886</v>
      </c>
      <c r="D305" s="4">
        <v>42517</v>
      </c>
      <c r="E305" s="5">
        <v>85832</v>
      </c>
      <c r="F305" t="s">
        <v>7</v>
      </c>
      <c r="J305">
        <f t="shared" si="13"/>
        <v>2060</v>
      </c>
      <c r="K305" t="s">
        <v>343</v>
      </c>
      <c r="L305">
        <v>2</v>
      </c>
    </row>
    <row r="306" spans="1:12">
      <c r="A306" s="4">
        <v>42293</v>
      </c>
      <c r="B306" s="5">
        <v>355252</v>
      </c>
      <c r="C306" s="5">
        <f>B306/5</f>
        <v>71050.399999999994</v>
      </c>
      <c r="D306" s="4"/>
      <c r="E306" s="5"/>
      <c r="F306" t="s">
        <v>7</v>
      </c>
      <c r="K306" t="s">
        <v>375</v>
      </c>
      <c r="L306">
        <v>5</v>
      </c>
    </row>
    <row r="307" spans="1:12">
      <c r="A307" s="4">
        <v>42321</v>
      </c>
      <c r="B307" s="5">
        <v>128691</v>
      </c>
      <c r="C307" s="5">
        <f t="shared" ref="C307:C312" si="15">B307/2</f>
        <v>64345.5</v>
      </c>
      <c r="D307" s="4"/>
      <c r="E307" s="5"/>
      <c r="F307" t="s">
        <v>7</v>
      </c>
      <c r="K307" t="s">
        <v>352</v>
      </c>
      <c r="L307">
        <v>2</v>
      </c>
    </row>
    <row r="308" spans="1:12">
      <c r="A308" s="4">
        <v>42325</v>
      </c>
      <c r="B308" s="5">
        <v>131493</v>
      </c>
      <c r="C308" s="5">
        <f t="shared" si="15"/>
        <v>65746.5</v>
      </c>
      <c r="D308" s="4"/>
      <c r="E308" s="5"/>
      <c r="F308" t="s">
        <v>7</v>
      </c>
      <c r="K308" t="s">
        <v>352</v>
      </c>
      <c r="L308">
        <v>2</v>
      </c>
    </row>
    <row r="309" spans="1:12">
      <c r="A309" s="4">
        <v>42325</v>
      </c>
      <c r="B309" s="5">
        <v>132094</v>
      </c>
      <c r="C309" s="5">
        <f t="shared" si="15"/>
        <v>66047</v>
      </c>
      <c r="D309" s="4"/>
      <c r="E309" s="5"/>
      <c r="F309" t="s">
        <v>7</v>
      </c>
      <c r="K309" t="s">
        <v>352</v>
      </c>
      <c r="L309">
        <v>2</v>
      </c>
    </row>
    <row r="310" spans="1:12" ht="15.75" customHeight="1">
      <c r="A310" s="4">
        <v>42326</v>
      </c>
      <c r="B310" s="5">
        <v>131693</v>
      </c>
      <c r="C310" s="5">
        <f t="shared" si="15"/>
        <v>65846.5</v>
      </c>
      <c r="D310" s="4"/>
      <c r="E310" s="5"/>
      <c r="F310" t="s">
        <v>7</v>
      </c>
      <c r="K310" t="s">
        <v>352</v>
      </c>
      <c r="L310">
        <v>2</v>
      </c>
    </row>
    <row r="311" spans="1:12" ht="15.75" customHeight="1">
      <c r="A311" s="4">
        <v>42334</v>
      </c>
      <c r="B311" s="5">
        <v>125889</v>
      </c>
      <c r="C311" s="5">
        <f t="shared" si="15"/>
        <v>62944.5</v>
      </c>
      <c r="D311" s="4"/>
      <c r="E311" s="5"/>
      <c r="F311" t="s">
        <v>7</v>
      </c>
      <c r="K311" t="s">
        <v>352</v>
      </c>
      <c r="L311">
        <v>2</v>
      </c>
    </row>
    <row r="312" spans="1:12" ht="15.75" customHeight="1">
      <c r="A312" s="4">
        <v>42339</v>
      </c>
      <c r="B312" s="5">
        <v>130092</v>
      </c>
      <c r="C312" s="5">
        <f t="shared" si="15"/>
        <v>65046</v>
      </c>
      <c r="D312" s="4"/>
      <c r="E312" s="5"/>
      <c r="F312" t="s">
        <v>7</v>
      </c>
      <c r="K312" t="s">
        <v>352</v>
      </c>
      <c r="L312">
        <v>2</v>
      </c>
    </row>
    <row r="313" spans="1:12" ht="15.75" customHeight="1">
      <c r="A313" s="4">
        <v>42342</v>
      </c>
      <c r="B313" s="5">
        <v>127891</v>
      </c>
      <c r="C313" s="5">
        <f t="shared" ref="C313" si="16">B313/2</f>
        <v>63945.5</v>
      </c>
      <c r="D313" s="4"/>
      <c r="E313" s="5"/>
      <c r="F313" t="s">
        <v>7</v>
      </c>
      <c r="K313" t="s">
        <v>352</v>
      </c>
      <c r="L313">
        <v>2</v>
      </c>
    </row>
    <row r="314" spans="1:12" ht="15.75" customHeight="1">
      <c r="A314" s="4">
        <v>42345</v>
      </c>
      <c r="B314" s="5">
        <v>128691</v>
      </c>
      <c r="C314" s="5">
        <f t="shared" ref="C314" si="17">B314/2</f>
        <v>64345.5</v>
      </c>
      <c r="D314" s="4"/>
      <c r="E314" s="5"/>
      <c r="F314" t="s">
        <v>7</v>
      </c>
      <c r="K314" t="s">
        <v>352</v>
      </c>
      <c r="L314">
        <v>2</v>
      </c>
    </row>
    <row r="315" spans="1:12" ht="15.75" customHeight="1">
      <c r="A315" s="4">
        <v>42432</v>
      </c>
      <c r="B315" s="5">
        <v>368714</v>
      </c>
      <c r="C315" s="5">
        <f>B315/6</f>
        <v>61452.333333333336</v>
      </c>
      <c r="D315" s="4"/>
      <c r="E315" s="5"/>
      <c r="F315" t="s">
        <v>7</v>
      </c>
      <c r="K315" t="s">
        <v>395</v>
      </c>
      <c r="L315">
        <v>6</v>
      </c>
    </row>
    <row r="316" spans="1:12" ht="15.75" customHeight="1">
      <c r="A316" s="4">
        <v>42432</v>
      </c>
      <c r="B316" s="5">
        <v>371616</v>
      </c>
      <c r="C316" s="5">
        <f>B316/6</f>
        <v>61936</v>
      </c>
      <c r="D316" s="4"/>
      <c r="E316" s="5"/>
      <c r="F316" t="s">
        <v>7</v>
      </c>
      <c r="K316" t="s">
        <v>395</v>
      </c>
      <c r="L316">
        <v>6</v>
      </c>
    </row>
    <row r="317" spans="1:12" ht="15.75" customHeight="1">
      <c r="A317" s="4"/>
      <c r="B317" s="5">
        <f>SUM(B306:B316)</f>
        <v>2132116</v>
      </c>
      <c r="C317" s="5"/>
      <c r="D317" s="4">
        <v>42545</v>
      </c>
      <c r="E317" s="5">
        <v>2365049</v>
      </c>
      <c r="J317">
        <f>E317-B317</f>
        <v>232933</v>
      </c>
      <c r="K317" t="s">
        <v>402</v>
      </c>
    </row>
    <row r="318" spans="1:12">
      <c r="A318" s="1">
        <v>42503</v>
      </c>
      <c r="B318" s="5">
        <v>84560</v>
      </c>
      <c r="C318" s="5">
        <f>B318/1</f>
        <v>84560</v>
      </c>
      <c r="D318" s="4">
        <v>42545</v>
      </c>
      <c r="E318" s="5">
        <v>88471</v>
      </c>
      <c r="F318" t="s">
        <v>7</v>
      </c>
      <c r="J318">
        <f>E318-B318</f>
        <v>3911</v>
      </c>
      <c r="K318" t="s">
        <v>400</v>
      </c>
      <c r="L318">
        <v>1</v>
      </c>
    </row>
    <row r="319" spans="1:12">
      <c r="A319" s="1">
        <v>42312</v>
      </c>
      <c r="B319" s="5">
        <v>81658</v>
      </c>
      <c r="C319" s="5">
        <f>B319/2</f>
        <v>40829</v>
      </c>
      <c r="D319" s="4"/>
      <c r="E319" s="5"/>
      <c r="F319" t="s">
        <v>7</v>
      </c>
      <c r="K319" t="s">
        <v>343</v>
      </c>
      <c r="L319">
        <v>2</v>
      </c>
    </row>
    <row r="320" spans="1:12">
      <c r="A320" s="1">
        <v>42312</v>
      </c>
      <c r="B320" s="5">
        <v>40728</v>
      </c>
      <c r="C320" s="5">
        <f>B320/1</f>
        <v>40728</v>
      </c>
      <c r="D320" s="4"/>
      <c r="E320" s="5"/>
      <c r="F320" t="s">
        <v>7</v>
      </c>
      <c r="K320" t="s">
        <v>374</v>
      </c>
      <c r="L320">
        <v>1</v>
      </c>
    </row>
    <row r="321" spans="1:12">
      <c r="A321" s="1">
        <v>42313</v>
      </c>
      <c r="B321" s="5">
        <v>40728</v>
      </c>
      <c r="C321" s="5">
        <f>B321/1</f>
        <v>40728</v>
      </c>
      <c r="D321" s="4"/>
      <c r="E321" s="5"/>
      <c r="F321" t="s">
        <v>7</v>
      </c>
      <c r="K321" t="s">
        <v>333</v>
      </c>
      <c r="L321">
        <v>1</v>
      </c>
    </row>
    <row r="322" spans="1:12">
      <c r="A322" s="1">
        <v>42305</v>
      </c>
      <c r="B322" s="5">
        <v>159913</v>
      </c>
      <c r="C322" s="5">
        <f>B322/4</f>
        <v>39978.25</v>
      </c>
      <c r="D322" s="4"/>
      <c r="E322" s="5"/>
      <c r="F322" t="s">
        <v>7</v>
      </c>
      <c r="K322" t="s">
        <v>350</v>
      </c>
      <c r="L322">
        <v>4</v>
      </c>
    </row>
    <row r="323" spans="1:12">
      <c r="A323" s="1"/>
      <c r="B323" s="5">
        <v>323027</v>
      </c>
      <c r="C323" s="5"/>
      <c r="D323" s="4">
        <v>42545</v>
      </c>
      <c r="E323" s="5">
        <v>334753</v>
      </c>
      <c r="J323">
        <f>E323-B323</f>
        <v>11726</v>
      </c>
      <c r="K323" t="s">
        <v>406</v>
      </c>
    </row>
    <row r="324" spans="1:12">
      <c r="A324" s="1">
        <v>41821</v>
      </c>
      <c r="B324">
        <v>91774</v>
      </c>
      <c r="D324" s="4">
        <v>42545</v>
      </c>
      <c r="E324">
        <v>0</v>
      </c>
      <c r="J324">
        <f>E324-B324</f>
        <v>-91774</v>
      </c>
      <c r="K324" t="s">
        <v>407</v>
      </c>
    </row>
    <row r="325" spans="1:12">
      <c r="A325" s="4">
        <v>42306</v>
      </c>
      <c r="B325" s="5">
        <v>354852</v>
      </c>
      <c r="C325" s="5">
        <f>B325/9</f>
        <v>39428</v>
      </c>
      <c r="D325" s="4"/>
      <c r="E325" s="5"/>
      <c r="F325" t="s">
        <v>7</v>
      </c>
      <c r="K325" t="s">
        <v>370</v>
      </c>
      <c r="L325">
        <v>9</v>
      </c>
    </row>
    <row r="326" spans="1:12">
      <c r="A326" s="1">
        <v>42312</v>
      </c>
      <c r="B326" s="5">
        <v>77354</v>
      </c>
      <c r="C326" s="5">
        <f>B326/2</f>
        <v>38677</v>
      </c>
      <c r="D326" s="4"/>
      <c r="E326" s="5"/>
      <c r="F326" t="s">
        <v>7</v>
      </c>
      <c r="K326" t="s">
        <v>343</v>
      </c>
      <c r="L326">
        <v>2</v>
      </c>
    </row>
    <row r="327" spans="1:12">
      <c r="A327" s="1"/>
      <c r="B327" s="5">
        <v>432206</v>
      </c>
      <c r="D327" s="4">
        <v>42580</v>
      </c>
      <c r="E327">
        <v>436108</v>
      </c>
      <c r="J327">
        <f>E327-B327</f>
        <v>3902</v>
      </c>
      <c r="K327" t="s">
        <v>410</v>
      </c>
    </row>
    <row r="328" spans="1:12">
      <c r="A328" s="1">
        <v>42594</v>
      </c>
      <c r="D328" s="1"/>
      <c r="J328">
        <v>281990</v>
      </c>
      <c r="K328" t="s">
        <v>358</v>
      </c>
    </row>
    <row r="329" spans="1:12">
      <c r="A329" s="1">
        <v>42594</v>
      </c>
      <c r="D329" s="1"/>
      <c r="J329">
        <v>60314</v>
      </c>
      <c r="K329" t="s">
        <v>358</v>
      </c>
    </row>
    <row r="330" spans="1:12">
      <c r="A330" s="1">
        <v>42601</v>
      </c>
      <c r="D330" s="1"/>
      <c r="J330">
        <v>71369</v>
      </c>
      <c r="K330" t="s">
        <v>413</v>
      </c>
    </row>
    <row r="331" spans="1:12">
      <c r="A331" s="1">
        <v>42611</v>
      </c>
      <c r="D331" s="1"/>
      <c r="J331">
        <v>93117</v>
      </c>
      <c r="K331" t="s">
        <v>414</v>
      </c>
    </row>
    <row r="332" spans="1:12">
      <c r="A332" s="1">
        <v>42611</v>
      </c>
      <c r="D332" s="1"/>
      <c r="J332">
        <v>30941</v>
      </c>
      <c r="K332" t="s">
        <v>414</v>
      </c>
    </row>
    <row r="333" spans="1:12">
      <c r="A333" s="1">
        <v>42611</v>
      </c>
      <c r="D333" s="1"/>
      <c r="J333">
        <v>158</v>
      </c>
      <c r="K333" t="s">
        <v>414</v>
      </c>
    </row>
    <row r="334" spans="1:12">
      <c r="A334" s="1">
        <v>42602</v>
      </c>
      <c r="D334" s="1"/>
      <c r="J334">
        <v>2000</v>
      </c>
      <c r="K334" t="s">
        <v>418</v>
      </c>
    </row>
    <row r="335" spans="1:12">
      <c r="A335" s="1">
        <v>42636</v>
      </c>
      <c r="D335" s="1"/>
      <c r="J335">
        <v>3093</v>
      </c>
      <c r="K335" t="s">
        <v>423</v>
      </c>
    </row>
    <row r="336" spans="1:12">
      <c r="A336" s="1">
        <v>42612</v>
      </c>
      <c r="B336" s="5">
        <v>62944</v>
      </c>
      <c r="C336">
        <f>B336/1</f>
        <v>62944</v>
      </c>
      <c r="D336" s="1">
        <v>42655</v>
      </c>
      <c r="E336">
        <v>63681</v>
      </c>
      <c r="F336" t="s">
        <v>7</v>
      </c>
      <c r="J336">
        <f>E336-B336</f>
        <v>737</v>
      </c>
      <c r="K336" t="s">
        <v>424</v>
      </c>
      <c r="L336">
        <v>0.69399999999999995</v>
      </c>
    </row>
    <row r="337" spans="1:12">
      <c r="A337" s="1">
        <v>42111</v>
      </c>
      <c r="B337">
        <v>99484</v>
      </c>
      <c r="C337" s="5">
        <f>B337/1</f>
        <v>99484</v>
      </c>
      <c r="D337" s="1"/>
      <c r="E337" s="5"/>
      <c r="F337" t="s">
        <v>7</v>
      </c>
      <c r="K337" t="s">
        <v>221</v>
      </c>
      <c r="L337">
        <v>1</v>
      </c>
    </row>
    <row r="338" spans="1:12">
      <c r="A338" s="1">
        <v>42096</v>
      </c>
      <c r="B338">
        <v>1413154</v>
      </c>
      <c r="C338" s="5">
        <f>B338/15.564</f>
        <v>90796.324852223072</v>
      </c>
      <c r="D338" s="1"/>
      <c r="F338" t="s">
        <v>7</v>
      </c>
      <c r="K338" t="s">
        <v>324</v>
      </c>
      <c r="L338">
        <v>15.564</v>
      </c>
    </row>
    <row r="339" spans="1:12">
      <c r="A339" s="1">
        <v>42115</v>
      </c>
      <c r="B339">
        <v>1031076</v>
      </c>
      <c r="C339" s="5">
        <f>B339/11</f>
        <v>93734.181818181823</v>
      </c>
      <c r="D339" s="1"/>
      <c r="F339" t="s">
        <v>7</v>
      </c>
      <c r="K339" t="s">
        <v>321</v>
      </c>
      <c r="L339">
        <v>11</v>
      </c>
    </row>
    <row r="340" spans="1:12">
      <c r="A340" s="1">
        <v>42116</v>
      </c>
      <c r="B340">
        <v>1310819</v>
      </c>
      <c r="C340" s="5">
        <f>B340/14</f>
        <v>93629.928571428565</v>
      </c>
      <c r="D340" s="1"/>
      <c r="F340" t="s">
        <v>7</v>
      </c>
      <c r="K340" t="s">
        <v>322</v>
      </c>
      <c r="L340">
        <v>14</v>
      </c>
    </row>
    <row r="341" spans="1:12">
      <c r="A341" s="1">
        <v>42121</v>
      </c>
      <c r="B341">
        <v>87875</v>
      </c>
      <c r="C341" s="5">
        <f>B341/1</f>
        <v>87875</v>
      </c>
      <c r="D341" s="1"/>
      <c r="F341" t="s">
        <v>7</v>
      </c>
      <c r="K341" t="s">
        <v>221</v>
      </c>
      <c r="L341">
        <v>1</v>
      </c>
    </row>
    <row r="342" spans="1:12">
      <c r="A342" s="1">
        <v>42122</v>
      </c>
      <c r="B342">
        <v>810692</v>
      </c>
      <c r="C342" s="5">
        <f>B342/9</f>
        <v>90076.888888888891</v>
      </c>
      <c r="D342" s="1"/>
      <c r="F342" t="s">
        <v>7</v>
      </c>
      <c r="K342" t="s">
        <v>325</v>
      </c>
      <c r="L342">
        <v>9</v>
      </c>
    </row>
    <row r="343" spans="1:12">
      <c r="A343" s="1">
        <v>42144</v>
      </c>
      <c r="B343">
        <v>4675</v>
      </c>
      <c r="C343" s="5">
        <f>B343/0.091</f>
        <v>51373.626373626372</v>
      </c>
      <c r="D343" s="1"/>
      <c r="F343" t="s">
        <v>7</v>
      </c>
      <c r="K343" t="s">
        <v>372</v>
      </c>
      <c r="L343">
        <v>9.0999999999999998E-2</v>
      </c>
    </row>
    <row r="344" spans="1:12">
      <c r="A344" s="1">
        <v>42150</v>
      </c>
      <c r="B344">
        <v>1050</v>
      </c>
      <c r="C344" s="5">
        <f>B344/0.054</f>
        <v>19444.444444444445</v>
      </c>
      <c r="D344" s="1"/>
      <c r="F344" t="s">
        <v>7</v>
      </c>
      <c r="K344" t="s">
        <v>331</v>
      </c>
      <c r="L344">
        <v>5.3999999999999999E-2</v>
      </c>
    </row>
    <row r="345" spans="1:12">
      <c r="A345" s="1">
        <v>42156</v>
      </c>
      <c r="B345">
        <v>22340</v>
      </c>
      <c r="C345" s="5">
        <f>B345/0.291</f>
        <v>76769.759450171827</v>
      </c>
      <c r="D345" s="1"/>
      <c r="F345" t="s">
        <v>7</v>
      </c>
      <c r="K345" t="s">
        <v>332</v>
      </c>
      <c r="L345">
        <v>0.29099999999999998</v>
      </c>
    </row>
    <row r="346" spans="1:12">
      <c r="A346" s="1">
        <v>42200</v>
      </c>
      <c r="B346">
        <v>4302</v>
      </c>
      <c r="C346" s="5">
        <f>B346/0.054</f>
        <v>79666.666666666672</v>
      </c>
      <c r="D346" s="1"/>
      <c r="F346" t="s">
        <v>7</v>
      </c>
      <c r="K346" t="s">
        <v>348</v>
      </c>
      <c r="L346">
        <v>5.3999999999999999E-2</v>
      </c>
    </row>
    <row r="347" spans="1:12">
      <c r="A347" s="1">
        <v>42548</v>
      </c>
      <c r="B347">
        <v>418697</v>
      </c>
      <c r="C347" s="5">
        <f>B347/5</f>
        <v>83739.399999999994</v>
      </c>
      <c r="D347" s="1"/>
      <c r="F347" t="s">
        <v>7</v>
      </c>
      <c r="K347" t="s">
        <v>328</v>
      </c>
      <c r="L347">
        <v>5</v>
      </c>
    </row>
    <row r="348" spans="1:12">
      <c r="A348" s="1">
        <v>42235</v>
      </c>
      <c r="B348" s="5">
        <v>0</v>
      </c>
      <c r="C348" s="5"/>
      <c r="D348" s="4"/>
      <c r="E348" s="5"/>
      <c r="K348" t="s">
        <v>355</v>
      </c>
      <c r="L348">
        <v>0.3</v>
      </c>
    </row>
    <row r="349" spans="1:12">
      <c r="A349" s="1">
        <v>42611</v>
      </c>
      <c r="B349" s="5">
        <v>0</v>
      </c>
      <c r="C349" s="5"/>
      <c r="D349" s="4"/>
      <c r="E349" s="5"/>
      <c r="K349" t="s">
        <v>415</v>
      </c>
      <c r="L349">
        <v>1E-3</v>
      </c>
    </row>
    <row r="350" spans="1:12">
      <c r="A350" s="1">
        <v>42611</v>
      </c>
      <c r="B350" s="5">
        <v>0</v>
      </c>
      <c r="C350" s="5"/>
      <c r="D350" s="4"/>
      <c r="E350" s="5"/>
      <c r="K350" t="s">
        <v>416</v>
      </c>
      <c r="L350">
        <v>0.68</v>
      </c>
    </row>
    <row r="351" spans="1:12">
      <c r="A351" s="1">
        <v>42611</v>
      </c>
      <c r="B351" s="5">
        <v>0</v>
      </c>
      <c r="C351" s="5"/>
      <c r="D351" s="4"/>
      <c r="E351" s="5"/>
      <c r="K351" t="s">
        <v>417</v>
      </c>
      <c r="L351">
        <v>0.22600000000000001</v>
      </c>
    </row>
    <row r="352" spans="1:12">
      <c r="A352" s="1">
        <v>42170</v>
      </c>
      <c r="B352" s="5">
        <v>37732</v>
      </c>
      <c r="C352" s="5">
        <f>B352/1</f>
        <v>37732</v>
      </c>
      <c r="D352" s="4"/>
      <c r="E352" s="5"/>
      <c r="F352" t="s">
        <v>7</v>
      </c>
      <c r="K352" t="s">
        <v>333</v>
      </c>
      <c r="L352">
        <v>1</v>
      </c>
    </row>
    <row r="353" spans="1:12">
      <c r="A353" s="1">
        <v>42170</v>
      </c>
      <c r="B353" s="5">
        <v>76965</v>
      </c>
      <c r="C353" s="5">
        <f>B353/2</f>
        <v>38482.5</v>
      </c>
      <c r="D353" s="4"/>
      <c r="E353" s="5"/>
      <c r="F353" t="s">
        <v>7</v>
      </c>
      <c r="K353" t="s">
        <v>343</v>
      </c>
      <c r="L353">
        <v>2</v>
      </c>
    </row>
    <row r="354" spans="1:12">
      <c r="A354" s="1">
        <v>42241</v>
      </c>
      <c r="B354" s="5">
        <v>65856</v>
      </c>
      <c r="C354" s="5">
        <f>B354/2</f>
        <v>32928</v>
      </c>
      <c r="D354" s="4"/>
      <c r="E354" s="5"/>
      <c r="F354" t="s">
        <v>7</v>
      </c>
      <c r="K354" t="s">
        <v>343</v>
      </c>
      <c r="L354">
        <v>2</v>
      </c>
    </row>
    <row r="355" spans="1:12">
      <c r="A355" s="1">
        <v>42249</v>
      </c>
      <c r="B355" s="5">
        <v>135315</v>
      </c>
      <c r="C355" s="5">
        <f>B355/4</f>
        <v>33828.75</v>
      </c>
      <c r="D355" s="4"/>
      <c r="E355" s="5"/>
      <c r="F355" t="s">
        <v>7</v>
      </c>
      <c r="K355" t="s">
        <v>350</v>
      </c>
      <c r="L355">
        <v>4</v>
      </c>
    </row>
    <row r="356" spans="1:12">
      <c r="A356" s="1">
        <v>42312</v>
      </c>
      <c r="B356" s="5">
        <v>168119</v>
      </c>
      <c r="C356" s="5">
        <f>B356/4</f>
        <v>42029.75</v>
      </c>
      <c r="D356" s="4"/>
      <c r="E356" s="5"/>
      <c r="F356" t="s">
        <v>7</v>
      </c>
      <c r="K356" t="s">
        <v>350</v>
      </c>
      <c r="L356">
        <v>4</v>
      </c>
    </row>
    <row r="357" spans="1:12">
      <c r="A357" s="1">
        <v>42314</v>
      </c>
      <c r="B357" s="5">
        <v>39728</v>
      </c>
      <c r="C357" s="5">
        <f>B357/1</f>
        <v>39728</v>
      </c>
      <c r="D357" s="4"/>
      <c r="E357" s="5"/>
      <c r="F357" t="s">
        <v>7</v>
      </c>
      <c r="K357" t="s">
        <v>333</v>
      </c>
      <c r="L357">
        <v>1</v>
      </c>
    </row>
    <row r="358" spans="1:12">
      <c r="A358" s="1">
        <v>42314</v>
      </c>
      <c r="B358" s="5">
        <v>117833</v>
      </c>
      <c r="C358" s="5">
        <f>B358/3</f>
        <v>39277.666666666664</v>
      </c>
      <c r="D358" s="4"/>
      <c r="E358" s="5"/>
      <c r="F358" t="s">
        <v>7</v>
      </c>
      <c r="K358" t="s">
        <v>359</v>
      </c>
      <c r="L358">
        <v>3</v>
      </c>
    </row>
    <row r="359" spans="1:12">
      <c r="A359" s="1">
        <v>42325</v>
      </c>
      <c r="B359" s="5">
        <v>76454</v>
      </c>
      <c r="C359" s="5">
        <f>B359/2</f>
        <v>38227</v>
      </c>
      <c r="D359" s="4"/>
      <c r="E359" s="5"/>
      <c r="F359" t="s">
        <v>7</v>
      </c>
      <c r="K359" t="s">
        <v>343</v>
      </c>
      <c r="L359">
        <v>2</v>
      </c>
    </row>
    <row r="360" spans="1:12">
      <c r="A360" s="1">
        <v>42325</v>
      </c>
      <c r="B360" s="5">
        <v>38377</v>
      </c>
      <c r="C360" s="5">
        <f>B360/1</f>
        <v>38377</v>
      </c>
      <c r="D360" s="4"/>
      <c r="E360" s="5"/>
      <c r="F360" t="s">
        <v>7</v>
      </c>
      <c r="K360" t="s">
        <v>333</v>
      </c>
      <c r="L360">
        <v>1</v>
      </c>
    </row>
    <row r="361" spans="1:12">
      <c r="A361" s="1">
        <v>42418</v>
      </c>
      <c r="B361" s="5">
        <v>37131</v>
      </c>
      <c r="C361" s="5">
        <f>B361/1</f>
        <v>37131</v>
      </c>
      <c r="D361" s="4"/>
      <c r="E361" s="5"/>
      <c r="F361" t="s">
        <v>7</v>
      </c>
      <c r="K361" t="s">
        <v>333</v>
      </c>
      <c r="L361">
        <v>1</v>
      </c>
    </row>
    <row r="362" spans="1:12">
      <c r="A362" s="1">
        <v>42502</v>
      </c>
      <c r="B362" s="5">
        <v>2559</v>
      </c>
      <c r="C362" s="5">
        <f>B362/0.06</f>
        <v>42650</v>
      </c>
      <c r="D362" s="4"/>
      <c r="E362" s="5"/>
      <c r="F362" t="s">
        <v>7</v>
      </c>
      <c r="K362" t="s">
        <v>401</v>
      </c>
      <c r="L362">
        <v>0.06</v>
      </c>
    </row>
    <row r="363" spans="1:12">
      <c r="A363" s="1">
        <v>42503</v>
      </c>
      <c r="B363" s="5">
        <v>41884</v>
      </c>
      <c r="C363" s="5">
        <f>B363/1</f>
        <v>41884</v>
      </c>
      <c r="D363" s="4"/>
      <c r="E363" s="5"/>
      <c r="F363" t="s">
        <v>7</v>
      </c>
      <c r="K363" t="s">
        <v>333</v>
      </c>
      <c r="L363">
        <v>1</v>
      </c>
    </row>
    <row r="364" spans="1:12">
      <c r="A364" s="1">
        <v>42549</v>
      </c>
      <c r="B364" s="5">
        <v>420359</v>
      </c>
      <c r="C364" s="5">
        <f>B364/10</f>
        <v>42035.9</v>
      </c>
      <c r="D364" s="4"/>
      <c r="E364" s="5"/>
      <c r="F364" t="s">
        <v>7</v>
      </c>
      <c r="K364" t="s">
        <v>333</v>
      </c>
      <c r="L364">
        <v>10</v>
      </c>
    </row>
    <row r="365" spans="1:12">
      <c r="A365" s="1">
        <v>42549</v>
      </c>
      <c r="B365" s="5">
        <v>83871</v>
      </c>
      <c r="C365" s="5">
        <f>B365/2</f>
        <v>41935.5</v>
      </c>
      <c r="D365" s="4"/>
      <c r="E365" s="5"/>
      <c r="F365" t="s">
        <v>7</v>
      </c>
      <c r="K365" t="s">
        <v>333</v>
      </c>
      <c r="L365">
        <v>2</v>
      </c>
    </row>
    <row r="366" spans="1:12">
      <c r="A366" s="1">
        <v>42550</v>
      </c>
      <c r="B366" s="5">
        <v>1843974</v>
      </c>
      <c r="C366">
        <f>B366/19</f>
        <v>97051.263157894733</v>
      </c>
      <c r="F366" t="s">
        <v>7</v>
      </c>
      <c r="K366" t="s">
        <v>408</v>
      </c>
      <c r="L366">
        <v>19</v>
      </c>
    </row>
    <row r="367" spans="1:12">
      <c r="A367" s="1">
        <v>42580</v>
      </c>
      <c r="B367" s="5">
        <v>435207</v>
      </c>
      <c r="C367">
        <f>B367/5</f>
        <v>87041.4</v>
      </c>
      <c r="F367" t="s">
        <v>7</v>
      </c>
      <c r="K367" t="s">
        <v>409</v>
      </c>
      <c r="L367">
        <v>5</v>
      </c>
    </row>
    <row r="368" spans="1:12">
      <c r="A368" s="1">
        <v>42580</v>
      </c>
      <c r="B368" s="5">
        <v>85961</v>
      </c>
      <c r="C368">
        <f>B368/1</f>
        <v>85961</v>
      </c>
      <c r="F368" t="s">
        <v>7</v>
      </c>
      <c r="K368" t="s">
        <v>411</v>
      </c>
      <c r="L368">
        <v>1</v>
      </c>
    </row>
    <row r="369" spans="1:12">
      <c r="A369" s="1">
        <v>42600</v>
      </c>
      <c r="B369" s="5">
        <v>85060</v>
      </c>
      <c r="C369">
        <f>B369/1</f>
        <v>85060</v>
      </c>
      <c r="F369" t="s">
        <v>7</v>
      </c>
      <c r="K369" t="s">
        <v>411</v>
      </c>
      <c r="L369">
        <v>1</v>
      </c>
    </row>
    <row r="370" spans="1:12">
      <c r="A370" s="1">
        <v>42639</v>
      </c>
      <c r="B370" s="5">
        <v>88462</v>
      </c>
      <c r="C370">
        <f>B370/1</f>
        <v>88462</v>
      </c>
      <c r="F370" t="s">
        <v>7</v>
      </c>
      <c r="K370" t="s">
        <v>411</v>
      </c>
      <c r="L370">
        <v>1</v>
      </c>
    </row>
    <row r="371" spans="1:12">
      <c r="A371" s="1">
        <v>42646</v>
      </c>
      <c r="B371" s="5">
        <v>88763</v>
      </c>
      <c r="C371">
        <f>B371/1</f>
        <v>88763</v>
      </c>
      <c r="F371" t="s">
        <v>7</v>
      </c>
      <c r="K371" t="s">
        <v>411</v>
      </c>
      <c r="L371">
        <v>1</v>
      </c>
    </row>
    <row r="372" spans="1:12">
      <c r="A372" s="1">
        <v>42552</v>
      </c>
      <c r="B372" s="5">
        <v>375000</v>
      </c>
      <c r="K372" t="s">
        <v>412</v>
      </c>
    </row>
    <row r="380" spans="1:12">
      <c r="A380" s="1">
        <v>41177</v>
      </c>
      <c r="B380">
        <v>254.9</v>
      </c>
      <c r="D380" s="1">
        <v>41200</v>
      </c>
      <c r="E380">
        <v>259.39999999999998</v>
      </c>
      <c r="F380" t="s">
        <v>141</v>
      </c>
      <c r="H380">
        <v>22800</v>
      </c>
      <c r="K380" s="5" t="s">
        <v>142</v>
      </c>
    </row>
    <row r="381" spans="1:12">
      <c r="A381" s="1">
        <v>41222</v>
      </c>
      <c r="B381">
        <v>250</v>
      </c>
      <c r="D381" s="1">
        <v>41227</v>
      </c>
      <c r="E381">
        <v>244.9</v>
      </c>
      <c r="F381" t="s">
        <v>133</v>
      </c>
      <c r="H381">
        <v>23900</v>
      </c>
      <c r="K381" s="5" t="s">
        <v>143</v>
      </c>
    </row>
    <row r="382" spans="1:12">
      <c r="A382" s="1">
        <v>41241</v>
      </c>
      <c r="B382">
        <v>257.2</v>
      </c>
      <c r="D382" s="1">
        <v>41247</v>
      </c>
      <c r="E382">
        <v>263</v>
      </c>
      <c r="F382" t="s">
        <v>141</v>
      </c>
      <c r="H382">
        <v>27400</v>
      </c>
      <c r="J382">
        <v>25935</v>
      </c>
      <c r="K382" s="5" t="s">
        <v>153</v>
      </c>
    </row>
    <row r="383" spans="1:12">
      <c r="A383" s="1">
        <v>41306</v>
      </c>
      <c r="B383">
        <v>315.89999999999998</v>
      </c>
      <c r="D383" s="1">
        <v>41309</v>
      </c>
      <c r="E383">
        <v>335</v>
      </c>
      <c r="F383" t="s">
        <v>7</v>
      </c>
      <c r="H383">
        <v>93700</v>
      </c>
    </row>
    <row r="384" spans="1:12">
      <c r="A384" s="1">
        <v>41311</v>
      </c>
      <c r="B384">
        <v>336.6</v>
      </c>
      <c r="D384" s="1">
        <v>41316</v>
      </c>
      <c r="E384">
        <v>325.2</v>
      </c>
      <c r="F384" t="s">
        <v>7</v>
      </c>
      <c r="H384">
        <v>-58800</v>
      </c>
    </row>
    <row r="385" spans="1:8">
      <c r="A385" s="1">
        <v>41313</v>
      </c>
      <c r="B385">
        <v>80500</v>
      </c>
      <c r="D385" s="1">
        <v>41313</v>
      </c>
      <c r="E385">
        <v>80390</v>
      </c>
      <c r="F385" t="s">
        <v>150</v>
      </c>
      <c r="H385">
        <v>3700</v>
      </c>
    </row>
    <row r="386" spans="1:8">
      <c r="A386" s="1">
        <v>41318</v>
      </c>
      <c r="B386">
        <v>81260</v>
      </c>
      <c r="D386" s="1">
        <v>41318</v>
      </c>
      <c r="E386">
        <v>81160</v>
      </c>
      <c r="F386" t="s">
        <v>7</v>
      </c>
      <c r="H386">
        <v>-6800</v>
      </c>
    </row>
    <row r="387" spans="1:8">
      <c r="A387" s="1">
        <v>41332</v>
      </c>
      <c r="B387">
        <v>78490</v>
      </c>
      <c r="D387" s="1">
        <v>41332</v>
      </c>
      <c r="E387">
        <v>78810</v>
      </c>
      <c r="F387" t="s">
        <v>150</v>
      </c>
      <c r="H387">
        <v>-17800</v>
      </c>
    </row>
    <row r="388" spans="1:8">
      <c r="A388" s="1">
        <v>41346</v>
      </c>
      <c r="B388">
        <v>78840</v>
      </c>
      <c r="D388" s="1">
        <v>41346</v>
      </c>
      <c r="E388">
        <v>78940</v>
      </c>
      <c r="F388" t="s">
        <v>7</v>
      </c>
      <c r="H388">
        <v>3200</v>
      </c>
    </row>
    <row r="389" spans="1:8">
      <c r="A389" s="1">
        <v>41347</v>
      </c>
      <c r="B389">
        <v>77310</v>
      </c>
      <c r="D389" s="1">
        <v>41347</v>
      </c>
      <c r="E389">
        <v>77500</v>
      </c>
      <c r="F389" t="s">
        <v>150</v>
      </c>
      <c r="H389">
        <v>-11300</v>
      </c>
    </row>
    <row r="390" spans="1:8">
      <c r="A390" s="1">
        <v>41403</v>
      </c>
      <c r="B390">
        <v>275</v>
      </c>
      <c r="D390" s="1">
        <v>41407</v>
      </c>
      <c r="E390">
        <v>295.8</v>
      </c>
      <c r="F390" t="s">
        <v>7</v>
      </c>
      <c r="H390">
        <v>102200</v>
      </c>
    </row>
    <row r="391" spans="1:8">
      <c r="A391" s="1">
        <v>41411</v>
      </c>
      <c r="B391">
        <v>278</v>
      </c>
      <c r="D391" s="1">
        <v>41411</v>
      </c>
      <c r="E391">
        <v>280</v>
      </c>
      <c r="F391" t="s">
        <v>7</v>
      </c>
      <c r="H391">
        <v>8200</v>
      </c>
    </row>
    <row r="392" spans="1:8">
      <c r="A392" s="1">
        <v>41417</v>
      </c>
      <c r="B392">
        <v>16000</v>
      </c>
      <c r="D392" s="1">
        <v>41417</v>
      </c>
      <c r="E392">
        <v>15700</v>
      </c>
      <c r="F392" t="s">
        <v>7</v>
      </c>
      <c r="H392">
        <v>-31000</v>
      </c>
    </row>
    <row r="393" spans="1:8">
      <c r="A393" s="1">
        <v>41417</v>
      </c>
      <c r="B393">
        <v>15970</v>
      </c>
      <c r="D393" s="1">
        <v>41417</v>
      </c>
      <c r="E393">
        <v>15675</v>
      </c>
      <c r="F393" t="s">
        <v>7</v>
      </c>
      <c r="H393">
        <v>-30500</v>
      </c>
    </row>
    <row r="394" spans="1:8">
      <c r="A394" s="1">
        <v>41446</v>
      </c>
      <c r="B394">
        <v>71660</v>
      </c>
      <c r="D394" s="1">
        <v>41449</v>
      </c>
      <c r="E394">
        <v>71050</v>
      </c>
      <c r="F394" t="s">
        <v>70</v>
      </c>
      <c r="H394">
        <v>28700</v>
      </c>
    </row>
    <row r="395" spans="1:8">
      <c r="A395" s="1">
        <v>41473</v>
      </c>
      <c r="B395">
        <v>243</v>
      </c>
      <c r="D395" s="1">
        <v>41474</v>
      </c>
      <c r="E395">
        <v>253.1</v>
      </c>
      <c r="F395" t="s">
        <v>7</v>
      </c>
      <c r="H395">
        <v>48700</v>
      </c>
    </row>
    <row r="396" spans="1:8">
      <c r="A396" s="1">
        <v>41485</v>
      </c>
      <c r="B396">
        <v>74000</v>
      </c>
      <c r="D396" s="1">
        <v>41486</v>
      </c>
      <c r="E396">
        <v>73650</v>
      </c>
      <c r="F396" t="s">
        <v>7</v>
      </c>
      <c r="H396">
        <v>-19300</v>
      </c>
    </row>
    <row r="397" spans="1:8">
      <c r="A397" s="1">
        <v>41486</v>
      </c>
      <c r="B397">
        <v>73900</v>
      </c>
      <c r="D397" s="1">
        <v>41486</v>
      </c>
      <c r="E397">
        <v>73750</v>
      </c>
      <c r="F397" t="s">
        <v>70</v>
      </c>
      <c r="H397">
        <v>5700</v>
      </c>
    </row>
    <row r="398" spans="1:8">
      <c r="A398" s="1">
        <v>41486</v>
      </c>
      <c r="B398">
        <v>240.5</v>
      </c>
      <c r="D398" s="1">
        <v>41486</v>
      </c>
      <c r="E398">
        <v>243.5</v>
      </c>
      <c r="F398" t="s">
        <v>179</v>
      </c>
      <c r="H398">
        <v>-16800</v>
      </c>
    </row>
    <row r="399" spans="1:8">
      <c r="A399" s="1">
        <v>41487</v>
      </c>
      <c r="B399">
        <v>242.8</v>
      </c>
      <c r="D399" s="1">
        <v>41488</v>
      </c>
      <c r="E399">
        <v>249</v>
      </c>
      <c r="F399" t="s">
        <v>179</v>
      </c>
      <c r="H399">
        <v>-32800</v>
      </c>
    </row>
    <row r="400" spans="1:8">
      <c r="A400" s="1">
        <v>41488</v>
      </c>
      <c r="B400">
        <v>75340</v>
      </c>
      <c r="D400" s="1">
        <v>41488</v>
      </c>
      <c r="E400">
        <v>74860</v>
      </c>
      <c r="F400" t="s">
        <v>174</v>
      </c>
      <c r="H400">
        <v>22200</v>
      </c>
    </row>
    <row r="401" spans="1:11">
      <c r="A401" s="1">
        <v>41502</v>
      </c>
      <c r="B401">
        <v>263</v>
      </c>
      <c r="D401" s="1">
        <v>41502</v>
      </c>
      <c r="E401">
        <v>268</v>
      </c>
      <c r="F401" t="s">
        <v>179</v>
      </c>
      <c r="H401">
        <v>-26800</v>
      </c>
    </row>
    <row r="402" spans="1:11">
      <c r="A402" s="1">
        <v>41507</v>
      </c>
      <c r="B402">
        <v>73900</v>
      </c>
      <c r="D402" s="1">
        <v>41507</v>
      </c>
      <c r="E402">
        <v>74040</v>
      </c>
      <c r="F402" t="s">
        <v>174</v>
      </c>
      <c r="H402">
        <v>5200</v>
      </c>
    </row>
    <row r="403" spans="1:11">
      <c r="A403" s="1">
        <v>41516</v>
      </c>
      <c r="B403">
        <v>270</v>
      </c>
      <c r="D403" s="1">
        <v>41519</v>
      </c>
      <c r="E403">
        <v>273</v>
      </c>
      <c r="F403" t="s">
        <v>174</v>
      </c>
      <c r="H403">
        <v>13200</v>
      </c>
    </row>
    <row r="404" spans="1:11">
      <c r="A404" s="1">
        <v>41528</v>
      </c>
      <c r="B404">
        <v>76980</v>
      </c>
      <c r="D404" s="1">
        <v>41528</v>
      </c>
      <c r="E404">
        <v>76790</v>
      </c>
      <c r="F404" t="s">
        <v>33</v>
      </c>
      <c r="H404">
        <v>-11300</v>
      </c>
    </row>
    <row r="405" spans="1:11">
      <c r="A405" s="1">
        <v>41528</v>
      </c>
      <c r="B405">
        <v>76960</v>
      </c>
      <c r="D405" s="1">
        <v>41528</v>
      </c>
      <c r="E405">
        <v>76990</v>
      </c>
      <c r="F405" t="s">
        <v>33</v>
      </c>
      <c r="H405">
        <v>-300</v>
      </c>
    </row>
    <row r="406" spans="1:11">
      <c r="A406" s="1">
        <v>41529</v>
      </c>
      <c r="B406">
        <v>76920</v>
      </c>
      <c r="D406" s="1">
        <v>41529</v>
      </c>
      <c r="E406">
        <v>76600</v>
      </c>
      <c r="F406" t="s">
        <v>33</v>
      </c>
      <c r="H406">
        <v>-17800</v>
      </c>
    </row>
    <row r="407" spans="1:11">
      <c r="A407" s="1">
        <v>41544</v>
      </c>
      <c r="B407">
        <v>270.2</v>
      </c>
      <c r="D407" s="1">
        <v>41547</v>
      </c>
      <c r="E407">
        <v>267.5</v>
      </c>
      <c r="F407" t="s">
        <v>180</v>
      </c>
      <c r="H407">
        <v>11900</v>
      </c>
    </row>
    <row r="408" spans="1:11">
      <c r="A408" s="6">
        <v>41556</v>
      </c>
      <c r="B408" s="7">
        <v>265</v>
      </c>
      <c r="C408" s="7"/>
      <c r="D408" s="6">
        <v>41557</v>
      </c>
      <c r="E408" s="7">
        <v>260</v>
      </c>
      <c r="F408" s="7" t="s">
        <v>182</v>
      </c>
      <c r="G408" s="7"/>
      <c r="H408" s="7">
        <v>23400</v>
      </c>
    </row>
    <row r="409" spans="1:11">
      <c r="A409" s="6">
        <v>41564</v>
      </c>
      <c r="B409">
        <v>266</v>
      </c>
      <c r="D409" s="6">
        <v>41564</v>
      </c>
      <c r="E409">
        <v>270</v>
      </c>
      <c r="F409" t="s">
        <v>184</v>
      </c>
      <c r="H409">
        <v>-21600</v>
      </c>
    </row>
    <row r="410" spans="1:11">
      <c r="A410" s="6">
        <v>41634</v>
      </c>
      <c r="B410">
        <v>275</v>
      </c>
      <c r="D410" s="6">
        <v>41635</v>
      </c>
      <c r="E410">
        <v>276</v>
      </c>
      <c r="F410" t="s">
        <v>185</v>
      </c>
      <c r="H410">
        <v>3400</v>
      </c>
    </row>
    <row r="411" spans="1:11">
      <c r="A411" t="s">
        <v>186</v>
      </c>
      <c r="J411">
        <v>19035</v>
      </c>
      <c r="K411" s="5" t="s">
        <v>187</v>
      </c>
    </row>
    <row r="412" spans="1:11">
      <c r="A412" s="1">
        <v>41687</v>
      </c>
      <c r="B412">
        <v>80800</v>
      </c>
      <c r="D412" s="1">
        <v>41687</v>
      </c>
      <c r="E412">
        <v>81100</v>
      </c>
      <c r="F412" t="s">
        <v>7</v>
      </c>
      <c r="H412">
        <v>8900</v>
      </c>
    </row>
    <row r="413" spans="1:11">
      <c r="A413" s="1">
        <v>41691</v>
      </c>
      <c r="B413">
        <v>227</v>
      </c>
      <c r="D413" s="1">
        <v>41694</v>
      </c>
      <c r="E413">
        <v>221.1</v>
      </c>
      <c r="F413" t="s">
        <v>203</v>
      </c>
      <c r="H413">
        <v>-31100</v>
      </c>
    </row>
    <row r="414" spans="1:11">
      <c r="A414" t="s">
        <v>230</v>
      </c>
      <c r="J414">
        <v>-5328</v>
      </c>
      <c r="K414" s="5" t="s">
        <v>231</v>
      </c>
    </row>
    <row r="416" spans="1:11">
      <c r="A416" t="s">
        <v>240</v>
      </c>
    </row>
  </sheetData>
  <autoFilter ref="A1:K363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360 J277" formula="1"/>
    <ignoredError sqref="B2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2"/>
  <sheetViews>
    <sheetView tabSelected="1" zoomScale="70" zoomScaleNormal="70" workbookViewId="0">
      <selection activeCell="B9" sqref="B9"/>
    </sheetView>
  </sheetViews>
  <sheetFormatPr defaultRowHeight="16.5"/>
  <cols>
    <col min="1" max="1" width="7" customWidth="1"/>
    <col min="2" max="3" width="9.125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243</v>
      </c>
      <c r="B1" s="2" t="s">
        <v>244</v>
      </c>
      <c r="C1" s="2" t="s">
        <v>388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316</v>
      </c>
      <c r="I1" s="2" t="s">
        <v>335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  <c r="Q1" s="2" t="s">
        <v>301</v>
      </c>
      <c r="R1" s="2" t="s">
        <v>302</v>
      </c>
    </row>
    <row r="2" spans="1:18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9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9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246</v>
      </c>
      <c r="B3">
        <v>20086</v>
      </c>
      <c r="D3">
        <f t="shared" ref="D3:D9" si="2">D2+B3</f>
        <v>50069</v>
      </c>
      <c r="E3">
        <f t="shared" ref="E3:E6" si="3">E2+G2+M2</f>
        <v>20000</v>
      </c>
      <c r="F3">
        <f t="shared" ref="F3:F7" si="4">F2+B2+G2+H2-L2</f>
        <v>43983</v>
      </c>
      <c r="G3">
        <v>40000</v>
      </c>
      <c r="I3">
        <v>0</v>
      </c>
      <c r="J3">
        <f t="shared" si="0"/>
        <v>0</v>
      </c>
      <c r="K3">
        <f t="shared" ref="K3:K9" si="5">K2+B3-L3-M3</f>
        <v>44069</v>
      </c>
      <c r="L3">
        <v>0</v>
      </c>
      <c r="M3">
        <v>0</v>
      </c>
      <c r="N3">
        <f t="shared" ref="N3:N9" si="6">(B3/F3)*100</f>
        <v>45.667644317122523</v>
      </c>
      <c r="O3">
        <f t="shared" si="1"/>
        <v>45.667644317122523</v>
      </c>
      <c r="P3">
        <f t="shared" ref="P3:P9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 t="shared" si="4"/>
        <v>2205678</v>
      </c>
      <c r="G7">
        <v>941250</v>
      </c>
      <c r="H7">
        <v>170250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386</v>
      </c>
      <c r="B8">
        <v>760525</v>
      </c>
      <c r="C8">
        <v>540982</v>
      </c>
      <c r="D8">
        <f t="shared" si="2"/>
        <v>3050523</v>
      </c>
      <c r="E8">
        <f>E7+G7+M7</f>
        <v>3241050</v>
      </c>
      <c r="F8">
        <f>F7+B7+G7+H7-H6-L7</f>
        <v>5049342</v>
      </c>
      <c r="G8">
        <v>1032000</v>
      </c>
      <c r="H8">
        <v>170250</v>
      </c>
      <c r="I8">
        <v>3974696</v>
      </c>
      <c r="J8">
        <f t="shared" si="0"/>
        <v>44.045647857422587</v>
      </c>
      <c r="K8">
        <f>K7+B8-L8-M8</f>
        <v>2398567</v>
      </c>
      <c r="L8">
        <v>0</v>
      </c>
      <c r="M8">
        <v>0</v>
      </c>
      <c r="N8">
        <f t="shared" si="6"/>
        <v>15.061863506175657</v>
      </c>
      <c r="O8">
        <f t="shared" si="1"/>
        <v>8.4277681454798845</v>
      </c>
      <c r="P8">
        <f t="shared" si="7"/>
        <v>2.3465389302849387</v>
      </c>
      <c r="Q8">
        <f>(F8/E8)*10</f>
        <v>15.579340028694403</v>
      </c>
      <c r="R8" s="12">
        <f>((F8+B8-L8+K14-K17)/(E8))*10</f>
        <v>14.774517517471191</v>
      </c>
    </row>
    <row r="9" spans="1:18">
      <c r="A9" s="11" t="s">
        <v>427</v>
      </c>
      <c r="B9">
        <v>0</v>
      </c>
      <c r="C9">
        <v>0</v>
      </c>
      <c r="D9">
        <f t="shared" si="2"/>
        <v>3050523</v>
      </c>
      <c r="E9">
        <f>E8+G8+M8</f>
        <v>4273050</v>
      </c>
      <c r="F9">
        <f>F8+B8+G8+H8-H7-L8</f>
        <v>6841867</v>
      </c>
      <c r="H9">
        <v>170250</v>
      </c>
      <c r="I9">
        <v>3276887</v>
      </c>
      <c r="J9">
        <f t="shared" si="0"/>
        <v>32.384293560254548</v>
      </c>
      <c r="K9">
        <f t="shared" si="5"/>
        <v>2398567</v>
      </c>
      <c r="L9">
        <v>0</v>
      </c>
      <c r="M9">
        <v>0</v>
      </c>
      <c r="N9">
        <f t="shared" si="6"/>
        <v>0</v>
      </c>
      <c r="O9">
        <f t="shared" si="1"/>
        <v>0</v>
      </c>
      <c r="P9">
        <f t="shared" si="7"/>
        <v>0</v>
      </c>
      <c r="Q9">
        <f>(F9/E9)*10</f>
        <v>16.011670820608231</v>
      </c>
      <c r="R9" s="12">
        <f>((F9+B9-L9+K14-K17)/(E9))*10</f>
        <v>13.621406255484958</v>
      </c>
    </row>
    <row r="10" spans="1:18">
      <c r="A10" s="11"/>
      <c r="R10" s="12"/>
    </row>
    <row r="11" spans="1:18">
      <c r="A11" s="11"/>
      <c r="R11" s="12"/>
    </row>
    <row r="13" spans="1:18">
      <c r="K13" s="2" t="s">
        <v>303</v>
      </c>
      <c r="M13" s="2" t="s">
        <v>389</v>
      </c>
      <c r="P13" s="2" t="s">
        <v>309</v>
      </c>
      <c r="Q13" s="2"/>
      <c r="R13" s="2"/>
    </row>
    <row r="14" spans="1:18">
      <c r="K14">
        <v>-1021372</v>
      </c>
      <c r="M14">
        <v>700000</v>
      </c>
      <c r="P14" s="2" t="s">
        <v>310</v>
      </c>
      <c r="Q14" s="2" t="s">
        <v>318</v>
      </c>
      <c r="R14" s="2" t="s">
        <v>319</v>
      </c>
    </row>
    <row r="15" spans="1:18">
      <c r="P15">
        <v>2010</v>
      </c>
      <c r="Q15">
        <f t="shared" ref="Q15:Q21" si="10">L2/(E2/10)</f>
        <v>3</v>
      </c>
      <c r="R15">
        <f t="shared" ref="R15:R21" si="11">M2/(E2/10)</f>
        <v>0</v>
      </c>
    </row>
    <row r="16" spans="1:18">
      <c r="K16" s="2" t="s">
        <v>334</v>
      </c>
      <c r="M16" s="2" t="s">
        <v>339</v>
      </c>
      <c r="N16" s="2" t="s">
        <v>340</v>
      </c>
      <c r="P16">
        <v>2011</v>
      </c>
      <c r="Q16">
        <f t="shared" si="10"/>
        <v>0</v>
      </c>
      <c r="R16">
        <f t="shared" si="11"/>
        <v>0</v>
      </c>
    </row>
    <row r="17" spans="11:18">
      <c r="P17">
        <v>2012</v>
      </c>
      <c r="Q17">
        <f t="shared" si="10"/>
        <v>0</v>
      </c>
      <c r="R17">
        <f t="shared" si="11"/>
        <v>0</v>
      </c>
    </row>
    <row r="18" spans="11:18">
      <c r="P18">
        <v>2013</v>
      </c>
      <c r="Q18">
        <f t="shared" si="10"/>
        <v>0</v>
      </c>
      <c r="R18">
        <f t="shared" si="11"/>
        <v>0</v>
      </c>
    </row>
    <row r="19" spans="11:18">
      <c r="K19" s="2" t="s">
        <v>338</v>
      </c>
      <c r="M19" s="2" t="s">
        <v>341</v>
      </c>
      <c r="P19">
        <v>2014</v>
      </c>
      <c r="Q19">
        <f t="shared" si="10"/>
        <v>0</v>
      </c>
      <c r="R19">
        <f t="shared" si="11"/>
        <v>2</v>
      </c>
    </row>
    <row r="20" spans="11:18">
      <c r="K20">
        <v>50000</v>
      </c>
      <c r="M20">
        <f>E8+M14+((E8/10)*N17)</f>
        <v>3941050</v>
      </c>
      <c r="P20">
        <v>2015</v>
      </c>
      <c r="Q20">
        <f t="shared" si="10"/>
        <v>0.64</v>
      </c>
      <c r="R20">
        <f t="shared" si="11"/>
        <v>2</v>
      </c>
    </row>
    <row r="21" spans="11:18">
      <c r="P21">
        <v>2016</v>
      </c>
      <c r="Q21">
        <f t="shared" si="10"/>
        <v>0</v>
      </c>
      <c r="R21">
        <f t="shared" si="11"/>
        <v>0</v>
      </c>
    </row>
    <row r="22" spans="11:18">
      <c r="K22" s="2" t="s">
        <v>336</v>
      </c>
      <c r="M22" s="2" t="s">
        <v>342</v>
      </c>
    </row>
    <row r="23" spans="11:18">
      <c r="M23">
        <f>((F8+B8+M14-((E8/10)*M17))/M20)*10</f>
        <v>16.51810304360513</v>
      </c>
    </row>
    <row r="25" spans="11:18">
      <c r="K25" s="2" t="s">
        <v>337</v>
      </c>
      <c r="M25" s="2" t="s">
        <v>383</v>
      </c>
    </row>
    <row r="26" spans="11:18">
      <c r="K26">
        <f>K23/(F8+B8+K14-K17+K23+K20)*100</f>
        <v>0</v>
      </c>
      <c r="M26">
        <f>K29/(F8+B8+K14+M14-K17+K23+K29)*100</f>
        <v>36.941009429616919</v>
      </c>
    </row>
    <row r="28" spans="11:18">
      <c r="K28" s="2" t="s">
        <v>382</v>
      </c>
      <c r="M28" s="2" t="s">
        <v>385</v>
      </c>
    </row>
    <row r="29" spans="11:18">
      <c r="K29">
        <v>3215252</v>
      </c>
      <c r="M29">
        <f>(K29+K32)/(F8+B8+K14+M14-K17+K23+K29+K32)*100</f>
        <v>40.366733244623084</v>
      </c>
    </row>
    <row r="31" spans="11:18">
      <c r="K31" s="2" t="s">
        <v>384</v>
      </c>
    </row>
    <row r="32" spans="11:18">
      <c r="K32">
        <v>500000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9"/>
  <sheetViews>
    <sheetView topLeftCell="A22" zoomScale="85" zoomScaleNormal="85" workbookViewId="0">
      <selection activeCell="D35" sqref="D32:D35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  <col min="9" max="9" width="51.875" customWidth="1"/>
  </cols>
  <sheetData>
    <row r="1" spans="1:9">
      <c r="A1" t="s">
        <v>9</v>
      </c>
      <c r="B1" t="s">
        <v>289</v>
      </c>
      <c r="C1" t="s">
        <v>317</v>
      </c>
      <c r="D1" t="s">
        <v>294</v>
      </c>
      <c r="E1" t="s">
        <v>293</v>
      </c>
      <c r="F1" t="s">
        <v>290</v>
      </c>
      <c r="G1" t="s">
        <v>297</v>
      </c>
      <c r="H1" t="s">
        <v>296</v>
      </c>
    </row>
    <row r="2" spans="1:9">
      <c r="A2" s="1">
        <v>40179</v>
      </c>
      <c r="B2" t="s">
        <v>291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9">
      <c r="A3" s="1">
        <v>40179</v>
      </c>
      <c r="B3" t="s">
        <v>292</v>
      </c>
      <c r="D3">
        <v>10000</v>
      </c>
      <c r="E3">
        <v>10</v>
      </c>
      <c r="F3">
        <f t="shared" ref="F3:F12" si="0">D3/E3</f>
        <v>1000</v>
      </c>
      <c r="G3">
        <f t="shared" ref="G3:G17" si="1">10*F3</f>
        <v>10000</v>
      </c>
    </row>
    <row r="4" spans="1:9">
      <c r="A4" s="1">
        <v>40909</v>
      </c>
      <c r="B4" t="s">
        <v>291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9">
      <c r="A5" s="1">
        <v>40909</v>
      </c>
      <c r="B5" t="s">
        <v>292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9">
      <c r="A6" s="1">
        <v>41275</v>
      </c>
      <c r="B6" t="s">
        <v>291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9">
      <c r="A7" s="1">
        <v>41275</v>
      </c>
      <c r="B7" t="s">
        <v>292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9">
      <c r="A8" s="1">
        <v>41640</v>
      </c>
      <c r="B8" t="s">
        <v>291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9">
      <c r="A9" s="1">
        <v>41640</v>
      </c>
      <c r="B9" t="s">
        <v>292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9">
      <c r="A10" s="1">
        <v>42005</v>
      </c>
      <c r="B10" t="s">
        <v>291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9">
      <c r="A11" s="1">
        <v>42005</v>
      </c>
      <c r="B11" t="s">
        <v>292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9">
      <c r="A12" s="1">
        <v>42005</v>
      </c>
      <c r="B12" t="s">
        <v>295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9">
      <c r="A13" s="1">
        <v>42222</v>
      </c>
      <c r="B13" t="s">
        <v>295</v>
      </c>
      <c r="D13">
        <v>50000</v>
      </c>
      <c r="E13">
        <v>16</v>
      </c>
      <c r="F13">
        <f t="shared" ref="F13:F15" si="2">D13/E13</f>
        <v>3125</v>
      </c>
      <c r="G13">
        <f t="shared" ref="G13:G15" si="3">10*F13</f>
        <v>31250</v>
      </c>
      <c r="H13">
        <f>(E13-10)*F13</f>
        <v>18750</v>
      </c>
    </row>
    <row r="14" spans="1:9">
      <c r="A14" s="1">
        <v>42005</v>
      </c>
      <c r="B14" t="s">
        <v>291</v>
      </c>
      <c r="D14">
        <v>137000</v>
      </c>
      <c r="E14">
        <v>10</v>
      </c>
      <c r="F14">
        <f t="shared" si="2"/>
        <v>13700</v>
      </c>
      <c r="G14">
        <f t="shared" si="3"/>
        <v>137000</v>
      </c>
      <c r="I14" t="s">
        <v>377</v>
      </c>
    </row>
    <row r="15" spans="1:9">
      <c r="A15" s="1">
        <v>42005</v>
      </c>
      <c r="B15" t="s">
        <v>292</v>
      </c>
      <c r="D15">
        <v>137000</v>
      </c>
      <c r="E15">
        <v>10</v>
      </c>
      <c r="F15">
        <f t="shared" si="2"/>
        <v>13700</v>
      </c>
      <c r="G15">
        <f t="shared" si="3"/>
        <v>137000</v>
      </c>
      <c r="I15" t="s">
        <v>377</v>
      </c>
    </row>
    <row r="16" spans="1:9">
      <c r="A16" s="1">
        <v>42111</v>
      </c>
      <c r="B16" t="s">
        <v>291</v>
      </c>
      <c r="C16">
        <v>70000</v>
      </c>
      <c r="E16">
        <v>10</v>
      </c>
      <c r="F16">
        <f>C16/E16</f>
        <v>7000</v>
      </c>
      <c r="G16">
        <f t="shared" si="1"/>
        <v>70000</v>
      </c>
    </row>
    <row r="17" spans="1:9">
      <c r="A17" s="1">
        <v>42111</v>
      </c>
      <c r="B17" t="s">
        <v>292</v>
      </c>
      <c r="C17">
        <v>70000</v>
      </c>
      <c r="E17">
        <v>10</v>
      </c>
      <c r="F17">
        <f>C17/E17</f>
        <v>7000</v>
      </c>
      <c r="G17">
        <f t="shared" si="1"/>
        <v>70000</v>
      </c>
    </row>
    <row r="18" spans="1:9">
      <c r="A18" s="1">
        <v>42370</v>
      </c>
      <c r="B18" t="s">
        <v>291</v>
      </c>
      <c r="D18">
        <v>360000</v>
      </c>
      <c r="E18">
        <v>10</v>
      </c>
      <c r="F18">
        <f t="shared" ref="F18:F19" si="4">D18/E18</f>
        <v>36000</v>
      </c>
      <c r="G18">
        <f t="shared" ref="G18:G30" si="5">10*F18</f>
        <v>360000</v>
      </c>
    </row>
    <row r="19" spans="1:9">
      <c r="A19" s="1">
        <v>42370</v>
      </c>
      <c r="B19" t="s">
        <v>292</v>
      </c>
      <c r="D19">
        <v>360000</v>
      </c>
      <c r="E19">
        <v>10</v>
      </c>
      <c r="F19">
        <f t="shared" si="4"/>
        <v>36000</v>
      </c>
      <c r="G19">
        <f t="shared" si="5"/>
        <v>360000</v>
      </c>
    </row>
    <row r="20" spans="1:9">
      <c r="A20" s="1">
        <v>42417</v>
      </c>
      <c r="B20" t="s">
        <v>295</v>
      </c>
      <c r="D20">
        <v>50000</v>
      </c>
      <c r="E20">
        <v>16</v>
      </c>
      <c r="F20">
        <f>D20/E20</f>
        <v>3125</v>
      </c>
      <c r="G20">
        <f>10*F20</f>
        <v>31250</v>
      </c>
      <c r="H20">
        <f t="shared" ref="H20:H27" si="6">(E20-10)*F20</f>
        <v>18750</v>
      </c>
    </row>
    <row r="21" spans="1:9">
      <c r="A21" s="1">
        <v>42417</v>
      </c>
      <c r="B21" t="s">
        <v>392</v>
      </c>
      <c r="D21">
        <v>50000</v>
      </c>
      <c r="E21">
        <v>16</v>
      </c>
      <c r="F21">
        <f t="shared" ref="F21" si="7">D21/E21</f>
        <v>3125</v>
      </c>
      <c r="G21">
        <f t="shared" ref="G21" si="8">10*F21</f>
        <v>31250</v>
      </c>
      <c r="H21">
        <f t="shared" si="6"/>
        <v>18750</v>
      </c>
    </row>
    <row r="22" spans="1:9">
      <c r="A22" s="1">
        <v>42419</v>
      </c>
      <c r="B22" t="s">
        <v>392</v>
      </c>
      <c r="D22">
        <v>50000</v>
      </c>
      <c r="E22">
        <v>16</v>
      </c>
      <c r="F22">
        <f t="shared" ref="F22:F23" si="9">D22/E22</f>
        <v>3125</v>
      </c>
      <c r="G22">
        <f t="shared" ref="G22:G23" si="10">10*F22</f>
        <v>31250</v>
      </c>
      <c r="H22">
        <f t="shared" si="6"/>
        <v>18750</v>
      </c>
    </row>
    <row r="23" spans="1:9">
      <c r="A23" s="1">
        <v>42443</v>
      </c>
      <c r="B23" t="s">
        <v>392</v>
      </c>
      <c r="D23">
        <v>50000</v>
      </c>
      <c r="E23">
        <v>16</v>
      </c>
      <c r="F23">
        <f t="shared" si="9"/>
        <v>3125</v>
      </c>
      <c r="G23">
        <f t="shared" si="10"/>
        <v>31250</v>
      </c>
      <c r="H23">
        <f t="shared" si="6"/>
        <v>18750</v>
      </c>
    </row>
    <row r="24" spans="1:9" ht="61.5" customHeight="1">
      <c r="A24" s="1">
        <v>42443</v>
      </c>
      <c r="B24" t="s">
        <v>392</v>
      </c>
      <c r="D24">
        <v>50000</v>
      </c>
      <c r="E24">
        <v>16</v>
      </c>
      <c r="G24">
        <f>10*(D24/E24)</f>
        <v>31250</v>
      </c>
      <c r="H24">
        <f>(E24-10)*(D24/E24)</f>
        <v>18750</v>
      </c>
      <c r="I24" s="16" t="s">
        <v>421</v>
      </c>
    </row>
    <row r="25" spans="1:9">
      <c r="A25" s="1">
        <v>42622</v>
      </c>
      <c r="B25" t="s">
        <v>419</v>
      </c>
      <c r="D25">
        <v>50000</v>
      </c>
      <c r="E25">
        <v>16.600000000000001</v>
      </c>
      <c r="F25">
        <v>3000</v>
      </c>
      <c r="I25" t="s">
        <v>420</v>
      </c>
    </row>
    <row r="26" spans="1:9">
      <c r="A26" s="1">
        <v>42622</v>
      </c>
      <c r="B26" t="s">
        <v>291</v>
      </c>
      <c r="F26">
        <f>(D24/E24)-F25</f>
        <v>125</v>
      </c>
    </row>
    <row r="27" spans="1:9">
      <c r="A27" s="1">
        <v>42485</v>
      </c>
      <c r="B27" t="s">
        <v>295</v>
      </c>
      <c r="D27">
        <v>4000</v>
      </c>
      <c r="E27">
        <v>16</v>
      </c>
      <c r="F27">
        <f>D27/E27</f>
        <v>250</v>
      </c>
      <c r="G27">
        <f>10*F27</f>
        <v>2500</v>
      </c>
      <c r="H27">
        <f t="shared" si="6"/>
        <v>1500</v>
      </c>
    </row>
    <row r="28" spans="1:9">
      <c r="A28" s="1">
        <v>42485</v>
      </c>
      <c r="B28" t="s">
        <v>291</v>
      </c>
      <c r="C28">
        <v>185400</v>
      </c>
      <c r="E28">
        <v>10</v>
      </c>
      <c r="F28">
        <f>C28/E28</f>
        <v>18540</v>
      </c>
      <c r="G28">
        <f t="shared" si="5"/>
        <v>185400</v>
      </c>
    </row>
    <row r="29" spans="1:9">
      <c r="A29" s="1">
        <v>42485</v>
      </c>
      <c r="B29" t="s">
        <v>292</v>
      </c>
      <c r="C29">
        <v>185400</v>
      </c>
      <c r="E29">
        <v>10</v>
      </c>
      <c r="F29">
        <f>C29/E29</f>
        <v>18540</v>
      </c>
      <c r="G29">
        <f t="shared" si="5"/>
        <v>185400</v>
      </c>
    </row>
    <row r="30" spans="1:9">
      <c r="A30" s="1">
        <v>42485</v>
      </c>
      <c r="B30" t="s">
        <v>295</v>
      </c>
      <c r="C30">
        <v>12500</v>
      </c>
      <c r="E30">
        <v>10</v>
      </c>
      <c r="F30">
        <f>C30/E30</f>
        <v>1250</v>
      </c>
      <c r="G30">
        <f t="shared" si="5"/>
        <v>12500</v>
      </c>
    </row>
    <row r="31" spans="1:9">
      <c r="A31" s="1">
        <v>42643</v>
      </c>
      <c r="B31" t="s">
        <v>422</v>
      </c>
      <c r="D31">
        <v>100000</v>
      </c>
      <c r="E31">
        <v>16</v>
      </c>
      <c r="F31">
        <f>D31/E31</f>
        <v>6250</v>
      </c>
      <c r="G31">
        <f>10*(D31/E31)</f>
        <v>62500</v>
      </c>
      <c r="H31">
        <v>37500</v>
      </c>
      <c r="I31" t="s">
        <v>425</v>
      </c>
    </row>
    <row r="32" spans="1:9">
      <c r="A32" s="1">
        <v>42370</v>
      </c>
      <c r="B32" t="s">
        <v>291</v>
      </c>
      <c r="D32">
        <v>216000</v>
      </c>
      <c r="E32">
        <v>10</v>
      </c>
      <c r="F32">
        <f t="shared" ref="F32:F35" si="11">D32/E32</f>
        <v>21600</v>
      </c>
      <c r="G32">
        <f t="shared" ref="G32:G35" si="12">10*F32</f>
        <v>216000</v>
      </c>
      <c r="I32" t="s">
        <v>426</v>
      </c>
    </row>
    <row r="33" spans="1:9">
      <c r="A33" s="1">
        <v>42370</v>
      </c>
      <c r="B33" t="s">
        <v>292</v>
      </c>
      <c r="D33">
        <v>216000</v>
      </c>
      <c r="E33">
        <v>10</v>
      </c>
      <c r="F33">
        <f t="shared" si="11"/>
        <v>21600</v>
      </c>
      <c r="G33">
        <f t="shared" si="12"/>
        <v>216000</v>
      </c>
      <c r="I33" t="s">
        <v>426</v>
      </c>
    </row>
    <row r="34" spans="1:9">
      <c r="A34" s="1">
        <v>42370</v>
      </c>
      <c r="B34" t="s">
        <v>291</v>
      </c>
      <c r="D34">
        <v>300000</v>
      </c>
      <c r="E34">
        <v>10</v>
      </c>
      <c r="F34">
        <f t="shared" si="11"/>
        <v>30000</v>
      </c>
      <c r="G34">
        <f t="shared" si="12"/>
        <v>300000</v>
      </c>
    </row>
    <row r="35" spans="1:9">
      <c r="A35" s="1">
        <v>42370</v>
      </c>
      <c r="B35" t="s">
        <v>292</v>
      </c>
      <c r="D35">
        <v>300000</v>
      </c>
      <c r="E35">
        <v>10</v>
      </c>
      <c r="F35">
        <f t="shared" si="11"/>
        <v>30000</v>
      </c>
      <c r="G35">
        <f t="shared" si="12"/>
        <v>300000</v>
      </c>
    </row>
    <row r="36" spans="1:9">
      <c r="A36" s="11"/>
    </row>
    <row r="37" spans="1:9">
      <c r="A37" s="11"/>
    </row>
    <row r="38" spans="1:9">
      <c r="A38" s="11"/>
    </row>
    <row r="39" spans="1:9">
      <c r="A39" s="11"/>
    </row>
  </sheetData>
  <autoFilter ref="A1:I30">
    <filterColumn colId="1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250</v>
      </c>
      <c r="D12">
        <v>998</v>
      </c>
      <c r="E12">
        <v>4567</v>
      </c>
      <c r="F12" t="s">
        <v>251</v>
      </c>
    </row>
    <row r="13" spans="1:6">
      <c r="A13" s="1">
        <v>41516</v>
      </c>
      <c r="B13" t="s">
        <v>252</v>
      </c>
      <c r="D13">
        <v>1800</v>
      </c>
      <c r="E13">
        <v>2767</v>
      </c>
      <c r="F13" t="s">
        <v>251</v>
      </c>
    </row>
    <row r="14" spans="1:6">
      <c r="A14" s="1">
        <v>41519</v>
      </c>
      <c r="B14" t="s">
        <v>253</v>
      </c>
      <c r="D14">
        <v>1500</v>
      </c>
      <c r="E14">
        <v>1267</v>
      </c>
      <c r="F14" t="s">
        <v>251</v>
      </c>
    </row>
    <row r="15" spans="1:6">
      <c r="A15" s="1">
        <v>41799</v>
      </c>
      <c r="B15" t="s">
        <v>254</v>
      </c>
      <c r="D15">
        <v>1267</v>
      </c>
      <c r="E15">
        <v>0</v>
      </c>
      <c r="F15" t="s">
        <v>251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255</v>
      </c>
      <c r="C25">
        <v>300</v>
      </c>
      <c r="E25">
        <v>1432</v>
      </c>
      <c r="F25" t="s">
        <v>256</v>
      </c>
    </row>
    <row r="26" spans="1:6">
      <c r="A26" s="1">
        <v>41183</v>
      </c>
      <c r="B26" t="s">
        <v>257</v>
      </c>
      <c r="C26">
        <v>1000</v>
      </c>
      <c r="E26">
        <v>2432</v>
      </c>
      <c r="F26" t="s">
        <v>256</v>
      </c>
    </row>
    <row r="27" spans="1:6">
      <c r="A27" s="1">
        <v>41248</v>
      </c>
      <c r="B27" t="s">
        <v>258</v>
      </c>
      <c r="C27">
        <v>60</v>
      </c>
      <c r="E27">
        <v>2492</v>
      </c>
      <c r="F27" t="s">
        <v>256</v>
      </c>
    </row>
    <row r="28" spans="1:6">
      <c r="A28" s="1">
        <v>41250</v>
      </c>
      <c r="B28" t="s">
        <v>259</v>
      </c>
      <c r="C28">
        <v>100</v>
      </c>
      <c r="E28">
        <v>2592</v>
      </c>
      <c r="F28" t="s">
        <v>256</v>
      </c>
    </row>
    <row r="29" spans="1:6">
      <c r="A29" s="1">
        <v>41323</v>
      </c>
      <c r="B29" t="s">
        <v>260</v>
      </c>
      <c r="C29">
        <v>200</v>
      </c>
      <c r="E29">
        <v>2792</v>
      </c>
      <c r="F29" t="s">
        <v>256</v>
      </c>
    </row>
    <row r="30" spans="1:6">
      <c r="A30" s="1">
        <v>41325</v>
      </c>
      <c r="B30" t="s">
        <v>261</v>
      </c>
      <c r="D30">
        <v>40</v>
      </c>
      <c r="E30">
        <v>2752</v>
      </c>
      <c r="F30" t="s">
        <v>262</v>
      </c>
    </row>
    <row r="31" spans="1:6">
      <c r="A31" s="1">
        <v>41456</v>
      </c>
      <c r="B31" t="s">
        <v>263</v>
      </c>
      <c r="C31">
        <v>400</v>
      </c>
      <c r="E31">
        <v>3152</v>
      </c>
      <c r="F31" t="s">
        <v>264</v>
      </c>
    </row>
    <row r="32" spans="1:6">
      <c r="A32" s="1">
        <v>41481</v>
      </c>
      <c r="B32" t="s">
        <v>265</v>
      </c>
      <c r="D32">
        <v>352</v>
      </c>
      <c r="E32">
        <v>2800</v>
      </c>
      <c r="F32" t="s">
        <v>262</v>
      </c>
    </row>
    <row r="33" spans="1:6">
      <c r="A33" s="1">
        <v>41639</v>
      </c>
      <c r="B33" t="s">
        <v>266</v>
      </c>
      <c r="D33">
        <v>1620</v>
      </c>
      <c r="E33">
        <v>1180</v>
      </c>
      <c r="F33" t="s">
        <v>262</v>
      </c>
    </row>
    <row r="34" spans="1:6">
      <c r="A34" s="1">
        <v>41757</v>
      </c>
      <c r="B34" t="s">
        <v>263</v>
      </c>
      <c r="C34">
        <v>200</v>
      </c>
      <c r="E34">
        <v>1380</v>
      </c>
      <c r="F34" t="s">
        <v>264</v>
      </c>
    </row>
    <row r="35" spans="1:6">
      <c r="A35" s="1">
        <v>41799</v>
      </c>
      <c r="B35" t="s">
        <v>267</v>
      </c>
      <c r="D35">
        <v>1263</v>
      </c>
      <c r="E35">
        <v>117</v>
      </c>
      <c r="F35" t="s">
        <v>262</v>
      </c>
    </row>
    <row r="36" spans="1:6">
      <c r="A36" s="1">
        <v>41867</v>
      </c>
      <c r="B36" t="s">
        <v>263</v>
      </c>
      <c r="C36">
        <v>200</v>
      </c>
      <c r="E36">
        <v>317</v>
      </c>
      <c r="F36" t="s">
        <v>264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2016-10-12T06:45:38Z</dcterms:modified>
</cp:coreProperties>
</file>