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'老婆合資(投資)'!$A$1:$K$410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464" i="1"/>
  <c r="C466"/>
  <c r="C473"/>
  <c r="C478"/>
  <c r="C480"/>
  <c r="B480"/>
  <c r="C479"/>
  <c r="J447"/>
  <c r="J480"/>
  <c r="C447"/>
  <c r="B478"/>
  <c r="C477"/>
  <c r="B464"/>
  <c r="B466"/>
  <c r="B473"/>
  <c r="J446"/>
  <c r="B446"/>
  <c r="C476"/>
  <c r="C475"/>
  <c r="C445"/>
  <c r="J433"/>
  <c r="J422"/>
  <c r="C474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465"/>
  <c r="C401"/>
  <c r="C439"/>
  <c r="C438"/>
  <c r="C400"/>
  <c r="J400"/>
  <c r="C399"/>
  <c r="J399"/>
  <c r="C398"/>
  <c r="J398"/>
  <c r="J397"/>
  <c r="C397"/>
  <c r="C420"/>
  <c r="J396"/>
  <c r="C472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71" i="1"/>
  <c r="J373"/>
  <c r="C373"/>
  <c r="C374"/>
  <c r="C470"/>
  <c r="B372"/>
  <c r="J372" s="1"/>
  <c r="C469"/>
  <c r="C468"/>
  <c r="B368"/>
  <c r="J368" s="1"/>
  <c r="J362"/>
  <c r="C410"/>
  <c r="C362"/>
  <c r="J361"/>
  <c r="C395"/>
  <c r="C467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432" i="1" l="1"/>
  <c r="J478"/>
  <c r="J466"/>
  <c r="J473"/>
  <c r="J384"/>
  <c r="J464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63"/>
  <c r="C462"/>
  <c r="C357"/>
  <c r="J324"/>
  <c r="J323"/>
  <c r="J318"/>
  <c r="B317"/>
  <c r="J317" s="1"/>
  <c r="C460"/>
  <c r="C318"/>
  <c r="J305"/>
  <c r="C461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59"/>
  <c r="C458"/>
  <c r="C309"/>
  <c r="C308"/>
  <c r="C247"/>
  <c r="C307"/>
  <c r="C246"/>
  <c r="C457"/>
  <c r="C456"/>
  <c r="C321"/>
  <c r="C319"/>
  <c r="C320"/>
  <c r="C455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54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<sst xmlns="http://schemas.openxmlformats.org/spreadsheetml/2006/main" count="1263" uniqueCount="474">
  <si>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</si>
  <si>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</si>
  <si>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</si>
  <si>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</si>
  <si>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</si>
  <si>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</si>
  <si>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</si>
  <si>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</si>
  <si>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</si>
  <si>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</si>
  <si>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</si>
  <si>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</si>
  <si>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</si>
  <si>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</si>
  <si>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</si>
  <si>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</si>
  <si>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</si>
  <si>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</si>
  <si>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</si>
  <si>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</si>
  <si>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</si>
  <si>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</si>
  <si>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</si>
  <si>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</si>
  <si>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</si>
  <si>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</si>
  <si>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</si>
  <si>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</si>
  <si>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</si>
  <si>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</si>
  <si>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</si>
  <si>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</si>
  <si>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</si>
  <si>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</si>
  <si>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</si>
  <si>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</si>
  <si>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</si>
  <si>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</si>
  <si>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</si>
  <si>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</si>
  <si>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</si>
  <si>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</si>
  <si>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</si>
  <si>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</si>
  <si>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</si>
  <si>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</si>
  <si>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</si>
  <si>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</si>
  <si>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</si>
  <si>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</si>
  <si>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</si>
  <si>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</si>
  <si>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</si>
  <si>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</si>
  <si>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</si>
  <si>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</si>
  <si>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</si>
  <si>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</si>
  <si>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</si>
  <si>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</si>
  <si>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</si>
  <si>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</si>
  <si>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</si>
  <si>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</si>
  <si>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</si>
  <si>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</si>
  <si>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</si>
  <si>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</si>
  <si>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</si>
  <si>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</si>
  <si>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</si>
  <si>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</si>
  <si>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</si>
  <si>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</si>
  <si>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</si>
  <si>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</si>
  <si>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</si>
  <si>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</si>
  <si>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</si>
  <si>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</si>
  <si>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</si>
  <si>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</si>
  <si>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</si>
  <si>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</si>
  <si>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</si>
  <si>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</si>
  <si>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</si>
  <si>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</si>
  <si>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</si>
  <si>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</si>
  <si>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</si>
  <si>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</si>
  <si>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</si>
  <si>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</si>
  <si>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</si>
  <si>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</si>
  <si>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</si>
  <si>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</si>
  <si>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</si>
  <si>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</si>
  <si>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</si>
  <si>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</si>
  <si>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</si>
  <si>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</si>
  <si>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</si>
  <si>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</si>
  <si>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</si>
  <si>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</si>
  <si>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</si>
  <si>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</si>
  <si>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</si>
  <si>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</si>
  <si>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</si>
  <si>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</si>
  <si>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</si>
  <si>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</si>
  <si>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</si>
  <si>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</si>
  <si>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</si>
  <si>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</si>
  <si>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</si>
  <si>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</si>
  <si>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</si>
  <si>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</si>
  <si>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</si>
  <si>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</si>
  <si>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</si>
  <si>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</si>
  <si>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</si>
  <si>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</si>
  <si>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</si>
  <si>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</si>
  <si>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</si>
  <si>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</si>
  <si>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</si>
  <si>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</si>
  <si>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</si>
  <si>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</si>
  <si>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</si>
  <si>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</si>
  <si>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</si>
  <si>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</si>
  <si>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</si>
  <si>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</si>
  <si>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</si>
  <si>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</si>
  <si>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</si>
  <si>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</si>
  <si>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</si>
  <si>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</si>
  <si>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</si>
  <si>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</si>
  <si>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</si>
  <si>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</si>
  <si>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</si>
  <si>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</si>
  <si>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</si>
  <si>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</si>
  <si>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</si>
  <si>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</si>
  <si>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</si>
  <si>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</si>
  <si>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</si>
  <si>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</si>
  <si>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</si>
  <si>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</si>
  <si>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</si>
  <si>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</si>
  <si>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</si>
  <si>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</si>
  <si>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</si>
  <si>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</si>
  <si>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</si>
  <si>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</si>
  <si>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</si>
  <si>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</si>
  <si>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</si>
  <si>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</si>
  <si>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</si>
  <si>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</si>
  <si>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</si>
  <si>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</si>
  <si>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</si>
  <si>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</si>
  <si>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</si>
  <si>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</si>
  <si>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</si>
  <si>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</si>
  <si>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</si>
  <si>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</si>
  <si>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</si>
  <si>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</si>
  <si>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</si>
  <si>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</si>
  <si>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</si>
  <si>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</si>
  <si>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</si>
  <si>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</si>
  <si>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</si>
  <si>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</si>
  <si>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</si>
  <si>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</si>
  <si>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</si>
  <si>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</si>
  <si>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</si>
  <si>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</si>
  <si>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</si>
  <si>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</si>
  <si>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</si>
  <si>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</si>
  <si>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</si>
  <si>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</si>
  <si>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</si>
  <si>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</si>
  <si>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</si>
  <si>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</si>
  <si>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</si>
  <si>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</si>
  <si>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</si>
  <si>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</si>
  <si>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</si>
  <si>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</si>
  <si>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</si>
  <si>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</si>
  <si>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</si>
  <si>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</si>
  <si>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</si>
  <si>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</si>
  <si>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</si>
  <si>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</si>
  <si>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</si>
  <si>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</si>
  <si>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</si>
  <si>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</si>
  <si>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</si>
  <si>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</si>
  <si>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</si>
  <si>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</si>
  <si>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</si>
  <si>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</si>
  <si>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</si>
  <si>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</si>
  <si>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</si>
  <si>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</si>
  <si>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</si>
  <si>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</si>
  <si>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</si>
  <si>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</si>
  <si>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</si>
  <si>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</si>
  <si>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</si>
  <si>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</si>
  <si>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</si>
  <si>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</si>
  <si>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</si>
  <si>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</si>
  <si>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</si>
  <si>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</si>
  <si>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</si>
  <si>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</si>
  <si>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</si>
  <si>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</si>
  <si>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</si>
  <si>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</si>
  <si>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</si>
  <si>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</si>
  <si>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</si>
  <si>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</si>
  <si>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</si>
  <si>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</si>
  <si>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</si>
  <si>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</si>
  <si>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</si>
  <si>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</si>
  <si>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</si>
  <si>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</si>
  <si>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</si>
  <si>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</si>
  <si>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</si>
  <si>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</si>
  <si>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</si>
  <si>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</si>
  <si>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</si>
  <si>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</si>
  <si>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</si>
  <si>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</si>
  <si>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</si>
  <si>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</si>
  <si>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</si>
  <si>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</si>
  <si>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</si>
  <si>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</si>
  <si>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</si>
  <si>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</si>
  <si>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</si>
  <si>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</si>
  <si>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</si>
  <si>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</si>
  <si>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</si>
  <si>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</si>
  <si>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</si>
  <si>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</si>
  <si>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</si>
  <si>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</si>
  <si>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</si>
  <si>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</si>
  <si>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</si>
  <si>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</si>
  <si>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</si>
  <si>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</si>
  <si>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</si>
  <si>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</si>
  <si>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</si>
  <si>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</si>
  <si>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</si>
  <si>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</si>
  <si>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</si>
  <si>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</si>
  <si>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</si>
  <si>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</si>
  <si>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</si>
  <si>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</si>
  <si>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</si>
  <si>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</si>
  <si>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</si>
  <si>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</si>
  <si>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</si>
  <si>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</si>
  <si>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</si>
  <si>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</si>
  <si>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</si>
  <si>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</si>
  <si>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</si>
  <si>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</si>
  <si>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</si>
  <si>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</si>
  <si>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</si>
  <si>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</si>
  <si>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</si>
  <si>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</si>
  <si>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</si>
  <si>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</si>
  <si>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</si>
  <si>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</si>
  <si>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</si>
  <si>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</si>
  <si>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</si>
  <si>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</si>
  <si>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</si>
  <si>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</si>
  <si>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</si>
  <si>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</si>
  <si>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</si>
  <si>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</si>
  <si>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</si>
  <si>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</si>
  <si>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</si>
  <si>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</si>
  <si>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</si>
  <si>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</si>
  <si>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</si>
  <si>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</si>
  <si>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</si>
  <si>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</si>
  <si>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</si>
  <si>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</si>
  <si>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</si>
  <si>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</si>
  <si>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</si>
  <si>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</si>
  <si>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</si>
  <si>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</si>
  <si>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</si>
  <si>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</si>
  <si>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</si>
  <si>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</si>
  <si>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</si>
  <si>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</si>
  <si>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</si>
  <si>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</si>
  <si>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</si>
  <si>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</si>
  <si>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</si>
  <si>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</si>
  <si>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</si>
  <si>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</si>
  <si>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</si>
  <si>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</si>
  <si>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</si>
  <si>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</si>
  <si>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</si>
  <si>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</si>
  <si>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</si>
  <si>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</si>
  <si>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</si>
  <si>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</si>
  <si>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</si>
  <si>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</si>
  <si>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</si>
  <si>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</si>
  <si>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</si>
  <si>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</si>
  <si>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</si>
  <si>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</si>
  <si>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</si>
  <si>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</si>
  <si>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</si>
  <si>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</si>
  <si>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</si>
  <si>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</si>
  <si>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</si>
  <si>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</si>
  <si>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</si>
  <si>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</si>
  <si>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</si>
  <si>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</si>
  <si>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</si>
  <si>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</si>
  <si>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</si>
  <si>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</si>
  <si>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</si>
  <si>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</si>
  <si>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</si>
  <si>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</si>
  <si>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</si>
  <si>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</si>
  <si>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</si>
  <si>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</si>
  <si>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</si>
  <si>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</si>
  <si>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</si>
  <si>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</si>
  <si>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</si>
  <si>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</si>
  <si>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</si>
  <si>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</si>
  <si>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</si>
  <si>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</si>
  <si>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</si>
  <si>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</si>
  <si>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</si>
  <si>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</si>
  <si>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</si>
  <si>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</si>
  <si>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</si>
  <si>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</si>
  <si>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</si>
  <si>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</si>
  <si>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</si>
  <si>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</si>
  <si>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</si>
  <si>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</si>
  <si>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</si>
  <si>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臻鼎未實現損益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</si>
  <si>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</si>
  <si>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</si>
  <si>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</si>
  <si>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</si>
  <si>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</si>
  <si>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</si>
  <si>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</si>
  <si>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</si>
  <si>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</si>
  <si>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</si>
  <si>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</si>
  <si>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</si>
  <si>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</si>
  <si>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</si>
  <si>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</si>
  <si>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</si>
  <si>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宜鼎未實現損益</t>
    <phoneticPr fontId="1" type="noConversion"/>
  </si>
  <si>
    <t>(3068 美磊)14張</t>
    <phoneticPr fontId="1" type="noConversion"/>
  </si>
  <si>
    <t>(6202 盛群)2張</t>
    <phoneticPr fontId="1" type="noConversion"/>
  </si>
  <si>
    <t>盛群未實現損益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</si>
</sst>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1951320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4637074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41035392"/>
        <c:axId val="141036928"/>
      </c:lineChart>
      <c:catAx>
        <c:axId val="141035392"/>
        <c:scaling>
          <c:orientation val="minMax"/>
        </c:scaling>
        <c:axPos val="b"/>
        <c:tickLblPos val="nextTo"/>
        <c:crossAx val="141036928"/>
        <c:crosses val="autoZero"/>
        <c:auto val="1"/>
        <c:lblAlgn val="ctr"/>
        <c:lblOffset val="100"/>
      </c:catAx>
      <c:valAx>
        <c:axId val="141036928"/>
        <c:scaling>
          <c:orientation val="minMax"/>
        </c:scaling>
        <c:axPos val="l"/>
        <c:majorGridlines/>
        <c:numFmt formatCode="General" sourceLinked="1"/>
        <c:tickLblPos val="nextTo"/>
        <c:crossAx val="14103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1718272"/>
        <c:axId val="141719808"/>
      </c:lineChart>
      <c:catAx>
        <c:axId val="141718272"/>
        <c:scaling>
          <c:orientation val="minMax"/>
        </c:scaling>
        <c:axPos val="b"/>
        <c:tickLblPos val="nextTo"/>
        <c:crossAx val="141719808"/>
        <c:crosses val="autoZero"/>
        <c:auto val="1"/>
        <c:lblAlgn val="ctr"/>
        <c:lblOffset val="100"/>
      </c:catAx>
      <c:valAx>
        <c:axId val="141719808"/>
        <c:scaling>
          <c:orientation val="minMax"/>
        </c:scaling>
        <c:axPos val="l"/>
        <c:majorGridlines/>
        <c:numFmt formatCode="General" sourceLinked="1"/>
        <c:tickLblPos val="nextTo"/>
        <c:crossAx val="14171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9"/>
  <sheetViews>
    <sheetView topLeftCell="A434" zoomScale="85" zoomScaleNormal="85" workbookViewId="0">
      <selection activeCell="J480" activeCellId="4" sqref="J464 J466 J473 J478 J480"/>
    </sheetView>
  </sheetViews>
  <sheetFormatPr defaultRowHeight="16.5"/>
  <cols>
    <col min="1" max="1" width="15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</row>
    <row r="382" spans="1:12">
      <c r="A382" s="1"/>
      <c r="B382" s="5"/>
      <c r="C382" s="5"/>
      <c r="D382" s="4">
        <v>42808</v>
      </c>
      <c r="E382" s="5">
        <v>139282</v>
      </c>
    </row>
    <row r="383" spans="1:12">
      <c r="A383" s="1"/>
      <c r="B383" s="5"/>
      <c r="C383" s="5"/>
      <c r="D383" s="4">
        <v>42808</v>
      </c>
      <c r="E383" s="5">
        <v>34817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454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455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459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461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462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462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463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465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460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469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468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468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466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467</v>
      </c>
      <c r="L428">
        <v>26</v>
      </c>
    </row>
    <row r="429" spans="1:12">
      <c r="A429" s="1"/>
      <c r="B429" s="5"/>
      <c r="D429" s="1">
        <v>42846</v>
      </c>
      <c r="E429">
        <v>725173</v>
      </c>
    </row>
    <row r="430" spans="1:12">
      <c r="A430" s="1"/>
      <c r="B430" s="5"/>
      <c r="D430" s="1">
        <v>42846</v>
      </c>
      <c r="E430">
        <v>223131</v>
      </c>
    </row>
    <row r="431" spans="1:12">
      <c r="A431" s="1"/>
      <c r="B431" s="5"/>
      <c r="D431" s="1">
        <v>42846</v>
      </c>
      <c r="E431">
        <v>669391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456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456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456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457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471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472</v>
      </c>
      <c r="L447">
        <v>2</v>
      </c>
    </row>
    <row r="448" spans="1:12">
      <c r="A448" s="1"/>
      <c r="B448" s="5"/>
      <c r="D448" s="1"/>
    </row>
    <row r="449" spans="1:12">
      <c r="A449" s="1"/>
      <c r="B449" s="5"/>
    </row>
    <row r="450" spans="1:12">
      <c r="A450" s="1"/>
      <c r="B450" s="5"/>
      <c r="D450" s="1"/>
    </row>
    <row r="451" spans="1:12">
      <c r="A451" s="1">
        <v>42611</v>
      </c>
      <c r="B451" s="5">
        <v>0</v>
      </c>
      <c r="C451" s="5"/>
      <c r="D451" s="4"/>
      <c r="E451" s="5"/>
      <c r="K451" t="s">
        <v>411</v>
      </c>
      <c r="L451">
        <v>1E-3</v>
      </c>
    </row>
    <row r="452" spans="1:12">
      <c r="A452" s="1">
        <v>42611</v>
      </c>
      <c r="B452" s="5">
        <v>0</v>
      </c>
      <c r="C452" s="5"/>
      <c r="D452" s="4"/>
      <c r="E452" s="5"/>
      <c r="K452" t="s">
        <v>412</v>
      </c>
      <c r="L452">
        <v>0.68</v>
      </c>
    </row>
    <row r="453" spans="1:12">
      <c r="A453" s="1">
        <v>42611</v>
      </c>
      <c r="B453" s="5">
        <v>0</v>
      </c>
      <c r="C453" s="5"/>
      <c r="D453" s="4"/>
      <c r="E453" s="5"/>
      <c r="K453" t="s">
        <v>413</v>
      </c>
      <c r="L453">
        <v>0.22600000000000001</v>
      </c>
    </row>
    <row r="454" spans="1:12">
      <c r="A454" s="1">
        <v>42170</v>
      </c>
      <c r="B454" s="5">
        <v>76965</v>
      </c>
      <c r="C454" s="5">
        <f>B454/2</f>
        <v>38482.5</v>
      </c>
      <c r="D454" s="4"/>
      <c r="E454" s="5"/>
      <c r="F454" t="s">
        <v>7</v>
      </c>
      <c r="K454" t="s">
        <v>341</v>
      </c>
      <c r="L454">
        <v>2</v>
      </c>
    </row>
    <row r="455" spans="1:12">
      <c r="A455" s="1">
        <v>42312</v>
      </c>
      <c r="B455" s="5">
        <v>168119</v>
      </c>
      <c r="C455" s="5">
        <f>B455/4</f>
        <v>42029.75</v>
      </c>
      <c r="D455" s="4"/>
      <c r="E455" s="5"/>
      <c r="F455" t="s">
        <v>7</v>
      </c>
      <c r="K455" t="s">
        <v>348</v>
      </c>
      <c r="L455">
        <v>4</v>
      </c>
    </row>
    <row r="456" spans="1:12">
      <c r="A456" s="1">
        <v>42314</v>
      </c>
      <c r="B456" s="5">
        <v>39728</v>
      </c>
      <c r="C456" s="5">
        <f>B456/1</f>
        <v>39728</v>
      </c>
      <c r="D456" s="4"/>
      <c r="E456" s="5"/>
      <c r="F456" t="s">
        <v>7</v>
      </c>
      <c r="K456" t="s">
        <v>331</v>
      </c>
      <c r="L456">
        <v>1</v>
      </c>
    </row>
    <row r="457" spans="1:12">
      <c r="A457" s="1">
        <v>42314</v>
      </c>
      <c r="B457" s="5">
        <v>117833</v>
      </c>
      <c r="C457" s="5">
        <f>B457/3</f>
        <v>39277.666666666664</v>
      </c>
      <c r="D457" s="4"/>
      <c r="E457" s="5"/>
      <c r="F457" t="s">
        <v>7</v>
      </c>
      <c r="K457" t="s">
        <v>357</v>
      </c>
      <c r="L457">
        <v>3</v>
      </c>
    </row>
    <row r="458" spans="1:12">
      <c r="A458" s="1">
        <v>42325</v>
      </c>
      <c r="B458" s="5">
        <v>76454</v>
      </c>
      <c r="C458" s="5">
        <f>B458/2</f>
        <v>38227</v>
      </c>
      <c r="D458" s="4"/>
      <c r="E458" s="5"/>
      <c r="F458" t="s">
        <v>7</v>
      </c>
      <c r="K458" t="s">
        <v>341</v>
      </c>
      <c r="L458">
        <v>2</v>
      </c>
    </row>
    <row r="459" spans="1:12">
      <c r="A459" s="1">
        <v>42325</v>
      </c>
      <c r="B459" s="5">
        <v>38377</v>
      </c>
      <c r="C459" s="5">
        <f>B459/1</f>
        <v>38377</v>
      </c>
      <c r="D459" s="4"/>
      <c r="E459" s="5"/>
      <c r="F459" t="s">
        <v>7</v>
      </c>
      <c r="K459" t="s">
        <v>331</v>
      </c>
      <c r="L459">
        <v>1</v>
      </c>
    </row>
    <row r="460" spans="1:12">
      <c r="A460" s="1">
        <v>42502</v>
      </c>
      <c r="B460" s="5">
        <v>2559</v>
      </c>
      <c r="C460" s="5">
        <f>B460/0.06</f>
        <v>42650</v>
      </c>
      <c r="D460" s="4"/>
      <c r="E460" s="5"/>
      <c r="F460" t="s">
        <v>7</v>
      </c>
      <c r="K460" t="s">
        <v>399</v>
      </c>
      <c r="L460">
        <v>0.06</v>
      </c>
    </row>
    <row r="461" spans="1:12">
      <c r="A461" s="1">
        <v>42503</v>
      </c>
      <c r="B461" s="5">
        <v>41884</v>
      </c>
      <c r="C461" s="5">
        <f>B461/1</f>
        <v>41884</v>
      </c>
      <c r="D461" s="4"/>
      <c r="E461" s="5"/>
      <c r="F461" t="s">
        <v>7</v>
      </c>
      <c r="K461" t="s">
        <v>331</v>
      </c>
      <c r="L461">
        <v>1</v>
      </c>
    </row>
    <row r="462" spans="1:12">
      <c r="A462" s="1">
        <v>42549</v>
      </c>
      <c r="B462" s="5">
        <v>420359</v>
      </c>
      <c r="C462" s="5">
        <f>B462/10</f>
        <v>42035.9</v>
      </c>
      <c r="D462" s="4"/>
      <c r="E462" s="5"/>
      <c r="F462" t="s">
        <v>7</v>
      </c>
      <c r="K462" t="s">
        <v>362</v>
      </c>
      <c r="L462">
        <v>10</v>
      </c>
    </row>
    <row r="463" spans="1:12">
      <c r="A463" s="1">
        <v>42549</v>
      </c>
      <c r="B463" s="5">
        <v>83871</v>
      </c>
      <c r="C463" s="5">
        <f>B463/2</f>
        <v>41935.5</v>
      </c>
      <c r="D463" s="4"/>
      <c r="E463" s="5"/>
      <c r="F463" t="s">
        <v>7</v>
      </c>
      <c r="K463" t="s">
        <v>341</v>
      </c>
      <c r="L463">
        <v>2</v>
      </c>
    </row>
    <row r="464" spans="1:12">
      <c r="A464" s="1" t="s">
        <v>451</v>
      </c>
      <c r="B464" s="5">
        <f>SUM(B451:B463)</f>
        <v>1066149</v>
      </c>
      <c r="C464" s="5">
        <f>35.4*SUM(L451:L463)*1000</f>
        <v>954631.79999999993</v>
      </c>
      <c r="D464" s="4"/>
      <c r="E464" s="5"/>
      <c r="J464">
        <f>C464-B464</f>
        <v>-111517.20000000007</v>
      </c>
    </row>
    <row r="465" spans="1:12">
      <c r="A465" s="1">
        <v>42550</v>
      </c>
      <c r="B465" s="5">
        <v>873464</v>
      </c>
      <c r="C465">
        <f>B465/9</f>
        <v>97051.555555555562</v>
      </c>
      <c r="F465" t="s">
        <v>7</v>
      </c>
      <c r="K465" t="s">
        <v>464</v>
      </c>
      <c r="L465">
        <v>9</v>
      </c>
    </row>
    <row r="466" spans="1:12">
      <c r="A466" s="1" t="s">
        <v>452</v>
      </c>
      <c r="B466" s="5">
        <f>SUM(B465:B465)</f>
        <v>873464</v>
      </c>
      <c r="C466">
        <f>72.7*SUM(L465:L465)*1000</f>
        <v>654300.00000000012</v>
      </c>
      <c r="J466">
        <f>C466-B466</f>
        <v>-219163.99999999988</v>
      </c>
    </row>
    <row r="467" spans="1:12">
      <c r="A467" s="1">
        <v>42784</v>
      </c>
      <c r="B467" s="5">
        <v>1509074</v>
      </c>
      <c r="C467">
        <f>B467/20</f>
        <v>75453.7</v>
      </c>
      <c r="F467" t="s">
        <v>7</v>
      </c>
      <c r="K467" t="s">
        <v>444</v>
      </c>
      <c r="L467">
        <v>20</v>
      </c>
    </row>
    <row r="468" spans="1:12">
      <c r="A468" s="1">
        <v>42787</v>
      </c>
      <c r="B468" s="5">
        <v>74252</v>
      </c>
      <c r="C468">
        <f>B468/1</f>
        <v>74252</v>
      </c>
      <c r="F468" t="s">
        <v>7</v>
      </c>
      <c r="K468" t="s">
        <v>447</v>
      </c>
      <c r="L468">
        <v>1</v>
      </c>
    </row>
    <row r="469" spans="1:12">
      <c r="A469" s="1">
        <v>42787</v>
      </c>
      <c r="B469" s="5">
        <v>882628</v>
      </c>
      <c r="C469">
        <f>B469/12</f>
        <v>73552.333333333328</v>
      </c>
      <c r="F469" t="s">
        <v>7</v>
      </c>
      <c r="K469" t="s">
        <v>448</v>
      </c>
      <c r="L469">
        <v>12</v>
      </c>
    </row>
    <row r="470" spans="1:12">
      <c r="A470" s="1">
        <v>42789</v>
      </c>
      <c r="B470" s="5">
        <v>445593</v>
      </c>
      <c r="C470">
        <f>B470/6</f>
        <v>74265.5</v>
      </c>
      <c r="F470" t="s">
        <v>7</v>
      </c>
      <c r="K470" t="s">
        <v>458</v>
      </c>
      <c r="L470">
        <v>6</v>
      </c>
    </row>
    <row r="471" spans="1:12">
      <c r="A471" s="1">
        <v>42800</v>
      </c>
      <c r="B471" s="5">
        <v>74052</v>
      </c>
      <c r="C471">
        <f>B471/1</f>
        <v>74052</v>
      </c>
      <c r="F471" t="s">
        <v>7</v>
      </c>
      <c r="K471" t="s">
        <v>447</v>
      </c>
      <c r="L471">
        <v>1</v>
      </c>
    </row>
    <row r="472" spans="1:12">
      <c r="A472" s="1">
        <v>42816</v>
      </c>
      <c r="B472" s="5">
        <v>77068</v>
      </c>
      <c r="C472">
        <f>B472/1</f>
        <v>77068</v>
      </c>
      <c r="F472" t="s">
        <v>7</v>
      </c>
      <c r="K472" t="s">
        <v>447</v>
      </c>
      <c r="L472">
        <v>1</v>
      </c>
    </row>
    <row r="473" spans="1:12">
      <c r="A473" s="1" t="s">
        <v>453</v>
      </c>
      <c r="B473" s="5">
        <f>SUM(B467:B472)</f>
        <v>3062667</v>
      </c>
      <c r="C473">
        <f>70.7*SUM(L467:L472)*1000</f>
        <v>2898700.0000000005</v>
      </c>
      <c r="J473">
        <f>C473-B473</f>
        <v>-163966.99999999953</v>
      </c>
    </row>
    <row r="474" spans="1:12">
      <c r="A474" s="1">
        <v>42846</v>
      </c>
      <c r="B474" s="5">
        <v>2071828</v>
      </c>
      <c r="C474">
        <f>B474/20</f>
        <v>103591.4</v>
      </c>
      <c r="F474" t="s">
        <v>7</v>
      </c>
      <c r="K474" t="s">
        <v>469</v>
      </c>
      <c r="L474">
        <v>20</v>
      </c>
    </row>
    <row r="475" spans="1:12">
      <c r="A475" s="1">
        <v>42850</v>
      </c>
      <c r="B475" s="5">
        <v>2091846</v>
      </c>
      <c r="C475">
        <f>B475/20</f>
        <v>104592.3</v>
      </c>
      <c r="F475" t="s">
        <v>7</v>
      </c>
      <c r="K475" t="s">
        <v>469</v>
      </c>
      <c r="L475">
        <v>20</v>
      </c>
    </row>
    <row r="476" spans="1:12">
      <c r="A476" s="1">
        <v>42850</v>
      </c>
      <c r="B476" s="5">
        <v>102590</v>
      </c>
      <c r="C476">
        <f>B476/1</f>
        <v>102590</v>
      </c>
      <c r="F476" t="s">
        <v>7</v>
      </c>
      <c r="K476" t="s">
        <v>469</v>
      </c>
      <c r="L476">
        <v>1</v>
      </c>
    </row>
    <row r="477" spans="1:12">
      <c r="A477" s="1">
        <v>42852</v>
      </c>
      <c r="B477" s="5">
        <v>2041802</v>
      </c>
      <c r="C477">
        <f>B477/20</f>
        <v>102090.1</v>
      </c>
      <c r="F477" t="s">
        <v>7</v>
      </c>
      <c r="K477" t="s">
        <v>469</v>
      </c>
      <c r="L477">
        <v>20</v>
      </c>
    </row>
    <row r="478" spans="1:12">
      <c r="A478" s="1" t="s">
        <v>470</v>
      </c>
      <c r="B478" s="5">
        <f>SUM(B474:B477)</f>
        <v>6308066</v>
      </c>
      <c r="C478">
        <f>102*SUM(L474:L477)*1000</f>
        <v>6222000</v>
      </c>
      <c r="J478">
        <f>C478-B478</f>
        <v>-86066</v>
      </c>
    </row>
    <row r="479" spans="1:12">
      <c r="A479" s="1">
        <v>42857</v>
      </c>
      <c r="B479" s="5">
        <v>144327</v>
      </c>
      <c r="C479">
        <f>B479/2</f>
        <v>72163.5</v>
      </c>
      <c r="F479" t="s">
        <v>7</v>
      </c>
      <c r="K479" t="s">
        <v>449</v>
      </c>
      <c r="L479">
        <v>2</v>
      </c>
    </row>
    <row r="480" spans="1:12">
      <c r="A480" s="1" t="s">
        <v>473</v>
      </c>
      <c r="B480" s="5">
        <f>SUM(B479)</f>
        <v>144327</v>
      </c>
      <c r="C480">
        <f>71.5*SUM(L479)*1000</f>
        <v>143000</v>
      </c>
      <c r="J480">
        <f>C480-B480</f>
        <v>-1327</v>
      </c>
    </row>
    <row r="481" spans="1:11">
      <c r="A481" s="1"/>
      <c r="B481" s="5"/>
    </row>
    <row r="483" spans="1:11">
      <c r="A483" s="1">
        <v>41177</v>
      </c>
      <c r="B483">
        <v>254.9</v>
      </c>
      <c r="D483" s="1">
        <v>41200</v>
      </c>
      <c r="E483">
        <v>259.39999999999998</v>
      </c>
      <c r="F483" t="s">
        <v>141</v>
      </c>
      <c r="H483">
        <v>22800</v>
      </c>
      <c r="K483" s="5" t="s">
        <v>142</v>
      </c>
    </row>
    <row r="484" spans="1:11">
      <c r="A484" s="1">
        <v>41222</v>
      </c>
      <c r="B484">
        <v>250</v>
      </c>
      <c r="D484" s="1">
        <v>41227</v>
      </c>
      <c r="E484">
        <v>244.9</v>
      </c>
      <c r="F484" t="s">
        <v>133</v>
      </c>
      <c r="H484">
        <v>23900</v>
      </c>
      <c r="K484" s="5" t="s">
        <v>143</v>
      </c>
    </row>
    <row r="485" spans="1:11">
      <c r="A485" s="1">
        <v>41241</v>
      </c>
      <c r="B485">
        <v>257.2</v>
      </c>
      <c r="D485" s="1">
        <v>41247</v>
      </c>
      <c r="E485">
        <v>263</v>
      </c>
      <c r="F485" t="s">
        <v>141</v>
      </c>
      <c r="H485">
        <v>27400</v>
      </c>
      <c r="J485">
        <v>25935</v>
      </c>
      <c r="K485" s="5" t="s">
        <v>153</v>
      </c>
    </row>
    <row r="486" spans="1:11">
      <c r="A486" s="1">
        <v>41306</v>
      </c>
      <c r="B486">
        <v>315.89999999999998</v>
      </c>
      <c r="D486" s="1">
        <v>41309</v>
      </c>
      <c r="E486">
        <v>335</v>
      </c>
      <c r="F486" t="s">
        <v>7</v>
      </c>
      <c r="H486">
        <v>93700</v>
      </c>
    </row>
    <row r="487" spans="1:11">
      <c r="A487" s="1">
        <v>41311</v>
      </c>
      <c r="B487">
        <v>336.6</v>
      </c>
      <c r="D487" s="1">
        <v>41316</v>
      </c>
      <c r="E487">
        <v>325.2</v>
      </c>
      <c r="F487" t="s">
        <v>7</v>
      </c>
      <c r="H487">
        <v>-58800</v>
      </c>
    </row>
    <row r="488" spans="1:11">
      <c r="A488" s="1">
        <v>41313</v>
      </c>
      <c r="B488">
        <v>80500</v>
      </c>
      <c r="D488" s="1">
        <v>41313</v>
      </c>
      <c r="E488">
        <v>80390</v>
      </c>
      <c r="F488" t="s">
        <v>150</v>
      </c>
      <c r="H488">
        <v>3700</v>
      </c>
    </row>
    <row r="489" spans="1:11">
      <c r="A489" s="1">
        <v>41318</v>
      </c>
      <c r="B489">
        <v>81260</v>
      </c>
      <c r="D489" s="1">
        <v>41318</v>
      </c>
      <c r="E489">
        <v>81160</v>
      </c>
      <c r="F489" t="s">
        <v>7</v>
      </c>
      <c r="H489">
        <v>-6800</v>
      </c>
    </row>
    <row r="490" spans="1:11">
      <c r="A490" s="1">
        <v>41332</v>
      </c>
      <c r="B490">
        <v>78490</v>
      </c>
      <c r="D490" s="1">
        <v>41332</v>
      </c>
      <c r="E490">
        <v>78810</v>
      </c>
      <c r="F490" t="s">
        <v>150</v>
      </c>
      <c r="H490">
        <v>-17800</v>
      </c>
    </row>
    <row r="491" spans="1:11">
      <c r="A491" s="1">
        <v>41346</v>
      </c>
      <c r="B491">
        <v>78840</v>
      </c>
      <c r="D491" s="1">
        <v>41346</v>
      </c>
      <c r="E491">
        <v>78940</v>
      </c>
      <c r="F491" t="s">
        <v>7</v>
      </c>
      <c r="H491">
        <v>3200</v>
      </c>
    </row>
    <row r="492" spans="1:11">
      <c r="A492" s="1">
        <v>41347</v>
      </c>
      <c r="B492">
        <v>77310</v>
      </c>
      <c r="D492" s="1">
        <v>41347</v>
      </c>
      <c r="E492">
        <v>77500</v>
      </c>
      <c r="F492" t="s">
        <v>150</v>
      </c>
      <c r="H492">
        <v>-11300</v>
      </c>
    </row>
    <row r="493" spans="1:11">
      <c r="A493" s="1">
        <v>41403</v>
      </c>
      <c r="B493">
        <v>275</v>
      </c>
      <c r="D493" s="1">
        <v>41407</v>
      </c>
      <c r="E493">
        <v>295.8</v>
      </c>
      <c r="F493" t="s">
        <v>7</v>
      </c>
      <c r="H493">
        <v>102200</v>
      </c>
    </row>
    <row r="494" spans="1:11">
      <c r="A494" s="1">
        <v>41411</v>
      </c>
      <c r="B494">
        <v>278</v>
      </c>
      <c r="D494" s="1">
        <v>41411</v>
      </c>
      <c r="E494">
        <v>280</v>
      </c>
      <c r="F494" t="s">
        <v>7</v>
      </c>
      <c r="H494">
        <v>8200</v>
      </c>
    </row>
    <row r="495" spans="1:11">
      <c r="A495" s="1">
        <v>41417</v>
      </c>
      <c r="B495">
        <v>16000</v>
      </c>
      <c r="D495" s="1">
        <v>41417</v>
      </c>
      <c r="E495">
        <v>15700</v>
      </c>
      <c r="F495" t="s">
        <v>7</v>
      </c>
      <c r="H495">
        <v>-31000</v>
      </c>
    </row>
    <row r="496" spans="1:11">
      <c r="A496" s="1">
        <v>41417</v>
      </c>
      <c r="B496">
        <v>15970</v>
      </c>
      <c r="D496" s="1">
        <v>41417</v>
      </c>
      <c r="E496">
        <v>15675</v>
      </c>
      <c r="F496" t="s">
        <v>7</v>
      </c>
      <c r="H496">
        <v>-30500</v>
      </c>
    </row>
    <row r="497" spans="1:8">
      <c r="A497" s="1">
        <v>41446</v>
      </c>
      <c r="B497">
        <v>71660</v>
      </c>
      <c r="D497" s="1">
        <v>41449</v>
      </c>
      <c r="E497">
        <v>71050</v>
      </c>
      <c r="F497" t="s">
        <v>70</v>
      </c>
      <c r="H497">
        <v>28700</v>
      </c>
    </row>
    <row r="498" spans="1:8">
      <c r="A498" s="1">
        <v>41473</v>
      </c>
      <c r="B498">
        <v>243</v>
      </c>
      <c r="D498" s="1">
        <v>41474</v>
      </c>
      <c r="E498">
        <v>253.1</v>
      </c>
      <c r="F498" t="s">
        <v>7</v>
      </c>
      <c r="H498">
        <v>48700</v>
      </c>
    </row>
    <row r="499" spans="1:8">
      <c r="A499" s="1">
        <v>41485</v>
      </c>
      <c r="B499">
        <v>74000</v>
      </c>
      <c r="D499" s="1">
        <v>41486</v>
      </c>
      <c r="E499">
        <v>73650</v>
      </c>
      <c r="F499" t="s">
        <v>7</v>
      </c>
      <c r="H499">
        <v>-19300</v>
      </c>
    </row>
    <row r="500" spans="1:8">
      <c r="A500" s="1">
        <v>41486</v>
      </c>
      <c r="B500">
        <v>73900</v>
      </c>
      <c r="D500" s="1">
        <v>41486</v>
      </c>
      <c r="E500">
        <v>73750</v>
      </c>
      <c r="F500" t="s">
        <v>70</v>
      </c>
      <c r="H500">
        <v>5700</v>
      </c>
    </row>
    <row r="501" spans="1:8">
      <c r="A501" s="1">
        <v>41486</v>
      </c>
      <c r="B501">
        <v>240.5</v>
      </c>
      <c r="D501" s="1">
        <v>41486</v>
      </c>
      <c r="E501">
        <v>243.5</v>
      </c>
      <c r="F501" t="s">
        <v>179</v>
      </c>
      <c r="H501">
        <v>-16800</v>
      </c>
    </row>
    <row r="502" spans="1:8">
      <c r="A502" s="1">
        <v>41487</v>
      </c>
      <c r="B502">
        <v>242.8</v>
      </c>
      <c r="D502" s="1">
        <v>41488</v>
      </c>
      <c r="E502">
        <v>249</v>
      </c>
      <c r="F502" t="s">
        <v>179</v>
      </c>
      <c r="H502">
        <v>-32800</v>
      </c>
    </row>
    <row r="503" spans="1:8">
      <c r="A503" s="1">
        <v>41488</v>
      </c>
      <c r="B503">
        <v>75340</v>
      </c>
      <c r="D503" s="1">
        <v>41488</v>
      </c>
      <c r="E503">
        <v>74860</v>
      </c>
      <c r="F503" t="s">
        <v>174</v>
      </c>
      <c r="H503">
        <v>22200</v>
      </c>
    </row>
    <row r="504" spans="1:8">
      <c r="A504" s="1">
        <v>41502</v>
      </c>
      <c r="B504">
        <v>263</v>
      </c>
      <c r="D504" s="1">
        <v>41502</v>
      </c>
      <c r="E504">
        <v>268</v>
      </c>
      <c r="F504" t="s">
        <v>179</v>
      </c>
      <c r="H504">
        <v>-26800</v>
      </c>
    </row>
    <row r="505" spans="1:8">
      <c r="A505" s="1">
        <v>41507</v>
      </c>
      <c r="B505">
        <v>73900</v>
      </c>
      <c r="D505" s="1">
        <v>41507</v>
      </c>
      <c r="E505">
        <v>74040</v>
      </c>
      <c r="F505" t="s">
        <v>174</v>
      </c>
      <c r="H505">
        <v>5200</v>
      </c>
    </row>
    <row r="506" spans="1:8">
      <c r="A506" s="1">
        <v>41516</v>
      </c>
      <c r="B506">
        <v>270</v>
      </c>
      <c r="D506" s="1">
        <v>41519</v>
      </c>
      <c r="E506">
        <v>273</v>
      </c>
      <c r="F506" t="s">
        <v>174</v>
      </c>
      <c r="H506">
        <v>13200</v>
      </c>
    </row>
    <row r="507" spans="1:8">
      <c r="A507" s="1">
        <v>41528</v>
      </c>
      <c r="B507">
        <v>76980</v>
      </c>
      <c r="D507" s="1">
        <v>41528</v>
      </c>
      <c r="E507">
        <v>76790</v>
      </c>
      <c r="F507" t="s">
        <v>33</v>
      </c>
      <c r="H507">
        <v>-11300</v>
      </c>
    </row>
    <row r="508" spans="1:8">
      <c r="A508" s="1">
        <v>41528</v>
      </c>
      <c r="B508">
        <v>76960</v>
      </c>
      <c r="D508" s="1">
        <v>41528</v>
      </c>
      <c r="E508">
        <v>76990</v>
      </c>
      <c r="F508" t="s">
        <v>33</v>
      </c>
      <c r="H508">
        <v>-300</v>
      </c>
    </row>
    <row r="509" spans="1:8">
      <c r="A509" s="1">
        <v>41529</v>
      </c>
      <c r="B509">
        <v>76920</v>
      </c>
      <c r="D509" s="1">
        <v>41529</v>
      </c>
      <c r="E509">
        <v>76600</v>
      </c>
      <c r="F509" t="s">
        <v>33</v>
      </c>
      <c r="H509">
        <v>-17800</v>
      </c>
    </row>
    <row r="510" spans="1:8">
      <c r="A510" s="1">
        <v>41544</v>
      </c>
      <c r="B510">
        <v>270.2</v>
      </c>
      <c r="D510" s="1">
        <v>41547</v>
      </c>
      <c r="E510">
        <v>267.5</v>
      </c>
      <c r="F510" t="s">
        <v>180</v>
      </c>
      <c r="H510">
        <v>11900</v>
      </c>
    </row>
    <row r="511" spans="1:8">
      <c r="A511" s="6">
        <v>41556</v>
      </c>
      <c r="B511" s="7">
        <v>265</v>
      </c>
      <c r="C511" s="7"/>
      <c r="D511" s="6">
        <v>41557</v>
      </c>
      <c r="E511" s="7">
        <v>260</v>
      </c>
      <c r="F511" s="7" t="s">
        <v>182</v>
      </c>
      <c r="G511" s="7"/>
      <c r="H511" s="7">
        <v>23400</v>
      </c>
    </row>
    <row r="512" spans="1:8">
      <c r="A512" s="6">
        <v>41564</v>
      </c>
      <c r="B512">
        <v>266</v>
      </c>
      <c r="D512" s="6">
        <v>41564</v>
      </c>
      <c r="E512">
        <v>270</v>
      </c>
      <c r="F512" t="s">
        <v>184</v>
      </c>
      <c r="H512">
        <v>-21600</v>
      </c>
    </row>
    <row r="513" spans="1:11">
      <c r="A513" s="6">
        <v>41634</v>
      </c>
      <c r="B513">
        <v>275</v>
      </c>
      <c r="D513" s="6">
        <v>41635</v>
      </c>
      <c r="E513">
        <v>276</v>
      </c>
      <c r="F513" t="s">
        <v>185</v>
      </c>
      <c r="H513">
        <v>3400</v>
      </c>
    </row>
    <row r="514" spans="1:11">
      <c r="A514" t="s">
        <v>186</v>
      </c>
      <c r="J514">
        <v>19035</v>
      </c>
      <c r="K514" s="5" t="s">
        <v>187</v>
      </c>
    </row>
    <row r="515" spans="1:11">
      <c r="A515" s="1">
        <v>41687</v>
      </c>
      <c r="B515">
        <v>80800</v>
      </c>
      <c r="D515" s="1">
        <v>41687</v>
      </c>
      <c r="E515">
        <v>81100</v>
      </c>
      <c r="F515" t="s">
        <v>7</v>
      </c>
      <c r="H515">
        <v>8900</v>
      </c>
    </row>
    <row r="516" spans="1:11">
      <c r="A516" s="1">
        <v>41691</v>
      </c>
      <c r="B516">
        <v>227</v>
      </c>
      <c r="D516" s="1">
        <v>41694</v>
      </c>
      <c r="E516">
        <v>221.1</v>
      </c>
      <c r="F516" t="s">
        <v>203</v>
      </c>
      <c r="H516">
        <v>-31100</v>
      </c>
    </row>
    <row r="517" spans="1:11">
      <c r="A517" t="s">
        <v>230</v>
      </c>
      <c r="J517">
        <v>-5328</v>
      </c>
      <c r="K517" s="5" t="s">
        <v>231</v>
      </c>
    </row>
    <row r="519" spans="1:11">
      <c r="A519" t="s">
        <v>240</v>
      </c>
    </row>
  </sheetData>
  <autoFilter ref="A1:K46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45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I11" sqref="I11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1951320</v>
      </c>
      <c r="C9">
        <v>0</v>
      </c>
      <c r="D9">
        <f t="shared" si="2"/>
        <v>4637074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3614688</v>
      </c>
      <c r="L9">
        <v>0</v>
      </c>
      <c r="M9">
        <v>0</v>
      </c>
      <c r="N9">
        <f t="shared" si="6"/>
        <v>28.19248073372227</v>
      </c>
      <c r="O9">
        <f t="shared" si="1"/>
        <v>19.252148566300392</v>
      </c>
      <c r="P9">
        <f>(B9/E9)*10</f>
        <v>3.8779991931268718</v>
      </c>
      <c r="Q9">
        <f>(F9/E9)*10</f>
        <v>13.755437947282964</v>
      </c>
      <c r="R9" s="12">
        <f>((F9+B9-L9+K14-K17)/(E9))*10</f>
        <v>17.51757333900397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-58300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P20">
        <v>2015</v>
      </c>
      <c r="Q20">
        <f t="shared" si="10"/>
        <v>0.64</v>
      </c>
      <c r="R20">
        <f t="shared" si="11"/>
        <v>2</v>
      </c>
    </row>
    <row r="21" spans="11:18">
      <c r="K21">
        <v>48957</v>
      </c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43"/>
  <sheetViews>
    <sheetView zoomScale="85" zoomScaleNormal="85" workbookViewId="0">
      <selection activeCell="F37" sqref="F37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 hidden="1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 hidden="1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 hidden="1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 hidden="1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 hidden="1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 hidden="1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 hidden="1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 hidden="1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 hidden="1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 hidden="1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 hidden="1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 hidden="1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 hidden="1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 hidden="1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 hidden="1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 hidden="1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 hidden="1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 hidden="1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 hidden="1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 hidden="1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 hidden="1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 hidden="1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 hidden="1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 hidden="1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 hidden="1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 hidden="1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>
      <filters>
        <filter val="Grace Cheng"/>
        <filter val="Sara Liang"/>
        <filter val="吳家基金"/>
        <filter val="蔡素芬"/>
      </filters>
    </filterColumn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2017-05-02T05:59:39Z</dcterms:modified>
</cp:coreProperties>
</file>