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'老婆合資(投資)'!$A$1:$K$327</definedName>
    <definedName name="_xlnm._FilterDatabase" localSheetId="2" hidden="1">股份統計!$A$1:$I$26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288" i="1"/>
  <c r="B288"/>
  <c r="C326"/>
  <c r="J280"/>
  <c r="C325"/>
  <c r="J279"/>
  <c r="C279"/>
  <c r="J278"/>
  <c r="C278"/>
  <c r="B276"/>
  <c r="J276" s="1"/>
  <c r="C280"/>
  <c r="J277"/>
  <c r="F8" i="5"/>
  <c r="G22" i="6"/>
  <c r="F22"/>
  <c r="H22" s="1"/>
  <c r="J272" i="1"/>
  <c r="C272"/>
  <c r="C315"/>
  <c r="F20" i="6"/>
  <c r="H20" s="1"/>
  <c r="F21"/>
  <c r="G21" s="1"/>
  <c r="C281" i="1"/>
  <c r="C275"/>
  <c r="H21" i="6" l="1"/>
  <c r="G20"/>
  <c r="C274" i="1"/>
  <c r="C273"/>
  <c r="J271"/>
  <c r="J270"/>
  <c r="C270"/>
  <c r="J269"/>
  <c r="C269"/>
  <c r="J268"/>
  <c r="C268"/>
  <c r="C289"/>
  <c r="R8" i="5"/>
  <c r="F23" i="6"/>
  <c r="H23" s="1"/>
  <c r="C271" i="1"/>
  <c r="J266"/>
  <c r="C266"/>
  <c r="J265"/>
  <c r="F26" i="6"/>
  <c r="G26" s="1"/>
  <c r="F25"/>
  <c r="G25" s="1"/>
  <c r="F24"/>
  <c r="G24" s="1"/>
  <c r="F19"/>
  <c r="G19" s="1"/>
  <c r="F18"/>
  <c r="G18" s="1"/>
  <c r="E8" i="5"/>
  <c r="R20" s="1"/>
  <c r="R19"/>
  <c r="Q19"/>
  <c r="P7"/>
  <c r="E3"/>
  <c r="E4" s="1"/>
  <c r="E5" s="1"/>
  <c r="E6" s="1"/>
  <c r="F7"/>
  <c r="D7"/>
  <c r="D8" s="1"/>
  <c r="O8" l="1"/>
  <c r="N7"/>
  <c r="R7"/>
  <c r="J7"/>
  <c r="Q7"/>
  <c r="O7"/>
  <c r="G23" i="6"/>
  <c r="P8" i="5"/>
  <c r="Q20"/>
  <c r="N8"/>
  <c r="M25"/>
  <c r="M28"/>
  <c r="K25"/>
  <c r="B264" i="1"/>
  <c r="J264" s="1"/>
  <c r="J261"/>
  <c r="C324"/>
  <c r="J255"/>
  <c r="J257"/>
  <c r="J258"/>
  <c r="J259"/>
  <c r="J260"/>
  <c r="J256"/>
  <c r="F15" i="6"/>
  <c r="G15" s="1"/>
  <c r="F14"/>
  <c r="G14" s="1"/>
  <c r="C323" i="1" l="1"/>
  <c r="B254"/>
  <c r="J254" s="1"/>
  <c r="J250"/>
  <c r="C250"/>
  <c r="J249"/>
  <c r="C249"/>
  <c r="C312"/>
  <c r="C321"/>
  <c r="C261"/>
  <c r="C322"/>
  <c r="B248"/>
  <c r="J248" s="1"/>
  <c r="C320"/>
  <c r="C314"/>
  <c r="C313"/>
  <c r="C319"/>
  <c r="C318"/>
  <c r="C247"/>
  <c r="C317"/>
  <c r="C246"/>
  <c r="C311"/>
  <c r="C310"/>
  <c r="C309"/>
  <c r="C307"/>
  <c r="C308"/>
  <c r="C306"/>
  <c r="J245"/>
  <c r="B244"/>
  <c r="J244" s="1"/>
  <c r="C243"/>
  <c r="C295"/>
  <c r="J241"/>
  <c r="C241"/>
  <c r="C305"/>
  <c r="C245"/>
  <c r="B240"/>
  <c r="J240" s="1"/>
  <c r="C242"/>
  <c r="C238"/>
  <c r="C304" l="1"/>
  <c r="J236"/>
  <c r="J237"/>
  <c r="C31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298"/>
  <c r="C227"/>
  <c r="C239"/>
  <c r="C226"/>
  <c r="C297"/>
  <c r="C296"/>
  <c r="C224"/>
  <c r="C294"/>
  <c r="C293"/>
  <c r="C292"/>
  <c r="C291"/>
  <c r="C290"/>
  <c r="C303"/>
  <c r="C222"/>
  <c r="J221"/>
  <c r="C221"/>
  <c r="C287"/>
  <c r="C302"/>
  <c r="C284"/>
  <c r="C265"/>
  <c r="C283"/>
  <c r="C262"/>
  <c r="C282"/>
  <c r="C263"/>
  <c r="C251"/>
  <c r="C301"/>
  <c r="C300"/>
  <c r="C286"/>
  <c r="C285"/>
  <c r="J219"/>
  <c r="J220"/>
  <c r="J218"/>
  <c r="J217"/>
  <c r="J212"/>
  <c r="J211"/>
  <c r="J209"/>
  <c r="J208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F17" i="6"/>
  <c r="G17" s="1"/>
  <c r="F16"/>
  <c r="G16" s="1"/>
  <c r="J169" i="1"/>
  <c r="J170"/>
  <c r="J168"/>
  <c r="J167"/>
  <c r="J166"/>
  <c r="J164"/>
  <c r="J165"/>
  <c r="R2" i="5"/>
  <c r="J163" i="1"/>
  <c r="J162"/>
  <c r="J161"/>
  <c r="J160"/>
  <c r="R15" i="5"/>
  <c r="R16"/>
  <c r="R17"/>
  <c r="Q15"/>
  <c r="Q16"/>
  <c r="Q17"/>
  <c r="Q18"/>
  <c r="R14"/>
  <c r="Q14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F3" i="6"/>
  <c r="G3" s="1"/>
  <c r="F5"/>
  <c r="G5" s="1"/>
  <c r="F6"/>
  <c r="G6" s="1"/>
  <c r="F7"/>
  <c r="G7" s="1"/>
  <c r="F9"/>
  <c r="G9" s="1"/>
  <c r="F10"/>
  <c r="G10" s="1"/>
  <c r="F11"/>
  <c r="G11" s="1"/>
  <c r="F12"/>
  <c r="H12" s="1"/>
  <c r="F4"/>
  <c r="G4" s="1"/>
  <c r="F8"/>
  <c r="G8" s="1"/>
  <c r="F2"/>
  <c r="G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G12" i="6" l="1"/>
  <c r="J235" i="1"/>
  <c r="H13" i="6"/>
  <c r="J8" i="5"/>
  <c r="Q8"/>
  <c r="E7"/>
  <c r="R18"/>
  <c r="K6"/>
  <c r="K7" s="1"/>
  <c r="K8" s="1"/>
  <c r="M19" l="1"/>
  <c r="M22" s="1"/>
</calcChain>
</file>

<file path=xl/sharedStrings.xml><?xml version="1.0" encoding="utf-8"?>
<sst xmlns="http://schemas.openxmlformats.org/spreadsheetml/2006/main" count="959" uniqueCount="399">
  <si>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</si>
  <si>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</si>
  <si>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</si>
  <si>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</si>
  <si>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</si>
  <si>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</si>
  <si>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</si>
  <si>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</si>
  <si>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</si>
  <si>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</si>
  <si>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</si>
  <si>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</si>
  <si>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</si>
  <si>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</si>
  <si>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</si>
  <si>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</si>
  <si>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</si>
  <si>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</si>
  <si>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</si>
  <si>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</si>
  <si>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</si>
  <si>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</si>
  <si>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</si>
  <si>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</si>
  <si>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</si>
  <si>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</si>
  <si>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</si>
  <si>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</si>
  <si>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</si>
  <si>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</si>
  <si>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</si>
  <si>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</si>
  <si>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</si>
  <si>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</si>
  <si>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</si>
  <si>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</si>
  <si>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</si>
  <si>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</si>
  <si>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</si>
  <si>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</si>
  <si>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</si>
  <si>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</si>
  <si>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</si>
  <si>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</si>
  <si>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</si>
  <si>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</si>
  <si>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</si>
  <si>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</si>
  <si>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</si>
  <si>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</si>
  <si>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</si>
  <si>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</si>
  <si>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</si>
  <si>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</si>
  <si>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</si>
  <si>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</si>
  <si>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</si>
  <si>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</si>
  <si>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</si>
  <si>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</si>
  <si>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</si>
  <si>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</si>
  <si>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</si>
  <si>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</si>
  <si>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</si>
  <si>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</si>
  <si>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</si>
  <si>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</si>
  <si>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</si>
  <si>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</si>
  <si>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</si>
  <si>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</si>
  <si>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</si>
  <si>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</si>
  <si>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</si>
  <si>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</si>
  <si>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</si>
  <si>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</si>
  <si>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</si>
  <si>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</si>
  <si>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</si>
  <si>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</si>
  <si>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</si>
  <si>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</si>
  <si>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</si>
  <si>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</si>
  <si>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</si>
  <si>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</si>
  <si>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</si>
  <si>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</si>
  <si>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</si>
  <si>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</si>
  <si>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</si>
  <si>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</si>
  <si>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</si>
  <si>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</si>
  <si>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</si>
  <si>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</si>
  <si>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</si>
  <si>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</si>
  <si>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</si>
  <si>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</si>
  <si>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</si>
  <si>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</si>
  <si>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</si>
  <si>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</si>
  <si>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</si>
  <si>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</si>
  <si>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</si>
  <si>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</si>
  <si>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</si>
  <si>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</si>
  <si>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</si>
  <si>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</si>
  <si>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</si>
  <si>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</si>
  <si>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</si>
  <si>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</si>
  <si>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</si>
  <si>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</si>
  <si>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</si>
  <si>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</si>
  <si>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</si>
  <si>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</si>
  <si>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</si>
  <si>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</si>
  <si>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</si>
  <si>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</si>
  <si>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</si>
  <si>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</si>
  <si>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</si>
  <si>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</si>
  <si>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</si>
  <si>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</si>
  <si>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</si>
  <si>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</si>
  <si>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</si>
  <si>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</si>
  <si>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</si>
  <si>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</si>
  <si>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</si>
  <si>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</si>
  <si>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</si>
  <si>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</si>
  <si>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</si>
  <si>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</si>
  <si>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</si>
  <si>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</si>
  <si>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</si>
  <si>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</si>
  <si>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</si>
  <si>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</si>
  <si>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</si>
  <si>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</si>
  <si>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</si>
  <si>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</si>
  <si>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</si>
  <si>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</si>
  <si>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</si>
  <si>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</si>
  <si>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</si>
  <si>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</si>
  <si>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</si>
  <si>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</si>
  <si>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</si>
  <si>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</si>
  <si>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</si>
  <si>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</si>
  <si>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</si>
  <si>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</si>
  <si>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</si>
  <si>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</si>
  <si>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</si>
  <si>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</si>
  <si>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</si>
  <si>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</si>
  <si>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</si>
  <si>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</si>
  <si>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</si>
  <si>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</si>
  <si>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</si>
  <si>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</si>
  <si>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</si>
  <si>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</si>
  <si>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</si>
  <si>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</si>
  <si>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</si>
  <si>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</si>
  <si>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</si>
  <si>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</si>
  <si>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</si>
  <si>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</si>
  <si>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</si>
  <si>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</si>
  <si>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</si>
  <si>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</si>
  <si>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</si>
  <si>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</si>
  <si>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</si>
  <si>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</si>
  <si>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</si>
  <si>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</si>
  <si>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</si>
  <si>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</si>
  <si>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</si>
  <si>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</si>
  <si>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</si>
  <si>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</si>
  <si>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</si>
  <si>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</si>
  <si>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</si>
  <si>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</si>
  <si>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</si>
  <si>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</si>
  <si>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</si>
  <si>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</si>
  <si>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</si>
  <si>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</si>
  <si>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</si>
  <si>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</si>
  <si>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</si>
  <si>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</si>
  <si>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</si>
  <si>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</si>
  <si>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</si>
  <si>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</si>
  <si>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</si>
  <si>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</si>
  <si>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</si>
  <si>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</si>
  <si>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</si>
  <si>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</si>
  <si>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</si>
  <si>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</si>
  <si>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</si>
  <si>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</si>
  <si>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</si>
  <si>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</si>
  <si>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</si>
  <si>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</si>
  <si>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</si>
  <si>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</si>
  <si>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</si>
  <si>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</si>
  <si>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</si>
  <si>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</si>
  <si>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</si>
  <si>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</si>
  <si>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</si>
  <si>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</si>
  <si>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</si>
  <si>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</si>
  <si>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</si>
  <si>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</si>
  <si>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</si>
  <si>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</si>
  <si>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</si>
  <si>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</si>
  <si>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</si>
  <si>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</si>
  <si>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</si>
  <si>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</si>
  <si>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</si>
  <si>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</si>
  <si>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</si>
  <si>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</si>
  <si>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</si>
  <si>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</si>
  <si>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</si>
  <si>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</si>
  <si>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</si>
  <si>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</si>
  <si>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</si>
  <si>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</si>
  <si>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</si>
  <si>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</si>
  <si>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</si>
  <si>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</si>
  <si>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</si>
  <si>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</si>
  <si>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</si>
  <si>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</si>
  <si>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</si>
  <si>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</si>
  <si>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</si>
  <si>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</si>
  <si>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</si>
  <si>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</si>
  <si>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</si>
  <si>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</si>
  <si>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</si>
  <si>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</si>
  <si>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</si>
  <si>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</si>
  <si>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</si>
  <si>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</si>
  <si>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</si>
  <si>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</si>
  <si>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</si>
  <si>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</si>
  <si>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</si>
  <si>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</si>
  <si>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</si>
  <si>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</si>
  <si>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</si>
  <si>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</si>
  <si>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</si>
  <si>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</si>
  <si>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</si>
  <si>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</si>
  <si>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</si>
  <si>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</si>
  <si>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</si>
  <si>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</si>
  <si>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</si>
  <si>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</si>
  <si>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</si>
  <si>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</si>
  <si>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</si>
  <si>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</si>
  <si>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</si>
  <si>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</si>
  <si>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</si>
  <si>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</si>
  <si>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</si>
  <si>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</si>
  <si>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</si>
  <si>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</si>
  <si>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</si>
  <si>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</si>
  <si>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</si>
  <si>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</si>
  <si>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</si>
  <si>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</si>
  <si>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</si>
  <si>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</si>
  <si>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</si>
  <si>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</si>
  <si>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</si>
  <si>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</si>
  <si>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</si>
  <si>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</si>
  <si>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</si>
  <si>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</si>
  <si>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</si>
  <si>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</si>
  <si>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</si>
  <si>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</si>
  <si>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</si>
  <si>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</si>
  <si>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</si>
  <si>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</si>
  <si>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</si>
  <si>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</si>
  <si>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</si>
  <si>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</si>
  <si>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</si>
  <si>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</si>
  <si>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</si>
  <si>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</si>
  <si>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</si>
  <si>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</si>
  <si>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</si>
  <si>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</si>
  <si>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</si>
  <si>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</si>
  <si>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</si>
  <si>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</si>
  <si>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</si>
  <si>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</si>
  <si>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</si>
  <si>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</si>
  <si>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</si>
  <si>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</si>
  <si>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</si>
  <si>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</si>
  <si>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</si>
  <si>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</si>
  <si>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</si>
  <si>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2015匯豐信貸成本 (匯豐12月還沒出來,續等待)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</si>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</sst>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35502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2325500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411500</c:v>
                </c:pt>
              </c:numCache>
            </c:numRef>
          </c:val>
        </c:ser>
        <c:marker val="1"/>
        <c:axId val="122795520"/>
        <c:axId val="122797056"/>
      </c:lineChart>
      <c:catAx>
        <c:axId val="122795520"/>
        <c:scaling>
          <c:orientation val="minMax"/>
        </c:scaling>
        <c:axPos val="b"/>
        <c:tickLblPos val="nextTo"/>
        <c:crossAx val="122797056"/>
        <c:crosses val="autoZero"/>
        <c:auto val="1"/>
        <c:lblAlgn val="ctr"/>
        <c:lblOffset val="100"/>
      </c:catAx>
      <c:valAx>
        <c:axId val="122797056"/>
        <c:scaling>
          <c:orientation val="minMax"/>
        </c:scaling>
        <c:axPos val="l"/>
        <c:majorGridlines/>
        <c:numFmt formatCode="General" sourceLinked="1"/>
        <c:tickLblPos val="nextTo"/>
        <c:crossAx val="1227955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opLeftCell="A286" zoomScale="85" zoomScaleNormal="85" workbookViewId="0">
      <selection activeCell="B289" sqref="B289:B298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361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395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274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277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281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275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287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288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289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393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300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301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275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305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306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306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299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307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313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312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328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327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315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315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321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314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324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314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314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329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330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331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334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334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344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344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334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345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334</v>
      </c>
    </row>
    <row r="192" spans="1:11">
      <c r="A192" s="1">
        <v>41964</v>
      </c>
      <c r="D192" s="1">
        <v>42185</v>
      </c>
      <c r="J192">
        <v>-10196</v>
      </c>
      <c r="K192" s="12" t="s">
        <v>346</v>
      </c>
    </row>
    <row r="193" spans="1:11">
      <c r="A193" s="1">
        <v>41956</v>
      </c>
      <c r="D193" s="1">
        <v>42186</v>
      </c>
      <c r="J193">
        <v>-19427</v>
      </c>
      <c r="K193" s="12" t="s">
        <v>347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344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334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334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350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352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350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350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353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331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352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357</v>
      </c>
    </row>
    <row r="214" spans="1:11">
      <c r="A214" s="1">
        <v>42235</v>
      </c>
      <c r="D214" s="1"/>
      <c r="J214">
        <v>14032</v>
      </c>
      <c r="K214" t="s">
        <v>358</v>
      </c>
    </row>
    <row r="215" spans="1:11">
      <c r="A215" s="1">
        <v>42236</v>
      </c>
      <c r="D215" s="1"/>
      <c r="J215">
        <v>40760</v>
      </c>
      <c r="K215" t="s">
        <v>359</v>
      </c>
    </row>
    <row r="216" spans="1:11">
      <c r="A216" s="1">
        <v>42236</v>
      </c>
      <c r="D216" s="1"/>
      <c r="J216">
        <v>252157</v>
      </c>
      <c r="K216" t="s">
        <v>359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354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354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354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363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362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353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364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362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353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334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367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366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368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365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369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348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370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353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372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374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353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377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377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360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353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334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334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334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276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380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381</v>
      </c>
    </row>
    <row r="258" spans="1:12" s="2" customFormat="1">
      <c r="A258" s="14">
        <v>42369</v>
      </c>
      <c r="B258" s="2">
        <v>15722</v>
      </c>
      <c r="J258" s="2">
        <f t="shared" si="6"/>
        <v>-15722</v>
      </c>
      <c r="K258" s="15" t="s">
        <v>379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382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383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334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334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334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355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389</v>
      </c>
    </row>
    <row r="267" spans="1:12">
      <c r="A267" s="1">
        <v>42370</v>
      </c>
      <c r="D267" s="1"/>
      <c r="J267" s="5"/>
      <c r="K267" s="12" t="s">
        <v>392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389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389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389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355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353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389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350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353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396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398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353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397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344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334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334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334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360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334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334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>E288-B288</f>
        <v>23580</v>
      </c>
    </row>
    <row r="289" spans="1:12">
      <c r="A289" s="1">
        <v>42111</v>
      </c>
      <c r="B289">
        <v>99484</v>
      </c>
      <c r="C289" s="5">
        <f>B289/1</f>
        <v>99484</v>
      </c>
      <c r="D289" s="1"/>
      <c r="F289" t="s">
        <v>7</v>
      </c>
      <c r="K289" t="s">
        <v>221</v>
      </c>
      <c r="L289">
        <v>1</v>
      </c>
    </row>
    <row r="290" spans="1:12">
      <c r="A290" s="1">
        <v>42096</v>
      </c>
      <c r="B290">
        <v>1413154</v>
      </c>
      <c r="C290" s="5">
        <f>B290/15.564</f>
        <v>90796.324852223072</v>
      </c>
      <c r="D290" s="1"/>
      <c r="F290" t="s">
        <v>7</v>
      </c>
      <c r="K290" t="s">
        <v>325</v>
      </c>
      <c r="L290">
        <v>15.564</v>
      </c>
    </row>
    <row r="291" spans="1:12">
      <c r="A291" s="1">
        <v>42115</v>
      </c>
      <c r="B291">
        <v>1031076</v>
      </c>
      <c r="C291" s="5">
        <f>B291/11</f>
        <v>93734.181818181823</v>
      </c>
      <c r="D291" s="1"/>
      <c r="F291" t="s">
        <v>7</v>
      </c>
      <c r="K291" t="s">
        <v>322</v>
      </c>
      <c r="L291">
        <v>11</v>
      </c>
    </row>
    <row r="292" spans="1:12">
      <c r="A292" s="1">
        <v>42116</v>
      </c>
      <c r="B292">
        <v>1310819</v>
      </c>
      <c r="C292" s="5">
        <f>B292/14</f>
        <v>93629.928571428565</v>
      </c>
      <c r="D292" s="1"/>
      <c r="F292" t="s">
        <v>7</v>
      </c>
      <c r="K292" t="s">
        <v>323</v>
      </c>
      <c r="L292">
        <v>14</v>
      </c>
    </row>
    <row r="293" spans="1:12">
      <c r="A293" s="1">
        <v>42121</v>
      </c>
      <c r="B293">
        <v>87875</v>
      </c>
      <c r="C293" s="5">
        <f>B293/1</f>
        <v>87875</v>
      </c>
      <c r="D293" s="1"/>
      <c r="F293" t="s">
        <v>7</v>
      </c>
      <c r="K293" t="s">
        <v>221</v>
      </c>
      <c r="L293">
        <v>1</v>
      </c>
    </row>
    <row r="294" spans="1:12">
      <c r="A294" s="1">
        <v>42122</v>
      </c>
      <c r="B294">
        <v>810692</v>
      </c>
      <c r="C294" s="5">
        <f>B294/9</f>
        <v>90076.888888888891</v>
      </c>
      <c r="D294" s="1"/>
      <c r="F294" t="s">
        <v>7</v>
      </c>
      <c r="K294" t="s">
        <v>326</v>
      </c>
      <c r="L294">
        <v>9</v>
      </c>
    </row>
    <row r="295" spans="1:12">
      <c r="A295" s="1">
        <v>42144</v>
      </c>
      <c r="B295">
        <v>4675</v>
      </c>
      <c r="C295" s="5">
        <f>B295/0.091</f>
        <v>51373.626373626372</v>
      </c>
      <c r="D295" s="1"/>
      <c r="F295" t="s">
        <v>7</v>
      </c>
      <c r="K295" t="s">
        <v>373</v>
      </c>
      <c r="L295">
        <v>9.0999999999999998E-2</v>
      </c>
    </row>
    <row r="296" spans="1:12">
      <c r="A296" s="1">
        <v>42150</v>
      </c>
      <c r="B296">
        <v>1050</v>
      </c>
      <c r="C296" s="5">
        <f>B296/0.054</f>
        <v>19444.444444444445</v>
      </c>
      <c r="D296" s="1"/>
      <c r="F296" t="s">
        <v>7</v>
      </c>
      <c r="K296" t="s">
        <v>332</v>
      </c>
      <c r="L296">
        <v>5.3999999999999999E-2</v>
      </c>
    </row>
    <row r="297" spans="1:12">
      <c r="A297" s="1">
        <v>42156</v>
      </c>
      <c r="B297">
        <v>22340</v>
      </c>
      <c r="C297" s="5">
        <f>B297/0.291</f>
        <v>76769.759450171827</v>
      </c>
      <c r="D297" s="1"/>
      <c r="F297" t="s">
        <v>7</v>
      </c>
      <c r="K297" t="s">
        <v>333</v>
      </c>
      <c r="L297">
        <v>0.29099999999999998</v>
      </c>
    </row>
    <row r="298" spans="1:12">
      <c r="A298" s="1">
        <v>42200</v>
      </c>
      <c r="B298">
        <v>4302</v>
      </c>
      <c r="C298" s="5">
        <f>B298/0.054</f>
        <v>79666.666666666672</v>
      </c>
      <c r="D298" s="1"/>
      <c r="F298" t="s">
        <v>7</v>
      </c>
      <c r="K298" t="s">
        <v>349</v>
      </c>
      <c r="L298">
        <v>5.3999999999999999E-2</v>
      </c>
    </row>
    <row r="299" spans="1:12">
      <c r="A299" s="1">
        <v>42235</v>
      </c>
      <c r="B299" s="5">
        <v>0</v>
      </c>
      <c r="C299" s="5"/>
      <c r="D299" s="4"/>
      <c r="E299" s="5"/>
      <c r="K299" t="s">
        <v>356</v>
      </c>
      <c r="L299">
        <v>0.3</v>
      </c>
    </row>
    <row r="300" spans="1:12">
      <c r="A300" s="1">
        <v>42170</v>
      </c>
      <c r="B300" s="5">
        <v>37732</v>
      </c>
      <c r="C300" s="5">
        <f>B300/1</f>
        <v>37732</v>
      </c>
      <c r="D300" s="4"/>
      <c r="E300" s="5"/>
      <c r="F300" t="s">
        <v>7</v>
      </c>
      <c r="K300" t="s">
        <v>334</v>
      </c>
      <c r="L300">
        <v>1</v>
      </c>
    </row>
    <row r="301" spans="1:12">
      <c r="A301" s="1">
        <v>42170</v>
      </c>
      <c r="B301" s="5">
        <v>76965</v>
      </c>
      <c r="C301" s="5">
        <f>B301/2</f>
        <v>38482.5</v>
      </c>
      <c r="D301" s="4"/>
      <c r="E301" s="5"/>
      <c r="F301" t="s">
        <v>7</v>
      </c>
      <c r="K301" t="s">
        <v>344</v>
      </c>
      <c r="L301">
        <v>2</v>
      </c>
    </row>
    <row r="302" spans="1:12">
      <c r="A302" s="1">
        <v>42241</v>
      </c>
      <c r="B302" s="5">
        <v>65856</v>
      </c>
      <c r="C302" s="5">
        <f>B302/2</f>
        <v>32928</v>
      </c>
      <c r="D302" s="4"/>
      <c r="E302" s="5"/>
      <c r="F302" t="s">
        <v>7</v>
      </c>
      <c r="K302" t="s">
        <v>344</v>
      </c>
      <c r="L302">
        <v>2</v>
      </c>
    </row>
    <row r="303" spans="1:12">
      <c r="A303" s="1">
        <v>42249</v>
      </c>
      <c r="B303" s="5">
        <v>135315</v>
      </c>
      <c r="C303" s="5">
        <f>B303/4</f>
        <v>33828.75</v>
      </c>
      <c r="D303" s="4"/>
      <c r="E303" s="5"/>
      <c r="F303" t="s">
        <v>7</v>
      </c>
      <c r="K303" t="s">
        <v>351</v>
      </c>
      <c r="L303">
        <v>4</v>
      </c>
    </row>
    <row r="304" spans="1:12">
      <c r="A304" s="1">
        <v>42305</v>
      </c>
      <c r="B304" s="5">
        <v>159913</v>
      </c>
      <c r="C304" s="5">
        <f>B304/4</f>
        <v>39978.25</v>
      </c>
      <c r="D304" s="4"/>
      <c r="E304" s="5"/>
      <c r="F304" t="s">
        <v>7</v>
      </c>
      <c r="K304" t="s">
        <v>351</v>
      </c>
      <c r="L304">
        <v>4</v>
      </c>
    </row>
    <row r="305" spans="1:12">
      <c r="A305" s="4">
        <v>42306</v>
      </c>
      <c r="B305" s="5">
        <v>354852</v>
      </c>
      <c r="C305" s="5">
        <f>B305/9</f>
        <v>39428</v>
      </c>
      <c r="D305" s="4"/>
      <c r="E305" s="5"/>
      <c r="F305" t="s">
        <v>7</v>
      </c>
      <c r="K305" t="s">
        <v>371</v>
      </c>
      <c r="L305">
        <v>9</v>
      </c>
    </row>
    <row r="306" spans="1:12">
      <c r="A306" s="1">
        <v>42312</v>
      </c>
      <c r="B306" s="5">
        <v>168119</v>
      </c>
      <c r="C306" s="5">
        <f>B306/4</f>
        <v>42029.75</v>
      </c>
      <c r="D306" s="4"/>
      <c r="E306" s="5"/>
      <c r="F306" t="s">
        <v>7</v>
      </c>
      <c r="K306" t="s">
        <v>351</v>
      </c>
      <c r="L306">
        <v>4</v>
      </c>
    </row>
    <row r="307" spans="1:12">
      <c r="A307" s="1">
        <v>42312</v>
      </c>
      <c r="B307" s="5">
        <v>81658</v>
      </c>
      <c r="C307" s="5">
        <f>B307/2</f>
        <v>40829</v>
      </c>
      <c r="D307" s="4"/>
      <c r="E307" s="5"/>
      <c r="F307" t="s">
        <v>7</v>
      </c>
      <c r="K307" t="s">
        <v>344</v>
      </c>
      <c r="L307">
        <v>2</v>
      </c>
    </row>
    <row r="308" spans="1:12">
      <c r="A308" s="1">
        <v>42312</v>
      </c>
      <c r="B308" s="5">
        <v>40728</v>
      </c>
      <c r="C308" s="5">
        <f>B308/1</f>
        <v>40728</v>
      </c>
      <c r="D308" s="4"/>
      <c r="E308" s="5"/>
      <c r="F308" t="s">
        <v>7</v>
      </c>
      <c r="K308" t="s">
        <v>375</v>
      </c>
      <c r="L308">
        <v>1</v>
      </c>
    </row>
    <row r="309" spans="1:12">
      <c r="A309" s="1">
        <v>42313</v>
      </c>
      <c r="B309" s="5">
        <v>40728</v>
      </c>
      <c r="C309" s="5">
        <f>B309/1</f>
        <v>40728</v>
      </c>
      <c r="D309" s="4"/>
      <c r="E309" s="5"/>
      <c r="F309" t="s">
        <v>7</v>
      </c>
      <c r="K309" t="s">
        <v>334</v>
      </c>
      <c r="L309">
        <v>1</v>
      </c>
    </row>
    <row r="310" spans="1:12">
      <c r="A310" s="1">
        <v>42314</v>
      </c>
      <c r="B310" s="5">
        <v>39728</v>
      </c>
      <c r="C310" s="5">
        <f>B310/1</f>
        <v>39728</v>
      </c>
      <c r="D310" s="4"/>
      <c r="E310" s="5"/>
      <c r="F310" t="s">
        <v>7</v>
      </c>
      <c r="K310" t="s">
        <v>334</v>
      </c>
      <c r="L310">
        <v>1</v>
      </c>
    </row>
    <row r="311" spans="1:12">
      <c r="A311" s="1">
        <v>42314</v>
      </c>
      <c r="B311" s="5">
        <v>117833</v>
      </c>
      <c r="C311" s="5">
        <f>B311/3</f>
        <v>39277.666666666664</v>
      </c>
      <c r="D311" s="4"/>
      <c r="E311" s="5"/>
      <c r="F311" t="s">
        <v>7</v>
      </c>
      <c r="K311" t="s">
        <v>360</v>
      </c>
      <c r="L311">
        <v>3</v>
      </c>
    </row>
    <row r="312" spans="1:12">
      <c r="A312" s="1">
        <v>42312</v>
      </c>
      <c r="B312" s="5">
        <v>77354</v>
      </c>
      <c r="C312" s="5">
        <f>B312/2</f>
        <v>38677</v>
      </c>
      <c r="D312" s="4"/>
      <c r="E312" s="5"/>
      <c r="F312" t="s">
        <v>7</v>
      </c>
      <c r="K312" t="s">
        <v>344</v>
      </c>
      <c r="L312">
        <v>2</v>
      </c>
    </row>
    <row r="313" spans="1:12">
      <c r="A313" s="1">
        <v>42325</v>
      </c>
      <c r="B313" s="5">
        <v>76454</v>
      </c>
      <c r="C313" s="5">
        <f>B313/2</f>
        <v>38227</v>
      </c>
      <c r="D313" s="4"/>
      <c r="E313" s="5"/>
      <c r="F313" t="s">
        <v>7</v>
      </c>
      <c r="K313" t="s">
        <v>344</v>
      </c>
      <c r="L313">
        <v>2</v>
      </c>
    </row>
    <row r="314" spans="1:12">
      <c r="A314" s="1">
        <v>42325</v>
      </c>
      <c r="B314" s="5">
        <v>38377</v>
      </c>
      <c r="C314" s="5">
        <f>B314/1</f>
        <v>38377</v>
      </c>
      <c r="D314" s="4"/>
      <c r="E314" s="5"/>
      <c r="F314" t="s">
        <v>7</v>
      </c>
      <c r="K314" t="s">
        <v>334</v>
      </c>
      <c r="L314">
        <v>1</v>
      </c>
    </row>
    <row r="315" spans="1:12">
      <c r="A315" s="1">
        <v>42418</v>
      </c>
      <c r="B315" s="5">
        <v>37131</v>
      </c>
      <c r="C315" s="5">
        <f>B315/1</f>
        <v>37131</v>
      </c>
      <c r="D315" s="4"/>
      <c r="E315" s="5"/>
      <c r="F315" t="s">
        <v>7</v>
      </c>
      <c r="K315" t="s">
        <v>334</v>
      </c>
      <c r="L315">
        <v>1</v>
      </c>
    </row>
    <row r="316" spans="1:12">
      <c r="A316" s="4">
        <v>42293</v>
      </c>
      <c r="B316" s="5">
        <v>355252</v>
      </c>
      <c r="C316" s="5">
        <f>B316/5</f>
        <v>71050.399999999994</v>
      </c>
      <c r="D316" s="4"/>
      <c r="E316" s="5"/>
      <c r="F316" t="s">
        <v>7</v>
      </c>
      <c r="K316" t="s">
        <v>376</v>
      </c>
      <c r="L316">
        <v>5</v>
      </c>
    </row>
    <row r="317" spans="1:12">
      <c r="A317" s="4">
        <v>42321</v>
      </c>
      <c r="B317" s="5">
        <v>128691</v>
      </c>
      <c r="C317" s="5">
        <f t="shared" ref="C317:C322" si="10">B317/2</f>
        <v>64345.5</v>
      </c>
      <c r="D317" s="4"/>
      <c r="E317" s="5"/>
      <c r="F317" t="s">
        <v>7</v>
      </c>
      <c r="K317" t="s">
        <v>353</v>
      </c>
      <c r="L317">
        <v>2</v>
      </c>
    </row>
    <row r="318" spans="1:12">
      <c r="A318" s="4">
        <v>42325</v>
      </c>
      <c r="B318" s="5">
        <v>131493</v>
      </c>
      <c r="C318" s="5">
        <f t="shared" si="10"/>
        <v>65746.5</v>
      </c>
      <c r="D318" s="4"/>
      <c r="E318" s="5"/>
      <c r="F318" t="s">
        <v>7</v>
      </c>
      <c r="K318" t="s">
        <v>353</v>
      </c>
      <c r="L318">
        <v>2</v>
      </c>
    </row>
    <row r="319" spans="1:12">
      <c r="A319" s="4">
        <v>42325</v>
      </c>
      <c r="B319" s="5">
        <v>132094</v>
      </c>
      <c r="C319" s="5">
        <f t="shared" si="10"/>
        <v>66047</v>
      </c>
      <c r="D319" s="4"/>
      <c r="E319" s="5"/>
      <c r="F319" t="s">
        <v>7</v>
      </c>
      <c r="K319" t="s">
        <v>353</v>
      </c>
      <c r="L319">
        <v>2</v>
      </c>
    </row>
    <row r="320" spans="1:12" ht="15.75" customHeight="1">
      <c r="A320" s="4">
        <v>42326</v>
      </c>
      <c r="B320" s="5">
        <v>131693</v>
      </c>
      <c r="C320" s="5">
        <f t="shared" si="10"/>
        <v>65846.5</v>
      </c>
      <c r="D320" s="4"/>
      <c r="E320" s="5"/>
      <c r="F320" t="s">
        <v>7</v>
      </c>
      <c r="K320" t="s">
        <v>353</v>
      </c>
      <c r="L320">
        <v>2</v>
      </c>
    </row>
    <row r="321" spans="1:12" ht="15.75" customHeight="1">
      <c r="A321" s="4">
        <v>42334</v>
      </c>
      <c r="B321" s="5">
        <v>125889</v>
      </c>
      <c r="C321" s="5">
        <f t="shared" si="10"/>
        <v>62944.5</v>
      </c>
      <c r="D321" s="4"/>
      <c r="E321" s="5"/>
      <c r="F321" t="s">
        <v>7</v>
      </c>
      <c r="K321" t="s">
        <v>353</v>
      </c>
      <c r="L321">
        <v>2</v>
      </c>
    </row>
    <row r="322" spans="1:12" ht="15.75" customHeight="1">
      <c r="A322" s="4">
        <v>42339</v>
      </c>
      <c r="B322" s="5">
        <v>130092</v>
      </c>
      <c r="C322" s="5">
        <f t="shared" si="10"/>
        <v>65046</v>
      </c>
      <c r="D322" s="4"/>
      <c r="E322" s="5"/>
      <c r="F322" t="s">
        <v>7</v>
      </c>
      <c r="K322" t="s">
        <v>353</v>
      </c>
      <c r="L322">
        <v>2</v>
      </c>
    </row>
    <row r="323" spans="1:12" ht="15.75" customHeight="1">
      <c r="A323" s="4">
        <v>42342</v>
      </c>
      <c r="B323" s="5">
        <v>127891</v>
      </c>
      <c r="C323" s="5">
        <f t="shared" ref="C323" si="11">B323/2</f>
        <v>63945.5</v>
      </c>
      <c r="D323" s="4"/>
      <c r="E323" s="5"/>
      <c r="F323" t="s">
        <v>7</v>
      </c>
      <c r="K323" t="s">
        <v>353</v>
      </c>
      <c r="L323">
        <v>2</v>
      </c>
    </row>
    <row r="324" spans="1:12" ht="15.75" customHeight="1">
      <c r="A324" s="4">
        <v>42345</v>
      </c>
      <c r="B324" s="5">
        <v>128691</v>
      </c>
      <c r="C324" s="5">
        <f t="shared" ref="C324" si="12">B324/2</f>
        <v>64345.5</v>
      </c>
      <c r="D324" s="4"/>
      <c r="E324" s="5"/>
      <c r="F324" t="s">
        <v>7</v>
      </c>
      <c r="K324" t="s">
        <v>353</v>
      </c>
      <c r="L324">
        <v>2</v>
      </c>
    </row>
    <row r="325" spans="1:12" ht="15.75" customHeight="1">
      <c r="A325" s="4">
        <v>42424</v>
      </c>
      <c r="B325" s="5">
        <v>363310</v>
      </c>
      <c r="C325" s="5">
        <f>B325/6</f>
        <v>60551.666666666664</v>
      </c>
      <c r="D325" s="4"/>
      <c r="E325" s="5"/>
      <c r="F325" t="s">
        <v>7</v>
      </c>
      <c r="K325" t="s">
        <v>397</v>
      </c>
      <c r="L325">
        <v>6</v>
      </c>
    </row>
    <row r="326" spans="1:12" ht="15.75" customHeight="1">
      <c r="A326" s="4">
        <v>42424</v>
      </c>
      <c r="B326" s="5">
        <v>360908</v>
      </c>
      <c r="C326" s="5">
        <f>B326/6</f>
        <v>60151.333333333336</v>
      </c>
      <c r="D326" s="4"/>
      <c r="E326" s="5"/>
      <c r="F326" t="s">
        <v>7</v>
      </c>
      <c r="K326" t="s">
        <v>397</v>
      </c>
      <c r="L326">
        <v>6</v>
      </c>
    </row>
    <row r="327" spans="1:12">
      <c r="A327" s="1">
        <v>41821</v>
      </c>
      <c r="B327">
        <v>91774</v>
      </c>
      <c r="K327" t="s">
        <v>242</v>
      </c>
    </row>
    <row r="330" spans="1:12">
      <c r="A330" s="1">
        <v>41177</v>
      </c>
      <c r="B330">
        <v>254.9</v>
      </c>
      <c r="D330" s="1">
        <v>41200</v>
      </c>
      <c r="E330">
        <v>259.39999999999998</v>
      </c>
      <c r="F330" t="s">
        <v>141</v>
      </c>
      <c r="H330">
        <v>22800</v>
      </c>
      <c r="K330" s="5" t="s">
        <v>142</v>
      </c>
    </row>
    <row r="331" spans="1:12">
      <c r="A331" s="1">
        <v>41222</v>
      </c>
      <c r="B331">
        <v>250</v>
      </c>
      <c r="D331" s="1">
        <v>41227</v>
      </c>
      <c r="E331">
        <v>244.9</v>
      </c>
      <c r="F331" t="s">
        <v>133</v>
      </c>
      <c r="H331">
        <v>23900</v>
      </c>
      <c r="K331" s="5" t="s">
        <v>143</v>
      </c>
    </row>
    <row r="332" spans="1:12">
      <c r="A332" s="1">
        <v>41241</v>
      </c>
      <c r="B332">
        <v>257.2</v>
      </c>
      <c r="D332" s="1">
        <v>41247</v>
      </c>
      <c r="E332">
        <v>263</v>
      </c>
      <c r="F332" t="s">
        <v>141</v>
      </c>
      <c r="H332">
        <v>27400</v>
      </c>
      <c r="J332">
        <v>25935</v>
      </c>
      <c r="K332" s="5" t="s">
        <v>153</v>
      </c>
    </row>
    <row r="333" spans="1:12">
      <c r="A333" s="1">
        <v>41306</v>
      </c>
      <c r="B333">
        <v>315.89999999999998</v>
      </c>
      <c r="D333" s="1">
        <v>41309</v>
      </c>
      <c r="E333">
        <v>335</v>
      </c>
      <c r="F333" t="s">
        <v>7</v>
      </c>
      <c r="H333">
        <v>93700</v>
      </c>
    </row>
    <row r="334" spans="1:12">
      <c r="A334" s="1">
        <v>41311</v>
      </c>
      <c r="B334">
        <v>336.6</v>
      </c>
      <c r="D334" s="1">
        <v>41316</v>
      </c>
      <c r="E334">
        <v>325.2</v>
      </c>
      <c r="F334" t="s">
        <v>7</v>
      </c>
      <c r="H334">
        <v>-58800</v>
      </c>
    </row>
    <row r="335" spans="1:12">
      <c r="A335" s="1">
        <v>41313</v>
      </c>
      <c r="B335">
        <v>80500</v>
      </c>
      <c r="D335" s="1">
        <v>41313</v>
      </c>
      <c r="E335">
        <v>80390</v>
      </c>
      <c r="F335" t="s">
        <v>150</v>
      </c>
      <c r="H335">
        <v>3700</v>
      </c>
    </row>
    <row r="336" spans="1:12">
      <c r="A336" s="1">
        <v>41318</v>
      </c>
      <c r="B336">
        <v>81260</v>
      </c>
      <c r="D336" s="1">
        <v>41318</v>
      </c>
      <c r="E336">
        <v>81160</v>
      </c>
      <c r="F336" t="s">
        <v>7</v>
      </c>
      <c r="H336">
        <v>-6800</v>
      </c>
    </row>
    <row r="337" spans="1:8">
      <c r="A337" s="1">
        <v>41332</v>
      </c>
      <c r="B337">
        <v>78490</v>
      </c>
      <c r="D337" s="1">
        <v>41332</v>
      </c>
      <c r="E337">
        <v>78810</v>
      </c>
      <c r="F337" t="s">
        <v>150</v>
      </c>
      <c r="H337">
        <v>-17800</v>
      </c>
    </row>
    <row r="338" spans="1:8">
      <c r="A338" s="1">
        <v>41346</v>
      </c>
      <c r="B338">
        <v>78840</v>
      </c>
      <c r="D338" s="1">
        <v>41346</v>
      </c>
      <c r="E338">
        <v>78940</v>
      </c>
      <c r="F338" t="s">
        <v>7</v>
      </c>
      <c r="H338">
        <v>3200</v>
      </c>
    </row>
    <row r="339" spans="1:8">
      <c r="A339" s="1">
        <v>41347</v>
      </c>
      <c r="B339">
        <v>77310</v>
      </c>
      <c r="D339" s="1">
        <v>41347</v>
      </c>
      <c r="E339">
        <v>77500</v>
      </c>
      <c r="F339" t="s">
        <v>150</v>
      </c>
      <c r="H339">
        <v>-11300</v>
      </c>
    </row>
    <row r="340" spans="1:8">
      <c r="A340" s="1">
        <v>41403</v>
      </c>
      <c r="B340">
        <v>275</v>
      </c>
      <c r="D340" s="1">
        <v>41407</v>
      </c>
      <c r="E340">
        <v>295.8</v>
      </c>
      <c r="F340" t="s">
        <v>7</v>
      </c>
      <c r="H340">
        <v>102200</v>
      </c>
    </row>
    <row r="341" spans="1:8">
      <c r="A341" s="1">
        <v>41411</v>
      </c>
      <c r="B341">
        <v>278</v>
      </c>
      <c r="D341" s="1">
        <v>41411</v>
      </c>
      <c r="E341">
        <v>280</v>
      </c>
      <c r="F341" t="s">
        <v>7</v>
      </c>
      <c r="H341">
        <v>8200</v>
      </c>
    </row>
    <row r="342" spans="1:8">
      <c r="A342" s="1">
        <v>41417</v>
      </c>
      <c r="B342">
        <v>16000</v>
      </c>
      <c r="D342" s="1">
        <v>41417</v>
      </c>
      <c r="E342">
        <v>15700</v>
      </c>
      <c r="F342" t="s">
        <v>7</v>
      </c>
      <c r="H342">
        <v>-31000</v>
      </c>
    </row>
    <row r="343" spans="1:8">
      <c r="A343" s="1">
        <v>41417</v>
      </c>
      <c r="B343">
        <v>15970</v>
      </c>
      <c r="D343" s="1">
        <v>41417</v>
      </c>
      <c r="E343">
        <v>15675</v>
      </c>
      <c r="F343" t="s">
        <v>7</v>
      </c>
      <c r="H343">
        <v>-30500</v>
      </c>
    </row>
    <row r="344" spans="1:8">
      <c r="A344" s="1">
        <v>41446</v>
      </c>
      <c r="B344">
        <v>71660</v>
      </c>
      <c r="D344" s="1">
        <v>41449</v>
      </c>
      <c r="E344">
        <v>71050</v>
      </c>
      <c r="F344" t="s">
        <v>70</v>
      </c>
      <c r="H344">
        <v>28700</v>
      </c>
    </row>
    <row r="345" spans="1:8">
      <c r="A345" s="1">
        <v>41473</v>
      </c>
      <c r="B345">
        <v>243</v>
      </c>
      <c r="D345" s="1">
        <v>41474</v>
      </c>
      <c r="E345">
        <v>253.1</v>
      </c>
      <c r="F345" t="s">
        <v>7</v>
      </c>
      <c r="H345">
        <v>48700</v>
      </c>
    </row>
    <row r="346" spans="1:8">
      <c r="A346" s="1">
        <v>41485</v>
      </c>
      <c r="B346">
        <v>74000</v>
      </c>
      <c r="D346" s="1">
        <v>41486</v>
      </c>
      <c r="E346">
        <v>73650</v>
      </c>
      <c r="F346" t="s">
        <v>7</v>
      </c>
      <c r="H346">
        <v>-19300</v>
      </c>
    </row>
    <row r="347" spans="1:8">
      <c r="A347" s="1">
        <v>41486</v>
      </c>
      <c r="B347">
        <v>73900</v>
      </c>
      <c r="D347" s="1">
        <v>41486</v>
      </c>
      <c r="E347">
        <v>73750</v>
      </c>
      <c r="F347" t="s">
        <v>70</v>
      </c>
      <c r="H347">
        <v>5700</v>
      </c>
    </row>
    <row r="348" spans="1:8">
      <c r="A348" s="1">
        <v>41486</v>
      </c>
      <c r="B348">
        <v>240.5</v>
      </c>
      <c r="D348" s="1">
        <v>41486</v>
      </c>
      <c r="E348">
        <v>243.5</v>
      </c>
      <c r="F348" t="s">
        <v>179</v>
      </c>
      <c r="H348">
        <v>-16800</v>
      </c>
    </row>
    <row r="349" spans="1:8">
      <c r="A349" s="1">
        <v>41487</v>
      </c>
      <c r="B349">
        <v>242.8</v>
      </c>
      <c r="D349" s="1">
        <v>41488</v>
      </c>
      <c r="E349">
        <v>249</v>
      </c>
      <c r="F349" t="s">
        <v>179</v>
      </c>
      <c r="H349">
        <v>-32800</v>
      </c>
    </row>
    <row r="350" spans="1:8">
      <c r="A350" s="1">
        <v>41488</v>
      </c>
      <c r="B350">
        <v>75340</v>
      </c>
      <c r="D350" s="1">
        <v>41488</v>
      </c>
      <c r="E350">
        <v>74860</v>
      </c>
      <c r="F350" t="s">
        <v>174</v>
      </c>
      <c r="H350">
        <v>22200</v>
      </c>
    </row>
    <row r="351" spans="1:8">
      <c r="A351" s="1">
        <v>41502</v>
      </c>
      <c r="B351">
        <v>263</v>
      </c>
      <c r="D351" s="1">
        <v>41502</v>
      </c>
      <c r="E351">
        <v>268</v>
      </c>
      <c r="F351" t="s">
        <v>179</v>
      </c>
      <c r="H351">
        <v>-26800</v>
      </c>
    </row>
    <row r="352" spans="1:8">
      <c r="A352" s="1">
        <v>41507</v>
      </c>
      <c r="B352">
        <v>73900</v>
      </c>
      <c r="D352" s="1">
        <v>41507</v>
      </c>
      <c r="E352">
        <v>74040</v>
      </c>
      <c r="F352" t="s">
        <v>174</v>
      </c>
      <c r="H352">
        <v>5200</v>
      </c>
    </row>
    <row r="353" spans="1:11">
      <c r="A353" s="1">
        <v>41516</v>
      </c>
      <c r="B353">
        <v>270</v>
      </c>
      <c r="D353" s="1">
        <v>41519</v>
      </c>
      <c r="E353">
        <v>273</v>
      </c>
      <c r="F353" t="s">
        <v>174</v>
      </c>
      <c r="H353">
        <v>13200</v>
      </c>
    </row>
    <row r="354" spans="1:11">
      <c r="A354" s="1">
        <v>41528</v>
      </c>
      <c r="B354">
        <v>76980</v>
      </c>
      <c r="D354" s="1">
        <v>41528</v>
      </c>
      <c r="E354">
        <v>76790</v>
      </c>
      <c r="F354" t="s">
        <v>33</v>
      </c>
      <c r="H354">
        <v>-11300</v>
      </c>
    </row>
    <row r="355" spans="1:11">
      <c r="A355" s="1">
        <v>41528</v>
      </c>
      <c r="B355">
        <v>76960</v>
      </c>
      <c r="D355" s="1">
        <v>41528</v>
      </c>
      <c r="E355">
        <v>76990</v>
      </c>
      <c r="F355" t="s">
        <v>33</v>
      </c>
      <c r="H355">
        <v>-300</v>
      </c>
    </row>
    <row r="356" spans="1:11">
      <c r="A356" s="1">
        <v>41529</v>
      </c>
      <c r="B356">
        <v>76920</v>
      </c>
      <c r="D356" s="1">
        <v>41529</v>
      </c>
      <c r="E356">
        <v>76600</v>
      </c>
      <c r="F356" t="s">
        <v>33</v>
      </c>
      <c r="H356">
        <v>-17800</v>
      </c>
    </row>
    <row r="357" spans="1:11">
      <c r="A357" s="1">
        <v>41544</v>
      </c>
      <c r="B357">
        <v>270.2</v>
      </c>
      <c r="D357" s="1">
        <v>41547</v>
      </c>
      <c r="E357">
        <v>267.5</v>
      </c>
      <c r="F357" t="s">
        <v>180</v>
      </c>
      <c r="H357">
        <v>11900</v>
      </c>
    </row>
    <row r="358" spans="1:11">
      <c r="A358" s="6">
        <v>41556</v>
      </c>
      <c r="B358" s="7">
        <v>265</v>
      </c>
      <c r="C358" s="7"/>
      <c r="D358" s="6">
        <v>41557</v>
      </c>
      <c r="E358" s="7">
        <v>260</v>
      </c>
      <c r="F358" s="7" t="s">
        <v>182</v>
      </c>
      <c r="G358" s="7"/>
      <c r="H358" s="7">
        <v>23400</v>
      </c>
    </row>
    <row r="359" spans="1:11">
      <c r="A359" s="6">
        <v>41564</v>
      </c>
      <c r="B359">
        <v>266</v>
      </c>
      <c r="D359" s="6">
        <v>41564</v>
      </c>
      <c r="E359">
        <v>270</v>
      </c>
      <c r="F359" t="s">
        <v>184</v>
      </c>
      <c r="H359">
        <v>-21600</v>
      </c>
    </row>
    <row r="360" spans="1:11">
      <c r="A360" s="6">
        <v>41634</v>
      </c>
      <c r="B360">
        <v>275</v>
      </c>
      <c r="D360" s="6">
        <v>41635</v>
      </c>
      <c r="E360">
        <v>276</v>
      </c>
      <c r="F360" t="s">
        <v>185</v>
      </c>
      <c r="H360">
        <v>3400</v>
      </c>
    </row>
    <row r="361" spans="1:11">
      <c r="A361" t="s">
        <v>186</v>
      </c>
      <c r="J361">
        <v>19035</v>
      </c>
      <c r="K361" s="5" t="s">
        <v>187</v>
      </c>
    </row>
    <row r="362" spans="1:11">
      <c r="A362" s="1">
        <v>41687</v>
      </c>
      <c r="B362">
        <v>80800</v>
      </c>
      <c r="D362" s="1">
        <v>41687</v>
      </c>
      <c r="E362">
        <v>81100</v>
      </c>
      <c r="F362" t="s">
        <v>7</v>
      </c>
      <c r="H362">
        <v>8900</v>
      </c>
    </row>
    <row r="363" spans="1:11">
      <c r="A363" s="1">
        <v>41691</v>
      </c>
      <c r="B363">
        <v>227</v>
      </c>
      <c r="D363" s="1">
        <v>41694</v>
      </c>
      <c r="E363">
        <v>221.1</v>
      </c>
      <c r="F363" t="s">
        <v>203</v>
      </c>
      <c r="H363">
        <v>-31100</v>
      </c>
    </row>
    <row r="364" spans="1:11">
      <c r="A364" t="s">
        <v>230</v>
      </c>
      <c r="J364">
        <v>-5328</v>
      </c>
      <c r="K364" s="5" t="s">
        <v>231</v>
      </c>
    </row>
    <row r="366" spans="1:11">
      <c r="A366" t="s">
        <v>240</v>
      </c>
    </row>
  </sheetData>
  <autoFilter ref="A1:K327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14 C316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tabSelected="1" zoomScale="70" zoomScaleNormal="70" workbookViewId="0">
      <selection activeCell="U12" sqref="U12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244</v>
      </c>
      <c r="B1" s="2" t="s">
        <v>245</v>
      </c>
      <c r="C1" s="2" t="s">
        <v>390</v>
      </c>
      <c r="D1" s="2" t="s">
        <v>269</v>
      </c>
      <c r="E1" s="2" t="s">
        <v>279</v>
      </c>
      <c r="F1" s="2" t="s">
        <v>285</v>
      </c>
      <c r="G1" s="2" t="s">
        <v>316</v>
      </c>
      <c r="H1" s="2" t="s">
        <v>317</v>
      </c>
      <c r="I1" s="2" t="s">
        <v>336</v>
      </c>
      <c r="J1" s="2" t="s">
        <v>286</v>
      </c>
      <c r="K1" s="2" t="s">
        <v>284</v>
      </c>
      <c r="L1" s="2" t="s">
        <v>308</v>
      </c>
      <c r="M1" s="2" t="s">
        <v>309</v>
      </c>
      <c r="N1" s="2" t="s">
        <v>282</v>
      </c>
      <c r="O1" s="2" t="s">
        <v>283</v>
      </c>
      <c r="P1" s="2" t="s">
        <v>278</v>
      </c>
      <c r="Q1" s="2" t="s">
        <v>302</v>
      </c>
      <c r="R1" s="2" t="s">
        <v>303</v>
      </c>
    </row>
    <row r="2" spans="1:18">
      <c r="A2" s="11" t="s">
        <v>246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247</v>
      </c>
      <c r="B3">
        <v>20086</v>
      </c>
      <c r="D3">
        <f t="shared" ref="D3:D8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8" si="5">K2+B3-L3-M3</f>
        <v>44069</v>
      </c>
      <c r="L3">
        <v>0</v>
      </c>
      <c r="M3">
        <v>0</v>
      </c>
      <c r="N3">
        <f t="shared" ref="N3:N8" si="6">(B3/F3)*100</f>
        <v>45.667644317122523</v>
      </c>
      <c r="O3">
        <f t="shared" si="1"/>
        <v>45.667644317122523</v>
      </c>
      <c r="P3">
        <f t="shared" ref="P3:P8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248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249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250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280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 t="shared" si="4"/>
        <v>2205678</v>
      </c>
      <c r="G7">
        <v>816250</v>
      </c>
      <c r="H7">
        <v>95250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388</v>
      </c>
      <c r="B8">
        <v>35502</v>
      </c>
      <c r="C8">
        <v>411500</v>
      </c>
      <c r="D8">
        <f t="shared" si="2"/>
        <v>2325500</v>
      </c>
      <c r="E8">
        <f>E7+G7+M7</f>
        <v>3116050</v>
      </c>
      <c r="F8">
        <f>F7+B7+G7+H7-H6-L7</f>
        <v>4849342</v>
      </c>
      <c r="H8">
        <v>95250</v>
      </c>
      <c r="I8">
        <v>3974696</v>
      </c>
      <c r="J8">
        <f t="shared" si="0"/>
        <v>45.04395833290836</v>
      </c>
      <c r="K8">
        <f t="shared" si="5"/>
        <v>1673544</v>
      </c>
      <c r="L8">
        <v>0</v>
      </c>
      <c r="M8">
        <v>0</v>
      </c>
      <c r="N8">
        <f t="shared" si="6"/>
        <v>0.73209932399075994</v>
      </c>
      <c r="O8">
        <f t="shared" si="1"/>
        <v>0.40233280953685835</v>
      </c>
      <c r="P8">
        <f t="shared" si="7"/>
        <v>0.11393270326214278</v>
      </c>
      <c r="Q8">
        <f>(F8/E8)*10</f>
        <v>15.562465300620978</v>
      </c>
      <c r="R8" s="12">
        <f>((F8+B8-L8+K13-K16)/(E8))*10</f>
        <v>14.007618619726898</v>
      </c>
    </row>
    <row r="9" spans="1:18">
      <c r="A9" s="11"/>
      <c r="R9" s="12"/>
    </row>
    <row r="10" spans="1:18">
      <c r="A10" s="11"/>
      <c r="R10" s="12"/>
    </row>
    <row r="12" spans="1:18">
      <c r="K12" s="2" t="s">
        <v>304</v>
      </c>
      <c r="M12" s="2" t="s">
        <v>391</v>
      </c>
      <c r="P12" s="2" t="s">
        <v>310</v>
      </c>
      <c r="Q12" s="2"/>
      <c r="R12" s="2"/>
    </row>
    <row r="13" spans="1:18">
      <c r="K13">
        <v>-520000</v>
      </c>
      <c r="M13">
        <v>700000</v>
      </c>
      <c r="P13" s="2" t="s">
        <v>311</v>
      </c>
      <c r="Q13" s="2" t="s">
        <v>319</v>
      </c>
      <c r="R13" s="2" t="s">
        <v>320</v>
      </c>
    </row>
    <row r="14" spans="1:18">
      <c r="P14">
        <v>2010</v>
      </c>
      <c r="Q14">
        <f t="shared" ref="Q14:Q20" si="10">L2/(E2/10)</f>
        <v>3</v>
      </c>
      <c r="R14">
        <f t="shared" ref="R14:R20" si="11">M2/(E2/10)</f>
        <v>0</v>
      </c>
    </row>
    <row r="15" spans="1:18">
      <c r="K15" s="2" t="s">
        <v>335</v>
      </c>
      <c r="M15" s="2" t="s">
        <v>340</v>
      </c>
      <c r="N15" s="2" t="s">
        <v>341</v>
      </c>
      <c r="P15">
        <v>2011</v>
      </c>
      <c r="Q15">
        <f t="shared" si="10"/>
        <v>0</v>
      </c>
      <c r="R15">
        <f t="shared" si="11"/>
        <v>0</v>
      </c>
    </row>
    <row r="16" spans="1:18">
      <c r="P16">
        <v>2012</v>
      </c>
      <c r="Q16">
        <f t="shared" si="10"/>
        <v>0</v>
      </c>
      <c r="R16">
        <f t="shared" si="11"/>
        <v>0</v>
      </c>
    </row>
    <row r="17" spans="11:18">
      <c r="P17">
        <v>2013</v>
      </c>
      <c r="Q17">
        <f t="shared" si="10"/>
        <v>0</v>
      </c>
      <c r="R17">
        <f t="shared" si="11"/>
        <v>0</v>
      </c>
    </row>
    <row r="18" spans="11:18">
      <c r="K18" s="2" t="s">
        <v>339</v>
      </c>
      <c r="M18" s="2" t="s">
        <v>342</v>
      </c>
      <c r="P18">
        <v>2014</v>
      </c>
      <c r="Q18">
        <f t="shared" si="10"/>
        <v>0</v>
      </c>
      <c r="R18">
        <f t="shared" si="11"/>
        <v>2</v>
      </c>
    </row>
    <row r="19" spans="11:18">
      <c r="K19">
        <v>113555</v>
      </c>
      <c r="M19">
        <f>E8+M13+((E8/10)*N16)</f>
        <v>3816050</v>
      </c>
      <c r="P19">
        <v>2015</v>
      </c>
      <c r="Q19">
        <f t="shared" si="10"/>
        <v>0.64</v>
      </c>
      <c r="R19">
        <f t="shared" si="11"/>
        <v>2</v>
      </c>
    </row>
    <row r="20" spans="11:18">
      <c r="P20">
        <v>2016</v>
      </c>
      <c r="Q20">
        <f t="shared" si="10"/>
        <v>0</v>
      </c>
      <c r="R20">
        <f t="shared" si="11"/>
        <v>0</v>
      </c>
    </row>
    <row r="21" spans="11:18">
      <c r="K21" s="2" t="s">
        <v>337</v>
      </c>
      <c r="M21" s="2" t="s">
        <v>343</v>
      </c>
    </row>
    <row r="22" spans="11:18">
      <c r="M22">
        <f>((F8+B8+M13-((E8/10)*M16))/M19)*10</f>
        <v>14.635143669501185</v>
      </c>
    </row>
    <row r="24" spans="11:18">
      <c r="K24" s="2" t="s">
        <v>338</v>
      </c>
      <c r="M24" s="2" t="s">
        <v>385</v>
      </c>
    </row>
    <row r="25" spans="11:18">
      <c r="K25">
        <f>K22/(F8+B8+K13-K16+K22+K19)*100</f>
        <v>0</v>
      </c>
      <c r="M25">
        <f>K28/(F8+B8+K13+M13-K16+K22+K28)*100</f>
        <v>38.831095678117741</v>
      </c>
    </row>
    <row r="27" spans="11:18">
      <c r="K27" s="2" t="s">
        <v>384</v>
      </c>
      <c r="M27" s="2" t="s">
        <v>387</v>
      </c>
    </row>
    <row r="28" spans="11:18">
      <c r="K28">
        <v>3215252</v>
      </c>
      <c r="M28">
        <f>(K28+K31)/(F8+B8+K13+M13-K16+K22+K28+K31)*100</f>
        <v>42.314480388369333</v>
      </c>
    </row>
    <row r="30" spans="11:18">
      <c r="K30" s="2" t="s">
        <v>386</v>
      </c>
    </row>
    <row r="31" spans="11:18">
      <c r="K31">
        <v>500000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"/>
  <sheetViews>
    <sheetView topLeftCell="A19" zoomScale="85" zoomScaleNormal="85" workbookViewId="0">
      <selection activeCell="G2" sqref="G2:G27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290</v>
      </c>
      <c r="C1" t="s">
        <v>318</v>
      </c>
      <c r="D1" t="s">
        <v>295</v>
      </c>
      <c r="E1" t="s">
        <v>294</v>
      </c>
      <c r="F1" t="s">
        <v>291</v>
      </c>
      <c r="G1" t="s">
        <v>298</v>
      </c>
      <c r="H1" t="s">
        <v>297</v>
      </c>
    </row>
    <row r="2" spans="1:9">
      <c r="A2" s="1">
        <v>40179</v>
      </c>
      <c r="B2" t="s">
        <v>292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293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292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293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292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293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292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293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292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293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296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296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292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378</v>
      </c>
    </row>
    <row r="15" spans="1:9">
      <c r="A15" s="1">
        <v>42005</v>
      </c>
      <c r="B15" t="s">
        <v>293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378</v>
      </c>
    </row>
    <row r="16" spans="1:9">
      <c r="A16" s="1">
        <v>42111</v>
      </c>
      <c r="B16" t="s">
        <v>292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8">
      <c r="A17" s="1">
        <v>42111</v>
      </c>
      <c r="B17" t="s">
        <v>293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18" spans="1:8">
      <c r="A18" s="1">
        <v>42370</v>
      </c>
      <c r="B18" t="s">
        <v>292</v>
      </c>
      <c r="D18">
        <v>360000</v>
      </c>
      <c r="E18">
        <v>10</v>
      </c>
      <c r="F18">
        <f t="shared" ref="F18:F19" si="4">D18/E18</f>
        <v>36000</v>
      </c>
      <c r="G18">
        <f t="shared" ref="G18:G26" si="5">10*F18</f>
        <v>360000</v>
      </c>
    </row>
    <row r="19" spans="1:8">
      <c r="A19" s="1">
        <v>42370</v>
      </c>
      <c r="B19" t="s">
        <v>293</v>
      </c>
      <c r="D19">
        <v>360000</v>
      </c>
      <c r="E19">
        <v>10</v>
      </c>
      <c r="F19">
        <f t="shared" si="4"/>
        <v>36000</v>
      </c>
      <c r="G19">
        <f t="shared" si="5"/>
        <v>360000</v>
      </c>
    </row>
    <row r="20" spans="1:8">
      <c r="A20" s="1">
        <v>42417</v>
      </c>
      <c r="B20" t="s">
        <v>296</v>
      </c>
      <c r="D20">
        <v>50000</v>
      </c>
      <c r="E20">
        <v>16</v>
      </c>
      <c r="F20">
        <f>D20/E20</f>
        <v>3125</v>
      </c>
      <c r="G20">
        <f>10*F20</f>
        <v>31250</v>
      </c>
      <c r="H20">
        <f>(E20-10)*F20</f>
        <v>18750</v>
      </c>
    </row>
    <row r="21" spans="1:8">
      <c r="A21" s="1">
        <v>42417</v>
      </c>
      <c r="B21" t="s">
        <v>394</v>
      </c>
      <c r="D21">
        <v>50000</v>
      </c>
      <c r="E21">
        <v>16</v>
      </c>
      <c r="F21">
        <f t="shared" ref="F21" si="6">D21/E21</f>
        <v>3125</v>
      </c>
      <c r="G21">
        <f t="shared" ref="G21" si="7">10*F21</f>
        <v>31250</v>
      </c>
      <c r="H21">
        <f>(E21-10)*F21</f>
        <v>18750</v>
      </c>
    </row>
    <row r="22" spans="1:8">
      <c r="A22" s="1">
        <v>42419</v>
      </c>
      <c r="B22" t="s">
        <v>394</v>
      </c>
      <c r="D22">
        <v>50000</v>
      </c>
      <c r="E22">
        <v>16</v>
      </c>
      <c r="F22">
        <f t="shared" ref="F22" si="8">D22/E22</f>
        <v>3125</v>
      </c>
      <c r="G22">
        <f t="shared" ref="G22" si="9">10*F22</f>
        <v>31250</v>
      </c>
      <c r="H22">
        <f>(E22-10)*F22</f>
        <v>18750</v>
      </c>
    </row>
    <row r="23" spans="1:8">
      <c r="A23" s="1">
        <v>42485</v>
      </c>
      <c r="B23" t="s">
        <v>296</v>
      </c>
      <c r="D23">
        <v>4000</v>
      </c>
      <c r="E23">
        <v>16</v>
      </c>
      <c r="F23">
        <f>D23/E23</f>
        <v>250</v>
      </c>
      <c r="G23">
        <f>10*F23</f>
        <v>2500</v>
      </c>
      <c r="H23">
        <f>(E23-10)*F23</f>
        <v>1500</v>
      </c>
    </row>
    <row r="24" spans="1:8">
      <c r="A24" s="1">
        <v>42485</v>
      </c>
      <c r="B24" t="s">
        <v>292</v>
      </c>
      <c r="C24">
        <v>185400</v>
      </c>
      <c r="E24">
        <v>10</v>
      </c>
      <c r="F24">
        <f>C24/E24</f>
        <v>18540</v>
      </c>
      <c r="G24">
        <f t="shared" si="5"/>
        <v>185400</v>
      </c>
    </row>
    <row r="25" spans="1:8">
      <c r="A25" s="1">
        <v>42485</v>
      </c>
      <c r="B25" t="s">
        <v>293</v>
      </c>
      <c r="C25">
        <v>185400</v>
      </c>
      <c r="E25">
        <v>10</v>
      </c>
      <c r="F25">
        <f>C25/E25</f>
        <v>18540</v>
      </c>
      <c r="G25">
        <f t="shared" si="5"/>
        <v>185400</v>
      </c>
    </row>
    <row r="26" spans="1:8">
      <c r="A26" s="1">
        <v>42485</v>
      </c>
      <c r="B26" t="s">
        <v>296</v>
      </c>
      <c r="C26">
        <v>12500</v>
      </c>
      <c r="E26">
        <v>10</v>
      </c>
      <c r="F26">
        <f>C26/E26</f>
        <v>1250</v>
      </c>
      <c r="G26">
        <f t="shared" si="5"/>
        <v>12500</v>
      </c>
    </row>
    <row r="31" spans="1:8">
      <c r="A31" s="11"/>
    </row>
    <row r="32" spans="1:8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</sheetData>
  <autoFilter ref="A1:I26">
    <filterColumn colId="1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2016-02-24T05:09:13Z</dcterms:modified>
</cp:coreProperties>
</file>