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'老婆合資(投資)'!$A$1:$K$349</definedName>
    <definedName name="_xlnm._FilterDatabase" localSheetId="2" hidden="1">股份統計!$A$1:$I$28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324" i="1"/>
  <c r="J323"/>
  <c r="J318"/>
  <c r="B317"/>
  <c r="J317" s="1"/>
  <c r="C348"/>
  <c r="C318"/>
  <c r="J305"/>
  <c r="C349"/>
  <c r="C305"/>
  <c r="J304"/>
  <c r="C304"/>
  <c r="J303"/>
  <c r="C302"/>
  <c r="J302"/>
  <c r="J301"/>
  <c r="C301"/>
  <c r="C300"/>
  <c r="J300"/>
  <c r="C299"/>
  <c r="J299"/>
  <c r="J298"/>
  <c r="C298"/>
  <c r="G24" i="6"/>
  <c r="F24"/>
  <c r="H24" s="1"/>
  <c r="F23"/>
  <c r="G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47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25"/>
  <c r="F25" i="6"/>
  <c r="H25" s="1"/>
  <c r="C271" i="1"/>
  <c r="J266"/>
  <c r="C266"/>
  <c r="J265"/>
  <c r="F28" i="6"/>
  <c r="G28" s="1"/>
  <c r="F27"/>
  <c r="G27" s="1"/>
  <c r="F26"/>
  <c r="G26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R8" l="1"/>
  <c r="O8"/>
  <c r="N7"/>
  <c r="R7"/>
  <c r="J7"/>
  <c r="Q7"/>
  <c r="O7"/>
  <c r="G25" i="6"/>
  <c r="P8" i="5"/>
  <c r="Q20"/>
  <c r="N8"/>
  <c r="M25"/>
  <c r="M28"/>
  <c r="K25"/>
  <c r="B264" i="1"/>
  <c r="J264" s="1"/>
  <c r="J261"/>
  <c r="C314"/>
  <c r="J255"/>
  <c r="J257"/>
  <c r="J258"/>
  <c r="J259"/>
  <c r="J260"/>
  <c r="J256"/>
  <c r="F15" i="6"/>
  <c r="G15" s="1"/>
  <c r="F14"/>
  <c r="G14" s="1"/>
  <c r="C313" i="1" l="1"/>
  <c r="B254"/>
  <c r="J254" s="1"/>
  <c r="J250"/>
  <c r="C250"/>
  <c r="J249"/>
  <c r="C249"/>
  <c r="C344"/>
  <c r="C311"/>
  <c r="C261"/>
  <c r="C312"/>
  <c r="B248"/>
  <c r="J248" s="1"/>
  <c r="C310"/>
  <c r="C346"/>
  <c r="C345"/>
  <c r="C309"/>
  <c r="C308"/>
  <c r="C247"/>
  <c r="C307"/>
  <c r="C246"/>
  <c r="C343"/>
  <c r="C342"/>
  <c r="C321"/>
  <c r="C319"/>
  <c r="C320"/>
  <c r="C341"/>
  <c r="J245"/>
  <c r="B244"/>
  <c r="J244" s="1"/>
  <c r="C243"/>
  <c r="C331"/>
  <c r="J241"/>
  <c r="C241"/>
  <c r="C340"/>
  <c r="C245"/>
  <c r="B240"/>
  <c r="J240" s="1"/>
  <c r="C242"/>
  <c r="C238"/>
  <c r="C322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34"/>
  <c r="C227"/>
  <c r="C239"/>
  <c r="C226"/>
  <c r="C333"/>
  <c r="C332"/>
  <c r="C224"/>
  <c r="C330"/>
  <c r="C329"/>
  <c r="C328"/>
  <c r="C327"/>
  <c r="C326"/>
  <c r="C339"/>
  <c r="C222"/>
  <c r="J221"/>
  <c r="C221"/>
  <c r="C287"/>
  <c r="C338"/>
  <c r="C284"/>
  <c r="C265"/>
  <c r="C283"/>
  <c r="C262"/>
  <c r="C282"/>
  <c r="C263"/>
  <c r="C251"/>
  <c r="C337"/>
  <c r="C336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<sst xmlns="http://schemas.openxmlformats.org/spreadsheetml/2006/main" count="1008" uniqueCount="408">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</sst>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212904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2502902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400000</c:v>
                </c:pt>
              </c:numCache>
            </c:numRef>
          </c:val>
        </c:ser>
        <c:marker val="1"/>
        <c:axId val="142956032"/>
        <c:axId val="142957568"/>
      </c:lineChart>
      <c:catAx>
        <c:axId val="142956032"/>
        <c:scaling>
          <c:orientation val="minMax"/>
        </c:scaling>
        <c:axPos val="b"/>
        <c:tickLblPos val="nextTo"/>
        <c:crossAx val="142957568"/>
        <c:crosses val="autoZero"/>
        <c:auto val="1"/>
        <c:lblAlgn val="ctr"/>
        <c:lblOffset val="100"/>
      </c:catAx>
      <c:valAx>
        <c:axId val="142957568"/>
        <c:scaling>
          <c:orientation val="minMax"/>
        </c:scaling>
        <c:axPos val="l"/>
        <c:majorGridlines/>
        <c:numFmt formatCode="General" sourceLinked="1"/>
        <c:tickLblPos val="nextTo"/>
        <c:crossAx val="14295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8"/>
  <sheetViews>
    <sheetView topLeftCell="A328" zoomScale="85" zoomScaleNormal="85" workbookViewId="0">
      <selection activeCell="B325" sqref="B325:B349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393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391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327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326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320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323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328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329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330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333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333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343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343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333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344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333</v>
      </c>
    </row>
    <row r="192" spans="1:11">
      <c r="A192" s="1">
        <v>41964</v>
      </c>
      <c r="D192" s="1">
        <v>42185</v>
      </c>
      <c r="J192">
        <v>-10196</v>
      </c>
      <c r="K192" s="12" t="s">
        <v>345</v>
      </c>
    </row>
    <row r="193" spans="1:11">
      <c r="A193" s="1">
        <v>41956</v>
      </c>
      <c r="D193" s="1">
        <v>42186</v>
      </c>
      <c r="J193">
        <v>-19427</v>
      </c>
      <c r="K193" s="12" t="s">
        <v>346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343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333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333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349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351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349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349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352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330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351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356</v>
      </c>
    </row>
    <row r="214" spans="1:11">
      <c r="A214" s="1">
        <v>42235</v>
      </c>
      <c r="D214" s="1"/>
      <c r="J214">
        <v>14032</v>
      </c>
      <c r="K214" t="s">
        <v>357</v>
      </c>
    </row>
    <row r="215" spans="1:11">
      <c r="A215" s="1">
        <v>42236</v>
      </c>
      <c r="D215" s="1"/>
      <c r="J215">
        <v>40760</v>
      </c>
      <c r="K215" t="s">
        <v>358</v>
      </c>
    </row>
    <row r="216" spans="1:11">
      <c r="A216" s="1">
        <v>42236</v>
      </c>
      <c r="D216" s="1"/>
      <c r="J216">
        <v>252157</v>
      </c>
      <c r="K216" t="s">
        <v>358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353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353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353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362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361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352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363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361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352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333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366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365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367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364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368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347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369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352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371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373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405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352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376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376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404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359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352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333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333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333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403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378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379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399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380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381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333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333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333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354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387</v>
      </c>
    </row>
    <row r="267" spans="1:12">
      <c r="A267" s="1">
        <v>42370</v>
      </c>
      <c r="D267" s="1"/>
      <c r="J267" s="5"/>
      <c r="K267" s="12" t="s">
        <v>390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387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387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387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354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352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387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349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352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394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396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352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395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343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333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333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333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359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333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333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403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387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387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395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395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395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395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395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402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397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396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343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398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343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333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352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344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343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375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352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352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352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352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352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352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352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352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395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395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402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400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343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374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333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350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406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407</v>
      </c>
    </row>
    <row r="325" spans="1:12">
      <c r="A325" s="1">
        <v>42111</v>
      </c>
      <c r="B325">
        <v>99484</v>
      </c>
      <c r="C325" s="5">
        <f>B325/1</f>
        <v>99484</v>
      </c>
      <c r="D325" s="1"/>
      <c r="E325" s="5"/>
      <c r="F325" t="s">
        <v>7</v>
      </c>
      <c r="K325" t="s">
        <v>221</v>
      </c>
      <c r="L325">
        <v>1</v>
      </c>
    </row>
    <row r="326" spans="1:12">
      <c r="A326" s="1">
        <v>42096</v>
      </c>
      <c r="B326">
        <v>1413154</v>
      </c>
      <c r="C326" s="5">
        <f>B326/15.564</f>
        <v>90796.324852223072</v>
      </c>
      <c r="D326" s="1"/>
      <c r="F326" t="s">
        <v>7</v>
      </c>
      <c r="K326" t="s">
        <v>324</v>
      </c>
      <c r="L326">
        <v>15.564</v>
      </c>
    </row>
    <row r="327" spans="1:12">
      <c r="A327" s="1">
        <v>42115</v>
      </c>
      <c r="B327">
        <v>1031076</v>
      </c>
      <c r="C327" s="5">
        <f>B327/11</f>
        <v>93734.181818181823</v>
      </c>
      <c r="D327" s="1"/>
      <c r="F327" t="s">
        <v>7</v>
      </c>
      <c r="K327" t="s">
        <v>321</v>
      </c>
      <c r="L327">
        <v>11</v>
      </c>
    </row>
    <row r="328" spans="1:12">
      <c r="A328" s="1">
        <v>42116</v>
      </c>
      <c r="B328">
        <v>1310819</v>
      </c>
      <c r="C328" s="5">
        <f>B328/14</f>
        <v>93629.928571428565</v>
      </c>
      <c r="D328" s="1"/>
      <c r="F328" t="s">
        <v>7</v>
      </c>
      <c r="K328" t="s">
        <v>322</v>
      </c>
      <c r="L328">
        <v>14</v>
      </c>
    </row>
    <row r="329" spans="1:12">
      <c r="A329" s="1">
        <v>42121</v>
      </c>
      <c r="B329">
        <v>87875</v>
      </c>
      <c r="C329" s="5">
        <f>B329/1</f>
        <v>87875</v>
      </c>
      <c r="D329" s="1"/>
      <c r="F329" t="s">
        <v>7</v>
      </c>
      <c r="K329" t="s">
        <v>221</v>
      </c>
      <c r="L329">
        <v>1</v>
      </c>
    </row>
    <row r="330" spans="1:12">
      <c r="A330" s="1">
        <v>42122</v>
      </c>
      <c r="B330">
        <v>810692</v>
      </c>
      <c r="C330" s="5">
        <f>B330/9</f>
        <v>90076.888888888891</v>
      </c>
      <c r="D330" s="1"/>
      <c r="F330" t="s">
        <v>7</v>
      </c>
      <c r="K330" t="s">
        <v>325</v>
      </c>
      <c r="L330">
        <v>9</v>
      </c>
    </row>
    <row r="331" spans="1:12">
      <c r="A331" s="1">
        <v>42144</v>
      </c>
      <c r="B331">
        <v>4675</v>
      </c>
      <c r="C331" s="5">
        <f>B331/0.091</f>
        <v>51373.626373626372</v>
      </c>
      <c r="D331" s="1"/>
      <c r="F331" t="s">
        <v>7</v>
      </c>
      <c r="K331" t="s">
        <v>372</v>
      </c>
      <c r="L331">
        <v>9.0999999999999998E-2</v>
      </c>
    </row>
    <row r="332" spans="1:12">
      <c r="A332" s="1">
        <v>42150</v>
      </c>
      <c r="B332">
        <v>1050</v>
      </c>
      <c r="C332" s="5">
        <f>B332/0.054</f>
        <v>19444.444444444445</v>
      </c>
      <c r="D332" s="1"/>
      <c r="F332" t="s">
        <v>7</v>
      </c>
      <c r="K332" t="s">
        <v>331</v>
      </c>
      <c r="L332">
        <v>5.3999999999999999E-2</v>
      </c>
    </row>
    <row r="333" spans="1:12">
      <c r="A333" s="1">
        <v>42156</v>
      </c>
      <c r="B333">
        <v>22340</v>
      </c>
      <c r="C333" s="5">
        <f>B333/0.291</f>
        <v>76769.759450171827</v>
      </c>
      <c r="D333" s="1"/>
      <c r="F333" t="s">
        <v>7</v>
      </c>
      <c r="K333" t="s">
        <v>332</v>
      </c>
      <c r="L333">
        <v>0.29099999999999998</v>
      </c>
    </row>
    <row r="334" spans="1:12">
      <c r="A334" s="1">
        <v>42200</v>
      </c>
      <c r="B334">
        <v>4302</v>
      </c>
      <c r="C334" s="5">
        <f>B334/0.054</f>
        <v>79666.666666666672</v>
      </c>
      <c r="D334" s="1"/>
      <c r="F334" t="s">
        <v>7</v>
      </c>
      <c r="K334" t="s">
        <v>348</v>
      </c>
      <c r="L334">
        <v>5.3999999999999999E-2</v>
      </c>
    </row>
    <row r="335" spans="1:12">
      <c r="A335" s="1">
        <v>42235</v>
      </c>
      <c r="B335" s="5">
        <v>0</v>
      </c>
      <c r="C335" s="5"/>
      <c r="D335" s="4"/>
      <c r="E335" s="5"/>
      <c r="K335" t="s">
        <v>355</v>
      </c>
      <c r="L335">
        <v>0.3</v>
      </c>
    </row>
    <row r="336" spans="1:12">
      <c r="A336" s="1">
        <v>42170</v>
      </c>
      <c r="B336" s="5">
        <v>37732</v>
      </c>
      <c r="C336" s="5">
        <f>B336/1</f>
        <v>37732</v>
      </c>
      <c r="D336" s="4"/>
      <c r="E336" s="5"/>
      <c r="F336" t="s">
        <v>7</v>
      </c>
      <c r="K336" t="s">
        <v>333</v>
      </c>
      <c r="L336">
        <v>1</v>
      </c>
    </row>
    <row r="337" spans="1:12">
      <c r="A337" s="1">
        <v>42170</v>
      </c>
      <c r="B337" s="5">
        <v>76965</v>
      </c>
      <c r="C337" s="5">
        <f>B337/2</f>
        <v>38482.5</v>
      </c>
      <c r="D337" s="4"/>
      <c r="E337" s="5"/>
      <c r="F337" t="s">
        <v>7</v>
      </c>
      <c r="K337" t="s">
        <v>343</v>
      </c>
      <c r="L337">
        <v>2</v>
      </c>
    </row>
    <row r="338" spans="1:12">
      <c r="A338" s="1">
        <v>42241</v>
      </c>
      <c r="B338" s="5">
        <v>65856</v>
      </c>
      <c r="C338" s="5">
        <f>B338/2</f>
        <v>32928</v>
      </c>
      <c r="D338" s="4"/>
      <c r="E338" s="5"/>
      <c r="F338" t="s">
        <v>7</v>
      </c>
      <c r="K338" t="s">
        <v>343</v>
      </c>
      <c r="L338">
        <v>2</v>
      </c>
    </row>
    <row r="339" spans="1:12">
      <c r="A339" s="1">
        <v>42249</v>
      </c>
      <c r="B339" s="5">
        <v>135315</v>
      </c>
      <c r="C339" s="5">
        <f>B339/4</f>
        <v>33828.75</v>
      </c>
      <c r="D339" s="4"/>
      <c r="E339" s="5"/>
      <c r="F339" t="s">
        <v>7</v>
      </c>
      <c r="K339" t="s">
        <v>350</v>
      </c>
      <c r="L339">
        <v>4</v>
      </c>
    </row>
    <row r="340" spans="1:12">
      <c r="A340" s="4">
        <v>42306</v>
      </c>
      <c r="B340" s="5">
        <v>354852</v>
      </c>
      <c r="C340" s="5">
        <f>B340/9</f>
        <v>39428</v>
      </c>
      <c r="D340" s="4"/>
      <c r="E340" s="5"/>
      <c r="F340" t="s">
        <v>7</v>
      </c>
      <c r="K340" t="s">
        <v>370</v>
      </c>
      <c r="L340">
        <v>9</v>
      </c>
    </row>
    <row r="341" spans="1:12">
      <c r="A341" s="1">
        <v>42312</v>
      </c>
      <c r="B341" s="5">
        <v>168119</v>
      </c>
      <c r="C341" s="5">
        <f>B341/4</f>
        <v>42029.75</v>
      </c>
      <c r="D341" s="4"/>
      <c r="E341" s="5"/>
      <c r="F341" t="s">
        <v>7</v>
      </c>
      <c r="K341" t="s">
        <v>350</v>
      </c>
      <c r="L341">
        <v>4</v>
      </c>
    </row>
    <row r="342" spans="1:12">
      <c r="A342" s="1">
        <v>42314</v>
      </c>
      <c r="B342" s="5">
        <v>39728</v>
      </c>
      <c r="C342" s="5">
        <f>B342/1</f>
        <v>39728</v>
      </c>
      <c r="D342" s="4"/>
      <c r="E342" s="5"/>
      <c r="F342" t="s">
        <v>7</v>
      </c>
      <c r="K342" t="s">
        <v>333</v>
      </c>
      <c r="L342">
        <v>1</v>
      </c>
    </row>
    <row r="343" spans="1:12">
      <c r="A343" s="1">
        <v>42314</v>
      </c>
      <c r="B343" s="5">
        <v>117833</v>
      </c>
      <c r="C343" s="5">
        <f>B343/3</f>
        <v>39277.666666666664</v>
      </c>
      <c r="D343" s="4"/>
      <c r="E343" s="5"/>
      <c r="F343" t="s">
        <v>7</v>
      </c>
      <c r="K343" t="s">
        <v>359</v>
      </c>
      <c r="L343">
        <v>3</v>
      </c>
    </row>
    <row r="344" spans="1:12">
      <c r="A344" s="1">
        <v>42312</v>
      </c>
      <c r="B344" s="5">
        <v>77354</v>
      </c>
      <c r="C344" s="5">
        <f>B344/2</f>
        <v>38677</v>
      </c>
      <c r="D344" s="4"/>
      <c r="E344" s="5"/>
      <c r="F344" t="s">
        <v>7</v>
      </c>
      <c r="K344" t="s">
        <v>343</v>
      </c>
      <c r="L344">
        <v>2</v>
      </c>
    </row>
    <row r="345" spans="1:12">
      <c r="A345" s="1">
        <v>42325</v>
      </c>
      <c r="B345" s="5">
        <v>76454</v>
      </c>
      <c r="C345" s="5">
        <f>B345/2</f>
        <v>38227</v>
      </c>
      <c r="D345" s="4"/>
      <c r="E345" s="5"/>
      <c r="F345" t="s">
        <v>7</v>
      </c>
      <c r="K345" t="s">
        <v>343</v>
      </c>
      <c r="L345">
        <v>2</v>
      </c>
    </row>
    <row r="346" spans="1:12">
      <c r="A346" s="1">
        <v>42325</v>
      </c>
      <c r="B346" s="5">
        <v>38377</v>
      </c>
      <c r="C346" s="5">
        <f>B346/1</f>
        <v>38377</v>
      </c>
      <c r="D346" s="4"/>
      <c r="E346" s="5"/>
      <c r="F346" t="s">
        <v>7</v>
      </c>
      <c r="K346" t="s">
        <v>333</v>
      </c>
      <c r="L346">
        <v>1</v>
      </c>
    </row>
    <row r="347" spans="1:12">
      <c r="A347" s="1">
        <v>42418</v>
      </c>
      <c r="B347" s="5">
        <v>37131</v>
      </c>
      <c r="C347" s="5">
        <f>B347/1</f>
        <v>37131</v>
      </c>
      <c r="D347" s="4"/>
      <c r="E347" s="5"/>
      <c r="F347" t="s">
        <v>7</v>
      </c>
      <c r="K347" t="s">
        <v>333</v>
      </c>
      <c r="L347">
        <v>1</v>
      </c>
    </row>
    <row r="348" spans="1:12">
      <c r="A348" s="1">
        <v>42502</v>
      </c>
      <c r="B348" s="5">
        <v>2559</v>
      </c>
      <c r="C348" s="5">
        <f>B348/0.06</f>
        <v>42650</v>
      </c>
      <c r="D348" s="4"/>
      <c r="E348" s="5"/>
      <c r="F348" t="s">
        <v>7</v>
      </c>
      <c r="K348" t="s">
        <v>401</v>
      </c>
      <c r="L348">
        <v>0.06</v>
      </c>
    </row>
    <row r="349" spans="1:12">
      <c r="A349" s="1">
        <v>42503</v>
      </c>
      <c r="B349" s="5">
        <v>41884</v>
      </c>
      <c r="C349" s="5">
        <f>B349/1</f>
        <v>41884</v>
      </c>
      <c r="D349" s="4"/>
      <c r="E349" s="5"/>
      <c r="F349" t="s">
        <v>7</v>
      </c>
      <c r="K349" t="s">
        <v>333</v>
      </c>
      <c r="L349">
        <v>1</v>
      </c>
    </row>
    <row r="350" spans="1:12">
      <c r="B350" s="5"/>
    </row>
    <row r="352" spans="1:12">
      <c r="A352" s="1">
        <v>41177</v>
      </c>
      <c r="B352">
        <v>254.9</v>
      </c>
      <c r="D352" s="1">
        <v>41200</v>
      </c>
      <c r="E352">
        <v>259.39999999999998</v>
      </c>
      <c r="F352" t="s">
        <v>141</v>
      </c>
      <c r="H352">
        <v>22800</v>
      </c>
      <c r="K352" s="5" t="s">
        <v>142</v>
      </c>
    </row>
    <row r="353" spans="1:11">
      <c r="A353" s="1">
        <v>41222</v>
      </c>
      <c r="B353">
        <v>250</v>
      </c>
      <c r="D353" s="1">
        <v>41227</v>
      </c>
      <c r="E353">
        <v>244.9</v>
      </c>
      <c r="F353" t="s">
        <v>133</v>
      </c>
      <c r="H353">
        <v>23900</v>
      </c>
      <c r="K353" s="5" t="s">
        <v>143</v>
      </c>
    </row>
    <row r="354" spans="1:11">
      <c r="A354" s="1">
        <v>41241</v>
      </c>
      <c r="B354">
        <v>257.2</v>
      </c>
      <c r="D354" s="1">
        <v>41247</v>
      </c>
      <c r="E354">
        <v>263</v>
      </c>
      <c r="F354" t="s">
        <v>141</v>
      </c>
      <c r="H354">
        <v>27400</v>
      </c>
      <c r="J354">
        <v>25935</v>
      </c>
      <c r="K354" s="5" t="s">
        <v>153</v>
      </c>
    </row>
    <row r="355" spans="1:11">
      <c r="A355" s="1">
        <v>41306</v>
      </c>
      <c r="B355">
        <v>315.89999999999998</v>
      </c>
      <c r="D355" s="1">
        <v>41309</v>
      </c>
      <c r="E355">
        <v>335</v>
      </c>
      <c r="F355" t="s">
        <v>7</v>
      </c>
      <c r="H355">
        <v>93700</v>
      </c>
    </row>
    <row r="356" spans="1:11">
      <c r="A356" s="1">
        <v>41311</v>
      </c>
      <c r="B356">
        <v>336.6</v>
      </c>
      <c r="D356" s="1">
        <v>41316</v>
      </c>
      <c r="E356">
        <v>325.2</v>
      </c>
      <c r="F356" t="s">
        <v>7</v>
      </c>
      <c r="H356">
        <v>-58800</v>
      </c>
    </row>
    <row r="357" spans="1:11">
      <c r="A357" s="1">
        <v>41313</v>
      </c>
      <c r="B357">
        <v>80500</v>
      </c>
      <c r="D357" s="1">
        <v>41313</v>
      </c>
      <c r="E357">
        <v>80390</v>
      </c>
      <c r="F357" t="s">
        <v>150</v>
      </c>
      <c r="H357">
        <v>3700</v>
      </c>
    </row>
    <row r="358" spans="1:11">
      <c r="A358" s="1">
        <v>41318</v>
      </c>
      <c r="B358">
        <v>81260</v>
      </c>
      <c r="D358" s="1">
        <v>41318</v>
      </c>
      <c r="E358">
        <v>81160</v>
      </c>
      <c r="F358" t="s">
        <v>7</v>
      </c>
      <c r="H358">
        <v>-6800</v>
      </c>
    </row>
    <row r="359" spans="1:11">
      <c r="A359" s="1">
        <v>41332</v>
      </c>
      <c r="B359">
        <v>78490</v>
      </c>
      <c r="D359" s="1">
        <v>41332</v>
      </c>
      <c r="E359">
        <v>78810</v>
      </c>
      <c r="F359" t="s">
        <v>150</v>
      </c>
      <c r="H359">
        <v>-17800</v>
      </c>
    </row>
    <row r="360" spans="1:11">
      <c r="A360" s="1">
        <v>41346</v>
      </c>
      <c r="B360">
        <v>78840</v>
      </c>
      <c r="D360" s="1">
        <v>41346</v>
      </c>
      <c r="E360">
        <v>78940</v>
      </c>
      <c r="F360" t="s">
        <v>7</v>
      </c>
      <c r="H360">
        <v>3200</v>
      </c>
    </row>
    <row r="361" spans="1:11">
      <c r="A361" s="1">
        <v>41347</v>
      </c>
      <c r="B361">
        <v>77310</v>
      </c>
      <c r="D361" s="1">
        <v>41347</v>
      </c>
      <c r="E361">
        <v>77500</v>
      </c>
      <c r="F361" t="s">
        <v>150</v>
      </c>
      <c r="H361">
        <v>-11300</v>
      </c>
    </row>
    <row r="362" spans="1:11">
      <c r="A362" s="1">
        <v>41403</v>
      </c>
      <c r="B362">
        <v>275</v>
      </c>
      <c r="D362" s="1">
        <v>41407</v>
      </c>
      <c r="E362">
        <v>295.8</v>
      </c>
      <c r="F362" t="s">
        <v>7</v>
      </c>
      <c r="H362">
        <v>102200</v>
      </c>
    </row>
    <row r="363" spans="1:11">
      <c r="A363" s="1">
        <v>41411</v>
      </c>
      <c r="B363">
        <v>278</v>
      </c>
      <c r="D363" s="1">
        <v>41411</v>
      </c>
      <c r="E363">
        <v>280</v>
      </c>
      <c r="F363" t="s">
        <v>7</v>
      </c>
      <c r="H363">
        <v>8200</v>
      </c>
    </row>
    <row r="364" spans="1:11">
      <c r="A364" s="1">
        <v>41417</v>
      </c>
      <c r="B364">
        <v>16000</v>
      </c>
      <c r="D364" s="1">
        <v>41417</v>
      </c>
      <c r="E364">
        <v>15700</v>
      </c>
      <c r="F364" t="s">
        <v>7</v>
      </c>
      <c r="H364">
        <v>-31000</v>
      </c>
    </row>
    <row r="365" spans="1:11">
      <c r="A365" s="1">
        <v>41417</v>
      </c>
      <c r="B365">
        <v>15970</v>
      </c>
      <c r="D365" s="1">
        <v>41417</v>
      </c>
      <c r="E365">
        <v>15675</v>
      </c>
      <c r="F365" t="s">
        <v>7</v>
      </c>
      <c r="H365">
        <v>-30500</v>
      </c>
    </row>
    <row r="366" spans="1:11">
      <c r="A366" s="1">
        <v>41446</v>
      </c>
      <c r="B366">
        <v>71660</v>
      </c>
      <c r="D366" s="1">
        <v>41449</v>
      </c>
      <c r="E366">
        <v>71050</v>
      </c>
      <c r="F366" t="s">
        <v>70</v>
      </c>
      <c r="H366">
        <v>28700</v>
      </c>
    </row>
    <row r="367" spans="1:11">
      <c r="A367" s="1">
        <v>41473</v>
      </c>
      <c r="B367">
        <v>243</v>
      </c>
      <c r="D367" s="1">
        <v>41474</v>
      </c>
      <c r="E367">
        <v>253.1</v>
      </c>
      <c r="F367" t="s">
        <v>7</v>
      </c>
      <c r="H367">
        <v>48700</v>
      </c>
    </row>
    <row r="368" spans="1:11">
      <c r="A368" s="1">
        <v>41485</v>
      </c>
      <c r="B368">
        <v>74000</v>
      </c>
      <c r="D368" s="1">
        <v>41486</v>
      </c>
      <c r="E368">
        <v>73650</v>
      </c>
      <c r="F368" t="s">
        <v>7</v>
      </c>
      <c r="H368">
        <v>-19300</v>
      </c>
    </row>
    <row r="369" spans="1:11">
      <c r="A369" s="1">
        <v>41486</v>
      </c>
      <c r="B369">
        <v>73900</v>
      </c>
      <c r="D369" s="1">
        <v>41486</v>
      </c>
      <c r="E369">
        <v>73750</v>
      </c>
      <c r="F369" t="s">
        <v>70</v>
      </c>
      <c r="H369">
        <v>5700</v>
      </c>
    </row>
    <row r="370" spans="1:11">
      <c r="A370" s="1">
        <v>41486</v>
      </c>
      <c r="B370">
        <v>240.5</v>
      </c>
      <c r="D370" s="1">
        <v>41486</v>
      </c>
      <c r="E370">
        <v>243.5</v>
      </c>
      <c r="F370" t="s">
        <v>179</v>
      </c>
      <c r="H370">
        <v>-16800</v>
      </c>
    </row>
    <row r="371" spans="1:11">
      <c r="A371" s="1">
        <v>41487</v>
      </c>
      <c r="B371">
        <v>242.8</v>
      </c>
      <c r="D371" s="1">
        <v>41488</v>
      </c>
      <c r="E371">
        <v>249</v>
      </c>
      <c r="F371" t="s">
        <v>179</v>
      </c>
      <c r="H371">
        <v>-32800</v>
      </c>
    </row>
    <row r="372" spans="1:11">
      <c r="A372" s="1">
        <v>41488</v>
      </c>
      <c r="B372">
        <v>75340</v>
      </c>
      <c r="D372" s="1">
        <v>41488</v>
      </c>
      <c r="E372">
        <v>74860</v>
      </c>
      <c r="F372" t="s">
        <v>174</v>
      </c>
      <c r="H372">
        <v>22200</v>
      </c>
    </row>
    <row r="373" spans="1:11">
      <c r="A373" s="1">
        <v>41502</v>
      </c>
      <c r="B373">
        <v>263</v>
      </c>
      <c r="D373" s="1">
        <v>41502</v>
      </c>
      <c r="E373">
        <v>268</v>
      </c>
      <c r="F373" t="s">
        <v>179</v>
      </c>
      <c r="H373">
        <v>-26800</v>
      </c>
    </row>
    <row r="374" spans="1:11">
      <c r="A374" s="1">
        <v>41507</v>
      </c>
      <c r="B374">
        <v>73900</v>
      </c>
      <c r="D374" s="1">
        <v>41507</v>
      </c>
      <c r="E374">
        <v>74040</v>
      </c>
      <c r="F374" t="s">
        <v>174</v>
      </c>
      <c r="H374">
        <v>5200</v>
      </c>
    </row>
    <row r="375" spans="1:11">
      <c r="A375" s="1">
        <v>41516</v>
      </c>
      <c r="B375">
        <v>270</v>
      </c>
      <c r="D375" s="1">
        <v>41519</v>
      </c>
      <c r="E375">
        <v>273</v>
      </c>
      <c r="F375" t="s">
        <v>174</v>
      </c>
      <c r="H375">
        <v>13200</v>
      </c>
    </row>
    <row r="376" spans="1:11">
      <c r="A376" s="1">
        <v>41528</v>
      </c>
      <c r="B376">
        <v>76980</v>
      </c>
      <c r="D376" s="1">
        <v>41528</v>
      </c>
      <c r="E376">
        <v>76790</v>
      </c>
      <c r="F376" t="s">
        <v>33</v>
      </c>
      <c r="H376">
        <v>-11300</v>
      </c>
    </row>
    <row r="377" spans="1:11">
      <c r="A377" s="1">
        <v>41528</v>
      </c>
      <c r="B377">
        <v>76960</v>
      </c>
      <c r="D377" s="1">
        <v>41528</v>
      </c>
      <c r="E377">
        <v>76990</v>
      </c>
      <c r="F377" t="s">
        <v>33</v>
      </c>
      <c r="H377">
        <v>-300</v>
      </c>
    </row>
    <row r="378" spans="1:11">
      <c r="A378" s="1">
        <v>41529</v>
      </c>
      <c r="B378">
        <v>76920</v>
      </c>
      <c r="D378" s="1">
        <v>41529</v>
      </c>
      <c r="E378">
        <v>76600</v>
      </c>
      <c r="F378" t="s">
        <v>33</v>
      </c>
      <c r="H378">
        <v>-17800</v>
      </c>
    </row>
    <row r="379" spans="1:11">
      <c r="A379" s="1">
        <v>41544</v>
      </c>
      <c r="B379">
        <v>270.2</v>
      </c>
      <c r="D379" s="1">
        <v>41547</v>
      </c>
      <c r="E379">
        <v>267.5</v>
      </c>
      <c r="F379" t="s">
        <v>180</v>
      </c>
      <c r="H379">
        <v>11900</v>
      </c>
    </row>
    <row r="380" spans="1:11">
      <c r="A380" s="6">
        <v>41556</v>
      </c>
      <c r="B380" s="7">
        <v>265</v>
      </c>
      <c r="C380" s="7"/>
      <c r="D380" s="6">
        <v>41557</v>
      </c>
      <c r="E380" s="7">
        <v>260</v>
      </c>
      <c r="F380" s="7" t="s">
        <v>182</v>
      </c>
      <c r="G380" s="7"/>
      <c r="H380" s="7">
        <v>23400</v>
      </c>
    </row>
    <row r="381" spans="1:11">
      <c r="A381" s="6">
        <v>41564</v>
      </c>
      <c r="B381">
        <v>266</v>
      </c>
      <c r="D381" s="6">
        <v>41564</v>
      </c>
      <c r="E381">
        <v>270</v>
      </c>
      <c r="F381" t="s">
        <v>184</v>
      </c>
      <c r="H381">
        <v>-21600</v>
      </c>
    </row>
    <row r="382" spans="1:11">
      <c r="A382" s="6">
        <v>41634</v>
      </c>
      <c r="B382">
        <v>275</v>
      </c>
      <c r="D382" s="6">
        <v>41635</v>
      </c>
      <c r="E382">
        <v>276</v>
      </c>
      <c r="F382" t="s">
        <v>185</v>
      </c>
      <c r="H382">
        <v>3400</v>
      </c>
    </row>
    <row r="383" spans="1:11">
      <c r="A383" t="s">
        <v>186</v>
      </c>
      <c r="J383">
        <v>19035</v>
      </c>
      <c r="K383" s="5" t="s">
        <v>187</v>
      </c>
    </row>
    <row r="384" spans="1:11">
      <c r="A384" s="1">
        <v>41687</v>
      </c>
      <c r="B384">
        <v>80800</v>
      </c>
      <c r="D384" s="1">
        <v>41687</v>
      </c>
      <c r="E384">
        <v>81100</v>
      </c>
      <c r="F384" t="s">
        <v>7</v>
      </c>
      <c r="H384">
        <v>8900</v>
      </c>
    </row>
    <row r="385" spans="1:11">
      <c r="A385" s="1">
        <v>41691</v>
      </c>
      <c r="B385">
        <v>227</v>
      </c>
      <c r="D385" s="1">
        <v>41694</v>
      </c>
      <c r="E385">
        <v>221.1</v>
      </c>
      <c r="F385" t="s">
        <v>203</v>
      </c>
      <c r="H385">
        <v>-31100</v>
      </c>
    </row>
    <row r="386" spans="1:11">
      <c r="A386" t="s">
        <v>230</v>
      </c>
      <c r="J386">
        <v>-5328</v>
      </c>
      <c r="K386" s="5" t="s">
        <v>231</v>
      </c>
    </row>
    <row r="388" spans="1:11">
      <c r="A388" t="s">
        <v>240</v>
      </c>
    </row>
  </sheetData>
  <autoFilter ref="A1:K349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46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R27" sqref="R27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388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316</v>
      </c>
      <c r="I1" s="2" t="s">
        <v>335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878750</v>
      </c>
      <c r="H7">
        <v>132750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386</v>
      </c>
      <c r="B8">
        <v>212904</v>
      </c>
      <c r="C8">
        <v>400000</v>
      </c>
      <c r="D8">
        <f t="shared" si="2"/>
        <v>2502902</v>
      </c>
      <c r="E8">
        <f>E7+G7+M7</f>
        <v>3178550</v>
      </c>
      <c r="F8">
        <f>F7+B7+G7+H7-H6-L7</f>
        <v>4949342</v>
      </c>
      <c r="H8">
        <v>132750</v>
      </c>
      <c r="I8">
        <v>3974696</v>
      </c>
      <c r="J8">
        <f t="shared" si="0"/>
        <v>44.539209716498299</v>
      </c>
      <c r="K8">
        <f t="shared" si="5"/>
        <v>1850946</v>
      </c>
      <c r="L8">
        <v>0</v>
      </c>
      <c r="M8">
        <v>0</v>
      </c>
      <c r="N8">
        <f t="shared" si="6"/>
        <v>4.3016627260755067</v>
      </c>
      <c r="O8">
        <f t="shared" si="1"/>
        <v>2.385736143212299</v>
      </c>
      <c r="P8">
        <f t="shared" si="7"/>
        <v>0.66981485268440011</v>
      </c>
      <c r="Q8">
        <f>(F8/E8)*10</f>
        <v>15.571068569001589</v>
      </c>
      <c r="R8" s="12">
        <f>((F8+B8-L8+K13-K16)/(E8))*10</f>
        <v>15.152645074011735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303</v>
      </c>
      <c r="M12" s="2" t="s">
        <v>389</v>
      </c>
      <c r="P12" s="2" t="s">
        <v>309</v>
      </c>
      <c r="Q12" s="2"/>
      <c r="R12" s="2"/>
    </row>
    <row r="13" spans="1:18">
      <c r="K13">
        <v>-345902</v>
      </c>
      <c r="M13">
        <v>700000</v>
      </c>
      <c r="P13" s="2" t="s">
        <v>310</v>
      </c>
      <c r="Q13" s="2" t="s">
        <v>318</v>
      </c>
      <c r="R13" s="2" t="s">
        <v>319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334</v>
      </c>
      <c r="M15" s="2" t="s">
        <v>339</v>
      </c>
      <c r="N15" s="2" t="s">
        <v>340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338</v>
      </c>
      <c r="M18" s="2" t="s">
        <v>341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2700000</v>
      </c>
      <c r="M19">
        <f>E8+M13+((E8/10)*N16)</f>
        <v>3878550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336</v>
      </c>
      <c r="M21" s="2" t="s">
        <v>342</v>
      </c>
    </row>
    <row r="22" spans="11:18">
      <c r="M22">
        <f>((F8+B8+M13-((E8/10)*M16))/M19)*10</f>
        <v>15.114529914529914</v>
      </c>
    </row>
    <row r="24" spans="11:18">
      <c r="K24" s="2" t="s">
        <v>337</v>
      </c>
      <c r="M24" s="2" t="s">
        <v>383</v>
      </c>
    </row>
    <row r="25" spans="11:18">
      <c r="K25">
        <f>K22/(F8+B8+K13-K16+K22+K19)*100</f>
        <v>0</v>
      </c>
      <c r="M25">
        <f>K28/(F8+B8+K13+M13-K16+K22+K28)*100</f>
        <v>36.823187879970625</v>
      </c>
    </row>
    <row r="27" spans="11:18">
      <c r="K27" s="2" t="s">
        <v>382</v>
      </c>
      <c r="M27" s="2" t="s">
        <v>385</v>
      </c>
    </row>
    <row r="28" spans="11:18">
      <c r="K28">
        <v>3215252</v>
      </c>
      <c r="M28">
        <f>(K28+K31)/(F8+B8+K13+M13-K16+K22+K28+K31)*100</f>
        <v>40.244958726530058</v>
      </c>
    </row>
    <row r="30" spans="11:18">
      <c r="K30" s="2" t="s">
        <v>384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"/>
  <sheetViews>
    <sheetView topLeftCell="A13" zoomScale="85" zoomScaleNormal="85" workbookViewId="0">
      <selection activeCell="G18" sqref="G18:G2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289</v>
      </c>
      <c r="C1" t="s">
        <v>317</v>
      </c>
      <c r="D1" t="s">
        <v>294</v>
      </c>
      <c r="E1" t="s">
        <v>293</v>
      </c>
      <c r="F1" t="s">
        <v>290</v>
      </c>
      <c r="G1" t="s">
        <v>297</v>
      </c>
      <c r="H1" t="s">
        <v>296</v>
      </c>
    </row>
    <row r="2" spans="1:9">
      <c r="A2" s="1">
        <v>40179</v>
      </c>
      <c r="B2" t="s">
        <v>291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292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291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292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291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292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291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292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291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292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295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295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291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377</v>
      </c>
    </row>
    <row r="15" spans="1:9">
      <c r="A15" s="1">
        <v>42005</v>
      </c>
      <c r="B15" t="s">
        <v>292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377</v>
      </c>
    </row>
    <row r="16" spans="1:9">
      <c r="A16" s="1">
        <v>42111</v>
      </c>
      <c r="B16" t="s">
        <v>291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292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291</v>
      </c>
      <c r="D18">
        <v>360000</v>
      </c>
      <c r="E18">
        <v>10</v>
      </c>
      <c r="F18">
        <f t="shared" ref="F18:F19" si="4">D18/E18</f>
        <v>36000</v>
      </c>
      <c r="G18">
        <f t="shared" ref="G18:G28" si="5">10*F18</f>
        <v>360000</v>
      </c>
    </row>
    <row r="19" spans="1:8">
      <c r="A19" s="1">
        <v>42370</v>
      </c>
      <c r="B19" t="s">
        <v>292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295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5" si="6">(E20-10)*F20</f>
        <v>18750</v>
      </c>
    </row>
    <row r="21" spans="1:8">
      <c r="A21" s="1">
        <v>42417</v>
      </c>
      <c r="B21" t="s">
        <v>392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8">
      <c r="A22" s="1">
        <v>42419</v>
      </c>
      <c r="B22" t="s">
        <v>392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8">
      <c r="A23" s="1">
        <v>42443</v>
      </c>
      <c r="B23" t="s">
        <v>392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8">
      <c r="A24" s="1">
        <v>42443</v>
      </c>
      <c r="B24" t="s">
        <v>392</v>
      </c>
      <c r="D24">
        <v>50000</v>
      </c>
      <c r="E24">
        <v>16</v>
      </c>
      <c r="F24">
        <f t="shared" ref="F24" si="11">D24/E24</f>
        <v>3125</v>
      </c>
      <c r="G24">
        <f t="shared" ref="G24" si="12">10*F24</f>
        <v>31250</v>
      </c>
      <c r="H24">
        <f t="shared" si="6"/>
        <v>18750</v>
      </c>
    </row>
    <row r="25" spans="1:8">
      <c r="A25" s="1">
        <v>42485</v>
      </c>
      <c r="B25" t="s">
        <v>295</v>
      </c>
      <c r="D25">
        <v>4000</v>
      </c>
      <c r="E25">
        <v>16</v>
      </c>
      <c r="F25">
        <f>D25/E25</f>
        <v>250</v>
      </c>
      <c r="G25">
        <f>10*F25</f>
        <v>2500</v>
      </c>
      <c r="H25">
        <f t="shared" si="6"/>
        <v>1500</v>
      </c>
    </row>
    <row r="26" spans="1:8">
      <c r="A26" s="1">
        <v>42485</v>
      </c>
      <c r="B26" t="s">
        <v>291</v>
      </c>
      <c r="C26">
        <v>185400</v>
      </c>
      <c r="E26">
        <v>10</v>
      </c>
      <c r="F26">
        <f>C26/E26</f>
        <v>18540</v>
      </c>
      <c r="G26">
        <f t="shared" si="5"/>
        <v>185400</v>
      </c>
    </row>
    <row r="27" spans="1:8">
      <c r="A27" s="1">
        <v>42485</v>
      </c>
      <c r="B27" t="s">
        <v>292</v>
      </c>
      <c r="C27">
        <v>185400</v>
      </c>
      <c r="E27">
        <v>10</v>
      </c>
      <c r="F27">
        <f>C27/E27</f>
        <v>18540</v>
      </c>
      <c r="G27">
        <f t="shared" si="5"/>
        <v>185400</v>
      </c>
    </row>
    <row r="28" spans="1:8">
      <c r="A28" s="1">
        <v>42485</v>
      </c>
      <c r="B28" t="s">
        <v>295</v>
      </c>
      <c r="C28">
        <v>12500</v>
      </c>
      <c r="E28">
        <v>10</v>
      </c>
      <c r="F28">
        <f>C28/E28</f>
        <v>1250</v>
      </c>
      <c r="G28">
        <f t="shared" si="5"/>
        <v>12500</v>
      </c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autoFilter ref="A1:I28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2016-06-24T06:32:52Z</dcterms:modified>
</cp:coreProperties>
</file>