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 Dembla\Downloads\"/>
    </mc:Choice>
  </mc:AlternateContent>
  <xr:revisionPtr revIDLastSave="0" documentId="13_ncr:1_{99542DD9-EDF7-4BA2-A0D1-8B5DF8123C8C}" xr6:coauthVersionLast="47" xr6:coauthVersionMax="47" xr10:uidLastSave="{00000000-0000-0000-0000-000000000000}"/>
  <bookViews>
    <workbookView xWindow="-108" yWindow="-108" windowWidth="23256" windowHeight="13896" activeTab="4" xr2:uid="{4A67C240-2B51-41EC-A8F3-28C198A22653}"/>
  </bookViews>
  <sheets>
    <sheet name="New Model" sheetId="8" r:id="rId1"/>
    <sheet name="Data" sheetId="5" r:id="rId2"/>
    <sheet name="NMOS" sheetId="10" r:id="rId3"/>
    <sheet name="PMOS" sheetId="11" r:id="rId4"/>
    <sheet name="Sheet1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2" i="12"/>
  <c r="E3" i="11"/>
  <c r="E4" i="11"/>
  <c r="E5" i="11"/>
  <c r="F5" i="11" s="1"/>
  <c r="E6" i="11"/>
  <c r="F6" i="11" s="1"/>
  <c r="E7" i="11"/>
  <c r="E8" i="11"/>
  <c r="E9" i="11"/>
  <c r="E10" i="11"/>
  <c r="E11" i="11"/>
  <c r="E12" i="11"/>
  <c r="E13" i="11"/>
  <c r="E14" i="11"/>
  <c r="F14" i="11" s="1"/>
  <c r="E15" i="11"/>
  <c r="F15" i="11" s="1"/>
  <c r="E16" i="11"/>
  <c r="F16" i="11" s="1"/>
  <c r="E17" i="11"/>
  <c r="E2" i="11"/>
  <c r="F3" i="11"/>
  <c r="F4" i="11"/>
  <c r="F7" i="11"/>
  <c r="F8" i="11"/>
  <c r="F9" i="11"/>
  <c r="F10" i="11"/>
  <c r="F11" i="11"/>
  <c r="F12" i="11"/>
  <c r="F13" i="11"/>
  <c r="F17" i="11"/>
  <c r="F2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2" i="1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2" i="8"/>
  <c r="D2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S2" i="5"/>
  <c r="T2" i="5"/>
  <c r="U2" i="5"/>
  <c r="S3" i="5"/>
  <c r="T3" i="5"/>
  <c r="U3" i="5"/>
  <c r="S4" i="5"/>
  <c r="T4" i="5"/>
  <c r="U4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B2" i="8"/>
  <c r="D2" i="8" s="1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D10" i="8" s="1"/>
  <c r="B11" i="8"/>
  <c r="D11" i="8" s="1"/>
  <c r="C11" i="8"/>
  <c r="B12" i="8"/>
  <c r="C12" i="8"/>
  <c r="B13" i="8"/>
  <c r="C13" i="8"/>
  <c r="B14" i="8"/>
  <c r="D14" i="8" s="1"/>
  <c r="C14" i="8"/>
  <c r="B15" i="8"/>
  <c r="D15" i="8" s="1"/>
  <c r="C15" i="8"/>
  <c r="B16" i="8"/>
  <c r="D16" i="8" s="1"/>
  <c r="C16" i="8"/>
  <c r="B17" i="8"/>
  <c r="C17" i="8"/>
  <c r="D17" i="8" s="1"/>
  <c r="D12" i="8"/>
  <c r="D13" i="8"/>
  <c r="I21" i="5"/>
  <c r="J21" i="5"/>
  <c r="K21" i="5"/>
  <c r="L21" i="5"/>
  <c r="N21" i="5"/>
  <c r="O21" i="5"/>
  <c r="P21" i="5"/>
  <c r="Q21" i="5"/>
  <c r="R21" i="5"/>
  <c r="J20" i="5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Q20" i="5"/>
  <c r="P20" i="5"/>
  <c r="R20" i="5" s="1"/>
  <c r="N20" i="5"/>
  <c r="O20" i="5" s="1"/>
  <c r="K20" i="5"/>
  <c r="L2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" i="5"/>
  <c r="D3" i="8" l="1"/>
  <c r="D8" i="8"/>
  <c r="D9" i="8"/>
  <c r="D6" i="8"/>
  <c r="D5" i="8"/>
  <c r="D7" i="8"/>
  <c r="D4" i="8"/>
</calcChain>
</file>

<file path=xl/sharedStrings.xml><?xml version="1.0" encoding="utf-8"?>
<sst xmlns="http://schemas.openxmlformats.org/spreadsheetml/2006/main" count="56" uniqueCount="48">
  <si>
    <r>
      <t>C</t>
    </r>
    <r>
      <rPr>
        <b/>
        <vertAlign val="subscript"/>
        <sz val="14"/>
        <color rgb="FFFFFFFF"/>
        <rFont val="Times New Roman"/>
      </rPr>
      <t xml:space="preserve">load </t>
    </r>
    <r>
      <rPr>
        <b/>
        <sz val="14"/>
        <color rgb="FFFFFFFF"/>
        <rFont val="Times New Roman"/>
      </rPr>
      <t xml:space="preserve"> (fF)</t>
    </r>
  </si>
  <si>
    <r>
      <t>T</t>
    </r>
    <r>
      <rPr>
        <b/>
        <vertAlign val="subscript"/>
        <sz val="14"/>
        <color rgb="FFFFFFFF"/>
        <rFont val="Times New Roman"/>
      </rPr>
      <t>r</t>
    </r>
    <r>
      <rPr>
        <b/>
        <sz val="14"/>
        <color rgb="FFFFFFFF"/>
        <rFont val="Times New Roman"/>
      </rPr>
      <t xml:space="preserve"> (ns)</t>
    </r>
  </si>
  <si>
    <r>
      <t>T</t>
    </r>
    <r>
      <rPr>
        <b/>
        <vertAlign val="subscript"/>
        <sz val="14"/>
        <color rgb="FFFFFFFF"/>
        <rFont val="Times New Roman"/>
      </rPr>
      <t>f</t>
    </r>
    <r>
      <rPr>
        <b/>
        <sz val="14"/>
        <color rgb="FFFFFFFF"/>
        <rFont val="Times New Roman"/>
      </rPr>
      <t>(ns)</t>
    </r>
  </si>
  <si>
    <r>
      <t>T</t>
    </r>
    <r>
      <rPr>
        <b/>
        <vertAlign val="subscript"/>
        <sz val="14"/>
        <color rgb="FFFFFFFF"/>
        <rFont val="Times New Roman"/>
      </rPr>
      <t>delay</t>
    </r>
    <r>
      <rPr>
        <b/>
        <sz val="14"/>
        <color rgb="FFFFFFFF"/>
        <rFont val="Times New Roman"/>
      </rPr>
      <t>(ns)</t>
    </r>
  </si>
  <si>
    <r>
      <t>T</t>
    </r>
    <r>
      <rPr>
        <b/>
        <vertAlign val="subscript"/>
        <sz val="14"/>
        <color rgb="FFFFFFFF"/>
        <rFont val="Times New Roman"/>
      </rPr>
      <t>ON</t>
    </r>
    <r>
      <rPr>
        <b/>
        <sz val="14"/>
        <color rgb="FFFFFFFF"/>
        <rFont val="Times New Roman"/>
      </rPr>
      <t>(ns)</t>
    </r>
  </si>
  <si>
    <r>
      <t>T</t>
    </r>
    <r>
      <rPr>
        <b/>
        <vertAlign val="subscript"/>
        <sz val="14"/>
        <color rgb="FFFFFFFF"/>
        <rFont val="Times New Roman"/>
      </rPr>
      <t>period</t>
    </r>
    <r>
      <rPr>
        <b/>
        <sz val="14"/>
        <color rgb="FFFFFFFF"/>
        <rFont val="Times New Roman"/>
      </rPr>
      <t xml:space="preserve"> (ns)</t>
    </r>
  </si>
  <si>
    <r>
      <t>τ</t>
    </r>
    <r>
      <rPr>
        <b/>
        <vertAlign val="subscript"/>
        <sz val="14"/>
        <color rgb="FFFFFFFF"/>
        <rFont val="Times New Roman"/>
      </rPr>
      <t>PHL</t>
    </r>
    <r>
      <rPr>
        <b/>
        <sz val="14"/>
        <color rgb="FFFFFFFF"/>
        <rFont val="Times New Roman"/>
      </rPr>
      <t>(ns)(sim)</t>
    </r>
  </si>
  <si>
    <r>
      <t>τ</t>
    </r>
    <r>
      <rPr>
        <b/>
        <vertAlign val="subscript"/>
        <sz val="14"/>
        <color rgb="FFFFFFFF"/>
        <rFont val="Times New Roman"/>
      </rPr>
      <t>PLH</t>
    </r>
    <r>
      <rPr>
        <b/>
        <sz val="14"/>
        <color rgb="FFFFFFFF"/>
        <rFont val="Times New Roman"/>
      </rPr>
      <t xml:space="preserve"> (ns)(sim)</t>
    </r>
  </si>
  <si>
    <r>
      <t>τ</t>
    </r>
    <r>
      <rPr>
        <b/>
        <vertAlign val="subscript"/>
        <sz val="14"/>
        <color rgb="FFFFFFFF"/>
        <rFont val="Times New Roman"/>
      </rPr>
      <t>P</t>
    </r>
    <r>
      <rPr>
        <b/>
        <sz val="14"/>
        <color rgb="FFFFFFFF"/>
        <rFont val="Times New Roman"/>
      </rPr>
      <t>(ns)(sim)</t>
    </r>
  </si>
  <si>
    <r>
      <t>τ</t>
    </r>
    <r>
      <rPr>
        <b/>
        <vertAlign val="subscript"/>
        <sz val="14"/>
        <color rgb="FFFFFFFF"/>
        <rFont val="Times New Roman"/>
      </rPr>
      <t>PHL</t>
    </r>
    <r>
      <rPr>
        <b/>
        <sz val="14"/>
        <color rgb="FFFFFFFF"/>
        <rFont val="Times New Roman"/>
      </rPr>
      <t>(ns)(onepoint)</t>
    </r>
  </si>
  <si>
    <r>
      <t>τ</t>
    </r>
    <r>
      <rPr>
        <b/>
        <vertAlign val="subscript"/>
        <sz val="14"/>
        <color rgb="FFFFFFFF"/>
        <rFont val="Times New Roman"/>
      </rPr>
      <t>PLH</t>
    </r>
    <r>
      <rPr>
        <b/>
        <sz val="14"/>
        <color rgb="FFFFFFFF"/>
        <rFont val="Times New Roman"/>
      </rPr>
      <t xml:space="preserve"> (ns)(onepoint)</t>
    </r>
  </si>
  <si>
    <r>
      <t>τ</t>
    </r>
    <r>
      <rPr>
        <b/>
        <vertAlign val="subscript"/>
        <sz val="14"/>
        <color rgb="FFFFFFFF"/>
        <rFont val="Times New Roman"/>
      </rPr>
      <t>P</t>
    </r>
    <r>
      <rPr>
        <b/>
        <sz val="14"/>
        <color rgb="FFFFFFFF"/>
        <rFont val="Times New Roman"/>
      </rPr>
      <t>(ns)(onepoint)</t>
    </r>
  </si>
  <si>
    <r>
      <t>τ</t>
    </r>
    <r>
      <rPr>
        <b/>
        <vertAlign val="subscript"/>
        <sz val="14"/>
        <color rgb="FFFFFFFF"/>
        <rFont val="Times New Roman"/>
      </rPr>
      <t>PHL</t>
    </r>
    <r>
      <rPr>
        <b/>
        <sz val="14"/>
        <color rgb="FFFFFFFF"/>
        <rFont val="Times New Roman"/>
      </rPr>
      <t>(ns)(twopoint)</t>
    </r>
  </si>
  <si>
    <r>
      <t>τ</t>
    </r>
    <r>
      <rPr>
        <b/>
        <vertAlign val="subscript"/>
        <sz val="14"/>
        <color rgb="FFFFFFFF"/>
        <rFont val="Times New Roman"/>
      </rPr>
      <t>PLH</t>
    </r>
    <r>
      <rPr>
        <b/>
        <sz val="14"/>
        <color rgb="FFFFFFFF"/>
        <rFont val="Times New Roman"/>
      </rPr>
      <t xml:space="preserve"> (ns)(two point)</t>
    </r>
  </si>
  <si>
    <t>Error %  onepoint</t>
  </si>
  <si>
    <t>Error %  twopoint</t>
  </si>
  <si>
    <r>
      <t>τ</t>
    </r>
    <r>
      <rPr>
        <b/>
        <vertAlign val="subscript"/>
        <sz val="14"/>
        <color rgb="FFFFFFFF"/>
        <rFont val="Times New Roman"/>
      </rPr>
      <t>P</t>
    </r>
    <r>
      <rPr>
        <b/>
        <sz val="14"/>
        <color rgb="FFFFFFFF"/>
        <rFont val="Times New Roman"/>
      </rPr>
      <t>(ns)(twopoint)</t>
    </r>
  </si>
  <si>
    <r>
      <t>τ</t>
    </r>
    <r>
      <rPr>
        <b/>
        <vertAlign val="subscript"/>
        <sz val="14"/>
        <color rgb="FFFFFFFF"/>
        <rFont val="Times New Roman"/>
      </rPr>
      <t>PHL</t>
    </r>
    <r>
      <rPr>
        <b/>
        <sz val="14"/>
        <color rgb="FFFFFFFF"/>
        <rFont val="Times New Roman"/>
      </rPr>
      <t>(ns)(three point)</t>
    </r>
  </si>
  <si>
    <r>
      <t>τ</t>
    </r>
    <r>
      <rPr>
        <b/>
        <vertAlign val="subscript"/>
        <sz val="14"/>
        <color rgb="FFFFFFFF"/>
        <rFont val="Times New Roman"/>
      </rPr>
      <t>PLH</t>
    </r>
    <r>
      <rPr>
        <b/>
        <sz val="14"/>
        <color rgb="FFFFFFFF"/>
        <rFont val="Times New Roman"/>
      </rPr>
      <t xml:space="preserve"> (ns)(three point)</t>
    </r>
  </si>
  <si>
    <r>
      <t>τ</t>
    </r>
    <r>
      <rPr>
        <b/>
        <vertAlign val="subscript"/>
        <sz val="14"/>
        <color rgb="FFFFFFFF"/>
        <rFont val="Times New Roman"/>
      </rPr>
      <t>P</t>
    </r>
    <r>
      <rPr>
        <b/>
        <sz val="14"/>
        <color rgb="FFFFFFFF"/>
        <rFont val="Times New Roman"/>
      </rPr>
      <t>(ns)(three point)</t>
    </r>
  </si>
  <si>
    <t>Error %  threepoint</t>
  </si>
  <si>
    <r>
      <t>τ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(ns)(sim)</t>
    </r>
  </si>
  <si>
    <r>
      <t>C</t>
    </r>
    <r>
      <rPr>
        <vertAlign val="subscript"/>
        <sz val="11"/>
        <color theme="1"/>
        <rFont val="Calibri"/>
        <family val="1"/>
        <scheme val="minor"/>
      </rPr>
      <t xml:space="preserve">load </t>
    </r>
    <r>
      <rPr>
        <sz val="11"/>
        <color theme="1"/>
        <rFont val="Calibri"/>
        <family val="1"/>
        <scheme val="minor"/>
      </rPr>
      <t xml:space="preserve"> (fF)</t>
    </r>
  </si>
  <si>
    <t>TPHL(from my model)</t>
  </si>
  <si>
    <t>TPLH(from my model)</t>
  </si>
  <si>
    <t>C_LOAD</t>
  </si>
  <si>
    <t>T_PHL(sim)(ns)</t>
  </si>
  <si>
    <r>
      <t>Average Transient Current (</t>
    </r>
    <r>
      <rPr>
        <sz val="11"/>
        <color theme="1"/>
        <rFont val="Calibri"/>
        <family val="2"/>
      </rPr>
      <t>μA)</t>
    </r>
  </si>
  <si>
    <t>Current Required for sim delay</t>
  </si>
  <si>
    <t>Average = 107.07</t>
  </si>
  <si>
    <t xml:space="preserve">Average = 207.47 </t>
  </si>
  <si>
    <t>Average = 107.21</t>
  </si>
  <si>
    <t>Average = 262.8</t>
  </si>
  <si>
    <t>T_PLH(sim)(ns)</t>
  </si>
  <si>
    <t>TP(My Model)</t>
  </si>
  <si>
    <t>TPHL(sim)</t>
  </si>
  <si>
    <t>TPLH(sim)</t>
  </si>
  <si>
    <t>ERR TPHL</t>
  </si>
  <si>
    <t>ERR TPLH</t>
  </si>
  <si>
    <t>ERR TP</t>
  </si>
  <si>
    <r>
      <t>Average Transient Current NMOS (</t>
    </r>
    <r>
      <rPr>
        <sz val="11"/>
        <color theme="1"/>
        <rFont val="Calibri"/>
        <family val="2"/>
      </rPr>
      <t>μA)</t>
    </r>
  </si>
  <si>
    <t>Error in TPHL</t>
  </si>
  <si>
    <t>Error TPLH</t>
  </si>
  <si>
    <t>TPLH (using average transient)</t>
  </si>
  <si>
    <t>TPHL (Average transient current approach)</t>
  </si>
  <si>
    <t>TP(sim)</t>
  </si>
  <si>
    <t>TP(using average transient current approach)</t>
  </si>
  <si>
    <t>ERR(TP)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</si>
</sst>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</font>
    <font>
      <b/>
      <vertAlign val="subscript"/>
      <sz val="14"/>
      <color rgb="FFFFFFFF"/>
      <name val="Times New Roman"/>
    </font>
    <font>
      <sz val="18"/>
      <color rgb="FF000000"/>
      <name val="Times New Roman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3AAE-B232-4ABA-9F87-F007125332E1}">
  <dimension ref="A1:J17"/>
  <sheetViews>
    <sheetView workbookViewId="0">
      <selection activeCell="J22" sqref="J22"/>
    </sheetView>
  </sheetViews>
  <sheetFormatPr defaultRowHeight="14.4" x14ac:dyDescent="0.3"/>
  <cols>
    <col min="1" max="1" width="17.33203125" customWidth="1"/>
    <col min="2" max="2" width="25" customWidth="1"/>
    <col min="3" max="3" width="21" customWidth="1"/>
    <col min="4" max="4" width="13.109375" customWidth="1"/>
    <col min="5" max="5" width="15.5546875" customWidth="1"/>
  </cols>
  <sheetData>
    <row r="1" spans="1:10" ht="15.6" x14ac:dyDescent="0.35">
      <c r="A1" s="5" t="s">
        <v>22</v>
      </c>
      <c r="B1" s="5" t="s">
        <v>23</v>
      </c>
      <c r="C1" s="5" t="s">
        <v>24</v>
      </c>
      <c r="D1" s="5" t="s">
        <v>34</v>
      </c>
      <c r="E1" s="5" t="s">
        <v>35</v>
      </c>
      <c r="F1" s="5" t="s">
        <v>36</v>
      </c>
      <c r="G1" s="5" t="s">
        <v>21</v>
      </c>
      <c r="H1" s="5" t="s">
        <v>37</v>
      </c>
      <c r="I1" s="5" t="s">
        <v>38</v>
      </c>
      <c r="J1" s="5" t="s">
        <v>39</v>
      </c>
    </row>
    <row r="2" spans="1:10" x14ac:dyDescent="0.3">
      <c r="A2" s="5">
        <v>100</v>
      </c>
      <c r="B2" s="5">
        <f>A2*0.9/207.47</f>
        <v>0.43379765749264954</v>
      </c>
      <c r="C2" s="5">
        <f>A2*0.9/262.8014</f>
        <v>0.34246392903538564</v>
      </c>
      <c r="D2" s="5">
        <f>AVERAGE(B2:C2)</f>
        <v>0.38813079326401756</v>
      </c>
      <c r="E2" s="5">
        <v>0.58499999999999996</v>
      </c>
      <c r="F2" s="5">
        <v>0.51500000000000001</v>
      </c>
      <c r="G2">
        <f>AVERAGE(E2:F2)</f>
        <v>0.55000000000000004</v>
      </c>
      <c r="H2">
        <f>(E2-B2)/E2 *100</f>
        <v>25.846554274760759</v>
      </c>
      <c r="I2">
        <f>(F2-C2)/F2*100</f>
        <v>33.50214970186687</v>
      </c>
      <c r="J2">
        <f>(G2-D2)/G2*100</f>
        <v>29.43076486108772</v>
      </c>
    </row>
    <row r="3" spans="1:10" x14ac:dyDescent="0.3">
      <c r="A3" s="5">
        <v>150</v>
      </c>
      <c r="B3" s="5">
        <f t="shared" ref="B3:B17" si="0">A3*0.9/207.47</f>
        <v>0.65069648623897436</v>
      </c>
      <c r="C3" s="5">
        <f t="shared" ref="C3:C17" si="1">A3*0.9/262.8014</f>
        <v>0.51369589355307843</v>
      </c>
      <c r="D3" s="5">
        <f t="shared" ref="D3:D17" si="2">AVERAGE(B3:C3)</f>
        <v>0.58219618989602639</v>
      </c>
      <c r="E3" s="5">
        <v>0.77059999999999995</v>
      </c>
      <c r="F3" s="5">
        <v>0.65100000000000002</v>
      </c>
      <c r="G3">
        <f t="shared" ref="G3:G17" si="3">AVERAGE(E3:F3)</f>
        <v>0.71079999999999999</v>
      </c>
      <c r="H3">
        <f t="shared" ref="H3:H17" si="4">(E3-B3)/E3 *100</f>
        <v>15.559760415393928</v>
      </c>
      <c r="I3">
        <f t="shared" ref="I3:I17" si="5">(F3-C3)/F3*100</f>
        <v>21.091260590924975</v>
      </c>
      <c r="J3">
        <f t="shared" ref="J3:J17" si="6">(G3-D3)/G3*100</f>
        <v>18.092826407424532</v>
      </c>
    </row>
    <row r="4" spans="1:10" x14ac:dyDescent="0.3">
      <c r="A4" s="5">
        <v>200</v>
      </c>
      <c r="B4" s="5">
        <f t="shared" si="0"/>
        <v>0.86759531498529907</v>
      </c>
      <c r="C4" s="5">
        <f t="shared" si="1"/>
        <v>0.68492785807077128</v>
      </c>
      <c r="D4" s="5">
        <f t="shared" si="2"/>
        <v>0.77626158652803512</v>
      </c>
      <c r="E4" s="5">
        <v>0.95799999999999996</v>
      </c>
      <c r="F4" s="5">
        <v>0.79300000000000004</v>
      </c>
      <c r="G4">
        <f t="shared" si="3"/>
        <v>0.87549999999999994</v>
      </c>
      <c r="H4">
        <f t="shared" si="4"/>
        <v>9.4368147196973791</v>
      </c>
      <c r="I4">
        <f t="shared" si="5"/>
        <v>13.628265060432376</v>
      </c>
      <c r="J4">
        <f t="shared" si="6"/>
        <v>11.335055793485417</v>
      </c>
    </row>
    <row r="5" spans="1:10" x14ac:dyDescent="0.3">
      <c r="A5" s="5">
        <v>250</v>
      </c>
      <c r="B5" s="5">
        <f t="shared" si="0"/>
        <v>1.0844941437316238</v>
      </c>
      <c r="C5" s="5">
        <f t="shared" si="1"/>
        <v>0.85615982258846413</v>
      </c>
      <c r="D5" s="5">
        <f t="shared" si="2"/>
        <v>0.97032698316004395</v>
      </c>
      <c r="E5" s="5">
        <v>1.1399999999999999</v>
      </c>
      <c r="F5" s="5">
        <v>0.94099999999999995</v>
      </c>
      <c r="G5">
        <f t="shared" si="3"/>
        <v>1.0405</v>
      </c>
      <c r="H5">
        <f t="shared" si="4"/>
        <v>4.86893476038387</v>
      </c>
      <c r="I5">
        <f t="shared" si="5"/>
        <v>9.0159593423523727</v>
      </c>
      <c r="J5">
        <f t="shared" si="6"/>
        <v>6.7441630792845775</v>
      </c>
    </row>
    <row r="6" spans="1:10" x14ac:dyDescent="0.3">
      <c r="A6" s="5">
        <v>300</v>
      </c>
      <c r="B6" s="5">
        <f t="shared" si="0"/>
        <v>1.3013929724779487</v>
      </c>
      <c r="C6" s="5">
        <f t="shared" si="1"/>
        <v>1.0273917871061569</v>
      </c>
      <c r="D6" s="5">
        <f t="shared" si="2"/>
        <v>1.1643923797920528</v>
      </c>
      <c r="E6" s="5">
        <v>1.33</v>
      </c>
      <c r="F6" s="5">
        <v>1.0780000000000001</v>
      </c>
      <c r="G6">
        <f t="shared" si="3"/>
        <v>1.2040000000000002</v>
      </c>
      <c r="H6">
        <f t="shared" si="4"/>
        <v>2.1509043249662669</v>
      </c>
      <c r="I6">
        <f t="shared" si="5"/>
        <v>4.6946394150132837</v>
      </c>
      <c r="J6">
        <f t="shared" si="6"/>
        <v>3.2896694524873245</v>
      </c>
    </row>
    <row r="7" spans="1:10" x14ac:dyDescent="0.3">
      <c r="A7" s="5">
        <v>350</v>
      </c>
      <c r="B7" s="5">
        <f t="shared" si="0"/>
        <v>1.5182918012242734</v>
      </c>
      <c r="C7" s="5">
        <f t="shared" si="1"/>
        <v>1.1986237516238498</v>
      </c>
      <c r="D7" s="5">
        <f t="shared" si="2"/>
        <v>1.3584577764240615</v>
      </c>
      <c r="E7" s="5">
        <v>1.52</v>
      </c>
      <c r="F7" s="5">
        <v>1.218</v>
      </c>
      <c r="G7">
        <f t="shared" si="3"/>
        <v>1.369</v>
      </c>
      <c r="H7">
        <f t="shared" si="4"/>
        <v>0.11238149840306501</v>
      </c>
      <c r="I7">
        <f t="shared" si="5"/>
        <v>1.5908249898317037</v>
      </c>
      <c r="J7">
        <f t="shared" si="6"/>
        <v>0.77006746354554279</v>
      </c>
    </row>
    <row r="8" spans="1:10" x14ac:dyDescent="0.3">
      <c r="A8" s="5">
        <v>400</v>
      </c>
      <c r="B8" s="5">
        <f t="shared" si="0"/>
        <v>1.7351906299705981</v>
      </c>
      <c r="C8" s="5">
        <f t="shared" si="1"/>
        <v>1.3698557161415426</v>
      </c>
      <c r="D8" s="5">
        <f t="shared" si="2"/>
        <v>1.5525231730560702</v>
      </c>
      <c r="E8" s="5">
        <v>1.7109300000000001</v>
      </c>
      <c r="F8" s="5">
        <v>1.3754999999999999</v>
      </c>
      <c r="G8">
        <f t="shared" si="3"/>
        <v>1.543215</v>
      </c>
      <c r="H8">
        <f t="shared" si="4"/>
        <v>-1.4179791090575349</v>
      </c>
      <c r="I8">
        <f t="shared" si="5"/>
        <v>0.41034415546764003</v>
      </c>
      <c r="J8">
        <f t="shared" si="6"/>
        <v>-0.60316761151688103</v>
      </c>
    </row>
    <row r="9" spans="1:10" x14ac:dyDescent="0.3">
      <c r="A9" s="5">
        <v>450</v>
      </c>
      <c r="B9" s="5">
        <f t="shared" si="0"/>
        <v>1.9520894587169229</v>
      </c>
      <c r="C9" s="5">
        <f t="shared" si="1"/>
        <v>1.5410876806592355</v>
      </c>
      <c r="D9" s="5">
        <f t="shared" si="2"/>
        <v>1.7465885696880792</v>
      </c>
      <c r="E9" s="5">
        <v>1.8934</v>
      </c>
      <c r="F9" s="5">
        <v>1.5036</v>
      </c>
      <c r="G9">
        <f t="shared" si="3"/>
        <v>1.6985000000000001</v>
      </c>
      <c r="H9">
        <f t="shared" si="4"/>
        <v>-3.0996862108863885</v>
      </c>
      <c r="I9">
        <f t="shared" si="5"/>
        <v>-2.4931950425136651</v>
      </c>
      <c r="J9">
        <f t="shared" si="6"/>
        <v>-2.8312375441907012</v>
      </c>
    </row>
    <row r="10" spans="1:10" x14ac:dyDescent="0.3">
      <c r="A10" s="5">
        <v>500</v>
      </c>
      <c r="B10" s="5">
        <f t="shared" si="0"/>
        <v>2.1689882874632476</v>
      </c>
      <c r="C10" s="5">
        <f t="shared" si="1"/>
        <v>1.7123196451769283</v>
      </c>
      <c r="D10" s="5">
        <f t="shared" si="2"/>
        <v>1.9406539663200879</v>
      </c>
      <c r="E10" s="5">
        <v>2.0809000000000002</v>
      </c>
      <c r="F10" s="5">
        <v>1.6612</v>
      </c>
      <c r="G10">
        <f t="shared" si="3"/>
        <v>1.8710500000000001</v>
      </c>
      <c r="H10">
        <f t="shared" si="4"/>
        <v>-4.233182154992905</v>
      </c>
      <c r="I10">
        <f t="shared" si="5"/>
        <v>-3.0772721633113558</v>
      </c>
      <c r="J10">
        <f t="shared" si="6"/>
        <v>-3.7200484391164212</v>
      </c>
    </row>
    <row r="11" spans="1:10" x14ac:dyDescent="0.3">
      <c r="A11" s="5">
        <v>550</v>
      </c>
      <c r="B11" s="5">
        <f t="shared" si="0"/>
        <v>2.3858871162095725</v>
      </c>
      <c r="C11" s="5">
        <f t="shared" si="1"/>
        <v>1.8835516096946212</v>
      </c>
      <c r="D11" s="5">
        <f t="shared" si="2"/>
        <v>2.1347193629520969</v>
      </c>
      <c r="E11" s="5">
        <v>2.27</v>
      </c>
      <c r="F11" s="5">
        <v>1.79</v>
      </c>
      <c r="G11">
        <f t="shared" si="3"/>
        <v>2.0300000000000002</v>
      </c>
      <c r="H11">
        <f t="shared" si="4"/>
        <v>-5.1051593043864525</v>
      </c>
      <c r="I11">
        <f t="shared" si="5"/>
        <v>-5.2263469103140325</v>
      </c>
      <c r="J11">
        <f t="shared" si="6"/>
        <v>-5.1585893079850536</v>
      </c>
    </row>
    <row r="12" spans="1:10" x14ac:dyDescent="0.3">
      <c r="A12" s="5">
        <v>600</v>
      </c>
      <c r="B12" s="5">
        <f t="shared" si="0"/>
        <v>2.6027859449558974</v>
      </c>
      <c r="C12" s="5">
        <f t="shared" si="1"/>
        <v>2.0547835742123137</v>
      </c>
      <c r="D12" s="5">
        <f t="shared" si="2"/>
        <v>2.3287847595841056</v>
      </c>
      <c r="E12" s="5">
        <v>2.4700000000000002</v>
      </c>
      <c r="F12" s="5">
        <v>1.919</v>
      </c>
      <c r="G12">
        <f t="shared" si="3"/>
        <v>2.1945000000000001</v>
      </c>
      <c r="H12">
        <f t="shared" si="4"/>
        <v>-5.3759491884978639</v>
      </c>
      <c r="I12">
        <f t="shared" si="5"/>
        <v>-7.0757464414962836</v>
      </c>
      <c r="J12">
        <f t="shared" si="6"/>
        <v>-6.1191505848305061</v>
      </c>
    </row>
    <row r="13" spans="1:10" x14ac:dyDescent="0.3">
      <c r="A13" s="5">
        <v>650</v>
      </c>
      <c r="B13" s="5">
        <f t="shared" si="0"/>
        <v>2.8196847737022219</v>
      </c>
      <c r="C13" s="5">
        <f t="shared" si="1"/>
        <v>2.2260155387300067</v>
      </c>
      <c r="D13" s="5">
        <f t="shared" si="2"/>
        <v>2.5228501562161143</v>
      </c>
      <c r="E13" s="5">
        <v>2.6579899999999999</v>
      </c>
      <c r="F13" s="5">
        <v>2.0832999999999999</v>
      </c>
      <c r="G13">
        <f t="shared" si="3"/>
        <v>2.3706449999999997</v>
      </c>
      <c r="H13">
        <f t="shared" si="4"/>
        <v>-6.0833477064331349</v>
      </c>
      <c r="I13">
        <f t="shared" si="5"/>
        <v>-6.8504554663277855</v>
      </c>
      <c r="J13">
        <f t="shared" si="6"/>
        <v>-6.4204111630427443</v>
      </c>
    </row>
    <row r="14" spans="1:10" x14ac:dyDescent="0.3">
      <c r="A14" s="5">
        <v>700</v>
      </c>
      <c r="B14" s="5">
        <f t="shared" si="0"/>
        <v>3.0365836024485469</v>
      </c>
      <c r="C14" s="5">
        <f t="shared" si="1"/>
        <v>2.3972475032476996</v>
      </c>
      <c r="D14" s="5">
        <f t="shared" si="2"/>
        <v>2.716915552848123</v>
      </c>
      <c r="E14" s="5">
        <v>2.831</v>
      </c>
      <c r="F14" s="5">
        <v>2.21</v>
      </c>
      <c r="G14">
        <f t="shared" si="3"/>
        <v>2.5205000000000002</v>
      </c>
      <c r="H14">
        <f t="shared" si="4"/>
        <v>-7.2618722164799321</v>
      </c>
      <c r="I14">
        <f t="shared" si="5"/>
        <v>-8.4727377035158238</v>
      </c>
      <c r="J14">
        <f t="shared" si="6"/>
        <v>-7.7927217952042387</v>
      </c>
    </row>
    <row r="15" spans="1:10" x14ac:dyDescent="0.3">
      <c r="A15" s="5">
        <v>800</v>
      </c>
      <c r="B15" s="5">
        <f t="shared" si="0"/>
        <v>3.4703812599411963</v>
      </c>
      <c r="C15" s="5">
        <f t="shared" si="1"/>
        <v>2.7397114322830851</v>
      </c>
      <c r="D15" s="5">
        <f t="shared" si="2"/>
        <v>3.1050463461121405</v>
      </c>
      <c r="E15" s="5">
        <v>3.2132000000000001</v>
      </c>
      <c r="F15" s="5">
        <v>2.4641000000000002</v>
      </c>
      <c r="G15">
        <f t="shared" si="3"/>
        <v>2.8386500000000003</v>
      </c>
      <c r="H15">
        <f t="shared" si="4"/>
        <v>-8.0038982927049744</v>
      </c>
      <c r="I15">
        <f t="shared" si="5"/>
        <v>-11.185074967861894</v>
      </c>
      <c r="J15">
        <f t="shared" si="6"/>
        <v>-9.3846140282225736</v>
      </c>
    </row>
    <row r="16" spans="1:10" x14ac:dyDescent="0.3">
      <c r="A16" s="5">
        <v>900</v>
      </c>
      <c r="B16" s="5">
        <f t="shared" si="0"/>
        <v>3.9041789174338457</v>
      </c>
      <c r="C16" s="5">
        <f t="shared" si="1"/>
        <v>3.082175361318471</v>
      </c>
      <c r="D16" s="5">
        <f t="shared" si="2"/>
        <v>3.4931771393761584</v>
      </c>
      <c r="E16" s="5">
        <v>3.62</v>
      </c>
      <c r="F16" s="5">
        <v>2.6629999999999998</v>
      </c>
      <c r="G16">
        <f t="shared" si="3"/>
        <v>3.1414999999999997</v>
      </c>
      <c r="H16">
        <f t="shared" si="4"/>
        <v>-7.8502463379515355</v>
      </c>
      <c r="I16">
        <f t="shared" si="5"/>
        <v>-15.740719538808534</v>
      </c>
      <c r="J16">
        <f t="shared" si="6"/>
        <v>-11.194561177022399</v>
      </c>
    </row>
    <row r="17" spans="1:10" x14ac:dyDescent="0.3">
      <c r="A17" s="5">
        <v>1000</v>
      </c>
      <c r="B17" s="5">
        <f t="shared" si="0"/>
        <v>4.3379765749264951</v>
      </c>
      <c r="C17" s="5">
        <f t="shared" si="1"/>
        <v>3.4246392903538565</v>
      </c>
      <c r="D17" s="5">
        <f t="shared" si="2"/>
        <v>3.8813079326401758</v>
      </c>
      <c r="E17" s="5">
        <v>3.96</v>
      </c>
      <c r="F17" s="5">
        <v>2.766</v>
      </c>
      <c r="G17">
        <f t="shared" si="3"/>
        <v>3.363</v>
      </c>
      <c r="H17">
        <f t="shared" si="4"/>
        <v>-9.5448630031943225</v>
      </c>
      <c r="I17">
        <f t="shared" si="5"/>
        <v>-23.811977236220407</v>
      </c>
      <c r="J17">
        <f t="shared" si="6"/>
        <v>-15.412070551298715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2A52-086C-473D-9908-E685BCD72BE1}">
  <dimension ref="A1:U24"/>
  <sheetViews>
    <sheetView zoomScale="65" zoomScaleNormal="70" workbookViewId="0">
      <selection activeCell="H2" sqref="H2:H17"/>
    </sheetView>
  </sheetViews>
  <sheetFormatPr defaultRowHeight="14.4" x14ac:dyDescent="0.3"/>
  <cols>
    <col min="1" max="1" width="9.77734375" bestFit="1" customWidth="1"/>
    <col min="5" max="5" width="16.21875" customWidth="1"/>
    <col min="7" max="7" width="24.88671875" customWidth="1"/>
    <col min="8" max="8" width="20.109375" customWidth="1"/>
    <col min="9" max="9" width="16.21875" customWidth="1"/>
    <col min="10" max="10" width="17.88671875" customWidth="1"/>
    <col min="11" max="11" width="26" customWidth="1"/>
    <col min="12" max="12" width="19.44140625" customWidth="1"/>
    <col min="13" max="13" width="22.5546875" customWidth="1"/>
    <col min="14" max="14" width="23.33203125" customWidth="1"/>
    <col min="15" max="15" width="18.6640625" customWidth="1"/>
    <col min="16" max="16" width="23.6640625" customWidth="1"/>
    <col min="17" max="17" width="24.33203125" customWidth="1"/>
    <col min="18" max="18" width="20.88671875" customWidth="1"/>
    <col min="19" max="19" width="20.77734375" customWidth="1"/>
    <col min="20" max="20" width="20.6640625" customWidth="1"/>
    <col min="21" max="21" width="22.44140625" customWidth="1"/>
  </cols>
  <sheetData>
    <row r="1" spans="1:21" ht="37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14</v>
      </c>
      <c r="T1" s="1" t="s">
        <v>15</v>
      </c>
      <c r="U1" s="1" t="s">
        <v>20</v>
      </c>
    </row>
    <row r="2" spans="1:21" ht="24" thickTop="1" thickBot="1" x14ac:dyDescent="0.35">
      <c r="A2" s="2">
        <v>100</v>
      </c>
      <c r="B2" s="2">
        <v>1</v>
      </c>
      <c r="C2" s="2">
        <v>1</v>
      </c>
      <c r="D2" s="2">
        <v>0</v>
      </c>
      <c r="E2" s="2">
        <v>55</v>
      </c>
      <c r="F2" s="2">
        <v>100</v>
      </c>
      <c r="G2" s="2">
        <v>0.58499999999999996</v>
      </c>
      <c r="H2" s="2">
        <v>0.51500000000000001</v>
      </c>
      <c r="I2" s="2">
        <f>AVERAGE(G2,H2)</f>
        <v>0.55000000000000004</v>
      </c>
      <c r="J2" s="2">
        <f>A2*0.0036944296</f>
        <v>0.36944295999999999</v>
      </c>
      <c r="K2" s="2">
        <f>A2*0.0020029</f>
        <v>0.20029000000000002</v>
      </c>
      <c r="L2" s="2">
        <f>AVERAGE(J2,K2)</f>
        <v>0.28486648000000003</v>
      </c>
      <c r="M2" s="2">
        <v>0.63800000000000001</v>
      </c>
      <c r="N2" s="2">
        <f>A2*0.00443437</f>
        <v>0.44343699999999997</v>
      </c>
      <c r="O2" s="2">
        <f>AVERAGE(M2,N2)</f>
        <v>0.54071849999999999</v>
      </c>
      <c r="P2" s="2">
        <f>A2*0.00642</f>
        <v>0.64200000000000002</v>
      </c>
      <c r="Q2" s="2">
        <f>A2*0.0044432</f>
        <v>0.44431999999999994</v>
      </c>
      <c r="R2" s="2">
        <f>AVERAGE(P2,Q2)</f>
        <v>0.54315999999999998</v>
      </c>
      <c r="S2" s="2">
        <f>(ABS(L2 - I2) / I2 )* 100</f>
        <v>48.20609454545454</v>
      </c>
      <c r="T2" s="2">
        <f>(ABS(O2 - I2) / I2 )* 100</f>
        <v>1.6875454545454642</v>
      </c>
      <c r="U2" s="2">
        <f>(ABS(R2 - I2) / I2 )* 100</f>
        <v>1.2436363636363759</v>
      </c>
    </row>
    <row r="3" spans="1:21" ht="24" thickTop="1" thickBot="1" x14ac:dyDescent="0.35">
      <c r="A3" s="3">
        <v>150</v>
      </c>
      <c r="B3" s="3">
        <v>1</v>
      </c>
      <c r="C3" s="3">
        <v>1</v>
      </c>
      <c r="D3" s="3">
        <v>0</v>
      </c>
      <c r="E3" s="2">
        <v>55</v>
      </c>
      <c r="F3" s="2">
        <v>100</v>
      </c>
      <c r="G3" s="3">
        <v>0.77059999999999995</v>
      </c>
      <c r="H3" s="3">
        <v>0.65100000000000002</v>
      </c>
      <c r="I3" s="2">
        <f t="shared" ref="I3:I19" si="0">AVERAGE(G3,H3)</f>
        <v>0.71079999999999999</v>
      </c>
      <c r="J3" s="2">
        <f t="shared" ref="J3:J20" si="1">A3*0.0036944296</f>
        <v>0.55416443999999998</v>
      </c>
      <c r="K3" s="2">
        <f t="shared" ref="K3:K19" si="2">A3*0.0020029</f>
        <v>0.30043500000000001</v>
      </c>
      <c r="L3" s="2">
        <f t="shared" ref="L3:L19" si="3">AVERAGE(J3,K3)</f>
        <v>0.42729971999999999</v>
      </c>
      <c r="M3" s="3">
        <v>0.95699999999999996</v>
      </c>
      <c r="N3" s="2">
        <f t="shared" ref="N3:N19" si="4">A3*0.00443437</f>
        <v>0.66515550000000001</v>
      </c>
      <c r="O3" s="2">
        <f t="shared" ref="O3:O19" si="5">AVERAGE(M3,N3)</f>
        <v>0.81107774999999993</v>
      </c>
      <c r="P3" s="2">
        <f t="shared" ref="P3:P19" si="6">A3*0.00642</f>
        <v>0.96300000000000008</v>
      </c>
      <c r="Q3" s="2">
        <f t="shared" ref="Q3:Q19" si="7">A3*0.0044432</f>
        <v>0.66647999999999996</v>
      </c>
      <c r="R3" s="2">
        <f t="shared" ref="R3:R19" si="8">AVERAGE(P3,Q3)</f>
        <v>0.81474000000000002</v>
      </c>
      <c r="S3" s="2">
        <f t="shared" ref="S3:S18" si="9">(ABS(L3 - I3) / I3 )* 100</f>
        <v>39.884676420934156</v>
      </c>
      <c r="T3" s="2">
        <f t="shared" ref="T3:T20" si="10">(ABS(O3 - I3) / I3 )* 100</f>
        <v>14.107730725942591</v>
      </c>
      <c r="U3" s="2">
        <f t="shared" ref="U3:U19" si="11">(ABS(R3 - I3) / I3 )* 100</f>
        <v>14.622960045019701</v>
      </c>
    </row>
    <row r="4" spans="1:21" ht="24" thickTop="1" thickBot="1" x14ac:dyDescent="0.35">
      <c r="A4" s="4">
        <v>200</v>
      </c>
      <c r="B4" s="4">
        <v>1</v>
      </c>
      <c r="C4" s="4">
        <v>1</v>
      </c>
      <c r="D4" s="4">
        <v>0</v>
      </c>
      <c r="E4" s="2">
        <v>55</v>
      </c>
      <c r="F4" s="2">
        <v>100</v>
      </c>
      <c r="G4" s="4">
        <v>0.95799999999999996</v>
      </c>
      <c r="H4" s="4">
        <v>0.79300000000000004</v>
      </c>
      <c r="I4" s="2">
        <f t="shared" si="0"/>
        <v>0.87549999999999994</v>
      </c>
      <c r="J4" s="2">
        <f t="shared" si="1"/>
        <v>0.73888591999999997</v>
      </c>
      <c r="K4" s="2">
        <f t="shared" si="2"/>
        <v>0.40058000000000005</v>
      </c>
      <c r="L4" s="2">
        <f t="shared" si="3"/>
        <v>0.56973296000000007</v>
      </c>
      <c r="M4" s="4">
        <v>1.276</v>
      </c>
      <c r="N4" s="2">
        <f t="shared" si="4"/>
        <v>0.88687399999999994</v>
      </c>
      <c r="O4" s="2">
        <f t="shared" si="5"/>
        <v>1.081437</v>
      </c>
      <c r="P4" s="2">
        <f t="shared" si="6"/>
        <v>1.284</v>
      </c>
      <c r="Q4" s="2">
        <f t="shared" si="7"/>
        <v>0.88863999999999987</v>
      </c>
      <c r="R4" s="2">
        <f t="shared" si="8"/>
        <v>1.08632</v>
      </c>
      <c r="S4" s="2">
        <f t="shared" si="9"/>
        <v>34.924847515705295</v>
      </c>
      <c r="T4" s="2">
        <f t="shared" si="10"/>
        <v>23.522215876641926</v>
      </c>
      <c r="U4" s="2">
        <f t="shared" si="11"/>
        <v>24.079954311821819</v>
      </c>
    </row>
    <row r="5" spans="1:21" ht="24" thickTop="1" thickBot="1" x14ac:dyDescent="0.35">
      <c r="A5" s="3">
        <v>250</v>
      </c>
      <c r="B5" s="3">
        <v>1</v>
      </c>
      <c r="C5" s="3">
        <v>1</v>
      </c>
      <c r="D5" s="3">
        <v>0</v>
      </c>
      <c r="E5" s="2">
        <v>55</v>
      </c>
      <c r="F5" s="2">
        <v>100</v>
      </c>
      <c r="G5" s="3">
        <v>1.1399999999999999</v>
      </c>
      <c r="H5" s="3">
        <v>0.94099999999999995</v>
      </c>
      <c r="I5" s="2">
        <f t="shared" si="0"/>
        <v>1.0405</v>
      </c>
      <c r="J5" s="2">
        <f t="shared" si="1"/>
        <v>0.92360740000000008</v>
      </c>
      <c r="K5" s="2">
        <f t="shared" si="2"/>
        <v>0.50072500000000009</v>
      </c>
      <c r="L5" s="2">
        <f t="shared" si="3"/>
        <v>0.71216620000000008</v>
      </c>
      <c r="M5" s="3">
        <v>1.595</v>
      </c>
      <c r="N5" s="2">
        <f t="shared" si="4"/>
        <v>1.1085925000000001</v>
      </c>
      <c r="O5" s="2">
        <f t="shared" si="5"/>
        <v>1.35179625</v>
      </c>
      <c r="P5" s="2">
        <f t="shared" si="6"/>
        <v>1.605</v>
      </c>
      <c r="Q5" s="2">
        <f t="shared" si="7"/>
        <v>1.1107999999999998</v>
      </c>
      <c r="R5" s="2">
        <f t="shared" si="8"/>
        <v>1.3578999999999999</v>
      </c>
      <c r="S5" s="2">
        <f t="shared" si="9"/>
        <v>31.555386833253234</v>
      </c>
      <c r="T5" s="2">
        <f t="shared" si="10"/>
        <v>29.917948101874103</v>
      </c>
      <c r="U5" s="2">
        <f t="shared" si="11"/>
        <v>30.504565112926468</v>
      </c>
    </row>
    <row r="6" spans="1:21" ht="24" thickTop="1" thickBot="1" x14ac:dyDescent="0.35">
      <c r="A6" s="4">
        <v>300</v>
      </c>
      <c r="B6" s="4">
        <v>1</v>
      </c>
      <c r="C6" s="4">
        <v>1</v>
      </c>
      <c r="D6" s="4">
        <v>0</v>
      </c>
      <c r="E6" s="2">
        <v>55</v>
      </c>
      <c r="F6" s="2">
        <v>100</v>
      </c>
      <c r="G6" s="4">
        <v>1.33</v>
      </c>
      <c r="H6" s="4">
        <v>1.0780000000000001</v>
      </c>
      <c r="I6" s="2">
        <f t="shared" si="0"/>
        <v>1.2040000000000002</v>
      </c>
      <c r="J6" s="2">
        <f t="shared" si="1"/>
        <v>1.10832888</v>
      </c>
      <c r="K6" s="2">
        <f t="shared" si="2"/>
        <v>0.60087000000000002</v>
      </c>
      <c r="L6" s="2">
        <f t="shared" si="3"/>
        <v>0.85459943999999999</v>
      </c>
      <c r="M6" s="4">
        <v>1.9139999999999999</v>
      </c>
      <c r="N6" s="2">
        <f t="shared" si="4"/>
        <v>1.330311</v>
      </c>
      <c r="O6" s="2">
        <f t="shared" si="5"/>
        <v>1.6221554999999999</v>
      </c>
      <c r="P6" s="2">
        <f t="shared" si="6"/>
        <v>1.9260000000000002</v>
      </c>
      <c r="Q6" s="2">
        <f t="shared" si="7"/>
        <v>1.3329599999999999</v>
      </c>
      <c r="R6" s="2">
        <f t="shared" si="8"/>
        <v>1.62948</v>
      </c>
      <c r="S6" s="2">
        <f t="shared" si="9"/>
        <v>29.019980066445193</v>
      </c>
      <c r="T6" s="2">
        <f t="shared" si="10"/>
        <v>34.730523255813921</v>
      </c>
      <c r="U6" s="2">
        <f t="shared" si="11"/>
        <v>35.338870431893668</v>
      </c>
    </row>
    <row r="7" spans="1:21" ht="24" thickTop="1" thickBot="1" x14ac:dyDescent="0.35">
      <c r="A7" s="3">
        <v>350</v>
      </c>
      <c r="B7" s="3">
        <v>1</v>
      </c>
      <c r="C7" s="3">
        <v>1</v>
      </c>
      <c r="D7" s="3">
        <v>0</v>
      </c>
      <c r="E7" s="2">
        <v>55</v>
      </c>
      <c r="F7" s="2">
        <v>100</v>
      </c>
      <c r="G7" s="3">
        <v>1.52</v>
      </c>
      <c r="H7" s="3">
        <v>1.218</v>
      </c>
      <c r="I7" s="2">
        <f t="shared" si="0"/>
        <v>1.369</v>
      </c>
      <c r="J7" s="2">
        <f t="shared" si="1"/>
        <v>1.2930503600000001</v>
      </c>
      <c r="K7" s="2">
        <f t="shared" si="2"/>
        <v>0.70101500000000005</v>
      </c>
      <c r="L7" s="2">
        <f t="shared" si="3"/>
        <v>0.99703268</v>
      </c>
      <c r="M7" s="3">
        <v>2.2330000000000001</v>
      </c>
      <c r="N7" s="2">
        <f t="shared" si="4"/>
        <v>1.5520295</v>
      </c>
      <c r="O7" s="2">
        <f t="shared" si="5"/>
        <v>1.8925147500000001</v>
      </c>
      <c r="P7" s="2">
        <f t="shared" si="6"/>
        <v>2.2470000000000003</v>
      </c>
      <c r="Q7" s="2">
        <f t="shared" si="7"/>
        <v>1.5551199999999998</v>
      </c>
      <c r="R7" s="2">
        <f t="shared" si="8"/>
        <v>1.9010600000000002</v>
      </c>
      <c r="S7" s="2">
        <f t="shared" si="9"/>
        <v>27.170731921110296</v>
      </c>
      <c r="T7" s="2">
        <f t="shared" si="10"/>
        <v>38.240668371073788</v>
      </c>
      <c r="U7" s="2">
        <f t="shared" si="11"/>
        <v>38.864864864864877</v>
      </c>
    </row>
    <row r="8" spans="1:21" ht="24" thickTop="1" thickBot="1" x14ac:dyDescent="0.35">
      <c r="A8" s="4">
        <v>400</v>
      </c>
      <c r="B8" s="4">
        <v>1</v>
      </c>
      <c r="C8" s="4">
        <v>1</v>
      </c>
      <c r="D8" s="4">
        <v>0</v>
      </c>
      <c r="E8" s="2">
        <v>55</v>
      </c>
      <c r="F8" s="2">
        <v>100</v>
      </c>
      <c r="G8" s="4">
        <v>1.7109300000000001</v>
      </c>
      <c r="H8" s="4">
        <v>1.3754999999999999</v>
      </c>
      <c r="I8" s="2">
        <f t="shared" si="0"/>
        <v>1.543215</v>
      </c>
      <c r="J8" s="2">
        <f t="shared" si="1"/>
        <v>1.4777718399999999</v>
      </c>
      <c r="K8" s="2">
        <f t="shared" si="2"/>
        <v>0.80116000000000009</v>
      </c>
      <c r="L8" s="2">
        <f t="shared" si="3"/>
        <v>1.1394659200000001</v>
      </c>
      <c r="M8" s="4">
        <v>2.552</v>
      </c>
      <c r="N8" s="2">
        <f t="shared" si="4"/>
        <v>1.7737479999999999</v>
      </c>
      <c r="O8" s="2">
        <f t="shared" si="5"/>
        <v>2.162874</v>
      </c>
      <c r="P8" s="2">
        <f t="shared" si="6"/>
        <v>2.5680000000000001</v>
      </c>
      <c r="Q8" s="2">
        <f t="shared" si="7"/>
        <v>1.7772799999999997</v>
      </c>
      <c r="R8" s="2">
        <f t="shared" si="8"/>
        <v>2.1726399999999999</v>
      </c>
      <c r="S8" s="2">
        <f t="shared" si="9"/>
        <v>26.162853523326294</v>
      </c>
      <c r="T8" s="2">
        <f t="shared" si="10"/>
        <v>40.153769889483968</v>
      </c>
      <c r="U8" s="2">
        <f t="shared" si="11"/>
        <v>40.786604588472755</v>
      </c>
    </row>
    <row r="9" spans="1:21" ht="24" thickTop="1" thickBot="1" x14ac:dyDescent="0.35">
      <c r="A9" s="3">
        <v>450</v>
      </c>
      <c r="B9" s="3">
        <v>1</v>
      </c>
      <c r="C9" s="3">
        <v>1</v>
      </c>
      <c r="D9" s="3">
        <v>0</v>
      </c>
      <c r="E9" s="2">
        <v>55</v>
      </c>
      <c r="F9" s="2">
        <v>100</v>
      </c>
      <c r="G9" s="3">
        <v>1.8934</v>
      </c>
      <c r="H9" s="3">
        <v>1.5036</v>
      </c>
      <c r="I9" s="2">
        <f t="shared" si="0"/>
        <v>1.6985000000000001</v>
      </c>
      <c r="J9" s="2">
        <f t="shared" si="1"/>
        <v>1.6624933200000001</v>
      </c>
      <c r="K9" s="2">
        <f t="shared" si="2"/>
        <v>0.90130500000000002</v>
      </c>
      <c r="L9" s="2">
        <f t="shared" si="3"/>
        <v>1.28189916</v>
      </c>
      <c r="M9" s="3">
        <v>2.871</v>
      </c>
      <c r="N9" s="2">
        <f t="shared" si="4"/>
        <v>1.9954665</v>
      </c>
      <c r="O9" s="2">
        <f t="shared" si="5"/>
        <v>2.4332332499999998</v>
      </c>
      <c r="P9" s="2">
        <f t="shared" si="6"/>
        <v>2.8890000000000002</v>
      </c>
      <c r="Q9" s="2">
        <f t="shared" si="7"/>
        <v>1.9994399999999999</v>
      </c>
      <c r="R9" s="2">
        <f t="shared" si="8"/>
        <v>2.4442200000000001</v>
      </c>
      <c r="S9" s="2">
        <f t="shared" si="9"/>
        <v>24.527573741536653</v>
      </c>
      <c r="T9" s="2">
        <f t="shared" si="10"/>
        <v>43.257771563143926</v>
      </c>
      <c r="U9" s="2">
        <f t="shared" si="11"/>
        <v>43.904621725051506</v>
      </c>
    </row>
    <row r="10" spans="1:21" ht="24" thickTop="1" thickBot="1" x14ac:dyDescent="0.35">
      <c r="A10" s="4">
        <v>500</v>
      </c>
      <c r="B10" s="4">
        <v>1</v>
      </c>
      <c r="C10" s="4">
        <v>1</v>
      </c>
      <c r="D10" s="4">
        <v>0</v>
      </c>
      <c r="E10" s="2">
        <v>55</v>
      </c>
      <c r="F10" s="2">
        <v>100</v>
      </c>
      <c r="G10" s="4">
        <v>2.0809000000000002</v>
      </c>
      <c r="H10" s="4">
        <v>1.6612</v>
      </c>
      <c r="I10" s="2">
        <f t="shared" si="0"/>
        <v>1.8710500000000001</v>
      </c>
      <c r="J10" s="2">
        <f t="shared" si="1"/>
        <v>1.8472148000000002</v>
      </c>
      <c r="K10" s="2">
        <f t="shared" si="2"/>
        <v>1.0014500000000002</v>
      </c>
      <c r="L10" s="2">
        <f t="shared" si="3"/>
        <v>1.4243324000000002</v>
      </c>
      <c r="M10" s="4">
        <v>3.19</v>
      </c>
      <c r="N10" s="2">
        <f t="shared" si="4"/>
        <v>2.2171850000000002</v>
      </c>
      <c r="O10" s="2">
        <f t="shared" si="5"/>
        <v>2.7035925000000001</v>
      </c>
      <c r="P10" s="2">
        <f t="shared" si="6"/>
        <v>3.21</v>
      </c>
      <c r="Q10" s="2">
        <f t="shared" si="7"/>
        <v>2.2215999999999996</v>
      </c>
      <c r="R10" s="2">
        <f t="shared" si="8"/>
        <v>2.7157999999999998</v>
      </c>
      <c r="S10" s="2">
        <f t="shared" si="9"/>
        <v>23.875235830148842</v>
      </c>
      <c r="T10" s="2">
        <f t="shared" si="10"/>
        <v>44.496004917025196</v>
      </c>
      <c r="U10" s="2">
        <f t="shared" si="11"/>
        <v>45.148446059699076</v>
      </c>
    </row>
    <row r="11" spans="1:21" ht="24" thickTop="1" thickBot="1" x14ac:dyDescent="0.35">
      <c r="A11" s="3">
        <v>550</v>
      </c>
      <c r="B11" s="3">
        <v>1</v>
      </c>
      <c r="C11" s="3">
        <v>1</v>
      </c>
      <c r="D11" s="3">
        <v>0</v>
      </c>
      <c r="E11" s="2">
        <v>55</v>
      </c>
      <c r="F11" s="2">
        <v>100</v>
      </c>
      <c r="G11" s="3">
        <v>2.27</v>
      </c>
      <c r="H11" s="3">
        <v>1.79</v>
      </c>
      <c r="I11" s="2">
        <f t="shared" si="0"/>
        <v>2.0300000000000002</v>
      </c>
      <c r="J11" s="2">
        <f t="shared" si="1"/>
        <v>2.03193628</v>
      </c>
      <c r="K11" s="2">
        <f t="shared" si="2"/>
        <v>1.1015950000000001</v>
      </c>
      <c r="L11" s="2">
        <f t="shared" si="3"/>
        <v>1.5667656400000001</v>
      </c>
      <c r="M11" s="3">
        <v>3.5089999999999999</v>
      </c>
      <c r="N11" s="2">
        <f t="shared" si="4"/>
        <v>2.4389034999999999</v>
      </c>
      <c r="O11" s="2">
        <f t="shared" si="5"/>
        <v>2.9739517499999999</v>
      </c>
      <c r="P11" s="2">
        <f t="shared" si="6"/>
        <v>3.5310000000000001</v>
      </c>
      <c r="Q11" s="2">
        <f t="shared" si="7"/>
        <v>2.4437599999999997</v>
      </c>
      <c r="R11" s="2">
        <f t="shared" si="8"/>
        <v>2.9873799999999999</v>
      </c>
      <c r="S11" s="2">
        <f t="shared" si="9"/>
        <v>22.819426600985228</v>
      </c>
      <c r="T11" s="2">
        <f t="shared" si="10"/>
        <v>46.500086206896526</v>
      </c>
      <c r="U11" s="2">
        <f t="shared" si="11"/>
        <v>47.161576354679781</v>
      </c>
    </row>
    <row r="12" spans="1:21" ht="24" thickTop="1" thickBot="1" x14ac:dyDescent="0.35">
      <c r="A12" s="4">
        <v>600</v>
      </c>
      <c r="B12" s="4">
        <v>1</v>
      </c>
      <c r="C12" s="4">
        <v>1</v>
      </c>
      <c r="D12" s="4">
        <v>0</v>
      </c>
      <c r="E12" s="2">
        <v>55</v>
      </c>
      <c r="F12" s="2">
        <v>100</v>
      </c>
      <c r="G12" s="4">
        <v>2.4700000000000002</v>
      </c>
      <c r="H12" s="4">
        <v>1.919</v>
      </c>
      <c r="I12" s="2">
        <f t="shared" si="0"/>
        <v>2.1945000000000001</v>
      </c>
      <c r="J12" s="2">
        <f t="shared" si="1"/>
        <v>2.2166577599999999</v>
      </c>
      <c r="K12" s="2">
        <f t="shared" si="2"/>
        <v>1.20174</v>
      </c>
      <c r="L12" s="2">
        <f t="shared" si="3"/>
        <v>1.70919888</v>
      </c>
      <c r="M12" s="4">
        <v>3.8279999999999998</v>
      </c>
      <c r="N12" s="2">
        <f t="shared" si="4"/>
        <v>2.660622</v>
      </c>
      <c r="O12" s="2">
        <f t="shared" si="5"/>
        <v>3.2443109999999997</v>
      </c>
      <c r="P12" s="2">
        <f t="shared" si="6"/>
        <v>3.8520000000000003</v>
      </c>
      <c r="Q12" s="2">
        <f t="shared" si="7"/>
        <v>2.6659199999999998</v>
      </c>
      <c r="R12" s="2">
        <f t="shared" si="8"/>
        <v>3.2589600000000001</v>
      </c>
      <c r="S12" s="2">
        <f t="shared" si="9"/>
        <v>22.114427887901577</v>
      </c>
      <c r="T12" s="2">
        <f t="shared" si="10"/>
        <v>47.838277511961699</v>
      </c>
      <c r="U12" s="2">
        <f t="shared" si="11"/>
        <v>48.505809979494188</v>
      </c>
    </row>
    <row r="13" spans="1:21" ht="24" thickTop="1" thickBot="1" x14ac:dyDescent="0.35">
      <c r="A13" s="3">
        <v>650</v>
      </c>
      <c r="B13" s="3">
        <v>1</v>
      </c>
      <c r="C13" s="3">
        <v>1</v>
      </c>
      <c r="D13" s="3">
        <v>0</v>
      </c>
      <c r="E13" s="2">
        <v>55</v>
      </c>
      <c r="F13" s="2">
        <v>100</v>
      </c>
      <c r="G13" s="3">
        <v>2.6579899999999999</v>
      </c>
      <c r="H13" s="3">
        <v>2.0832999999999999</v>
      </c>
      <c r="I13" s="2">
        <f t="shared" si="0"/>
        <v>2.3706449999999997</v>
      </c>
      <c r="J13" s="2">
        <f t="shared" si="1"/>
        <v>2.4013792400000002</v>
      </c>
      <c r="K13" s="2">
        <f t="shared" si="2"/>
        <v>1.3018850000000002</v>
      </c>
      <c r="L13" s="2">
        <f t="shared" si="3"/>
        <v>1.8516321200000001</v>
      </c>
      <c r="M13" s="3">
        <v>4.1470000000000002</v>
      </c>
      <c r="N13" s="2">
        <f t="shared" si="4"/>
        <v>2.8823405000000002</v>
      </c>
      <c r="O13" s="2">
        <f t="shared" si="5"/>
        <v>3.51467025</v>
      </c>
      <c r="P13" s="2">
        <f t="shared" si="6"/>
        <v>4.173</v>
      </c>
      <c r="Q13" s="2">
        <f t="shared" si="7"/>
        <v>2.8880799999999995</v>
      </c>
      <c r="R13" s="2">
        <f t="shared" si="8"/>
        <v>3.5305399999999998</v>
      </c>
      <c r="S13" s="2">
        <f t="shared" si="9"/>
        <v>21.893319328705886</v>
      </c>
      <c r="T13" s="2">
        <f t="shared" si="10"/>
        <v>48.257974095657531</v>
      </c>
      <c r="U13" s="2">
        <f t="shared" si="11"/>
        <v>48.927401614328602</v>
      </c>
    </row>
    <row r="14" spans="1:21" ht="24" thickTop="1" thickBot="1" x14ac:dyDescent="0.35">
      <c r="A14" s="4">
        <v>700</v>
      </c>
      <c r="B14" s="4">
        <v>1</v>
      </c>
      <c r="C14" s="4">
        <v>1</v>
      </c>
      <c r="D14" s="4">
        <v>0</v>
      </c>
      <c r="E14" s="2">
        <v>55</v>
      </c>
      <c r="F14" s="2">
        <v>100</v>
      </c>
      <c r="G14" s="4">
        <v>2.831</v>
      </c>
      <c r="H14" s="4">
        <v>2.21</v>
      </c>
      <c r="I14" s="2">
        <f t="shared" si="0"/>
        <v>2.5205000000000002</v>
      </c>
      <c r="J14" s="2">
        <f t="shared" si="1"/>
        <v>2.5861007200000001</v>
      </c>
      <c r="K14" s="2">
        <f t="shared" si="2"/>
        <v>1.4020300000000001</v>
      </c>
      <c r="L14" s="2">
        <f t="shared" si="3"/>
        <v>1.99406536</v>
      </c>
      <c r="M14" s="4">
        <v>4.4660000000000002</v>
      </c>
      <c r="N14" s="2">
        <f t="shared" si="4"/>
        <v>3.1040589999999999</v>
      </c>
      <c r="O14" s="2">
        <f t="shared" si="5"/>
        <v>3.7850295000000003</v>
      </c>
      <c r="P14" s="2">
        <f t="shared" si="6"/>
        <v>4.4940000000000007</v>
      </c>
      <c r="Q14" s="2">
        <f t="shared" si="7"/>
        <v>3.1102399999999997</v>
      </c>
      <c r="R14" s="2">
        <f t="shared" si="8"/>
        <v>3.8021200000000004</v>
      </c>
      <c r="S14" s="2">
        <f t="shared" si="9"/>
        <v>20.886119420749857</v>
      </c>
      <c r="T14" s="2">
        <f t="shared" si="10"/>
        <v>50.169787740527674</v>
      </c>
      <c r="U14" s="2">
        <f t="shared" si="11"/>
        <v>50.847847649275948</v>
      </c>
    </row>
    <row r="15" spans="1:21" ht="24" thickTop="1" thickBot="1" x14ac:dyDescent="0.35">
      <c r="A15" s="3">
        <v>800</v>
      </c>
      <c r="B15" s="3">
        <v>1</v>
      </c>
      <c r="C15" s="3">
        <v>1</v>
      </c>
      <c r="D15" s="3">
        <v>0</v>
      </c>
      <c r="E15" s="2">
        <v>55</v>
      </c>
      <c r="F15" s="2">
        <v>100</v>
      </c>
      <c r="G15" s="3">
        <v>3.2132000000000001</v>
      </c>
      <c r="H15" s="3">
        <v>2.4641000000000002</v>
      </c>
      <c r="I15" s="2">
        <f t="shared" si="0"/>
        <v>2.8386500000000003</v>
      </c>
      <c r="J15" s="2">
        <f t="shared" si="1"/>
        <v>2.9555436799999999</v>
      </c>
      <c r="K15" s="2">
        <f t="shared" si="2"/>
        <v>1.6023200000000002</v>
      </c>
      <c r="L15" s="2">
        <f t="shared" si="3"/>
        <v>2.2789318400000003</v>
      </c>
      <c r="M15" s="3">
        <v>5.1040000000000001</v>
      </c>
      <c r="N15" s="2">
        <f t="shared" si="4"/>
        <v>3.5474959999999998</v>
      </c>
      <c r="O15" s="2">
        <f t="shared" si="5"/>
        <v>4.3257479999999999</v>
      </c>
      <c r="P15" s="2">
        <f t="shared" si="6"/>
        <v>5.1360000000000001</v>
      </c>
      <c r="Q15" s="2">
        <f t="shared" si="7"/>
        <v>3.5545599999999995</v>
      </c>
      <c r="R15" s="2">
        <f t="shared" si="8"/>
        <v>4.3452799999999998</v>
      </c>
      <c r="S15" s="2">
        <f t="shared" si="9"/>
        <v>19.717758793792825</v>
      </c>
      <c r="T15" s="2">
        <f t="shared" si="10"/>
        <v>52.387508146478055</v>
      </c>
      <c r="U15" s="2">
        <f t="shared" si="11"/>
        <v>53.075581702569863</v>
      </c>
    </row>
    <row r="16" spans="1:21" ht="24" thickTop="1" thickBot="1" x14ac:dyDescent="0.35">
      <c r="A16" s="4">
        <v>900</v>
      </c>
      <c r="B16" s="4">
        <v>1</v>
      </c>
      <c r="C16" s="4">
        <v>1</v>
      </c>
      <c r="D16" s="4">
        <v>0</v>
      </c>
      <c r="E16" s="2">
        <v>55</v>
      </c>
      <c r="F16" s="2">
        <v>100</v>
      </c>
      <c r="G16" s="4">
        <v>3.62</v>
      </c>
      <c r="H16" s="4">
        <v>2.6629999999999998</v>
      </c>
      <c r="I16" s="2">
        <f t="shared" si="0"/>
        <v>3.1414999999999997</v>
      </c>
      <c r="J16" s="2">
        <f t="shared" si="1"/>
        <v>3.3249866400000001</v>
      </c>
      <c r="K16" s="2">
        <f t="shared" si="2"/>
        <v>1.80261</v>
      </c>
      <c r="L16" s="2">
        <f t="shared" si="3"/>
        <v>2.5637983200000001</v>
      </c>
      <c r="M16" s="4">
        <v>5.742</v>
      </c>
      <c r="N16" s="2">
        <f t="shared" si="4"/>
        <v>3.9909330000000001</v>
      </c>
      <c r="O16" s="2">
        <f t="shared" si="5"/>
        <v>4.8664664999999996</v>
      </c>
      <c r="P16" s="2">
        <f t="shared" si="6"/>
        <v>5.7780000000000005</v>
      </c>
      <c r="Q16" s="2">
        <f t="shared" si="7"/>
        <v>3.9988799999999998</v>
      </c>
      <c r="R16" s="2">
        <f t="shared" si="8"/>
        <v>4.8884400000000001</v>
      </c>
      <c r="S16" s="2">
        <f t="shared" si="9"/>
        <v>18.389357950023864</v>
      </c>
      <c r="T16" s="2">
        <f t="shared" si="10"/>
        <v>54.90900843546077</v>
      </c>
      <c r="U16" s="2">
        <f t="shared" si="11"/>
        <v>55.608467292694584</v>
      </c>
    </row>
    <row r="17" spans="1:21" ht="24" thickTop="1" thickBot="1" x14ac:dyDescent="0.35">
      <c r="A17" s="3">
        <v>1000</v>
      </c>
      <c r="B17" s="3">
        <v>1</v>
      </c>
      <c r="C17" s="3">
        <v>1</v>
      </c>
      <c r="D17" s="3">
        <v>0</v>
      </c>
      <c r="E17" s="2">
        <v>55</v>
      </c>
      <c r="F17" s="2">
        <v>100</v>
      </c>
      <c r="G17" s="3">
        <v>3.96</v>
      </c>
      <c r="H17" s="3">
        <v>2.766</v>
      </c>
      <c r="I17" s="2">
        <f t="shared" si="0"/>
        <v>3.363</v>
      </c>
      <c r="J17" s="2">
        <f t="shared" si="1"/>
        <v>3.6944296000000003</v>
      </c>
      <c r="K17" s="2">
        <f t="shared" si="2"/>
        <v>2.0029000000000003</v>
      </c>
      <c r="L17" s="2">
        <f t="shared" si="3"/>
        <v>2.8486648000000003</v>
      </c>
      <c r="M17" s="3">
        <v>6.38</v>
      </c>
      <c r="N17" s="2">
        <f t="shared" si="4"/>
        <v>4.4343700000000004</v>
      </c>
      <c r="O17" s="2">
        <f t="shared" si="5"/>
        <v>5.4071850000000001</v>
      </c>
      <c r="P17" s="2">
        <f t="shared" si="6"/>
        <v>6.42</v>
      </c>
      <c r="Q17" s="2">
        <f t="shared" si="7"/>
        <v>4.4431999999999992</v>
      </c>
      <c r="R17" s="2">
        <f t="shared" si="8"/>
        <v>5.4315999999999995</v>
      </c>
      <c r="S17" s="2">
        <f t="shared" si="9"/>
        <v>15.293939934582207</v>
      </c>
      <c r="T17" s="2">
        <f t="shared" si="10"/>
        <v>60.784567350579842</v>
      </c>
      <c r="U17" s="2">
        <f t="shared" si="11"/>
        <v>61.510556051144796</v>
      </c>
    </row>
    <row r="18" spans="1:21" ht="24" thickTop="1" thickBot="1" x14ac:dyDescent="0.35">
      <c r="A18" s="3">
        <v>2000</v>
      </c>
      <c r="B18" s="3">
        <v>1</v>
      </c>
      <c r="C18" s="3">
        <v>1</v>
      </c>
      <c r="D18" s="3">
        <v>0</v>
      </c>
      <c r="E18" s="2">
        <v>55</v>
      </c>
      <c r="F18" s="2">
        <v>100</v>
      </c>
      <c r="G18" s="3">
        <v>7.7350000000000003</v>
      </c>
      <c r="H18" s="3">
        <v>5.9434199999999997</v>
      </c>
      <c r="I18" s="2">
        <f t="shared" si="0"/>
        <v>6.8392099999999996</v>
      </c>
      <c r="J18" s="2">
        <f t="shared" si="1"/>
        <v>7.3888592000000006</v>
      </c>
      <c r="K18" s="2">
        <f t="shared" si="2"/>
        <v>4.0058000000000007</v>
      </c>
      <c r="L18" s="2">
        <f t="shared" si="3"/>
        <v>5.6973296000000007</v>
      </c>
      <c r="M18" s="3">
        <v>12.76</v>
      </c>
      <c r="N18" s="2">
        <f t="shared" si="4"/>
        <v>8.8687400000000007</v>
      </c>
      <c r="O18" s="2">
        <f t="shared" si="5"/>
        <v>10.81437</v>
      </c>
      <c r="P18" s="2">
        <f t="shared" si="6"/>
        <v>12.84</v>
      </c>
      <c r="Q18" s="2">
        <f t="shared" si="7"/>
        <v>8.8863999999999983</v>
      </c>
      <c r="R18" s="2">
        <f t="shared" si="8"/>
        <v>10.863199999999999</v>
      </c>
      <c r="S18" s="2">
        <f t="shared" si="9"/>
        <v>16.69608624387903</v>
      </c>
      <c r="T18" s="2">
        <f t="shared" si="10"/>
        <v>58.123087315640262</v>
      </c>
      <c r="U18" s="2">
        <f t="shared" si="11"/>
        <v>58.837058666132492</v>
      </c>
    </row>
    <row r="19" spans="1:21" ht="24" thickTop="1" thickBot="1" x14ac:dyDescent="0.35">
      <c r="A19" s="3">
        <v>3000</v>
      </c>
      <c r="B19" s="3">
        <v>1</v>
      </c>
      <c r="C19" s="3">
        <v>1</v>
      </c>
      <c r="D19" s="3">
        <v>0</v>
      </c>
      <c r="E19" s="2">
        <v>55</v>
      </c>
      <c r="F19" s="2">
        <v>100</v>
      </c>
      <c r="G19" s="3">
        <v>11.4781</v>
      </c>
      <c r="H19" s="3">
        <v>8.7045300000000001</v>
      </c>
      <c r="I19" s="2">
        <f t="shared" si="0"/>
        <v>10.091315</v>
      </c>
      <c r="J19" s="2">
        <f t="shared" si="1"/>
        <v>11.0832888</v>
      </c>
      <c r="K19" s="2">
        <f t="shared" si="2"/>
        <v>6.0087000000000002</v>
      </c>
      <c r="L19" s="2">
        <f t="shared" si="3"/>
        <v>8.5459943999999997</v>
      </c>
      <c r="M19" s="3">
        <v>19.14</v>
      </c>
      <c r="N19" s="2">
        <f t="shared" si="4"/>
        <v>13.30311</v>
      </c>
      <c r="O19" s="2">
        <f t="shared" si="5"/>
        <v>16.221555000000002</v>
      </c>
      <c r="P19" s="2">
        <f t="shared" si="6"/>
        <v>19.260000000000002</v>
      </c>
      <c r="Q19" s="2">
        <f t="shared" si="7"/>
        <v>13.329599999999999</v>
      </c>
      <c r="R19" s="2">
        <f t="shared" si="8"/>
        <v>16.294800000000002</v>
      </c>
      <c r="S19" s="2">
        <f>(ABS(L19 - I19) / I19 )* 100</f>
        <v>15.313371944092522</v>
      </c>
      <c r="T19" s="2">
        <f t="shared" si="10"/>
        <v>60.747682536914191</v>
      </c>
      <c r="U19" s="2">
        <f t="shared" si="11"/>
        <v>61.473504691905887</v>
      </c>
    </row>
    <row r="20" spans="1:21" ht="24" thickTop="1" thickBot="1" x14ac:dyDescent="0.35">
      <c r="A20" s="3">
        <v>4000</v>
      </c>
      <c r="B20" s="3">
        <v>1</v>
      </c>
      <c r="C20" s="3">
        <v>1</v>
      </c>
      <c r="D20" s="3">
        <v>0</v>
      </c>
      <c r="E20" s="2">
        <v>55</v>
      </c>
      <c r="F20" s="2">
        <v>100</v>
      </c>
      <c r="G20" s="3">
        <v>15.224</v>
      </c>
      <c r="H20" s="3">
        <v>11.5184</v>
      </c>
      <c r="I20" s="2">
        <f>AVERAGE(G20,H20)</f>
        <v>13.3712</v>
      </c>
      <c r="J20" s="2">
        <f t="shared" si="1"/>
        <v>14.777718400000001</v>
      </c>
      <c r="K20" s="2">
        <f t="shared" ref="K20" si="12">A20*0.0020029</f>
        <v>8.0116000000000014</v>
      </c>
      <c r="L20" s="2">
        <f t="shared" ref="L20" si="13">AVERAGE(J20,K20)</f>
        <v>11.394659200000001</v>
      </c>
      <c r="M20" s="3">
        <v>19.14</v>
      </c>
      <c r="N20" s="2">
        <f t="shared" ref="N20" si="14">A20*0.00443437</f>
        <v>17.737480000000001</v>
      </c>
      <c r="O20" s="2">
        <f t="shared" ref="O20" si="15">AVERAGE(M20,N20)</f>
        <v>18.438740000000003</v>
      </c>
      <c r="P20" s="2">
        <f t="shared" ref="P20" si="16">A20*0.00642</f>
        <v>25.68</v>
      </c>
      <c r="Q20" s="2">
        <f t="shared" ref="Q20" si="17">A20*0.0044432</f>
        <v>17.772799999999997</v>
      </c>
      <c r="R20" s="2">
        <f t="shared" ref="R20" si="18">AVERAGE(P20,Q20)</f>
        <v>21.726399999999998</v>
      </c>
      <c r="S20" s="2">
        <f>(ABS(L20 - I20) / I20 )* 100</f>
        <v>14.782074907263363</v>
      </c>
      <c r="T20" s="2">
        <f t="shared" si="10"/>
        <v>37.898917075505587</v>
      </c>
      <c r="U20" s="2">
        <f t="shared" ref="U20" si="19">(ABS(R20 - I20) / I20 )* 100</f>
        <v>62.486538231422749</v>
      </c>
    </row>
    <row r="21" spans="1:21" ht="24" thickTop="1" thickBot="1" x14ac:dyDescent="0.35">
      <c r="A21" s="3">
        <v>4500</v>
      </c>
      <c r="B21" s="3">
        <v>1</v>
      </c>
      <c r="C21" s="3">
        <v>1</v>
      </c>
      <c r="D21" s="3">
        <v>0</v>
      </c>
      <c r="E21" s="2">
        <v>55</v>
      </c>
      <c r="F21" s="2">
        <v>100</v>
      </c>
      <c r="G21" s="3">
        <v>17.090299999999999</v>
      </c>
      <c r="H21" s="3">
        <v>12.8765</v>
      </c>
      <c r="I21" s="2">
        <f>AVERAGE(G21,H21)</f>
        <v>14.9834</v>
      </c>
      <c r="J21" s="2">
        <f t="shared" ref="J21" si="20">A21*0.0036944296</f>
        <v>16.624933200000001</v>
      </c>
      <c r="K21" s="2">
        <f t="shared" ref="K21" si="21">A21*0.0020029</f>
        <v>9.0130500000000016</v>
      </c>
      <c r="L21" s="2">
        <f t="shared" ref="L21" si="22">AVERAGE(J21,K21)</f>
        <v>12.8189916</v>
      </c>
      <c r="M21" s="3">
        <v>19.14</v>
      </c>
      <c r="N21" s="2">
        <f t="shared" ref="N21" si="23">A21*0.00443437</f>
        <v>19.954664999999999</v>
      </c>
      <c r="O21" s="2">
        <f t="shared" ref="O21" si="24">AVERAGE(M21,N21)</f>
        <v>19.5473325</v>
      </c>
      <c r="P21" s="2">
        <f t="shared" ref="P21" si="25">A21*0.00642</f>
        <v>28.89</v>
      </c>
      <c r="Q21" s="2">
        <f t="shared" ref="Q21" si="26">A21*0.0044432</f>
        <v>19.994399999999999</v>
      </c>
      <c r="R21" s="2">
        <f t="shared" ref="R21" si="27">AVERAGE(P21,Q21)</f>
        <v>24.4422</v>
      </c>
      <c r="S21" s="2">
        <f>(ABS(L21 - I21) / I21 )* 100</f>
        <v>14.445375548940822</v>
      </c>
      <c r="T21" s="2">
        <f t="shared" ref="T21" si="28">(ABS(O21 - I21) / I21 )* 100</f>
        <v>30.459925651053833</v>
      </c>
      <c r="U21" s="2">
        <f t="shared" ref="U21" si="29">(ABS(R21 - I21) / I21 )* 100</f>
        <v>63.128528905321893</v>
      </c>
    </row>
    <row r="22" spans="1:21" ht="24" thickTop="1" thickBot="1" x14ac:dyDescent="0.35">
      <c r="S22" s="2"/>
      <c r="T22" s="2"/>
      <c r="U22" s="2"/>
    </row>
    <row r="24" spans="1:21" x14ac:dyDescent="0.3">
      <c r="U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0648-1433-4850-8EE2-BF146814A1DB}">
  <dimension ref="A1:D18"/>
  <sheetViews>
    <sheetView workbookViewId="0">
      <selection sqref="A1:C18"/>
    </sheetView>
  </sheetViews>
  <sheetFormatPr defaultRowHeight="14.4" x14ac:dyDescent="0.3"/>
  <cols>
    <col min="1" max="1" width="9.88671875" customWidth="1"/>
    <col min="2" max="2" width="13.44140625" customWidth="1"/>
    <col min="3" max="4" width="25.88671875" customWidth="1"/>
    <col min="5" max="5" width="14.6640625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>
        <v>100</v>
      </c>
      <c r="B2">
        <v>0.58499999999999996</v>
      </c>
      <c r="C2" s="5">
        <v>93.3</v>
      </c>
      <c r="D2" s="5">
        <f>A2*0.9/B2</f>
        <v>153.84615384615387</v>
      </c>
    </row>
    <row r="3" spans="1:4" x14ac:dyDescent="0.3">
      <c r="A3">
        <v>150</v>
      </c>
      <c r="B3">
        <v>0.77059999999999995</v>
      </c>
      <c r="C3" s="5">
        <v>93.3</v>
      </c>
      <c r="D3" s="5">
        <f t="shared" ref="D3:D17" si="0">A3*0.9/B3</f>
        <v>175.18816506618219</v>
      </c>
    </row>
    <row r="4" spans="1:4" x14ac:dyDescent="0.3">
      <c r="A4">
        <v>200</v>
      </c>
      <c r="B4">
        <v>0.95799999999999996</v>
      </c>
      <c r="C4" s="5">
        <v>104.37</v>
      </c>
      <c r="D4" s="5">
        <f t="shared" si="0"/>
        <v>187.89144050104386</v>
      </c>
    </row>
    <row r="5" spans="1:4" x14ac:dyDescent="0.3">
      <c r="A5">
        <v>250</v>
      </c>
      <c r="B5">
        <v>1.1399999999999999</v>
      </c>
      <c r="C5" s="5">
        <v>113.57</v>
      </c>
      <c r="D5" s="5">
        <f t="shared" si="0"/>
        <v>197.36842105263159</v>
      </c>
    </row>
    <row r="6" spans="1:4" x14ac:dyDescent="0.3">
      <c r="A6">
        <v>300</v>
      </c>
      <c r="B6">
        <v>1.33</v>
      </c>
      <c r="C6" s="5">
        <v>120.64</v>
      </c>
      <c r="D6" s="5">
        <f t="shared" si="0"/>
        <v>203.00751879699246</v>
      </c>
    </row>
    <row r="7" spans="1:4" x14ac:dyDescent="0.3">
      <c r="A7">
        <v>350</v>
      </c>
      <c r="B7">
        <v>1.52</v>
      </c>
      <c r="C7" s="5">
        <v>104.09</v>
      </c>
      <c r="D7" s="5">
        <f t="shared" si="0"/>
        <v>207.23684210526315</v>
      </c>
    </row>
    <row r="8" spans="1:4" x14ac:dyDescent="0.3">
      <c r="A8">
        <v>400</v>
      </c>
      <c r="B8">
        <v>1.7109300000000001</v>
      </c>
      <c r="C8" s="5">
        <v>106.6</v>
      </c>
      <c r="D8" s="5">
        <f t="shared" si="0"/>
        <v>210.41188125756167</v>
      </c>
    </row>
    <row r="9" spans="1:4" x14ac:dyDescent="0.3">
      <c r="A9">
        <v>450</v>
      </c>
      <c r="B9">
        <v>1.8934</v>
      </c>
      <c r="C9" s="5">
        <v>101.875</v>
      </c>
      <c r="D9" s="5">
        <f t="shared" si="0"/>
        <v>213.90091898172599</v>
      </c>
    </row>
    <row r="10" spans="1:4" x14ac:dyDescent="0.3">
      <c r="A10">
        <v>500</v>
      </c>
      <c r="B10">
        <v>2.0809000000000002</v>
      </c>
      <c r="C10" s="5">
        <v>106.42</v>
      </c>
      <c r="D10" s="5">
        <f t="shared" si="0"/>
        <v>216.2525830169638</v>
      </c>
    </row>
    <row r="11" spans="1:4" x14ac:dyDescent="0.3">
      <c r="A11">
        <v>550</v>
      </c>
      <c r="B11">
        <v>2.27</v>
      </c>
      <c r="C11" s="5">
        <v>109.2</v>
      </c>
      <c r="D11" s="5">
        <f t="shared" si="0"/>
        <v>218.06167400881057</v>
      </c>
    </row>
    <row r="12" spans="1:4" x14ac:dyDescent="0.3">
      <c r="A12">
        <v>600</v>
      </c>
      <c r="B12">
        <v>2.4700000000000002</v>
      </c>
      <c r="C12" s="5">
        <v>108.4</v>
      </c>
      <c r="D12" s="5">
        <f t="shared" si="0"/>
        <v>218.62348178137651</v>
      </c>
    </row>
    <row r="13" spans="1:4" x14ac:dyDescent="0.3">
      <c r="A13">
        <v>650</v>
      </c>
      <c r="B13">
        <v>2.6579899999999999</v>
      </c>
      <c r="C13" s="5">
        <v>108.7</v>
      </c>
      <c r="D13" s="5">
        <f t="shared" si="0"/>
        <v>220.09112148653682</v>
      </c>
    </row>
    <row r="14" spans="1:4" x14ac:dyDescent="0.3">
      <c r="A14">
        <v>700</v>
      </c>
      <c r="B14">
        <v>2.831</v>
      </c>
      <c r="C14" s="5">
        <v>109.9</v>
      </c>
      <c r="D14" s="5">
        <f t="shared" si="0"/>
        <v>222.53620628753092</v>
      </c>
    </row>
    <row r="15" spans="1:4" x14ac:dyDescent="0.3">
      <c r="A15">
        <v>800</v>
      </c>
      <c r="B15">
        <v>3.2132000000000001</v>
      </c>
      <c r="C15" s="5">
        <v>111.07</v>
      </c>
      <c r="D15" s="5">
        <f t="shared" si="0"/>
        <v>224.07568778787501</v>
      </c>
    </row>
    <row r="16" spans="1:4" x14ac:dyDescent="0.3">
      <c r="A16">
        <v>900</v>
      </c>
      <c r="B16">
        <v>3.62</v>
      </c>
      <c r="C16" s="5">
        <v>110.476</v>
      </c>
      <c r="D16" s="5">
        <f t="shared" si="0"/>
        <v>223.75690607734805</v>
      </c>
    </row>
    <row r="17" spans="1:4" x14ac:dyDescent="0.3">
      <c r="A17">
        <v>1000</v>
      </c>
      <c r="B17">
        <v>3.96</v>
      </c>
      <c r="C17" s="5">
        <v>111.35</v>
      </c>
      <c r="D17" s="5">
        <f t="shared" si="0"/>
        <v>227.27272727272728</v>
      </c>
    </row>
    <row r="18" spans="1:4" x14ac:dyDescent="0.3">
      <c r="C18" s="5" t="s">
        <v>29</v>
      </c>
      <c r="D18" s="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0841-EC00-4C1E-B890-0C066B6A9D57}">
  <dimension ref="A1:F18"/>
  <sheetViews>
    <sheetView workbookViewId="0">
      <selection activeCell="E2" sqref="E2"/>
    </sheetView>
  </sheetViews>
  <sheetFormatPr defaultRowHeight="14.4" x14ac:dyDescent="0.3"/>
  <cols>
    <col min="1" max="1" width="13.21875" customWidth="1"/>
    <col min="2" max="2" width="19" customWidth="1"/>
    <col min="3" max="3" width="28.6640625" customWidth="1"/>
    <col min="4" max="4" width="25.5546875" customWidth="1"/>
    <col min="5" max="5" width="24.88671875" customWidth="1"/>
    <col min="6" max="6" width="18" customWidth="1"/>
  </cols>
  <sheetData>
    <row r="1" spans="1:6" x14ac:dyDescent="0.3">
      <c r="A1" s="5" t="s">
        <v>25</v>
      </c>
      <c r="B1" s="5" t="s">
        <v>33</v>
      </c>
      <c r="C1" s="5" t="s">
        <v>27</v>
      </c>
      <c r="D1" t="s">
        <v>28</v>
      </c>
      <c r="E1" s="5" t="s">
        <v>43</v>
      </c>
      <c r="F1" s="5" t="s">
        <v>42</v>
      </c>
    </row>
    <row r="2" spans="1:6" x14ac:dyDescent="0.3">
      <c r="A2" s="5">
        <v>100</v>
      </c>
      <c r="B2" s="5">
        <v>0.51500000000000001</v>
      </c>
      <c r="C2" s="5">
        <v>91.7</v>
      </c>
      <c r="D2" s="5">
        <f>A2*0.9/B2</f>
        <v>174.75728155339806</v>
      </c>
      <c r="E2" s="5">
        <f>A2*0.9/268.025</f>
        <v>0.33578957186829589</v>
      </c>
      <c r="F2">
        <f>(E2-B2)/B2*100</f>
        <v>-34.798141384796914</v>
      </c>
    </row>
    <row r="3" spans="1:6" x14ac:dyDescent="0.3">
      <c r="A3" s="5">
        <v>150</v>
      </c>
      <c r="B3" s="5">
        <v>0.65100000000000002</v>
      </c>
      <c r="C3" s="5">
        <v>91.3</v>
      </c>
      <c r="D3" s="5">
        <f t="shared" ref="D3:D17" si="0">A3*0.9/B3</f>
        <v>207.37327188940091</v>
      </c>
      <c r="E3" s="5">
        <f t="shared" ref="E3:E17" si="1">A3*0.9/268.025</f>
        <v>0.50368435780244381</v>
      </c>
      <c r="F3">
        <f t="shared" ref="F3:F17" si="2">(E3-B3)/B3*100</f>
        <v>-22.629130905922612</v>
      </c>
    </row>
    <row r="4" spans="1:6" x14ac:dyDescent="0.3">
      <c r="A4" s="5">
        <v>200</v>
      </c>
      <c r="B4" s="5">
        <v>0.79300000000000004</v>
      </c>
      <c r="C4" s="5">
        <v>103.4</v>
      </c>
      <c r="D4" s="5">
        <f t="shared" si="0"/>
        <v>226.98612862547287</v>
      </c>
      <c r="E4" s="5">
        <f t="shared" si="1"/>
        <v>0.67157914373659178</v>
      </c>
      <c r="F4">
        <f t="shared" si="2"/>
        <v>-15.311583387567246</v>
      </c>
    </row>
    <row r="5" spans="1:6" x14ac:dyDescent="0.3">
      <c r="A5" s="5">
        <v>250</v>
      </c>
      <c r="B5" s="5">
        <v>0.94099999999999995</v>
      </c>
      <c r="C5" s="5">
        <v>112.825</v>
      </c>
      <c r="D5" s="5">
        <f t="shared" si="0"/>
        <v>239.10733262486718</v>
      </c>
      <c r="E5" s="5">
        <f t="shared" si="1"/>
        <v>0.83947392967073975</v>
      </c>
      <c r="F5">
        <f t="shared" si="2"/>
        <v>-10.789167941472924</v>
      </c>
    </row>
    <row r="6" spans="1:6" x14ac:dyDescent="0.3">
      <c r="A6" s="5">
        <v>300</v>
      </c>
      <c r="B6" s="5">
        <v>1.0780000000000001</v>
      </c>
      <c r="C6" s="5">
        <v>120</v>
      </c>
      <c r="D6" s="5">
        <f t="shared" si="0"/>
        <v>250.4638218923933</v>
      </c>
      <c r="E6" s="5">
        <f t="shared" si="1"/>
        <v>1.0073687156048876</v>
      </c>
      <c r="F6">
        <f t="shared" si="2"/>
        <v>-6.552067198062379</v>
      </c>
    </row>
    <row r="7" spans="1:6" x14ac:dyDescent="0.3">
      <c r="A7" s="5">
        <v>350</v>
      </c>
      <c r="B7" s="5">
        <v>1.218</v>
      </c>
      <c r="C7" s="5">
        <v>105.2</v>
      </c>
      <c r="D7" s="5">
        <f t="shared" si="0"/>
        <v>258.62068965517244</v>
      </c>
      <c r="E7" s="5">
        <f t="shared" si="1"/>
        <v>1.1752635015390356</v>
      </c>
      <c r="F7">
        <f t="shared" si="2"/>
        <v>-3.5087437160069284</v>
      </c>
    </row>
    <row r="8" spans="1:6" x14ac:dyDescent="0.3">
      <c r="A8" s="5">
        <v>400</v>
      </c>
      <c r="B8" s="5">
        <v>1.3754999999999999</v>
      </c>
      <c r="C8" s="5">
        <v>106.117</v>
      </c>
      <c r="D8" s="5">
        <f t="shared" si="0"/>
        <v>261.72300981461285</v>
      </c>
      <c r="E8" s="5">
        <f t="shared" si="1"/>
        <v>1.3431582874731836</v>
      </c>
      <c r="F8">
        <f t="shared" si="2"/>
        <v>-2.3512695402992652</v>
      </c>
    </row>
    <row r="9" spans="1:6" x14ac:dyDescent="0.3">
      <c r="A9" s="5">
        <v>450</v>
      </c>
      <c r="B9" s="5">
        <v>1.5036</v>
      </c>
      <c r="C9" s="5">
        <v>105.38</v>
      </c>
      <c r="D9" s="5">
        <f t="shared" si="0"/>
        <v>269.35355147645652</v>
      </c>
      <c r="E9" s="5">
        <f t="shared" si="1"/>
        <v>1.5110530734073315</v>
      </c>
      <c r="F9">
        <f t="shared" si="2"/>
        <v>0.4956819238714737</v>
      </c>
    </row>
    <row r="10" spans="1:6" x14ac:dyDescent="0.3">
      <c r="A10" s="5">
        <v>500</v>
      </c>
      <c r="B10" s="5">
        <v>1.6612</v>
      </c>
      <c r="C10" s="5">
        <v>108.5</v>
      </c>
      <c r="D10" s="5">
        <f t="shared" si="0"/>
        <v>270.88851432699255</v>
      </c>
      <c r="E10" s="5">
        <f t="shared" si="1"/>
        <v>1.6789478593414795</v>
      </c>
      <c r="F10">
        <f t="shared" si="2"/>
        <v>1.0683758332217366</v>
      </c>
    </row>
    <row r="11" spans="1:6" x14ac:dyDescent="0.3">
      <c r="A11" s="5">
        <v>550</v>
      </c>
      <c r="B11" s="5">
        <v>1.79</v>
      </c>
      <c r="C11" s="5">
        <v>110.11</v>
      </c>
      <c r="D11" s="5">
        <f t="shared" si="0"/>
        <v>276.53631284916202</v>
      </c>
      <c r="E11" s="5">
        <f t="shared" si="1"/>
        <v>1.8468426452756275</v>
      </c>
      <c r="F11">
        <f t="shared" si="2"/>
        <v>3.1755667751747172</v>
      </c>
    </row>
    <row r="12" spans="1:6" x14ac:dyDescent="0.3">
      <c r="A12" s="5">
        <v>600</v>
      </c>
      <c r="B12" s="5">
        <v>1.919</v>
      </c>
      <c r="C12" s="5">
        <v>108.1</v>
      </c>
      <c r="D12" s="5">
        <f t="shared" si="0"/>
        <v>281.39656070870245</v>
      </c>
      <c r="E12" s="5">
        <f t="shared" si="1"/>
        <v>2.0147374312097752</v>
      </c>
      <c r="F12">
        <f t="shared" si="2"/>
        <v>4.9889229395401342</v>
      </c>
    </row>
    <row r="13" spans="1:6" x14ac:dyDescent="0.3">
      <c r="A13" s="5">
        <v>650</v>
      </c>
      <c r="B13" s="5">
        <v>2.0832999999999999</v>
      </c>
      <c r="C13" s="5">
        <v>111.52</v>
      </c>
      <c r="D13" s="5">
        <f t="shared" si="0"/>
        <v>280.80449287188594</v>
      </c>
      <c r="E13" s="5">
        <f t="shared" si="1"/>
        <v>2.1826322171439232</v>
      </c>
      <c r="F13">
        <f t="shared" si="2"/>
        <v>4.7680227112716977</v>
      </c>
    </row>
    <row r="14" spans="1:6" x14ac:dyDescent="0.3">
      <c r="A14" s="5">
        <v>700</v>
      </c>
      <c r="B14" s="5">
        <v>2.21</v>
      </c>
      <c r="C14" s="5">
        <v>109.65</v>
      </c>
      <c r="D14" s="5">
        <f t="shared" si="0"/>
        <v>285.0678733031674</v>
      </c>
      <c r="E14" s="5">
        <f t="shared" si="1"/>
        <v>2.3505270030780712</v>
      </c>
      <c r="F14">
        <f t="shared" si="2"/>
        <v>6.3586879220846697</v>
      </c>
    </row>
    <row r="15" spans="1:6" x14ac:dyDescent="0.3">
      <c r="A15" s="5">
        <v>800</v>
      </c>
      <c r="B15" s="5">
        <v>2.4641000000000002</v>
      </c>
      <c r="C15" s="5">
        <v>111.07</v>
      </c>
      <c r="D15" s="5">
        <f t="shared" si="0"/>
        <v>292.19593360659064</v>
      </c>
      <c r="E15" s="5">
        <f t="shared" si="1"/>
        <v>2.6863165749463671</v>
      </c>
      <c r="F15">
        <f t="shared" si="2"/>
        <v>9.0181638304600842</v>
      </c>
    </row>
    <row r="16" spans="1:6" x14ac:dyDescent="0.3">
      <c r="A16" s="5">
        <v>900</v>
      </c>
      <c r="B16" s="5">
        <v>2.6629999999999998</v>
      </c>
      <c r="C16" s="5">
        <v>108.06</v>
      </c>
      <c r="D16" s="5">
        <f t="shared" si="0"/>
        <v>304.16823131806234</v>
      </c>
      <c r="E16" s="5">
        <f t="shared" si="1"/>
        <v>3.0221061468146631</v>
      </c>
      <c r="F16">
        <f t="shared" si="2"/>
        <v>13.485022411365499</v>
      </c>
    </row>
    <row r="17" spans="1:6" x14ac:dyDescent="0.3">
      <c r="A17" s="5">
        <v>1000</v>
      </c>
      <c r="B17" s="5">
        <v>2.766</v>
      </c>
      <c r="C17" s="5">
        <v>112.5</v>
      </c>
      <c r="D17" s="5">
        <f t="shared" si="0"/>
        <v>325.37960954446856</v>
      </c>
      <c r="E17" s="5">
        <f t="shared" si="1"/>
        <v>3.357895718682959</v>
      </c>
      <c r="F17">
        <f t="shared" si="2"/>
        <v>21.398977537344866</v>
      </c>
    </row>
    <row r="18" spans="1:6" x14ac:dyDescent="0.3">
      <c r="C18" s="5" t="s">
        <v>31</v>
      </c>
      <c r="D18" s="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3CCB-6C79-443D-9927-356EF84D8E7A}">
  <dimension ref="A1:J18"/>
  <sheetViews>
    <sheetView tabSelected="1" workbookViewId="0">
      <selection activeCell="G32" sqref="G32"/>
    </sheetView>
  </sheetViews>
  <sheetFormatPr defaultRowHeight="14.4" x14ac:dyDescent="0.3"/>
  <cols>
    <col min="1" max="1" width="11.6640625" customWidth="1"/>
    <col min="2" max="2" width="13.21875" customWidth="1"/>
    <col min="3" max="3" width="33.5546875" customWidth="1"/>
    <col min="4" max="4" width="35.33203125" customWidth="1"/>
    <col min="5" max="5" width="14.21875" customWidth="1"/>
    <col min="6" max="6" width="13.6640625" customWidth="1"/>
    <col min="8" max="8" width="21.88671875" customWidth="1"/>
    <col min="9" max="9" width="37" customWidth="1"/>
  </cols>
  <sheetData>
    <row r="1" spans="1:10" x14ac:dyDescent="0.3">
      <c r="A1" s="5" t="s">
        <v>25</v>
      </c>
      <c r="B1" s="5" t="s">
        <v>26</v>
      </c>
      <c r="C1" s="5" t="s">
        <v>40</v>
      </c>
      <c r="D1" s="5" t="s">
        <v>44</v>
      </c>
      <c r="E1" s="5" t="s">
        <v>41</v>
      </c>
      <c r="F1" s="5" t="s">
        <v>33</v>
      </c>
      <c r="G1" s="5" t="s">
        <v>45</v>
      </c>
      <c r="H1" s="5" t="s">
        <v>44</v>
      </c>
      <c r="I1" s="5" t="s">
        <v>46</v>
      </c>
      <c r="J1" s="5" t="s">
        <v>47</v>
      </c>
    </row>
    <row r="2" spans="1:10" x14ac:dyDescent="0.3">
      <c r="A2" s="5">
        <v>100</v>
      </c>
      <c r="B2" s="5">
        <v>0.58499999999999996</v>
      </c>
      <c r="C2" s="5">
        <v>93.3</v>
      </c>
      <c r="D2" s="5">
        <f>A2*0.9/214.14</f>
        <v>0.42028579434015134</v>
      </c>
      <c r="E2">
        <f>(B2-D2)/B2*100</f>
        <v>28.156274471768999</v>
      </c>
      <c r="F2" s="5">
        <v>0.51500000000000001</v>
      </c>
      <c r="G2">
        <f>AVERAGE(B2,F2)</f>
        <v>0.55000000000000004</v>
      </c>
      <c r="H2">
        <f>A2*0.9/268.025</f>
        <v>0.33578957186829589</v>
      </c>
      <c r="I2">
        <f>AVERAGE(D2,H2)</f>
        <v>0.37803768310422359</v>
      </c>
      <c r="J2">
        <f>(G2-I2)/G2*100</f>
        <v>31.265875799232077</v>
      </c>
    </row>
    <row r="3" spans="1:10" x14ac:dyDescent="0.3">
      <c r="A3" s="5">
        <v>150</v>
      </c>
      <c r="B3" s="5">
        <v>0.77059999999999995</v>
      </c>
      <c r="C3" s="5">
        <v>93.3</v>
      </c>
      <c r="D3" s="5">
        <f t="shared" ref="D3:D17" si="0">A3*0.9/214.14</f>
        <v>0.63042869151022696</v>
      </c>
      <c r="E3">
        <f t="shared" ref="E3:E17" si="1">(B3-D3)/B3*100</f>
        <v>18.189892095740074</v>
      </c>
      <c r="F3" s="5">
        <v>0.65100000000000002</v>
      </c>
      <c r="G3">
        <f t="shared" ref="G3:G17" si="2">AVERAGE(B3,F3)</f>
        <v>0.71079999999999999</v>
      </c>
      <c r="H3">
        <f t="shared" ref="H3:H17" si="3">A3*0.9/268.025</f>
        <v>0.50368435780244381</v>
      </c>
      <c r="I3">
        <f t="shared" ref="I3:I17" si="4">AVERAGE(D3,H3)</f>
        <v>0.56705652465633538</v>
      </c>
      <c r="J3">
        <f t="shared" ref="J3:J17" si="5">(G3-I3)/G3*100</f>
        <v>20.22277368368945</v>
      </c>
    </row>
    <row r="4" spans="1:10" x14ac:dyDescent="0.3">
      <c r="A4" s="5">
        <v>200</v>
      </c>
      <c r="B4" s="5">
        <v>0.95799999999999996</v>
      </c>
      <c r="C4" s="5">
        <v>104.37</v>
      </c>
      <c r="D4" s="5">
        <f t="shared" si="0"/>
        <v>0.84057158868030268</v>
      </c>
      <c r="E4">
        <f t="shared" si="1"/>
        <v>12.257662977003891</v>
      </c>
      <c r="F4" s="5">
        <v>0.79300000000000004</v>
      </c>
      <c r="G4">
        <f t="shared" si="2"/>
        <v>0.87549999999999994</v>
      </c>
      <c r="H4">
        <f t="shared" si="3"/>
        <v>0.67157914373659178</v>
      </c>
      <c r="I4">
        <f t="shared" si="4"/>
        <v>0.75607536620844717</v>
      </c>
      <c r="J4">
        <f t="shared" si="5"/>
        <v>13.640734870537152</v>
      </c>
    </row>
    <row r="5" spans="1:10" x14ac:dyDescent="0.3">
      <c r="A5" s="5">
        <v>250</v>
      </c>
      <c r="B5" s="5">
        <v>1.1399999999999999</v>
      </c>
      <c r="C5" s="5">
        <v>113.57</v>
      </c>
      <c r="D5" s="5">
        <f t="shared" si="0"/>
        <v>1.0507144858503783</v>
      </c>
      <c r="E5">
        <f t="shared" si="1"/>
        <v>7.8320626447036492</v>
      </c>
      <c r="F5" s="5">
        <v>0.94099999999999995</v>
      </c>
      <c r="G5">
        <f t="shared" si="2"/>
        <v>1.0405</v>
      </c>
      <c r="H5">
        <f t="shared" si="3"/>
        <v>0.83947392967073975</v>
      </c>
      <c r="I5">
        <f t="shared" si="4"/>
        <v>0.94509420776055908</v>
      </c>
      <c r="J5">
        <f t="shared" si="5"/>
        <v>9.1692255876444886</v>
      </c>
    </row>
    <row r="6" spans="1:10" x14ac:dyDescent="0.3">
      <c r="A6" s="5">
        <v>300</v>
      </c>
      <c r="B6" s="5">
        <v>1.33</v>
      </c>
      <c r="C6" s="5">
        <v>120.64</v>
      </c>
      <c r="D6" s="5">
        <f t="shared" si="0"/>
        <v>1.2608573830204539</v>
      </c>
      <c r="E6">
        <f t="shared" si="1"/>
        <v>5.198693005980914</v>
      </c>
      <c r="F6" s="5">
        <v>1.0780000000000001</v>
      </c>
      <c r="G6">
        <f t="shared" si="2"/>
        <v>1.2040000000000002</v>
      </c>
      <c r="H6">
        <f t="shared" si="3"/>
        <v>1.0073687156048876</v>
      </c>
      <c r="I6">
        <f t="shared" si="4"/>
        <v>1.1341130493126708</v>
      </c>
      <c r="J6">
        <f t="shared" si="5"/>
        <v>5.8045640105755325</v>
      </c>
    </row>
    <row r="7" spans="1:10" x14ac:dyDescent="0.3">
      <c r="A7" s="5">
        <v>350</v>
      </c>
      <c r="B7" s="5">
        <v>1.52</v>
      </c>
      <c r="C7" s="5">
        <v>104.09</v>
      </c>
      <c r="D7" s="5">
        <f t="shared" si="0"/>
        <v>1.4710002801905298</v>
      </c>
      <c r="E7">
        <f t="shared" si="1"/>
        <v>3.2236657769388333</v>
      </c>
      <c r="F7" s="5">
        <v>1.218</v>
      </c>
      <c r="G7">
        <f t="shared" si="2"/>
        <v>1.369</v>
      </c>
      <c r="H7">
        <f t="shared" si="3"/>
        <v>1.1752635015390356</v>
      </c>
      <c r="I7">
        <f t="shared" si="4"/>
        <v>1.3231318908647827</v>
      </c>
      <c r="J7">
        <f t="shared" si="5"/>
        <v>3.3504827710166052</v>
      </c>
    </row>
    <row r="8" spans="1:10" x14ac:dyDescent="0.3">
      <c r="A8" s="5">
        <v>400</v>
      </c>
      <c r="B8" s="5">
        <v>1.7109300000000001</v>
      </c>
      <c r="C8" s="5">
        <v>106.6</v>
      </c>
      <c r="D8" s="5">
        <f t="shared" si="0"/>
        <v>1.6811431773606054</v>
      </c>
      <c r="E8">
        <f t="shared" si="1"/>
        <v>1.7409726078445462</v>
      </c>
      <c r="F8" s="5">
        <v>1.3754999999999999</v>
      </c>
      <c r="G8">
        <f t="shared" si="2"/>
        <v>1.543215</v>
      </c>
      <c r="H8">
        <f t="shared" si="3"/>
        <v>1.3431582874731836</v>
      </c>
      <c r="I8">
        <f t="shared" si="4"/>
        <v>1.5121507324168943</v>
      </c>
      <c r="J8">
        <f t="shared" si="5"/>
        <v>2.0129578563651629</v>
      </c>
    </row>
    <row r="9" spans="1:10" x14ac:dyDescent="0.3">
      <c r="A9" s="5">
        <v>450</v>
      </c>
      <c r="B9" s="5">
        <v>1.8934</v>
      </c>
      <c r="C9" s="5">
        <v>101.875</v>
      </c>
      <c r="D9" s="5">
        <f t="shared" si="0"/>
        <v>1.891286074530681</v>
      </c>
      <c r="E9">
        <f t="shared" si="1"/>
        <v>0.11164706186326129</v>
      </c>
      <c r="F9" s="5">
        <v>1.5036</v>
      </c>
      <c r="G9">
        <f t="shared" si="2"/>
        <v>1.6985000000000001</v>
      </c>
      <c r="H9">
        <f t="shared" si="3"/>
        <v>1.5110530734073315</v>
      </c>
      <c r="I9">
        <f t="shared" si="4"/>
        <v>1.7011695739690063</v>
      </c>
      <c r="J9">
        <f t="shared" si="5"/>
        <v>-0.15717244445134726</v>
      </c>
    </row>
    <row r="10" spans="1:10" x14ac:dyDescent="0.3">
      <c r="A10" s="5">
        <v>500</v>
      </c>
      <c r="B10" s="5">
        <v>2.0809000000000002</v>
      </c>
      <c r="C10" s="5">
        <v>106.42</v>
      </c>
      <c r="D10" s="5">
        <f t="shared" si="0"/>
        <v>2.1014289717007566</v>
      </c>
      <c r="E10">
        <f t="shared" si="1"/>
        <v>-0.98654292377127217</v>
      </c>
      <c r="F10" s="5">
        <v>1.6612</v>
      </c>
      <c r="G10">
        <f t="shared" si="2"/>
        <v>1.8710500000000001</v>
      </c>
      <c r="H10">
        <f t="shared" si="3"/>
        <v>1.6789478593414795</v>
      </c>
      <c r="I10">
        <f t="shared" si="4"/>
        <v>1.8901884155211182</v>
      </c>
      <c r="J10">
        <f t="shared" si="5"/>
        <v>-1.0228703413119937</v>
      </c>
    </row>
    <row r="11" spans="1:10" x14ac:dyDescent="0.3">
      <c r="A11" s="5">
        <v>550</v>
      </c>
      <c r="B11" s="5">
        <v>2.27</v>
      </c>
      <c r="C11" s="5">
        <v>109.2</v>
      </c>
      <c r="D11" s="5">
        <f t="shared" si="0"/>
        <v>2.3115718688708324</v>
      </c>
      <c r="E11">
        <f t="shared" si="1"/>
        <v>-1.8313598621512077</v>
      </c>
      <c r="F11" s="5">
        <v>1.79</v>
      </c>
      <c r="G11">
        <f t="shared" si="2"/>
        <v>2.0300000000000002</v>
      </c>
      <c r="H11">
        <f t="shared" si="3"/>
        <v>1.8468426452756275</v>
      </c>
      <c r="I11">
        <f t="shared" si="4"/>
        <v>2.0792072570732301</v>
      </c>
      <c r="J11">
        <f t="shared" si="5"/>
        <v>-2.424002811489153</v>
      </c>
    </row>
    <row r="12" spans="1:10" x14ac:dyDescent="0.3">
      <c r="A12" s="5">
        <v>600</v>
      </c>
      <c r="B12" s="5">
        <v>2.4700000000000002</v>
      </c>
      <c r="C12" s="5">
        <v>108.4</v>
      </c>
      <c r="D12" s="5">
        <f t="shared" si="0"/>
        <v>2.5217147660409078</v>
      </c>
      <c r="E12">
        <f t="shared" si="1"/>
        <v>-2.093715224328244</v>
      </c>
      <c r="F12" s="5">
        <v>1.919</v>
      </c>
      <c r="G12">
        <f t="shared" si="2"/>
        <v>2.1945000000000001</v>
      </c>
      <c r="H12">
        <f t="shared" si="3"/>
        <v>2.0147374312097752</v>
      </c>
      <c r="I12">
        <f t="shared" si="4"/>
        <v>2.2682260986253415</v>
      </c>
      <c r="J12">
        <f t="shared" si="5"/>
        <v>-3.3595852643126638</v>
      </c>
    </row>
    <row r="13" spans="1:10" x14ac:dyDescent="0.3">
      <c r="A13" s="5">
        <v>650</v>
      </c>
      <c r="B13" s="5">
        <v>2.6579899999999999</v>
      </c>
      <c r="C13" s="5">
        <v>108.7</v>
      </c>
      <c r="D13" s="5">
        <f t="shared" si="0"/>
        <v>2.7318576632109837</v>
      </c>
      <c r="E13">
        <f t="shared" si="1"/>
        <v>-2.7790798013154232</v>
      </c>
      <c r="F13" s="5">
        <v>2.0832999999999999</v>
      </c>
      <c r="G13">
        <f t="shared" si="2"/>
        <v>2.3706449999999997</v>
      </c>
      <c r="H13">
        <f t="shared" si="3"/>
        <v>2.1826322171439232</v>
      </c>
      <c r="I13">
        <f t="shared" si="4"/>
        <v>2.4572449401774534</v>
      </c>
      <c r="J13">
        <f t="shared" si="5"/>
        <v>-3.6530117405792</v>
      </c>
    </row>
    <row r="14" spans="1:10" x14ac:dyDescent="0.3">
      <c r="A14" s="5">
        <v>700</v>
      </c>
      <c r="B14" s="5">
        <v>2.831</v>
      </c>
      <c r="C14" s="5">
        <v>109.9</v>
      </c>
      <c r="D14" s="5">
        <f t="shared" si="0"/>
        <v>2.9420005603810595</v>
      </c>
      <c r="E14">
        <f t="shared" si="1"/>
        <v>-3.9208958099985711</v>
      </c>
      <c r="F14" s="5">
        <v>2.21</v>
      </c>
      <c r="G14">
        <f t="shared" si="2"/>
        <v>2.5205000000000002</v>
      </c>
      <c r="H14">
        <f t="shared" si="3"/>
        <v>2.3505270030780712</v>
      </c>
      <c r="I14">
        <f t="shared" si="4"/>
        <v>2.6462637817295653</v>
      </c>
      <c r="J14">
        <f t="shared" si="5"/>
        <v>-4.9896362519168873</v>
      </c>
    </row>
    <row r="15" spans="1:10" x14ac:dyDescent="0.3">
      <c r="A15" s="5">
        <v>800</v>
      </c>
      <c r="B15" s="5">
        <v>3.2132000000000001</v>
      </c>
      <c r="C15" s="5">
        <v>111.07</v>
      </c>
      <c r="D15" s="5">
        <f t="shared" si="0"/>
        <v>3.3622863547212107</v>
      </c>
      <c r="E15">
        <f t="shared" si="1"/>
        <v>-4.6398093713808874</v>
      </c>
      <c r="F15" s="5">
        <v>2.4641000000000002</v>
      </c>
      <c r="G15">
        <f t="shared" si="2"/>
        <v>2.8386500000000003</v>
      </c>
      <c r="H15">
        <f t="shared" si="3"/>
        <v>2.6863165749463671</v>
      </c>
      <c r="I15">
        <f t="shared" si="4"/>
        <v>3.0243014648337887</v>
      </c>
      <c r="J15">
        <f t="shared" si="5"/>
        <v>-6.5401322753346953</v>
      </c>
    </row>
    <row r="16" spans="1:10" x14ac:dyDescent="0.3">
      <c r="A16" s="5">
        <v>900</v>
      </c>
      <c r="B16" s="5">
        <v>3.62</v>
      </c>
      <c r="C16" s="5">
        <v>110.476</v>
      </c>
      <c r="D16" s="5">
        <f t="shared" si="0"/>
        <v>3.782572149061362</v>
      </c>
      <c r="E16">
        <f t="shared" si="1"/>
        <v>-4.4909433442365154</v>
      </c>
      <c r="F16" s="5">
        <v>2.6629999999999998</v>
      </c>
      <c r="G16">
        <f t="shared" si="2"/>
        <v>3.1414999999999997</v>
      </c>
      <c r="H16">
        <f t="shared" si="3"/>
        <v>3.0221061468146631</v>
      </c>
      <c r="I16">
        <f t="shared" si="4"/>
        <v>3.4023391479380125</v>
      </c>
      <c r="J16">
        <f t="shared" si="5"/>
        <v>-8.3030128262935801</v>
      </c>
    </row>
    <row r="17" spans="1:10" x14ac:dyDescent="0.3">
      <c r="A17" s="5">
        <v>1000</v>
      </c>
      <c r="B17" s="5">
        <v>3.96</v>
      </c>
      <c r="C17" s="5">
        <v>111.35</v>
      </c>
      <c r="D17" s="5">
        <f t="shared" si="0"/>
        <v>4.2028579434015132</v>
      </c>
      <c r="E17">
        <f t="shared" si="1"/>
        <v>-6.1327763485230609</v>
      </c>
      <c r="F17" s="5">
        <v>2.766</v>
      </c>
      <c r="G17">
        <f t="shared" si="2"/>
        <v>3.363</v>
      </c>
      <c r="H17">
        <f t="shared" si="3"/>
        <v>3.357895718682959</v>
      </c>
      <c r="I17">
        <f t="shared" si="4"/>
        <v>3.7803768310422363</v>
      </c>
      <c r="J17">
        <f t="shared" si="5"/>
        <v>-12.410848380679045</v>
      </c>
    </row>
    <row r="18" spans="1:10" x14ac:dyDescent="0.3">
      <c r="C18" s="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Model</vt:lpstr>
      <vt:lpstr>Data</vt:lpstr>
      <vt:lpstr>NMOS</vt:lpstr>
      <vt:lpstr>PMOS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Dembla</dc:creator>
  <cp:lastModifiedBy>Parth Dembla</cp:lastModifiedBy>
  <dcterms:created xsi:type="dcterms:W3CDTF">2025-02-27T10:06:43Z</dcterms:created>
  <dcterms:modified xsi:type="dcterms:W3CDTF">2025-04-21T06:52:26Z</dcterms:modified>
</cp:coreProperties>
</file>