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dafid\Downloads\"/>
    </mc:Choice>
  </mc:AlternateContent>
  <xr:revisionPtr revIDLastSave="0" documentId="13_ncr:1_{7A078ECD-71E1-4CDE-B375-D871D6D7D95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fo" sheetId="1" r:id="rId1"/>
    <sheet name="Calculator" sheetId="2" r:id="rId2"/>
    <sheet name="formData" sheetId="3" r:id="rId3"/>
    <sheet name="Results" sheetId="5" r:id="rId4"/>
    <sheet name="kvkData" sheetId="4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2" i="3" l="1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J3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2" i="3"/>
  <c r="BI3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2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2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2" i="3"/>
  <c r="BF2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6" i="3"/>
  <c r="BF3" i="3"/>
  <c r="BF4" i="3"/>
  <c r="BF5" i="3"/>
  <c r="AZ3" i="3"/>
  <c r="BD2" i="3"/>
  <c r="BD19" i="3"/>
  <c r="BD3" i="3"/>
  <c r="BD4" i="3"/>
  <c r="BD5" i="3"/>
  <c r="BD6" i="3"/>
  <c r="BD7" i="3"/>
  <c r="BE4" i="3" s="1"/>
  <c r="BD8" i="3"/>
  <c r="BD9" i="3"/>
  <c r="BD10" i="3"/>
  <c r="BD11" i="3"/>
  <c r="BD12" i="3"/>
  <c r="BD13" i="3"/>
  <c r="BD14" i="3"/>
  <c r="BD15" i="3"/>
  <c r="BD16" i="3"/>
  <c r="BD17" i="3"/>
  <c r="BD18" i="3"/>
  <c r="BD20" i="3"/>
  <c r="BD21" i="3"/>
  <c r="BD22" i="3"/>
  <c r="BD23" i="3"/>
  <c r="BD24" i="3"/>
  <c r="BE66" i="3" s="1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E70" i="3" s="1"/>
  <c r="BD40" i="3"/>
  <c r="BE26" i="3" s="1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E43" i="3" s="1"/>
  <c r="BD65" i="3"/>
  <c r="BD66" i="3"/>
  <c r="BD67" i="3"/>
  <c r="BD68" i="3"/>
  <c r="BD69" i="3"/>
  <c r="BD70" i="3"/>
  <c r="BD71" i="3"/>
  <c r="BD72" i="3"/>
  <c r="BE51" i="3" s="1"/>
  <c r="BD73" i="3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K62" i="3" s="1"/>
  <c r="BB42" i="3"/>
  <c r="BB43" i="3"/>
  <c r="BB44" i="3"/>
  <c r="BB45" i="3"/>
  <c r="BB46" i="3"/>
  <c r="BB47" i="3"/>
  <c r="BB48" i="3"/>
  <c r="BB49" i="3"/>
  <c r="BK32" i="3" s="1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C35" i="3" s="1"/>
  <c r="BB2" i="3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C37" i="2"/>
  <c r="B37" i="2"/>
  <c r="D32" i="2"/>
  <c r="D31" i="2"/>
  <c r="D30" i="2"/>
  <c r="D33" i="2" s="1"/>
  <c r="D25" i="2"/>
  <c r="D24" i="2"/>
  <c r="D23" i="2"/>
  <c r="D22" i="2"/>
  <c r="D21" i="2"/>
  <c r="D20" i="2"/>
  <c r="D19" i="2"/>
  <c r="D18" i="2"/>
  <c r="D26" i="2" s="1"/>
  <c r="F15" i="2"/>
  <c r="C13" i="2"/>
  <c r="F11" i="2"/>
  <c r="C7" i="2"/>
  <c r="F6" i="2"/>
  <c r="BK44" i="3" l="1"/>
  <c r="BK58" i="3"/>
  <c r="BC54" i="3"/>
  <c r="BC7" i="3"/>
  <c r="BE5" i="3"/>
  <c r="BE68" i="3"/>
  <c r="BE11" i="3"/>
  <c r="BK61" i="3"/>
  <c r="BE8" i="3"/>
  <c r="BK6" i="3"/>
  <c r="BK68" i="3"/>
  <c r="BE10" i="3"/>
  <c r="BE31" i="3"/>
  <c r="BE21" i="3"/>
  <c r="BC15" i="3"/>
  <c r="BE20" i="3"/>
  <c r="BC13" i="3"/>
  <c r="BK52" i="3"/>
  <c r="BC25" i="3"/>
  <c r="BC19" i="3"/>
  <c r="BK43" i="3"/>
  <c r="BL43" i="3" s="1"/>
  <c r="BK26" i="3"/>
  <c r="BL26" i="3" s="1"/>
  <c r="BC21" i="3"/>
  <c r="BK66" i="3"/>
  <c r="BL66" i="3" s="1"/>
  <c r="BK5" i="3"/>
  <c r="BE50" i="3"/>
  <c r="BE42" i="3"/>
  <c r="BE37" i="3"/>
  <c r="BE3" i="3"/>
  <c r="BK51" i="3"/>
  <c r="BL51" i="3" s="1"/>
  <c r="BK42" i="3"/>
  <c r="BE49" i="3"/>
  <c r="BE41" i="3"/>
  <c r="BE25" i="3"/>
  <c r="BC61" i="3"/>
  <c r="BE34" i="3"/>
  <c r="BK35" i="3"/>
  <c r="BK67" i="3"/>
  <c r="BC3" i="3"/>
  <c r="BE17" i="3"/>
  <c r="BE30" i="3"/>
  <c r="BK50" i="3"/>
  <c r="BK11" i="3"/>
  <c r="BK4" i="3"/>
  <c r="BL4" i="3" s="1"/>
  <c r="BE9" i="3"/>
  <c r="BK36" i="3"/>
  <c r="BC30" i="3"/>
  <c r="BK63" i="3"/>
  <c r="BK15" i="3"/>
  <c r="BK10" i="3"/>
  <c r="BK3" i="3"/>
  <c r="BE35" i="3"/>
  <c r="BE67" i="3"/>
  <c r="BE2" i="3"/>
  <c r="BE22" i="3"/>
  <c r="BE69" i="3"/>
  <c r="BE16" i="3"/>
  <c r="BK59" i="3"/>
  <c r="BE46" i="3"/>
  <c r="BE19" i="3"/>
  <c r="BK19" i="3"/>
  <c r="BC31" i="3"/>
  <c r="BC58" i="3"/>
  <c r="BK18" i="3"/>
  <c r="BC10" i="3"/>
  <c r="BC46" i="3"/>
  <c r="BK37" i="3"/>
  <c r="BK69" i="3"/>
  <c r="BK70" i="3"/>
  <c r="BL70" i="3" s="1"/>
  <c r="BK55" i="3"/>
  <c r="BK16" i="3"/>
  <c r="BE36" i="3"/>
  <c r="BE63" i="3"/>
  <c r="BE15" i="3"/>
  <c r="BE59" i="3"/>
  <c r="BE55" i="3"/>
  <c r="BC41" i="3"/>
  <c r="BE40" i="3"/>
  <c r="BE71" i="3"/>
  <c r="BE24" i="3"/>
  <c r="BE56" i="3"/>
  <c r="BC72" i="3"/>
  <c r="BK48" i="3"/>
  <c r="BC40" i="3"/>
  <c r="BK71" i="3"/>
  <c r="BK24" i="3"/>
  <c r="BK56" i="3"/>
  <c r="BC9" i="3"/>
  <c r="BE47" i="3"/>
  <c r="BE39" i="3"/>
  <c r="BE29" i="3"/>
  <c r="BE23" i="3"/>
  <c r="BE14" i="3"/>
  <c r="BE7" i="3"/>
  <c r="BE64" i="3"/>
  <c r="BC73" i="3"/>
  <c r="BK41" i="3"/>
  <c r="BC64" i="3"/>
  <c r="BC32" i="3"/>
  <c r="BC6" i="3"/>
  <c r="BK47" i="3"/>
  <c r="BK39" i="3"/>
  <c r="BC29" i="3"/>
  <c r="BK23" i="3"/>
  <c r="BC14" i="3"/>
  <c r="BK8" i="3"/>
  <c r="BC2" i="3"/>
  <c r="BE72" i="3"/>
  <c r="BE54" i="3"/>
  <c r="BE28" i="3"/>
  <c r="BE12" i="3"/>
  <c r="BE53" i="3"/>
  <c r="BE13" i="3"/>
  <c r="BC17" i="3"/>
  <c r="BC65" i="3"/>
  <c r="BC63" i="3"/>
  <c r="BK46" i="3"/>
  <c r="BK72" i="3"/>
  <c r="BK54" i="3"/>
  <c r="BK28" i="3"/>
  <c r="BK22" i="3"/>
  <c r="BK13" i="3"/>
  <c r="BK7" i="3"/>
  <c r="BK64" i="3"/>
  <c r="BE45" i="3"/>
  <c r="BE38" i="3"/>
  <c r="BE33" i="3"/>
  <c r="BE27" i="3"/>
  <c r="BE57" i="3"/>
  <c r="BE18" i="3"/>
  <c r="BE58" i="3"/>
  <c r="BE6" i="3"/>
  <c r="BK73" i="3"/>
  <c r="BK17" i="3"/>
  <c r="BK49" i="3"/>
  <c r="BK25" i="3"/>
  <c r="BE48" i="3"/>
  <c r="BC62" i="3"/>
  <c r="BC22" i="3"/>
  <c r="BK60" i="3"/>
  <c r="BK45" i="3"/>
  <c r="BC12" i="3"/>
  <c r="BE52" i="3"/>
  <c r="BE44" i="3"/>
  <c r="BL44" i="3" s="1"/>
  <c r="BE73" i="3"/>
  <c r="BE32" i="3"/>
  <c r="BL32" i="3" s="1"/>
  <c r="BE62" i="3"/>
  <c r="BL62" i="3" s="1"/>
  <c r="BE61" i="3"/>
  <c r="BE65" i="3"/>
  <c r="BE60" i="3"/>
  <c r="BL60" i="3" s="1"/>
  <c r="BC39" i="3"/>
  <c r="BC56" i="3"/>
  <c r="BC71" i="3"/>
  <c r="BC53" i="3"/>
  <c r="BC34" i="3"/>
  <c r="BC67" i="3"/>
  <c r="BC47" i="3"/>
  <c r="BC24" i="3"/>
  <c r="BC8" i="3"/>
  <c r="BC23" i="3"/>
  <c r="BC70" i="3"/>
  <c r="BC55" i="3"/>
  <c r="BC37" i="3"/>
  <c r="BC69" i="3"/>
  <c r="BK2" i="3"/>
  <c r="BC16" i="3"/>
  <c r="BC4" i="3"/>
  <c r="BC52" i="3"/>
  <c r="BC44" i="3"/>
  <c r="BC49" i="3"/>
  <c r="BC50" i="3"/>
  <c r="BC42" i="3"/>
  <c r="BK34" i="3"/>
  <c r="BC11" i="3"/>
  <c r="BC59" i="3"/>
  <c r="BC48" i="3"/>
  <c r="BC38" i="3"/>
  <c r="BC27" i="3"/>
  <c r="BK65" i="3"/>
  <c r="BK57" i="3"/>
  <c r="BK33" i="3"/>
  <c r="BK9" i="3"/>
  <c r="BC57" i="3"/>
  <c r="BK40" i="3"/>
  <c r="BC5" i="3"/>
  <c r="BK31" i="3"/>
  <c r="BC45" i="3"/>
  <c r="BC33" i="3"/>
  <c r="BC68" i="3"/>
  <c r="BC60" i="3"/>
  <c r="BC36" i="3"/>
  <c r="BC28" i="3"/>
  <c r="BC20" i="3"/>
  <c r="BK38" i="3"/>
  <c r="BK30" i="3"/>
  <c r="BK14" i="3"/>
  <c r="BC43" i="3"/>
  <c r="BK53" i="3"/>
  <c r="BK29" i="3"/>
  <c r="BK21" i="3"/>
  <c r="BC66" i="3"/>
  <c r="BC18" i="3"/>
  <c r="BK20" i="3"/>
  <c r="BK12" i="3"/>
  <c r="BC26" i="3"/>
  <c r="BC51" i="3"/>
  <c r="BK27" i="3"/>
  <c r="BA2" i="3"/>
  <c r="E37" i="2"/>
  <c r="BL5" i="3" l="1"/>
  <c r="BL58" i="3"/>
  <c r="BO70" i="3" s="1"/>
  <c r="BL71" i="3"/>
  <c r="BL73" i="3"/>
  <c r="BL48" i="3"/>
  <c r="BL30" i="3"/>
  <c r="BL15" i="3"/>
  <c r="BL11" i="3"/>
  <c r="BO66" i="3" s="1"/>
  <c r="BL33" i="3"/>
  <c r="BL7" i="3"/>
  <c r="BL68" i="3"/>
  <c r="BL19" i="3"/>
  <c r="BL35" i="3"/>
  <c r="BL37" i="3"/>
  <c r="BL27" i="3"/>
  <c r="BL53" i="3"/>
  <c r="BL24" i="3"/>
  <c r="BL36" i="3"/>
  <c r="BL69" i="3"/>
  <c r="BL17" i="3"/>
  <c r="BL49" i="3"/>
  <c r="BL20" i="3"/>
  <c r="BL52" i="3"/>
  <c r="BL12" i="3"/>
  <c r="BL64" i="3"/>
  <c r="BO73" i="3" s="1"/>
  <c r="BL22" i="3"/>
  <c r="BL65" i="3"/>
  <c r="BL3" i="3"/>
  <c r="BL6" i="3"/>
  <c r="BL38" i="3"/>
  <c r="BL40" i="3"/>
  <c r="BL21" i="3"/>
  <c r="BL28" i="3"/>
  <c r="BL45" i="3"/>
  <c r="BL54" i="3"/>
  <c r="BL14" i="3"/>
  <c r="BL67" i="3"/>
  <c r="BL9" i="3"/>
  <c r="BL31" i="3"/>
  <c r="BL61" i="3"/>
  <c r="BL72" i="3"/>
  <c r="BL23" i="3"/>
  <c r="BL55" i="3"/>
  <c r="BL34" i="3"/>
  <c r="BL10" i="3"/>
  <c r="BL29" i="3"/>
  <c r="BL59" i="3"/>
  <c r="BL46" i="3"/>
  <c r="BL42" i="3"/>
  <c r="BL25" i="3"/>
  <c r="BL50" i="3"/>
  <c r="BL18" i="3"/>
  <c r="BL39" i="3"/>
  <c r="BL57" i="3"/>
  <c r="BL13" i="3"/>
  <c r="BL47" i="3"/>
  <c r="BL56" i="3"/>
  <c r="BL63" i="3"/>
  <c r="BL16" i="3"/>
  <c r="BL41" i="3"/>
  <c r="BL8" i="3"/>
  <c r="AZ2" i="3"/>
  <c r="BO72" i="3" l="1"/>
  <c r="BO67" i="3"/>
  <c r="BO71" i="3"/>
  <c r="BO65" i="3"/>
  <c r="BO69" i="3"/>
  <c r="BO68" i="3"/>
</calcChain>
</file>

<file path=xl/sharedStrings.xml><?xml version="1.0" encoding="utf-8"?>
<sst xmlns="http://schemas.openxmlformats.org/spreadsheetml/2006/main" count="4147" uniqueCount="438">
  <si>
    <t>Universal Sculptures (Maximum amount of points - 10)</t>
  </si>
  <si>
    <t>0-100(0.002 per head)</t>
  </si>
  <si>
    <t>101-200(0.005 per head)</t>
  </si>
  <si>
    <t>201-300(0.0075 per head)</t>
  </si>
  <si>
    <t>301-400(0.01 per head)</t>
  </si>
  <si>
    <t>401-500(0.012 per head)</t>
  </si>
  <si>
    <t>501-666(0.015 per head)</t>
  </si>
  <si>
    <t>667+(10)</t>
  </si>
  <si>
    <t>Gear including accessories in total of 8 (Maximum amount of points - 10)</t>
  </si>
  <si>
    <t>Golden Stars - to make 6 star</t>
  </si>
  <si>
    <t>Maximum Amount of Points</t>
  </si>
  <si>
    <t>Maximum amount of points - 5</t>
  </si>
  <si>
    <t>10-100               0.5</t>
  </si>
  <si>
    <t>Epic Tier Without ST (0.05 per gear)</t>
  </si>
  <si>
    <t>Epic Tier With ST(0.75 per gear)</t>
  </si>
  <si>
    <t>Legendary Tier Without ST(1 per gear)</t>
  </si>
  <si>
    <t>Legendary Tier With ST(1.25 per gear)</t>
  </si>
  <si>
    <t xml:space="preserve">101- 200             1 </t>
  </si>
  <si>
    <t xml:space="preserve">201- 300             1.5 </t>
  </si>
  <si>
    <t>KVK CONTRIBUTION(Maximum amount of points 34)</t>
  </si>
  <si>
    <t>301- 400             2</t>
  </si>
  <si>
    <t>RSS ASSISTANCE(max pts - 2)</t>
  </si>
  <si>
    <t>DEAD TROOPS(max pts - 4)excluding zero</t>
  </si>
  <si>
    <t>KILLS T4+T5 (max pts - 4)</t>
  </si>
  <si>
    <t>401 -500            3</t>
  </si>
  <si>
    <t>100-200m - 0.5</t>
  </si>
  <si>
    <t>&lt;200k              1</t>
  </si>
  <si>
    <t>&lt;5m               1</t>
  </si>
  <si>
    <t xml:space="preserve">501-600             4 </t>
  </si>
  <si>
    <t>200-300m - 1</t>
  </si>
  <si>
    <t>200-400k        3</t>
  </si>
  <si>
    <t>5m - 10m      3</t>
  </si>
  <si>
    <t>601+                   5</t>
  </si>
  <si>
    <t>300-500m - 1.5</t>
  </si>
  <si>
    <t>400k - 600k    6</t>
  </si>
  <si>
    <t>10 - 15m       6</t>
  </si>
  <si>
    <t>&gt;500m - 2</t>
  </si>
  <si>
    <t>600k - 1m     10</t>
  </si>
  <si>
    <t>15- 25m        10</t>
  </si>
  <si>
    <t>&gt;1m              16</t>
  </si>
  <si>
    <t>&gt; 25m          16</t>
  </si>
  <si>
    <t>EXP</t>
  </si>
  <si>
    <t>Legendary skin - 3 pts</t>
  </si>
  <si>
    <t>Vip 17 - 2pts</t>
  </si>
  <si>
    <t>Player activity - 9 pts</t>
  </si>
  <si>
    <t>Secondary Commander - 4 pts</t>
  </si>
  <si>
    <t>Maximum amount of points - 3</t>
  </si>
  <si>
    <t>(Related to commanders troop type)</t>
  </si>
  <si>
    <t>1.5 pts per 4 hours gameplay during war</t>
  </si>
  <si>
    <t>&gt;400 sculptures needed to max - 0.5</t>
  </si>
  <si>
    <t>0.00592 per 100k EXP</t>
  </si>
  <si>
    <t>301-400 sculptures needed to max - 1</t>
  </si>
  <si>
    <t>201-300 sculptures needed to max - 1.5</t>
  </si>
  <si>
    <t>101-200 sculptures needed to max - 2</t>
  </si>
  <si>
    <t>&lt;101 sculptures needed to max - 3</t>
  </si>
  <si>
    <t>max - 4</t>
  </si>
  <si>
    <t>CALTULATOR</t>
  </si>
  <si>
    <t>UNIVERSAL SCULPTURES</t>
  </si>
  <si>
    <t>PLAYER ACTIVITY</t>
  </si>
  <si>
    <t>INPUT</t>
  </si>
  <si>
    <t>POINTS</t>
  </si>
  <si>
    <t>.</t>
  </si>
  <si>
    <t>SECONDARY COMMANDER</t>
  </si>
  <si>
    <t>Sculptures needed to max</t>
  </si>
  <si>
    <t>GOLDEN STARS</t>
  </si>
  <si>
    <t>&gt;400</t>
  </si>
  <si>
    <t xml:space="preserve">EXP </t>
  </si>
  <si>
    <r>
      <rPr>
        <sz val="10"/>
        <color theme="1"/>
        <rFont val="Arial"/>
      </rPr>
      <t>INPUT</t>
    </r>
    <r>
      <rPr>
        <sz val="7"/>
        <color theme="1"/>
        <rFont val="Arial"/>
      </rPr>
      <t>(How many 100k)</t>
    </r>
  </si>
  <si>
    <t>GEAR</t>
  </si>
  <si>
    <t>Helm</t>
  </si>
  <si>
    <t>Legendary(ST)</t>
  </si>
  <si>
    <t>Chest</t>
  </si>
  <si>
    <t>Sword/Bow/Shield</t>
  </si>
  <si>
    <t>Gloves</t>
  </si>
  <si>
    <t>Epic(ST)</t>
  </si>
  <si>
    <t>Pants</t>
  </si>
  <si>
    <t>Boots</t>
  </si>
  <si>
    <t>Accessory 1</t>
  </si>
  <si>
    <t>Accessory 2</t>
  </si>
  <si>
    <t>TOTAL:</t>
  </si>
  <si>
    <t>KVK CONTRIBUTION</t>
  </si>
  <si>
    <t>RSS ASSISTANCE</t>
  </si>
  <si>
    <t>500m+</t>
  </si>
  <si>
    <t>DEAD TROOPS</t>
  </si>
  <si>
    <t>&lt;200k</t>
  </si>
  <si>
    <t>KILLS(T4+T5)</t>
  </si>
  <si>
    <t>5-10mm</t>
  </si>
  <si>
    <t>LEGENDARY SKIN</t>
  </si>
  <si>
    <t>VIP 17</t>
  </si>
  <si>
    <t>TOTAL POINTS:</t>
  </si>
  <si>
    <t>YES</t>
  </si>
  <si>
    <t>NO</t>
  </si>
  <si>
    <t>Timestamp</t>
  </si>
  <si>
    <t>Governor Name (Game Name)</t>
  </si>
  <si>
    <t>Governor ID</t>
  </si>
  <si>
    <t>Is this your Main or Alternate account in 2101?</t>
  </si>
  <si>
    <t>Current Alliance</t>
  </si>
  <si>
    <t>Power</t>
  </si>
  <si>
    <t>Dead Troops</t>
  </si>
  <si>
    <t>T4 Kills</t>
  </si>
  <si>
    <t>T5 Kills</t>
  </si>
  <si>
    <t>Resource Assistance</t>
  </si>
  <si>
    <t>How much Honor Points do you have right now?</t>
  </si>
  <si>
    <t>Faith Crusader Achievement</t>
  </si>
  <si>
    <t xml:space="preserve">new t4 - old t4 </t>
  </si>
  <si>
    <t>new t5 - old t5</t>
  </si>
  <si>
    <t>TOTAL</t>
  </si>
  <si>
    <t>KVK Rss assistance</t>
  </si>
  <si>
    <t>One Punch Maan</t>
  </si>
  <si>
    <t>Main</t>
  </si>
  <si>
    <t>W01D</t>
  </si>
  <si>
    <t>15 - 24 Million</t>
  </si>
  <si>
    <t>Naga Komodo</t>
  </si>
  <si>
    <t>WG01</t>
  </si>
  <si>
    <t>HQashua</t>
  </si>
  <si>
    <t>it will be over 180k</t>
  </si>
  <si>
    <t>5 - 14 Million</t>
  </si>
  <si>
    <t>No Record</t>
  </si>
  <si>
    <t>No record</t>
  </si>
  <si>
    <t>Macho</t>
  </si>
  <si>
    <t>Jaimin1101</t>
  </si>
  <si>
    <t>180k</t>
  </si>
  <si>
    <t>Frzk</t>
  </si>
  <si>
    <t>Bh Vesha</t>
  </si>
  <si>
    <t>PantlessLeila</t>
  </si>
  <si>
    <t>JAK WINTERFÆLL</t>
  </si>
  <si>
    <t>Ajith Prasad</t>
  </si>
  <si>
    <t>BadSamaritan1</t>
  </si>
  <si>
    <t>K Apollon</t>
  </si>
  <si>
    <t>KAME BR</t>
  </si>
  <si>
    <t>Boutichou</t>
  </si>
  <si>
    <t>Son of war</t>
  </si>
  <si>
    <t>Claudiiia</t>
  </si>
  <si>
    <t>BH CHUCKY</t>
  </si>
  <si>
    <t>Natzwieler</t>
  </si>
  <si>
    <t>WG01 AND W01D</t>
  </si>
  <si>
    <t>MoodyBlackCatZ</t>
  </si>
  <si>
    <t>富岡丶GIYUU</t>
  </si>
  <si>
    <t>212k</t>
  </si>
  <si>
    <t>Ogai</t>
  </si>
  <si>
    <t>GanG8</t>
  </si>
  <si>
    <t>İamKhaldi</t>
  </si>
  <si>
    <t>II Gilgamesh II</t>
  </si>
  <si>
    <t>Ngọc Mai 99</t>
  </si>
  <si>
    <t>CirnE</t>
  </si>
  <si>
    <t>Bh Aranrúth</t>
  </si>
  <si>
    <t>WD Priyanka</t>
  </si>
  <si>
    <t>Alternate (Not Main but is strong enough to fight in KvK)</t>
  </si>
  <si>
    <t>الرحال.</t>
  </si>
  <si>
    <t>Nastapeach</t>
  </si>
  <si>
    <t>Bh Daemon</t>
  </si>
  <si>
    <t>BH ABREK</t>
  </si>
  <si>
    <t>BlooD Dragon</t>
  </si>
  <si>
    <t>Tyrion der I</t>
  </si>
  <si>
    <t>Big swede</t>
  </si>
  <si>
    <t>governorkoki</t>
  </si>
  <si>
    <t>FijianStud</t>
  </si>
  <si>
    <t>189k</t>
  </si>
  <si>
    <t>MUTZ</t>
  </si>
  <si>
    <t>MiSHo</t>
  </si>
  <si>
    <t>DrenZ</t>
  </si>
  <si>
    <t>BHKARAHAN</t>
  </si>
  <si>
    <t>AlvaroBR</t>
  </si>
  <si>
    <t>Fée Lée</t>
  </si>
  <si>
    <t>Un01</t>
  </si>
  <si>
    <t>3Ice</t>
  </si>
  <si>
    <t>dæmon DG</t>
  </si>
  <si>
    <t>Gia Ge</t>
  </si>
  <si>
    <t>iDima</t>
  </si>
  <si>
    <t>lSaadl</t>
  </si>
  <si>
    <t>Rįse</t>
  </si>
  <si>
    <t>K Ares</t>
  </si>
  <si>
    <t>tudor34</t>
  </si>
  <si>
    <t>Sky and Sand</t>
  </si>
  <si>
    <t>KP01</t>
  </si>
  <si>
    <t>JrBornKiller</t>
  </si>
  <si>
    <t>ᴾᴷPadja93</t>
  </si>
  <si>
    <t>Call me daddy 1</t>
  </si>
  <si>
    <t>Aymeric02</t>
  </si>
  <si>
    <t>Medulaa</t>
  </si>
  <si>
    <t>God D Roger96</t>
  </si>
  <si>
    <t>GhislaineA</t>
  </si>
  <si>
    <t>WarGaSawaka (Sawaka Dimoita)</t>
  </si>
  <si>
    <t>007 Ath3lstan</t>
  </si>
  <si>
    <t>XxDario81Mldssx</t>
  </si>
  <si>
    <t>Olin7</t>
  </si>
  <si>
    <t>Gorgasali</t>
  </si>
  <si>
    <t>150k</t>
  </si>
  <si>
    <t>ᴮᴴ LeğenD</t>
  </si>
  <si>
    <t>WillyW</t>
  </si>
  <si>
    <t>King 𝙻𝙼</t>
  </si>
  <si>
    <t>93K</t>
  </si>
  <si>
    <t>Wolf Kent</t>
  </si>
  <si>
    <t>X Aqua X</t>
  </si>
  <si>
    <t>Proximofury</t>
  </si>
  <si>
    <t>Mando</t>
  </si>
  <si>
    <t>218k</t>
  </si>
  <si>
    <t>乂 Scøøby</t>
  </si>
  <si>
    <t>Dampyr27</t>
  </si>
  <si>
    <t>Mavne</t>
  </si>
  <si>
    <t>SansFaille</t>
  </si>
  <si>
    <t>Turbo 001</t>
  </si>
  <si>
    <t>DiMoN4iG</t>
  </si>
  <si>
    <t>Dacorba</t>
  </si>
  <si>
    <t>Anas601</t>
  </si>
  <si>
    <t>Yanglai</t>
  </si>
  <si>
    <t>ᴵᴰMeister</t>
  </si>
  <si>
    <t>ᴮᴴ Eragon</t>
  </si>
  <si>
    <t>Amorphingblob</t>
  </si>
  <si>
    <t>Anubis</t>
  </si>
  <si>
    <t>Dawnetta</t>
  </si>
  <si>
    <t>K Hercules</t>
  </si>
  <si>
    <t>xX GAB Xx</t>
  </si>
  <si>
    <t>Avila</t>
  </si>
  <si>
    <t>134k</t>
  </si>
  <si>
    <t>山の旅人yama</t>
  </si>
  <si>
    <t>WM01</t>
  </si>
  <si>
    <t>Kingston88</t>
  </si>
  <si>
    <t>GooKu</t>
  </si>
  <si>
    <t>Pendo99</t>
  </si>
  <si>
    <t>ChaosConqueror</t>
  </si>
  <si>
    <t>o Damdeok</t>
  </si>
  <si>
    <t>ゆこにこyukoniko</t>
  </si>
  <si>
    <t>LUKE1990</t>
  </si>
  <si>
    <t>LMC1</t>
  </si>
  <si>
    <t>Velvy</t>
  </si>
  <si>
    <t>むっちゃん王国 mugi</t>
  </si>
  <si>
    <t>DMxRagnar</t>
  </si>
  <si>
    <t>Bendjo</t>
  </si>
  <si>
    <t>MortiL XA</t>
  </si>
  <si>
    <t>Snowshed</t>
  </si>
  <si>
    <t>Stu pot</t>
  </si>
  <si>
    <t>D1bbi</t>
  </si>
  <si>
    <t>3.6M</t>
  </si>
  <si>
    <t>Killer svan</t>
  </si>
  <si>
    <t>jancokasu</t>
  </si>
  <si>
    <t>Ïlluminati</t>
  </si>
  <si>
    <t>Gaucho</t>
  </si>
  <si>
    <t>Vmbalelho</t>
  </si>
  <si>
    <t>OP ﾂ</t>
  </si>
  <si>
    <t>Don Pablito</t>
  </si>
  <si>
    <t>メ Astrid</t>
  </si>
  <si>
    <t>Lily</t>
  </si>
  <si>
    <t>Spartan</t>
  </si>
  <si>
    <t>226k</t>
  </si>
  <si>
    <t>Above 25 Million</t>
  </si>
  <si>
    <t>Albertfromsd</t>
  </si>
  <si>
    <t>Maghua</t>
  </si>
  <si>
    <t>F4aye</t>
  </si>
  <si>
    <t>AmorphousBlob</t>
  </si>
  <si>
    <t>Buffering バファリング</t>
  </si>
  <si>
    <t>Gallone</t>
  </si>
  <si>
    <t>DeoExMachina</t>
  </si>
  <si>
    <t>kamikame189</t>
  </si>
  <si>
    <t>LORD GEORGE</t>
  </si>
  <si>
    <t>Halfrex</t>
  </si>
  <si>
    <t>LM01</t>
  </si>
  <si>
    <t>DDTA</t>
  </si>
  <si>
    <t>5.1M</t>
  </si>
  <si>
    <t>Your In-game Name</t>
  </si>
  <si>
    <t>Your In-game ID</t>
  </si>
  <si>
    <t>How many Legendary Universal Sculptures do you have?</t>
  </si>
  <si>
    <t>How many Dazzling Starlight Sculptures do you have?</t>
  </si>
  <si>
    <t>How many Tome of Knowledge (EXP books) do you have? Sum up total amount of EXP and write it down as an integer (Examples :20000000, 1504400, etc )</t>
  </si>
  <si>
    <t>What kind of INFANTRY gear do you have? * ST - infantry specialised [Helm]</t>
  </si>
  <si>
    <t>What kind of INFANTRY gear do you have? * ST - infantry specialised [Chest]</t>
  </si>
  <si>
    <t>What kind of INFANTRY gear do you have? * ST - infantry specialised [Shield/Sword]</t>
  </si>
  <si>
    <t>What kind of INFANTRY gear do you have? * ST - infantry specialised [Gloves]</t>
  </si>
  <si>
    <t>What kind of INFANTRY gear do you have? * ST - infantry specialised [Pants]</t>
  </si>
  <si>
    <t>What kind of INFANTRY gear do you have? * ST - infantry specialised [Boots]</t>
  </si>
  <si>
    <t>What kind of INFANTRY gear do you have? * ST - infantry specialised [Accessory 1]</t>
  </si>
  <si>
    <t>What kind of INFANTRY gear do you have? * ST - infantry specialised [Accessory 2]</t>
  </si>
  <si>
    <t>What kind of Archery gear do you have? * ST - archery specialised [Helm]</t>
  </si>
  <si>
    <t>What kind of Archery gear do you have? * ST - archery specialised [Chest]</t>
  </si>
  <si>
    <t>What kind of Archery gear do you have? * ST - archery specialised [Shield/Sword]</t>
  </si>
  <si>
    <t>What kind of Archery gear do you have? * ST - archery specialised [Gloves]</t>
  </si>
  <si>
    <t>What kind of Archery gear do you have? * ST - archery specialised [Pants]</t>
  </si>
  <si>
    <t>What kind of Archery gear do you have? * ST - archery specialised [Boots]</t>
  </si>
  <si>
    <t>What kind of Archery gear do you have? * ST - archery specialised [Accessory 1]</t>
  </si>
  <si>
    <t>What kind of Archery gear do you have? * ST - archery specialised [Accessory 2]</t>
  </si>
  <si>
    <t>What kind of Cavalry gear do you have? * ST - cavalry specialised [Helm]</t>
  </si>
  <si>
    <t>What kind of Cavalry gear do you have? * ST - cavalry specialised [Chest]</t>
  </si>
  <si>
    <t>What kind of Cavalry gear do you have? * ST - cavalry specialised [Shield/Sword]</t>
  </si>
  <si>
    <t>What kind of Cavalry gear do you have? * ST - cavalry specialised [Gloves]</t>
  </si>
  <si>
    <t>What kind of Cavalry gear do you have? * ST - cavalry specialised [Pants]</t>
  </si>
  <si>
    <t>What kind of Cavalry gear do you have? * ST - cavalry specialised [Boots]</t>
  </si>
  <si>
    <t>What kind of Cavalry gear do you have? * ST - cavalry specialised [Accessory 1]</t>
  </si>
  <si>
    <t>What kind of Cavalry gear do you have? * ST - cavalry specialised [Accessory 2]</t>
  </si>
  <si>
    <t>What level of VIP are you?</t>
  </si>
  <si>
    <t>Do you have Legendary City Skin?</t>
  </si>
  <si>
    <t>Which SOC commanders do you have and at what level their skills are?(description: 1skill - only one skill is at level 5 , 2skills - 2 skills are at level 5, etc.  ) [Guan Yu]</t>
  </si>
  <si>
    <t>Which SOC commanders do you have and at what level their skills are?(description: 1skill - only one skill is at level 5 , 2skills - 2 skills are at level 5, etc.  ) [Ramesses II]</t>
  </si>
  <si>
    <t>Which SOC commanders do you have and at what level their skills are?(description: 1skill - only one skill is at level 5 , 2skills - 2 skills are at level 5, etc.  ) [Yi Sun-sin]</t>
  </si>
  <si>
    <t>Which SOC commanders do you have and at what level their skills are?(description: 1skill - only one skill is at level 5 , 2skills - 2 skills are at level 5, etc.  ) [William I]</t>
  </si>
  <si>
    <t>Which SOC commanders do you have and at what level their skills are?(description: 1skill - only one skill is at level 5 , 2skills - 2 skills are at level 5, etc.  ) [Harald]</t>
  </si>
  <si>
    <t>Which SOC commanders do you have and at what level their skills are?(description: 1skill - only one skill is at level 5 , 2skills - 2 skills are at level 5, etc.  ) [Cyrus]</t>
  </si>
  <si>
    <t>Which SOC commanders do you have and at what level their skills are?(description: 1skill - only one skill is at level 5 , 2skills - 2 skills are at level 5, etc.  ) [Trajan]</t>
  </si>
  <si>
    <t>Which SOC commanders do you have and at what level their skills are?(description: 1skill - only one skill is at level 5 , 2skills - 2 skills are at level 5, etc.  ) [Xiang Yu]</t>
  </si>
  <si>
    <t>Which SOC commanders do you have and at what level their skills are?(description: 1skill - only one skill is at level 5 , 2skills - 2 skills are at level 5, etc.  ) [Cheok ]</t>
  </si>
  <si>
    <t>Which SOC commanders do you have and at what level their skills are?(description: 1skill - only one skill is at level 5 , 2skills - 2 skills are at level 5, etc.  ) [Leonidas I]</t>
  </si>
  <si>
    <t>Which SOC commanders do you have and at what level their skills are?(description: 1skill - only one skill is at level 5 , 2skills - 2 skills are at level 5, etc.  ) [Artemisia I]</t>
  </si>
  <si>
    <t>Which SOC commanders do you have and at what level their skills are?(description: 1skill - only one skill is at level 5 , 2skills - 2 skills are at level 5, etc.  ) [Theodora]</t>
  </si>
  <si>
    <t>Which SOC commanders do you have and at what level their skills are?(description: 1skill - only one skill is at level 5 , 2skills - 2 skills are at level 5, etc.  ) [Chandragupta]</t>
  </si>
  <si>
    <t>Which SOC commanders do you have and at what level their skills are?(description: 1skill - only one skill is at level 5 , 2skills - 2 skills are at level 5, etc.  ) [Zenobia]</t>
  </si>
  <si>
    <t>Which SOC commanders do you have and at what level their skills are?(description: 1skill - only one skill is at level 5 , 2skills - 2 skills are at level 5, etc.  ) [Nebu]</t>
  </si>
  <si>
    <t>Which SOC commanders do you have and at what level their skills are?(description: 1skill - only one skill is at level 5 , 2skills - 2 skills are at level 5, etc.  ) [Moctezuma]</t>
  </si>
  <si>
    <t>Which SOC commanders do you have and at what level their skills are?(description: 1skill - only one skill is at level 5 , 2skills - 2 skills are at level 5, etc.  ) [Jadwiga]</t>
  </si>
  <si>
    <t>Which SOC commanders do you have and at what level their skills are?(description: 1skill - only one skill is at level 5 , 2skills - 2 skills are at level 5, etc.  ) [Pakal]</t>
  </si>
  <si>
    <t xml:space="preserve">Name your favorite commander(s) you want to work with and plan to use it for the kingdom for upcoming kvk 4 </t>
  </si>
  <si>
    <t>Legendary</t>
  </si>
  <si>
    <t>Epic</t>
  </si>
  <si>
    <t>X</t>
  </si>
  <si>
    <t>No</t>
  </si>
  <si>
    <t>Expertised</t>
  </si>
  <si>
    <t>3 skills</t>
  </si>
  <si>
    <t>2 skills</t>
  </si>
  <si>
    <t>Summoned</t>
  </si>
  <si>
    <t>Locked</t>
  </si>
  <si>
    <t>Guan leo, ram ysg zeno yss, work on harald maybe</t>
  </si>
  <si>
    <t>Still be Saladin/Khan/YSG, i am not enough GH to max any SoC's commanders for kvk4</t>
  </si>
  <si>
    <t>ZORO</t>
  </si>
  <si>
    <t>Elite(ST)</t>
  </si>
  <si>
    <t>1 skill</t>
  </si>
  <si>
    <t>Zenobia and Ramsee</t>
  </si>
  <si>
    <t>10-13</t>
  </si>
  <si>
    <t>Sala, alex</t>
  </si>
  <si>
    <t>BH BÖRÜ</t>
  </si>
  <si>
    <t>Yes</t>
  </si>
  <si>
    <t>zenobia theodora yss</t>
  </si>
  <si>
    <t>Astaga Naga (formerly Naga Komodo)</t>
  </si>
  <si>
    <t>Guan, XY, Chandra, William</t>
  </si>
  <si>
    <t>V mbalelho</t>
  </si>
  <si>
    <t>Elite</t>
  </si>
  <si>
    <t>Richard</t>
  </si>
  <si>
    <t>Guan</t>
  </si>
  <si>
    <t>william/xianyu , rameses / nebu, harald</t>
  </si>
  <si>
    <t>The catalyst</t>
  </si>
  <si>
    <t>ysg</t>
  </si>
  <si>
    <t xml:space="preserve">CHADCOW </t>
  </si>
  <si>
    <t>William, Edward, Cao, Mehmed II</t>
  </si>
  <si>
    <t>Badsamaritan1</t>
  </si>
  <si>
    <t>Guan yu, Alex, Saladin, YSG</t>
  </si>
  <si>
    <t xml:space="preserve">Bh Balamir </t>
  </si>
  <si>
    <t xml:space="preserve">Saladin+William Atilla+takeda </t>
  </si>
  <si>
    <t xml:space="preserve">Ramses-ysg Artemis-el cid alex-Charles martel. </t>
  </si>
  <si>
    <t>Guan Yu</t>
  </si>
  <si>
    <t>Evgen2323</t>
  </si>
  <si>
    <t>Александр, ли сон ге, гуань</t>
  </si>
  <si>
    <t>Chandragupta + william</t>
  </si>
  <si>
    <t>CHUCKY</t>
  </si>
  <si>
    <t xml:space="preserve">Saladin-william / Atilla-takeda </t>
  </si>
  <si>
    <t>Gia ge</t>
  </si>
  <si>
    <t xml:space="preserve">Alexander </t>
  </si>
  <si>
    <t xml:space="preserve">Claudiiia </t>
  </si>
  <si>
    <t xml:space="preserve">Attila Ramses Leo Harald </t>
  </si>
  <si>
    <t>ᴮᴴ RIDDICK</t>
  </si>
  <si>
    <t>I. William and Maurya</t>
  </si>
  <si>
    <t>Guan yu</t>
  </si>
  <si>
    <t>maddness</t>
  </si>
  <si>
    <t xml:space="preserve">(Zenobia, Yu Sun Sin, Chandragupta, Xiang Yu, Guan, William) =&gt; Depending on Kingdom's needs.. </t>
  </si>
  <si>
    <t>Guan, Alexander, Richard, YSG, Saladin, Khan</t>
  </si>
  <si>
    <t xml:space="preserve">have no idea </t>
  </si>
  <si>
    <t xml:space="preserve">I dont have idea </t>
  </si>
  <si>
    <t>Guan yu+Leonidas, Harald, Artemisia/ramses, William</t>
  </si>
  <si>
    <t xml:space="preserve">Ramesses, Leo, William </t>
  </si>
  <si>
    <t>AmorphøuSBlob</t>
  </si>
  <si>
    <t>Edward, Guan</t>
  </si>
  <si>
    <t>Guan-You, william, leonidas</t>
  </si>
  <si>
    <t>3ice TH</t>
  </si>
  <si>
    <t>Guanyu theodora athemesia</t>
  </si>
  <si>
    <t>alexander, saladin, guan yu, charles martel</t>
  </si>
  <si>
    <t>Guts</t>
  </si>
  <si>
    <t>Khan, Takeda, Saladin, Attila</t>
  </si>
  <si>
    <t>Atilla  guan william</t>
  </si>
  <si>
    <t>Cadsecar - Ramses</t>
  </si>
  <si>
    <t xml:space="preserve">Guan, (rally), Attila, Takeda (rally or open field), William (use with saladin in open field), ramses (rally or open field) </t>
  </si>
  <si>
    <t>William</t>
  </si>
  <si>
    <t>Ram, Nebu and Artemisia</t>
  </si>
  <si>
    <t>ᴮᴴ Gangster</t>
  </si>
  <si>
    <t>Xiang / Takeda / Chandragupta</t>
  </si>
  <si>
    <t>ArKaM84</t>
  </si>
  <si>
    <t>guan-ramses</t>
  </si>
  <si>
    <t>Leo guan</t>
  </si>
  <si>
    <t>RONIN47</t>
  </si>
  <si>
    <t>Wiliam.sian iu</t>
  </si>
  <si>
    <t>Ramesses/YSG Saladin/æthel Alex/Martel Mina/Cao</t>
  </si>
  <si>
    <t xml:space="preserve">Dampyr27 </t>
  </si>
  <si>
    <t xml:space="preserve">Attila, Takeda (rally or open field), William (pairs with saladin in open field), guan (rally), ramses (rally or open field) </t>
  </si>
  <si>
    <t>Guan Yu - Leonidas</t>
  </si>
  <si>
    <t>Manny manu</t>
  </si>
  <si>
    <t>Ramses</t>
  </si>
  <si>
    <t>GalloNero</t>
  </si>
  <si>
    <t xml:space="preserve">Leonida, Harald. Zeno/yes </t>
  </si>
  <si>
    <t>Chandra, any Archer,garrison ofc</t>
  </si>
  <si>
    <t>sKCid</t>
  </si>
  <si>
    <t xml:space="preserve">Alexandre,Martel,Guan Yu para guerra </t>
  </si>
  <si>
    <t>LU BU</t>
  </si>
  <si>
    <t>Atila + Tagada</t>
  </si>
  <si>
    <t>Sæwaka</t>
  </si>
  <si>
    <t>William/yss, Leonidas</t>
  </si>
  <si>
    <t>Alex-Ysg Saladin-CC</t>
  </si>
  <si>
    <t>Cerete</t>
  </si>
  <si>
    <t>Guanyu</t>
  </si>
  <si>
    <t>Artemisia</t>
  </si>
  <si>
    <t>Giyu</t>
  </si>
  <si>
    <t>Guanyu and Leonidas</t>
  </si>
  <si>
    <t xml:space="preserve">Queen Ems </t>
  </si>
  <si>
    <t>Saladin, Khan, Alex, Richard, some SOC commanders idk yet because I have to unlock them first lol</t>
  </si>
  <si>
    <t>Donutz</t>
  </si>
  <si>
    <t xml:space="preserve">Guan Leo Ramses Harald William </t>
  </si>
  <si>
    <t>Alex</t>
  </si>
  <si>
    <t>velvy</t>
  </si>
  <si>
    <t>william (5444 at present)  open to suggestion for next  im more a field fighter</t>
  </si>
  <si>
    <t xml:space="preserve">Guan, Alexander, YSG, Martel </t>
  </si>
  <si>
    <t>Attila</t>
  </si>
  <si>
    <t xml:space="preserve">Zaraki </t>
  </si>
  <si>
    <t xml:space="preserve">Attila &amp; Ramesis </t>
  </si>
  <si>
    <t>Rise</t>
  </si>
  <si>
    <t xml:space="preserve">Guan, Leônidas,Harald, Ysg, Alex, Martel </t>
  </si>
  <si>
    <t>Ramsees</t>
  </si>
  <si>
    <t xml:space="preserve">Guan Leonidas YSS </t>
  </si>
  <si>
    <t>Thesage27</t>
  </si>
  <si>
    <t xml:space="preserve">Zenobie </t>
  </si>
  <si>
    <t>T4Kills</t>
  </si>
  <si>
    <t>T5Kills</t>
  </si>
  <si>
    <t>TotalKills</t>
  </si>
  <si>
    <t>Kill Points</t>
  </si>
  <si>
    <t>RSS Assistance</t>
  </si>
  <si>
    <t>RSS points</t>
  </si>
  <si>
    <t>1-4h</t>
  </si>
  <si>
    <t>sculputre points</t>
  </si>
  <si>
    <t>star points</t>
  </si>
  <si>
    <t>infantry points</t>
  </si>
  <si>
    <t>Archer Points</t>
  </si>
  <si>
    <t>cav points</t>
  </si>
  <si>
    <t>kill point</t>
  </si>
  <si>
    <t>total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</si>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</sst>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&lt;999950]0.0,&quot;K&quot;;[&lt;999950000]0.0,,&quot;M&quot;;0.0,,,&quot;B&quot;"/>
  </numFmts>
  <fonts count="20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sz val="11"/>
      <color rgb="FF006100"/>
      <name val="Calibri"/>
    </font>
    <font>
      <b/>
      <sz val="11"/>
      <color rgb="FF006100"/>
      <name val="Calibri"/>
    </font>
    <font>
      <b/>
      <sz val="22"/>
      <color rgb="FF006100"/>
      <name val="Calibri"/>
    </font>
    <font>
      <sz val="10"/>
      <color rgb="FF000000"/>
      <name val="Calibri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b/>
      <sz val="10"/>
      <color rgb="FFFF0000"/>
      <name val="Arial"/>
    </font>
    <font>
      <sz val="9"/>
      <color theme="1"/>
      <name val="Arial"/>
    </font>
    <font>
      <b/>
      <sz val="12"/>
      <color theme="1"/>
      <name val="Arial"/>
    </font>
    <font>
      <b/>
      <sz val="11"/>
      <color rgb="FF38761D"/>
      <name val="Arial"/>
    </font>
    <font>
      <sz val="7"/>
      <color theme="1"/>
      <name val="Arial"/>
    </font>
    <font>
      <sz val="10"/>
      <color theme="1"/>
      <name val="Arial"/>
      <family val="2"/>
    </font>
    <font>
      <sz val="9"/>
      <color rgb="FF000000"/>
      <name val="Arial"/>
    </font>
    <font>
      <b/>
      <sz val="9"/>
      <color theme="1"/>
      <name val="Arial"/>
    </font>
    <font>
      <sz val="10"/>
      <color rgb="FF00000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C6EFCE"/>
        <bgColor rgb="FFC6EFCE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D9D9D9"/>
        <bgColor rgb="FFD9D9D9"/>
      </patternFill>
    </fill>
    <fill>
      <patternFill patternType="solid">
        <fgColor rgb="FFC27BA0"/>
        <bgColor rgb="FFC27BA0"/>
      </patternFill>
    </fill>
    <fill>
      <patternFill patternType="solid">
        <fgColor rgb="FFF4B084"/>
        <bgColor rgb="FFF4B084"/>
      </patternFill>
    </fill>
    <fill>
      <patternFill patternType="solid">
        <fgColor rgb="FF9BC2E6"/>
        <bgColor rgb="FF9BC2E6"/>
      </patternFill>
    </fill>
    <fill>
      <patternFill patternType="solid">
        <fgColor rgb="FF8497B0"/>
        <bgColor rgb="FF8497B0"/>
      </patternFill>
    </fill>
    <fill>
      <patternFill patternType="solid">
        <fgColor rgb="FFBFBFBF"/>
        <bgColor rgb="FFBFBFBF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5DE080"/>
        <bgColor rgb="FF5DE08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F0000"/>
        <bgColor rgb="FFFF0000"/>
      </patternFill>
    </fill>
    <fill>
      <patternFill patternType="solid">
        <fgColor rgb="FF85200C"/>
        <bgColor rgb="FF85200C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666666"/>
      </left>
      <right/>
      <top style="thick">
        <color rgb="FF666666"/>
      </top>
      <bottom/>
      <diagonal/>
    </border>
    <border>
      <left/>
      <right/>
      <top style="thick">
        <color rgb="FF666666"/>
      </top>
      <bottom/>
      <diagonal/>
    </border>
    <border>
      <left/>
      <right style="thick">
        <color rgb="FF666666"/>
      </right>
      <top style="thick">
        <color rgb="FF666666"/>
      </top>
      <bottom/>
      <diagonal/>
    </border>
    <border>
      <left style="thick">
        <color rgb="FF666666"/>
      </left>
      <right/>
      <top/>
      <bottom style="thin">
        <color rgb="FF000000"/>
      </bottom>
      <diagonal/>
    </border>
    <border>
      <left/>
      <right style="thick">
        <color rgb="FF666666"/>
      </right>
      <top/>
      <bottom style="thin">
        <color rgb="FF000000"/>
      </bottom>
      <diagonal/>
    </border>
    <border>
      <left style="thick">
        <color rgb="FF666666"/>
      </left>
      <right/>
      <top/>
      <bottom/>
      <diagonal/>
    </border>
    <border>
      <left/>
      <right style="thick">
        <color rgb="FF666666"/>
      </right>
      <top/>
      <bottom/>
      <diagonal/>
    </border>
    <border>
      <left style="thick">
        <color rgb="FF666666"/>
      </left>
      <right/>
      <top style="thin">
        <color rgb="FF000000"/>
      </top>
      <bottom/>
      <diagonal/>
    </border>
    <border>
      <left/>
      <right style="thick">
        <color rgb="FF66666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666666"/>
      </right>
      <top style="thin">
        <color rgb="FF000000"/>
      </top>
      <bottom style="thin">
        <color rgb="FF000000"/>
      </bottom>
      <diagonal/>
    </border>
    <border>
      <left style="thick">
        <color rgb="FF66666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666666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666666"/>
      </left>
      <right/>
      <top/>
      <bottom style="thick">
        <color rgb="FF666666"/>
      </bottom>
      <diagonal/>
    </border>
    <border>
      <left/>
      <right/>
      <top/>
      <bottom style="thick">
        <color rgb="FF666666"/>
      </bottom>
      <diagonal/>
    </border>
    <border>
      <left style="thin">
        <color rgb="FF000000"/>
      </left>
      <right/>
      <top/>
      <bottom style="thick">
        <color rgb="FF666666"/>
      </bottom>
      <diagonal/>
    </border>
    <border>
      <left/>
      <right style="thick">
        <color rgb="FF666666"/>
      </right>
      <top/>
      <bottom style="thick">
        <color rgb="FF666666"/>
      </bottom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1" fillId="0" borderId="5" xfId="0" applyFont="1" applyBorder="1" applyAlignment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4" fillId="3" borderId="9" xfId="0" applyFont="1" applyFill="1" applyBorder="1" applyAlignment="1"/>
    <xf numFmtId="0" fontId="2" fillId="5" borderId="5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1" fillId="0" borderId="5" xfId="0" applyFont="1" applyBorder="1" applyAlignment="1"/>
    <xf numFmtId="0" fontId="1" fillId="0" borderId="0" xfId="0" applyFont="1" applyAlignment="1"/>
    <xf numFmtId="0" fontId="1" fillId="6" borderId="4" xfId="0" applyFont="1" applyFill="1" applyBorder="1" applyAlignment="1"/>
    <xf numFmtId="0" fontId="2" fillId="6" borderId="10" xfId="0" applyFont="1" applyFill="1" applyBorder="1" applyAlignment="1">
      <alignment horizontal="center"/>
    </xf>
    <xf numFmtId="0" fontId="1" fillId="6" borderId="5" xfId="0" applyFont="1" applyFill="1" applyBorder="1" applyAlignment="1"/>
    <xf numFmtId="0" fontId="1" fillId="0" borderId="5" xfId="0" applyFont="1" applyBorder="1" applyAlignment="1">
      <alignment horizontal="left"/>
    </xf>
    <xf numFmtId="0" fontId="1" fillId="0" borderId="4" xfId="0" applyFont="1" applyBorder="1" applyAlignment="1"/>
    <xf numFmtId="0" fontId="1" fillId="0" borderId="8" xfId="0" applyFont="1" applyBorder="1" applyAlignment="1"/>
    <xf numFmtId="0" fontId="2" fillId="7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1" borderId="11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0" borderId="14" xfId="0" applyFont="1" applyBorder="1" applyAlignment="1"/>
    <xf numFmtId="0" fontId="8" fillId="0" borderId="11" xfId="0" applyFont="1" applyBorder="1" applyAlignment="1">
      <alignment horizontal="center"/>
    </xf>
    <xf numFmtId="0" fontId="1" fillId="0" borderId="9" xfId="0" applyFont="1" applyBorder="1" applyAlignment="1"/>
    <xf numFmtId="0" fontId="1" fillId="0" borderId="10" xfId="0" applyFont="1" applyBorder="1" applyAlignment="1"/>
    <xf numFmtId="0" fontId="8" fillId="0" borderId="20" xfId="0" applyFont="1" applyBorder="1"/>
    <xf numFmtId="0" fontId="8" fillId="0" borderId="21" xfId="0" applyFont="1" applyBorder="1"/>
    <xf numFmtId="0" fontId="8" fillId="13" borderId="20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8" fillId="0" borderId="11" xfId="0" applyFont="1" applyBorder="1" applyAlignment="1"/>
    <xf numFmtId="0" fontId="11" fillId="0" borderId="24" xfId="0" applyFont="1" applyBorder="1"/>
    <xf numFmtId="0" fontId="8" fillId="15" borderId="25" xfId="0" applyFont="1" applyFill="1" applyBorder="1" applyAlignment="1"/>
    <xf numFmtId="0" fontId="11" fillId="15" borderId="11" xfId="0" applyFont="1" applyFill="1" applyBorder="1"/>
    <xf numFmtId="0" fontId="8" fillId="15" borderId="18" xfId="0" applyFont="1" applyFill="1" applyBorder="1" applyAlignment="1"/>
    <xf numFmtId="0" fontId="8" fillId="15" borderId="8" xfId="0" applyFont="1" applyFill="1" applyBorder="1"/>
    <xf numFmtId="0" fontId="10" fillId="0" borderId="20" xfId="0" applyFont="1" applyBorder="1"/>
    <xf numFmtId="0" fontId="8" fillId="17" borderId="20" xfId="0" applyFont="1" applyFill="1" applyBorder="1" applyAlignment="1">
      <alignment horizontal="center"/>
    </xf>
    <xf numFmtId="0" fontId="8" fillId="17" borderId="5" xfId="0" applyFont="1" applyFill="1" applyBorder="1" applyAlignment="1">
      <alignment horizontal="center"/>
    </xf>
    <xf numFmtId="0" fontId="8" fillId="0" borderId="25" xfId="0" applyFont="1" applyBorder="1" applyAlignment="1"/>
    <xf numFmtId="0" fontId="11" fillId="0" borderId="11" xfId="0" applyFont="1" applyBorder="1"/>
    <xf numFmtId="0" fontId="8" fillId="0" borderId="18" xfId="0" applyFont="1" applyBorder="1"/>
    <xf numFmtId="0" fontId="8" fillId="0" borderId="8" xfId="0" applyFont="1" applyBorder="1"/>
    <xf numFmtId="0" fontId="8" fillId="7" borderId="6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0" borderId="11" xfId="0" applyFont="1" applyBorder="1"/>
    <xf numFmtId="0" fontId="8" fillId="18" borderId="27" xfId="0" applyFont="1" applyFill="1" applyBorder="1"/>
    <xf numFmtId="0" fontId="8" fillId="0" borderId="0" xfId="0" applyFont="1" applyAlignment="1"/>
    <xf numFmtId="0" fontId="10" fillId="4" borderId="25" xfId="0" applyFont="1" applyFill="1" applyBorder="1" applyAlignment="1"/>
    <xf numFmtId="0" fontId="8" fillId="0" borderId="14" xfId="0" applyFont="1" applyBorder="1" applyAlignment="1"/>
    <xf numFmtId="0" fontId="8" fillId="0" borderId="9" xfId="0" applyFont="1" applyBorder="1" applyAlignment="1"/>
    <xf numFmtId="0" fontId="8" fillId="0" borderId="10" xfId="0" applyFont="1" applyBorder="1" applyAlignment="1"/>
    <xf numFmtId="0" fontId="10" fillId="0" borderId="12" xfId="0" applyFont="1" applyBorder="1" applyAlignment="1">
      <alignment horizontal="center"/>
    </xf>
    <xf numFmtId="0" fontId="8" fillId="16" borderId="3" xfId="0" applyFont="1" applyFill="1" applyBorder="1"/>
    <xf numFmtId="0" fontId="10" fillId="6" borderId="25" xfId="0" applyFont="1" applyFill="1" applyBorder="1" applyAlignment="1"/>
    <xf numFmtId="0" fontId="10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right"/>
    </xf>
    <xf numFmtId="0" fontId="10" fillId="19" borderId="25" xfId="0" applyFont="1" applyFill="1" applyBorder="1" applyAlignment="1"/>
    <xf numFmtId="0" fontId="10" fillId="20" borderId="11" xfId="0" applyFont="1" applyFill="1" applyBorder="1" applyAlignment="1"/>
    <xf numFmtId="0" fontId="11" fillId="0" borderId="25" xfId="0" applyFont="1" applyBorder="1"/>
    <xf numFmtId="0" fontId="8" fillId="0" borderId="28" xfId="0" applyFont="1" applyBorder="1"/>
    <xf numFmtId="0" fontId="8" fillId="0" borderId="29" xfId="0" applyFont="1" applyBorder="1"/>
    <xf numFmtId="0" fontId="16" fillId="0" borderId="0" xfId="0" applyFont="1" applyAlignment="1"/>
    <xf numFmtId="0" fontId="17" fillId="22" borderId="0" xfId="0" applyFont="1" applyFill="1" applyAlignment="1">
      <alignment horizontal="left"/>
    </xf>
    <xf numFmtId="0" fontId="18" fillId="24" borderId="0" xfId="0" applyFont="1" applyFill="1" applyAlignment="1">
      <alignment horizontal="center"/>
    </xf>
    <xf numFmtId="0" fontId="12" fillId="24" borderId="0" xfId="0" applyFont="1" applyFill="1"/>
    <xf numFmtId="164" fontId="17" fillId="22" borderId="0" xfId="0" applyNumberFormat="1" applyFont="1" applyFill="1" applyAlignment="1">
      <alignment horizontal="right"/>
    </xf>
    <xf numFmtId="0" fontId="17" fillId="22" borderId="0" xfId="0" applyFont="1" applyFill="1" applyAlignment="1">
      <alignment horizontal="right"/>
    </xf>
    <xf numFmtId="0" fontId="17" fillId="24" borderId="0" xfId="0" applyFont="1" applyFill="1" applyAlignment="1">
      <alignment horizontal="right"/>
    </xf>
    <xf numFmtId="165" fontId="12" fillId="24" borderId="0" xfId="0" applyNumberFormat="1" applyFont="1" applyFill="1"/>
    <xf numFmtId="165" fontId="12" fillId="24" borderId="0" xfId="0" applyNumberFormat="1" applyFont="1" applyFill="1" applyAlignment="1">
      <alignment horizontal="right"/>
    </xf>
    <xf numFmtId="0" fontId="17" fillId="15" borderId="0" xfId="0" applyFont="1" applyFill="1" applyAlignment="1">
      <alignment horizontal="right"/>
    </xf>
    <xf numFmtId="165" fontId="12" fillId="15" borderId="0" xfId="0" applyNumberFormat="1" applyFont="1" applyFill="1" applyAlignment="1">
      <alignment horizontal="right"/>
    </xf>
    <xf numFmtId="165" fontId="12" fillId="23" borderId="0" xfId="0" applyNumberFormat="1" applyFont="1" applyFill="1" applyAlignment="1">
      <alignment horizontal="right"/>
    </xf>
    <xf numFmtId="164" fontId="17" fillId="23" borderId="0" xfId="0" applyNumberFormat="1" applyFont="1" applyFill="1" applyAlignment="1">
      <alignment horizontal="right"/>
    </xf>
    <xf numFmtId="0" fontId="17" fillId="23" borderId="0" xfId="0" applyFont="1" applyFill="1" applyAlignment="1">
      <alignment horizontal="left"/>
    </xf>
    <xf numFmtId="0" fontId="17" fillId="23" borderId="0" xfId="0" applyFont="1" applyFill="1" applyAlignment="1">
      <alignment horizontal="right"/>
    </xf>
    <xf numFmtId="3" fontId="17" fillId="23" borderId="0" xfId="0" applyNumberFormat="1" applyFont="1" applyFill="1" applyAlignment="1">
      <alignment horizontal="right"/>
    </xf>
    <xf numFmtId="164" fontId="17" fillId="25" borderId="0" xfId="0" applyNumberFormat="1" applyFont="1" applyFill="1" applyAlignment="1">
      <alignment horizontal="right"/>
    </xf>
    <xf numFmtId="0" fontId="17" fillId="25" borderId="0" xfId="0" applyFont="1" applyFill="1" applyAlignment="1">
      <alignment horizontal="left"/>
    </xf>
    <xf numFmtId="0" fontId="17" fillId="25" borderId="0" xfId="0" applyFont="1" applyFill="1" applyAlignment="1">
      <alignment horizontal="right"/>
    </xf>
    <xf numFmtId="165" fontId="12" fillId="26" borderId="0" xfId="0" applyNumberFormat="1" applyFont="1" applyFill="1" applyAlignment="1">
      <alignment horizontal="right"/>
    </xf>
    <xf numFmtId="3" fontId="17" fillId="22" borderId="0" xfId="0" applyNumberFormat="1" applyFont="1" applyFill="1" applyAlignment="1">
      <alignment horizontal="right"/>
    </xf>
    <xf numFmtId="164" fontId="17" fillId="15" borderId="0" xfId="0" applyNumberFormat="1" applyFont="1" applyFill="1" applyAlignment="1">
      <alignment horizontal="right"/>
    </xf>
    <xf numFmtId="0" fontId="17" fillId="15" borderId="0" xfId="0" applyFont="1" applyFill="1" applyAlignment="1">
      <alignment horizontal="left"/>
    </xf>
    <xf numFmtId="164" fontId="17" fillId="26" borderId="0" xfId="0" applyNumberFormat="1" applyFont="1" applyFill="1" applyAlignment="1">
      <alignment horizontal="right"/>
    </xf>
    <xf numFmtId="0" fontId="17" fillId="26" borderId="0" xfId="0" applyFont="1" applyFill="1" applyAlignment="1">
      <alignment horizontal="left"/>
    </xf>
    <xf numFmtId="0" fontId="17" fillId="26" borderId="0" xfId="0" applyFont="1" applyFill="1" applyAlignment="1">
      <alignment horizontal="right"/>
    </xf>
    <xf numFmtId="0" fontId="17" fillId="27" borderId="0" xfId="0" applyFont="1" applyFill="1" applyAlignment="1">
      <alignment horizontal="right"/>
    </xf>
    <xf numFmtId="164" fontId="8" fillId="22" borderId="0" xfId="0" applyNumberFormat="1" applyFont="1" applyFill="1" applyAlignment="1">
      <alignment horizontal="right"/>
    </xf>
    <xf numFmtId="0" fontId="8" fillId="22" borderId="0" xfId="0" applyFont="1" applyFill="1" applyAlignment="1"/>
    <xf numFmtId="0" fontId="8" fillId="22" borderId="0" xfId="0" applyFont="1" applyFill="1" applyAlignment="1">
      <alignment horizontal="right"/>
    </xf>
    <xf numFmtId="0" fontId="12" fillId="24" borderId="0" xfId="0" applyFont="1" applyFill="1" applyAlignment="1">
      <alignment horizontal="left"/>
    </xf>
    <xf numFmtId="22" fontId="12" fillId="22" borderId="0" xfId="0" applyNumberFormat="1" applyFont="1" applyFill="1" applyAlignment="1">
      <alignment horizontal="left"/>
    </xf>
    <xf numFmtId="0" fontId="12" fillId="22" borderId="0" xfId="0" applyFont="1" applyFill="1" applyAlignment="1">
      <alignment horizontal="left"/>
    </xf>
    <xf numFmtId="0" fontId="12" fillId="24" borderId="0" xfId="0" applyFont="1" applyFill="1" applyAlignment="1">
      <alignment horizontal="right"/>
    </xf>
    <xf numFmtId="0" fontId="0" fillId="0" borderId="0" xfId="0" applyFont="1" applyAlignment="1"/>
    <xf numFmtId="0" fontId="8" fillId="0" borderId="0" xfId="0" applyFont="1"/>
    <xf numFmtId="164" fontId="8" fillId="0" borderId="0" xfId="0" applyNumberFormat="1" applyFont="1" applyAlignment="1"/>
    <xf numFmtId="0" fontId="8" fillId="0" borderId="0" xfId="0" applyFont="1" applyAlignment="1"/>
    <xf numFmtId="0" fontId="8" fillId="0" borderId="0" xfId="0" quotePrefix="1" applyFont="1" applyAlignme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4" borderId="4" xfId="0" applyFont="1" applyFill="1" applyBorder="1" applyAlignment="1">
      <alignment horizontal="center"/>
    </xf>
    <xf numFmtId="0" fontId="5" fillId="3" borderId="9" xfId="0" applyFont="1" applyFill="1" applyBorder="1" applyAlignment="1"/>
    <xf numFmtId="0" fontId="3" fillId="0" borderId="9" xfId="0" applyFont="1" applyBorder="1"/>
    <xf numFmtId="0" fontId="6" fillId="3" borderId="9" xfId="0" applyFont="1" applyFill="1" applyBorder="1" applyAlignment="1">
      <alignment horizontal="center"/>
    </xf>
    <xf numFmtId="0" fontId="3" fillId="0" borderId="10" xfId="0" applyFont="1" applyBorder="1"/>
    <xf numFmtId="0" fontId="13" fillId="18" borderId="12" xfId="0" applyFont="1" applyFill="1" applyBorder="1" applyAlignment="1">
      <alignment horizontal="center"/>
    </xf>
    <xf numFmtId="0" fontId="3" fillId="0" borderId="13" xfId="0" applyFont="1" applyBorder="1"/>
    <xf numFmtId="0" fontId="10" fillId="16" borderId="22" xfId="0" applyFont="1" applyFill="1" applyBorder="1" applyAlignment="1">
      <alignment horizontal="center"/>
    </xf>
    <xf numFmtId="0" fontId="14" fillId="21" borderId="1" xfId="0" applyFont="1" applyFill="1" applyBorder="1" applyAlignment="1">
      <alignment horizontal="center"/>
    </xf>
    <xf numFmtId="0" fontId="3" fillId="0" borderId="26" xfId="0" applyFont="1" applyBorder="1"/>
    <xf numFmtId="0" fontId="3" fillId="0" borderId="21" xfId="0" applyFont="1" applyBorder="1"/>
    <xf numFmtId="0" fontId="9" fillId="21" borderId="4" xfId="0" applyFont="1" applyFill="1" applyBorder="1" applyAlignment="1">
      <alignment horizontal="center" vertical="center"/>
    </xf>
    <xf numFmtId="0" fontId="3" fillId="0" borderId="30" xfId="0" applyFont="1" applyBorder="1"/>
    <xf numFmtId="0" fontId="3" fillId="0" borderId="31" xfId="0" applyFont="1" applyBorder="1"/>
    <xf numFmtId="0" fontId="9" fillId="12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10" fillId="13" borderId="22" xfId="0" applyFont="1" applyFill="1" applyBorder="1" applyAlignment="1">
      <alignment horizontal="center"/>
    </xf>
    <xf numFmtId="0" fontId="10" fillId="14" borderId="12" xfId="0" applyFont="1" applyFill="1" applyBorder="1" applyAlignment="1">
      <alignment horizontal="center"/>
    </xf>
    <xf numFmtId="0" fontId="3" fillId="0" borderId="23" xfId="0" applyFont="1" applyBorder="1"/>
    <xf numFmtId="0" fontId="10" fillId="16" borderId="1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6" fillId="28" borderId="0" xfId="0" applyFont="1" applyFill="1" applyAlignment="1"/>
    <xf numFmtId="0" fontId="0" fillId="28" borderId="0" xfId="0" applyFont="1" applyFill="1" applyAlignment="1"/>
    <xf numFmtId="0" fontId="1" fillId="28" borderId="0" xfId="0" applyFont="1" applyFill="1" applyAlignment="1">
      <alignment horizontal="center"/>
    </xf>
    <xf numFmtId="0" fontId="16" fillId="0" borderId="0" xfId="0" applyFont="1" applyFill="1" applyAlignment="1"/>
    <xf numFmtId="0" fontId="0" fillId="0" borderId="0" xfId="0" applyFont="1" applyFill="1" applyAlignment="1"/>
    <xf numFmtId="0" fontId="1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4"/>
  <sheetViews>
    <sheetView workbookViewId="0">
      <selection activeCell="B9" sqref="B9:E9"/>
    </sheetView>
  </sheetViews>
  <sheetFormatPr baseColWidth="10" defaultColWidth="14.44140625" defaultRowHeight="15.75" customHeight="1" x14ac:dyDescent="0.25"/>
  <cols>
    <col min="1" max="1" width="31.109375" customWidth="1"/>
    <col min="2" max="2" width="32.5546875" customWidth="1"/>
    <col min="3" max="3" width="29" customWidth="1"/>
    <col min="4" max="4" width="37.109375" customWidth="1"/>
    <col min="5" max="5" width="40" customWidth="1"/>
    <col min="6" max="6" width="30.109375" customWidth="1"/>
    <col min="7" max="7" width="21.5546875" customWidth="1"/>
  </cols>
  <sheetData>
    <row r="1" spans="1:7" ht="15.75" customHeight="1" x14ac:dyDescent="0.3">
      <c r="A1" s="1"/>
      <c r="B1" s="2"/>
      <c r="C1" s="110" t="s">
        <v>0</v>
      </c>
      <c r="D1" s="111"/>
      <c r="E1" s="112"/>
      <c r="F1" s="2"/>
      <c r="G1" s="3"/>
    </row>
    <row r="2" spans="1:7" ht="15.75" customHeight="1" x14ac:dyDescent="0.3">
      <c r="A2" s="4"/>
      <c r="B2" s="5"/>
      <c r="C2" s="113"/>
      <c r="D2" s="114"/>
      <c r="E2" s="115"/>
      <c r="F2" s="5"/>
      <c r="G2" s="6"/>
    </row>
    <row r="3" spans="1:7" ht="15.75" customHeight="1" x14ac:dyDescent="0.3">
      <c r="A3" s="4"/>
      <c r="B3" s="5"/>
      <c r="C3" s="116"/>
      <c r="D3" s="117"/>
      <c r="E3" s="118"/>
      <c r="F3" s="5"/>
      <c r="G3" s="6"/>
    </row>
    <row r="4" spans="1:7" ht="15.75" customHeight="1" x14ac:dyDescent="0.3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9" t="s">
        <v>7</v>
      </c>
    </row>
    <row r="5" spans="1:7" ht="15.75" customHeight="1" x14ac:dyDescent="0.3">
      <c r="A5" s="10"/>
      <c r="B5" s="11"/>
      <c r="C5" s="11"/>
      <c r="D5" s="11"/>
      <c r="E5" s="11"/>
      <c r="F5" s="11"/>
      <c r="G5" s="12"/>
    </row>
    <row r="6" spans="1:7" ht="15.75" customHeight="1" x14ac:dyDescent="0.3">
      <c r="A6" s="13"/>
      <c r="B6" s="5"/>
      <c r="C6" s="119" t="s">
        <v>8</v>
      </c>
      <c r="D6" s="115"/>
      <c r="E6" s="6"/>
      <c r="F6" s="14" t="s">
        <v>9</v>
      </c>
      <c r="G6" s="5"/>
    </row>
    <row r="7" spans="1:7" ht="15.75" customHeight="1" x14ac:dyDescent="0.3">
      <c r="A7" s="120" t="s">
        <v>10</v>
      </c>
      <c r="B7" s="5"/>
      <c r="C7" s="116"/>
      <c r="D7" s="118"/>
      <c r="E7" s="6"/>
      <c r="F7" s="15" t="s">
        <v>11</v>
      </c>
      <c r="G7" s="5"/>
    </row>
    <row r="8" spans="1:7" ht="15.75" customHeight="1" x14ac:dyDescent="0.3">
      <c r="A8" s="121"/>
      <c r="B8" s="5"/>
      <c r="C8" s="5"/>
      <c r="D8" s="5"/>
      <c r="E8" s="6"/>
      <c r="F8" s="16" t="s">
        <v>12</v>
      </c>
      <c r="G8" s="5"/>
    </row>
    <row r="9" spans="1:7" ht="15.75" customHeight="1" x14ac:dyDescent="0.3">
      <c r="A9" s="122">
        <v>80</v>
      </c>
      <c r="B9" s="17" t="s">
        <v>13</v>
      </c>
      <c r="C9" s="17" t="s">
        <v>14</v>
      </c>
      <c r="D9" s="17" t="s">
        <v>15</v>
      </c>
      <c r="E9" s="16" t="s">
        <v>16</v>
      </c>
      <c r="F9" s="16" t="s">
        <v>17</v>
      </c>
      <c r="G9" s="5"/>
    </row>
    <row r="10" spans="1:7" ht="15.75" customHeight="1" x14ac:dyDescent="0.3">
      <c r="A10" s="123"/>
      <c r="B10" s="11"/>
      <c r="C10" s="11"/>
      <c r="D10" s="11"/>
      <c r="E10" s="12"/>
      <c r="F10" s="16" t="s">
        <v>18</v>
      </c>
      <c r="G10" s="5"/>
    </row>
    <row r="11" spans="1:7" ht="15.75" customHeight="1" x14ac:dyDescent="0.3">
      <c r="A11" s="5"/>
      <c r="B11" s="5"/>
      <c r="C11" s="18"/>
      <c r="D11" s="19" t="s">
        <v>19</v>
      </c>
      <c r="E11" s="20"/>
      <c r="F11" s="16" t="s">
        <v>20</v>
      </c>
      <c r="G11" s="5"/>
    </row>
    <row r="12" spans="1:7" ht="15.75" customHeight="1" x14ac:dyDescent="0.3">
      <c r="A12" s="5"/>
      <c r="B12" s="5"/>
      <c r="C12" s="7" t="s">
        <v>21</v>
      </c>
      <c r="D12" s="8" t="s">
        <v>22</v>
      </c>
      <c r="E12" s="9" t="s">
        <v>23</v>
      </c>
      <c r="F12" s="21" t="s">
        <v>24</v>
      </c>
      <c r="G12" s="5"/>
    </row>
    <row r="13" spans="1:7" ht="15.75" customHeight="1" x14ac:dyDescent="0.3">
      <c r="A13" s="5"/>
      <c r="B13" s="5"/>
      <c r="C13" s="22" t="s">
        <v>25</v>
      </c>
      <c r="D13" s="17" t="s">
        <v>26</v>
      </c>
      <c r="E13" s="16" t="s">
        <v>27</v>
      </c>
      <c r="F13" s="16" t="s">
        <v>28</v>
      </c>
      <c r="G13" s="5"/>
    </row>
    <row r="14" spans="1:7" ht="15.75" customHeight="1" x14ac:dyDescent="0.3">
      <c r="A14" s="5"/>
      <c r="B14" s="5"/>
      <c r="C14" s="22" t="s">
        <v>29</v>
      </c>
      <c r="D14" s="17" t="s">
        <v>30</v>
      </c>
      <c r="E14" s="16" t="s">
        <v>31</v>
      </c>
      <c r="F14" s="23" t="s">
        <v>32</v>
      </c>
      <c r="G14" s="5"/>
    </row>
    <row r="15" spans="1:7" ht="15.75" customHeight="1" x14ac:dyDescent="0.3">
      <c r="A15" s="5"/>
      <c r="B15" s="5"/>
      <c r="C15" s="22" t="s">
        <v>33</v>
      </c>
      <c r="D15" s="17" t="s">
        <v>34</v>
      </c>
      <c r="E15" s="16" t="s">
        <v>35</v>
      </c>
      <c r="F15" s="5"/>
      <c r="G15" s="5"/>
    </row>
    <row r="16" spans="1:7" ht="15.75" customHeight="1" x14ac:dyDescent="0.3">
      <c r="A16" s="5"/>
      <c r="B16" s="5"/>
      <c r="C16" s="22" t="s">
        <v>36</v>
      </c>
      <c r="D16" s="17" t="s">
        <v>37</v>
      </c>
      <c r="E16" s="16" t="s">
        <v>38</v>
      </c>
      <c r="F16" s="5"/>
      <c r="G16" s="5"/>
    </row>
    <row r="17" spans="1:7" ht="15.75" customHeight="1" x14ac:dyDescent="0.3">
      <c r="A17" s="5"/>
      <c r="B17" s="5"/>
      <c r="C17" s="4"/>
      <c r="D17" s="17" t="s">
        <v>39</v>
      </c>
      <c r="E17" s="16" t="s">
        <v>40</v>
      </c>
      <c r="F17" s="24" t="s">
        <v>41</v>
      </c>
      <c r="G17" s="5"/>
    </row>
    <row r="18" spans="1:7" ht="15.75" customHeight="1" x14ac:dyDescent="0.3">
      <c r="A18" s="5"/>
      <c r="B18" s="25" t="s">
        <v>42</v>
      </c>
      <c r="C18" s="26" t="s">
        <v>43</v>
      </c>
      <c r="D18" s="27" t="s">
        <v>44</v>
      </c>
      <c r="E18" s="28" t="s">
        <v>45</v>
      </c>
      <c r="F18" s="29" t="s">
        <v>46</v>
      </c>
      <c r="G18" s="5"/>
    </row>
    <row r="19" spans="1:7" ht="15.75" customHeight="1" x14ac:dyDescent="0.3">
      <c r="A19" s="5"/>
      <c r="B19" s="30" t="s">
        <v>47</v>
      </c>
      <c r="C19" s="11"/>
      <c r="D19" s="23" t="s">
        <v>48</v>
      </c>
      <c r="E19" s="31" t="s">
        <v>49</v>
      </c>
      <c r="F19" s="32" t="s">
        <v>50</v>
      </c>
      <c r="G19" s="5"/>
    </row>
    <row r="20" spans="1:7" ht="15.75" customHeight="1" x14ac:dyDescent="0.3">
      <c r="A20" s="5"/>
      <c r="B20" s="5"/>
      <c r="C20" s="5"/>
      <c r="D20" s="5"/>
      <c r="E20" s="33" t="s">
        <v>51</v>
      </c>
      <c r="F20" s="17"/>
      <c r="G20" s="5"/>
    </row>
    <row r="21" spans="1:7" ht="15.75" customHeight="1" x14ac:dyDescent="0.3">
      <c r="A21" s="5"/>
      <c r="B21" s="5"/>
      <c r="C21" s="5"/>
      <c r="D21" s="5"/>
      <c r="E21" s="33" t="s">
        <v>52</v>
      </c>
      <c r="F21" s="17"/>
      <c r="G21" s="5"/>
    </row>
    <row r="22" spans="1:7" ht="15.75" customHeight="1" x14ac:dyDescent="0.3">
      <c r="A22" s="5"/>
      <c r="B22" s="5"/>
      <c r="C22" s="5"/>
      <c r="D22" s="5"/>
      <c r="E22" s="33" t="s">
        <v>53</v>
      </c>
      <c r="F22" s="17"/>
      <c r="G22" s="5"/>
    </row>
    <row r="23" spans="1:7" ht="15.75" customHeight="1" x14ac:dyDescent="0.3">
      <c r="A23" s="5"/>
      <c r="B23" s="5"/>
      <c r="C23" s="5"/>
      <c r="D23" s="5"/>
      <c r="E23" s="33" t="s">
        <v>54</v>
      </c>
      <c r="F23" s="17"/>
      <c r="G23" s="5"/>
    </row>
    <row r="24" spans="1:7" ht="15.75" customHeight="1" x14ac:dyDescent="0.3">
      <c r="A24" s="5"/>
      <c r="B24" s="5"/>
      <c r="C24" s="5"/>
      <c r="D24" s="5"/>
      <c r="E24" s="34" t="s">
        <v>55</v>
      </c>
      <c r="F24" s="5"/>
      <c r="G24" s="5"/>
    </row>
  </sheetData>
  <mergeCells count="4">
    <mergeCell ref="C1:E3"/>
    <mergeCell ref="C6:D7"/>
    <mergeCell ref="A7:A8"/>
    <mergeCell ref="A9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H38"/>
  <sheetViews>
    <sheetView workbookViewId="0">
      <selection activeCell="H17" sqref="H17"/>
    </sheetView>
  </sheetViews>
  <sheetFormatPr baseColWidth="10" defaultColWidth="14.44140625" defaultRowHeight="15.75" customHeight="1" x14ac:dyDescent="0.25"/>
  <cols>
    <col min="2" max="2" width="18.5546875" customWidth="1"/>
    <col min="3" max="3" width="16.33203125" customWidth="1"/>
    <col min="5" max="5" width="17.33203125" customWidth="1"/>
    <col min="6" max="6" width="16.5546875" customWidth="1"/>
  </cols>
  <sheetData>
    <row r="1" spans="2:6" ht="13.2" x14ac:dyDescent="0.25">
      <c r="B1" s="133" t="s">
        <v>56</v>
      </c>
      <c r="C1" s="134"/>
      <c r="D1" s="134"/>
      <c r="E1" s="134"/>
      <c r="F1" s="135"/>
    </row>
    <row r="2" spans="2:6" ht="13.2" x14ac:dyDescent="0.25">
      <c r="B2" s="136"/>
      <c r="C2" s="117"/>
      <c r="D2" s="117"/>
      <c r="E2" s="117"/>
      <c r="F2" s="137"/>
    </row>
    <row r="3" spans="2:6" ht="13.2" x14ac:dyDescent="0.25">
      <c r="B3" s="35"/>
      <c r="F3" s="36"/>
    </row>
    <row r="4" spans="2:6" ht="13.2" x14ac:dyDescent="0.25">
      <c r="B4" s="35"/>
      <c r="F4" s="36"/>
    </row>
    <row r="5" spans="2:6" ht="13.2" x14ac:dyDescent="0.25">
      <c r="B5" s="138" t="s">
        <v>57</v>
      </c>
      <c r="C5" s="112"/>
      <c r="E5" s="139" t="s">
        <v>58</v>
      </c>
      <c r="F5" s="140"/>
    </row>
    <row r="6" spans="2:6" ht="13.2" x14ac:dyDescent="0.25">
      <c r="B6" s="37" t="s">
        <v>59</v>
      </c>
      <c r="C6" s="38" t="s">
        <v>60</v>
      </c>
      <c r="E6" s="39" t="s">
        <v>429</v>
      </c>
      <c r="F6" s="40">
        <f>IF(E6="1-4h",1.5,IF(E6="4-8h",3,IF(E6="8-12h",4.5,IF(E6="12-16h",6,IF(E6="16-20h",7.5,IF(E6="20-24h",9,0))))))</f>
        <v>1.5</v>
      </c>
    </row>
    <row r="7" spans="2:6" ht="13.2" x14ac:dyDescent="0.25">
      <c r="B7" s="41">
        <v>600</v>
      </c>
      <c r="C7" s="42">
        <f>ROUND(IF((B7&gt;666),10,IF((AND(B7&gt;=501,B7&lt;=666)),B7*0.015,IF(AND(B7&gt;=401,B7&lt;=500),B7*0.012,IF(AND(B7&gt;=301,B7&lt;=400),B7*0.01,IF(AND(B7&gt;=201,B7&lt;=300),B7*0.0075,IF(AND(B7&gt;=101,B7&lt;=200),B7*0.005,IF(AND(B7&gt;0,B7&lt;=100),B7*0.002,0))))))),2)</f>
        <v>9</v>
      </c>
      <c r="F7" s="36"/>
    </row>
    <row r="8" spans="2:6" ht="13.2" x14ac:dyDescent="0.25">
      <c r="B8" s="43" t="s">
        <v>61</v>
      </c>
      <c r="C8" s="44"/>
      <c r="F8" s="36"/>
    </row>
    <row r="9" spans="2:6" ht="13.2" x14ac:dyDescent="0.25">
      <c r="B9" s="35"/>
      <c r="E9" s="141" t="s">
        <v>62</v>
      </c>
      <c r="F9" s="128"/>
    </row>
    <row r="10" spans="2:6" ht="13.2" x14ac:dyDescent="0.25">
      <c r="B10" s="45"/>
      <c r="E10" s="142" t="s">
        <v>63</v>
      </c>
      <c r="F10" s="137"/>
    </row>
    <row r="11" spans="2:6" ht="13.2" x14ac:dyDescent="0.25">
      <c r="B11" s="143" t="s">
        <v>64</v>
      </c>
      <c r="C11" s="112"/>
      <c r="E11" s="39" t="s">
        <v>65</v>
      </c>
      <c r="F11" s="40">
        <f>IF(E11="&gt;400",0.5,IF(E11="301-400",1,IF(E11="201-300",1.5,IF(E11="101-200",2,IF(E11="&lt;101",3,IF(E11="Already Maxed",4,0))))))</f>
        <v>0.5</v>
      </c>
    </row>
    <row r="12" spans="2:6" ht="13.2" x14ac:dyDescent="0.25">
      <c r="B12" s="46" t="s">
        <v>59</v>
      </c>
      <c r="C12" s="47" t="s">
        <v>60</v>
      </c>
      <c r="F12" s="36"/>
    </row>
    <row r="13" spans="2:6" ht="13.2" x14ac:dyDescent="0.25">
      <c r="B13" s="48">
        <v>1000</v>
      </c>
      <c r="C13" s="49">
        <f>IF(B13&gt;601,5,IF(AND(B13&gt;=501,B13&lt;=600),4,IF(AND(B13&gt;=401,B13&lt;=500),3,IF(AND(B13&gt;=301,B13&lt;=400),2,IF(AND(B13&gt;=201,B13&lt;=300),1.5,IF(AND(B13&gt;=101,B13&lt;=200),1,IF(AND(B13&gt;=10,B13&lt;=100),0.5,0)))))))</f>
        <v>5</v>
      </c>
      <c r="E13" s="144" t="s">
        <v>66</v>
      </c>
      <c r="F13" s="112"/>
    </row>
    <row r="14" spans="2:6" ht="13.2" x14ac:dyDescent="0.25">
      <c r="B14" s="50"/>
      <c r="C14" s="51"/>
      <c r="E14" s="52" t="s">
        <v>67</v>
      </c>
      <c r="F14" s="53" t="s">
        <v>60</v>
      </c>
    </row>
    <row r="15" spans="2:6" ht="13.2" x14ac:dyDescent="0.25">
      <c r="B15" s="35"/>
      <c r="E15" s="39">
        <v>900</v>
      </c>
      <c r="F15" s="54">
        <f>ROUND(IF(E15*0.00592&gt;3,3,E15*0.00592),2)</f>
        <v>3</v>
      </c>
    </row>
    <row r="16" spans="2:6" ht="13.2" x14ac:dyDescent="0.25">
      <c r="B16" s="35"/>
      <c r="F16" s="36"/>
    </row>
    <row r="17" spans="2:8" ht="15.75" customHeight="1" x14ac:dyDescent="0.3">
      <c r="B17" s="124" t="s">
        <v>68</v>
      </c>
      <c r="C17" s="125"/>
      <c r="D17" s="55"/>
      <c r="E17" s="56"/>
      <c r="F17" s="36"/>
      <c r="H17" s="39" t="s">
        <v>311</v>
      </c>
    </row>
    <row r="18" spans="2:8" ht="13.2" x14ac:dyDescent="0.25">
      <c r="B18" s="57" t="s">
        <v>69</v>
      </c>
      <c r="C18" s="39" t="s">
        <v>70</v>
      </c>
      <c r="D18" s="58">
        <f t="shared" ref="D18:D25" si="0">IF(C18="EPIC",0.05,IF(C18="EPIC(ST)",0.75,IF(C18="Legendary",1,IF(C18="Legendary(ST)",1.25,0))))</f>
        <v>1.25</v>
      </c>
      <c r="F18" s="36"/>
    </row>
    <row r="19" spans="2:8" ht="13.2" x14ac:dyDescent="0.25">
      <c r="B19" s="57" t="s">
        <v>71</v>
      </c>
      <c r="C19" s="39" t="s">
        <v>70</v>
      </c>
      <c r="D19" s="59">
        <f t="shared" si="0"/>
        <v>1.25</v>
      </c>
      <c r="F19" s="36"/>
    </row>
    <row r="20" spans="2:8" ht="13.2" x14ac:dyDescent="0.25">
      <c r="B20" s="57" t="s">
        <v>72</v>
      </c>
      <c r="C20" s="39" t="s">
        <v>70</v>
      </c>
      <c r="D20" s="59">
        <f t="shared" si="0"/>
        <v>1.25</v>
      </c>
      <c r="F20" s="36"/>
    </row>
    <row r="21" spans="2:8" ht="13.2" x14ac:dyDescent="0.25">
      <c r="B21" s="57" t="s">
        <v>73</v>
      </c>
      <c r="C21" s="39" t="s">
        <v>74</v>
      </c>
      <c r="D21" s="59">
        <f t="shared" si="0"/>
        <v>0.75</v>
      </c>
      <c r="F21" s="36"/>
    </row>
    <row r="22" spans="2:8" ht="13.2" x14ac:dyDescent="0.25">
      <c r="B22" s="57" t="s">
        <v>75</v>
      </c>
      <c r="C22" s="39" t="s">
        <v>74</v>
      </c>
      <c r="D22" s="59">
        <f t="shared" si="0"/>
        <v>0.75</v>
      </c>
      <c r="F22" s="36"/>
    </row>
    <row r="23" spans="2:8" ht="13.2" x14ac:dyDescent="0.25">
      <c r="B23" s="57" t="s">
        <v>76</v>
      </c>
      <c r="C23" s="39" t="s">
        <v>74</v>
      </c>
      <c r="D23" s="59">
        <f t="shared" si="0"/>
        <v>0.75</v>
      </c>
      <c r="F23" s="36"/>
    </row>
    <row r="24" spans="2:8" ht="13.2" x14ac:dyDescent="0.25">
      <c r="B24" s="57" t="s">
        <v>77</v>
      </c>
      <c r="C24" s="39" t="s">
        <v>74</v>
      </c>
      <c r="D24" s="59">
        <f t="shared" si="0"/>
        <v>0.75</v>
      </c>
      <c r="F24" s="36"/>
    </row>
    <row r="25" spans="2:8" ht="13.2" x14ac:dyDescent="0.25">
      <c r="B25" s="57" t="s">
        <v>78</v>
      </c>
      <c r="C25" s="39" t="s">
        <v>74</v>
      </c>
      <c r="D25" s="60">
        <f t="shared" si="0"/>
        <v>0.75</v>
      </c>
      <c r="F25" s="36"/>
    </row>
    <row r="26" spans="2:8" ht="13.2" x14ac:dyDescent="0.25">
      <c r="B26" s="35"/>
      <c r="C26" s="61" t="s">
        <v>79</v>
      </c>
      <c r="D26" s="49">
        <f>SUM(D18:D25)</f>
        <v>7.5</v>
      </c>
      <c r="F26" s="36"/>
    </row>
    <row r="27" spans="2:8" ht="13.2" x14ac:dyDescent="0.25">
      <c r="B27" s="35"/>
      <c r="F27" s="36"/>
    </row>
    <row r="28" spans="2:8" ht="13.2" x14ac:dyDescent="0.25">
      <c r="B28" s="35"/>
      <c r="F28" s="36"/>
    </row>
    <row r="29" spans="2:8" ht="13.2" x14ac:dyDescent="0.25">
      <c r="B29" s="126" t="s">
        <v>80</v>
      </c>
      <c r="C29" s="111"/>
      <c r="D29" s="62"/>
      <c r="F29" s="36"/>
    </row>
    <row r="30" spans="2:8" ht="13.2" x14ac:dyDescent="0.25">
      <c r="B30" s="63" t="s">
        <v>81</v>
      </c>
      <c r="C30" s="39" t="s">
        <v>82</v>
      </c>
      <c r="D30" s="54">
        <f>IF(C30="100-200mm",0.5,IF(C30="201-300mm",1,IF(C30="301-500mm",1.5,IF(C30="500m+",2,0))))</f>
        <v>2</v>
      </c>
      <c r="F30" s="36"/>
    </row>
    <row r="31" spans="2:8" ht="13.2" x14ac:dyDescent="0.25">
      <c r="B31" s="63" t="s">
        <v>83</v>
      </c>
      <c r="C31" s="39" t="s">
        <v>84</v>
      </c>
      <c r="D31" s="54">
        <f>IF(C31="&lt;200k",1,IF(C31="201-400k",3,IF(C31="401-600k",6,IF(C31="601k-1m",10,IF(C31="1m+",16,0)))))</f>
        <v>1</v>
      </c>
      <c r="F31" s="36"/>
    </row>
    <row r="32" spans="2:8" ht="13.2" x14ac:dyDescent="0.25">
      <c r="B32" s="63" t="s">
        <v>85</v>
      </c>
      <c r="C32" s="39" t="s">
        <v>86</v>
      </c>
      <c r="D32" s="54">
        <f>IF(C32="&lt;5m",1,IF(C32="5-10mm",3,IF(C32="10-15mm",6,IF(C32="15-25mm",10,IF(C32="25m+",16,0)))))</f>
        <v>3</v>
      </c>
      <c r="F32" s="36"/>
    </row>
    <row r="33" spans="2:6" ht="13.2" x14ac:dyDescent="0.25">
      <c r="B33" s="50"/>
      <c r="C33" s="64" t="s">
        <v>79</v>
      </c>
      <c r="D33" s="65">
        <f>SUM(D30:D32)</f>
        <v>6</v>
      </c>
      <c r="F33" s="36"/>
    </row>
    <row r="34" spans="2:6" ht="13.2" x14ac:dyDescent="0.25">
      <c r="B34" s="35"/>
      <c r="F34" s="36"/>
    </row>
    <row r="35" spans="2:6" ht="13.2" x14ac:dyDescent="0.25">
      <c r="B35" s="66" t="s">
        <v>87</v>
      </c>
      <c r="C35" s="67" t="s">
        <v>88</v>
      </c>
      <c r="E35" s="127" t="s">
        <v>89</v>
      </c>
      <c r="F35" s="128"/>
    </row>
    <row r="36" spans="2:6" ht="13.2" x14ac:dyDescent="0.25">
      <c r="B36" s="48" t="s">
        <v>90</v>
      </c>
      <c r="C36" s="39" t="s">
        <v>91</v>
      </c>
      <c r="E36" s="113"/>
      <c r="F36" s="129"/>
    </row>
    <row r="37" spans="2:6" ht="13.2" x14ac:dyDescent="0.25">
      <c r="B37" s="68">
        <f>IF(B36="YES",3,0)</f>
        <v>3</v>
      </c>
      <c r="C37" s="49">
        <f>IF(C36="YES",2,0)</f>
        <v>0</v>
      </c>
      <c r="E37" s="130">
        <f>C7+C13+D26+D33+C37+B37+F6+F11+F15</f>
        <v>35.5</v>
      </c>
      <c r="F37" s="129"/>
    </row>
    <row r="38" spans="2:6" ht="13.2" x14ac:dyDescent="0.25">
      <c r="B38" s="69"/>
      <c r="C38" s="70"/>
      <c r="D38" s="70"/>
      <c r="E38" s="131"/>
      <c r="F38" s="132"/>
    </row>
  </sheetData>
  <mergeCells count="11">
    <mergeCell ref="B17:C17"/>
    <mergeCell ref="B29:C29"/>
    <mergeCell ref="E35:F36"/>
    <mergeCell ref="E37:F38"/>
    <mergeCell ref="B1:F2"/>
    <mergeCell ref="B5:C5"/>
    <mergeCell ref="E5:F5"/>
    <mergeCell ref="E9:F9"/>
    <mergeCell ref="E10:F10"/>
    <mergeCell ref="B11:C11"/>
    <mergeCell ref="E13:F13"/>
  </mergeCells>
  <dataValidations count="7">
    <dataValidation type="list" allowBlank="1" sqref="E6" xr:uid="{00000000-0002-0000-0100-000000000000}">
      <formula1>"X,1-4h,4-8h,8-12h,12-16h,16-20h,20-24h"</formula1>
    </dataValidation>
    <dataValidation type="list" allowBlank="1" sqref="C32" xr:uid="{00000000-0002-0000-0100-000001000000}">
      <formula1>"X,&lt;5m,5-10mm,10-15mm,15-25mm,25m+"</formula1>
    </dataValidation>
    <dataValidation type="list" allowBlank="1" sqref="B36:C36" xr:uid="{00000000-0002-0000-0100-000002000000}">
      <formula1>"YES,NO"</formula1>
    </dataValidation>
    <dataValidation type="list" allowBlank="1" sqref="C18:C25 H17" xr:uid="{00000000-0002-0000-0100-000003000000}">
      <formula1>"X,Epic,Epic(ST),Legendary,Legendary(ST)"</formula1>
    </dataValidation>
    <dataValidation type="list" allowBlank="1" sqref="C31" xr:uid="{00000000-0002-0000-0100-000004000000}">
      <formula1>"X,&lt;200k,201-400k,401-600k,601k-1m,1m+"</formula1>
    </dataValidation>
    <dataValidation type="list" allowBlank="1" sqref="E11" xr:uid="{00000000-0002-0000-0100-000005000000}">
      <formula1>"X,&gt;400,301-400,201-300,101-200,&lt;101,Already Maxed"</formula1>
    </dataValidation>
    <dataValidation type="list" allowBlank="1" sqref="C30" xr:uid="{00000000-0002-0000-0100-000006000000}">
      <formula1>"X,100-200mm,201-300mm,301-500mm,500m+"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988F0-8E22-4BAD-B128-B4EEB3A04F33}">
  <dimension ref="A1:BO136"/>
  <sheetViews>
    <sheetView topLeftCell="B32" workbookViewId="0">
      <pane xSplit="1" topLeftCell="BF1" activePane="topRight" state="frozen"/>
      <selection activeCell="B1" sqref="B1"/>
      <selection pane="topRight" activeCell="BI48" sqref="BI48"/>
    </sheetView>
  </sheetViews>
  <sheetFormatPr baseColWidth="10" defaultRowHeight="13.2" x14ac:dyDescent="0.25"/>
  <cols>
    <col min="7" max="7" width="28.77734375" customWidth="1"/>
    <col min="8" max="8" width="28.5546875" customWidth="1"/>
    <col min="9" max="9" width="32" customWidth="1"/>
    <col min="10" max="10" width="27.5546875" customWidth="1"/>
    <col min="13" max="13" width="35.21875" customWidth="1"/>
    <col min="14" max="14" width="30.109375" customWidth="1"/>
    <col min="15" max="15" width="34.6640625" customWidth="1"/>
    <col min="22" max="22" width="32.5546875" customWidth="1"/>
    <col min="23" max="23" width="42.33203125" customWidth="1"/>
    <col min="30" max="30" width="27.77734375" customWidth="1"/>
    <col min="51" max="51" width="97.109375" customWidth="1"/>
    <col min="53" max="53" width="21.109375" customWidth="1"/>
    <col min="55" max="55" width="11.5546875" style="149"/>
    <col min="56" max="56" width="15.21875" customWidth="1"/>
    <col min="57" max="57" width="15.21875" style="146" customWidth="1"/>
    <col min="58" max="58" width="11.5546875" style="146"/>
    <col min="59" max="59" width="20.77734375" style="146" customWidth="1"/>
    <col min="60" max="60" width="21.88671875" style="146" customWidth="1"/>
    <col min="61" max="61" width="42.6640625" style="146" customWidth="1"/>
    <col min="62" max="62" width="22.33203125" customWidth="1"/>
    <col min="63" max="63" width="21.44140625" style="146" customWidth="1"/>
    <col min="64" max="64" width="28.33203125" customWidth="1"/>
    <col min="65" max="65" width="21.77734375" customWidth="1"/>
  </cols>
  <sheetData>
    <row r="1" spans="1:65" x14ac:dyDescent="0.25">
      <c r="A1" s="106" t="s">
        <v>92</v>
      </c>
      <c r="B1" s="106" t="s">
        <v>259</v>
      </c>
      <c r="C1" s="106" t="s">
        <v>260</v>
      </c>
      <c r="D1" s="106" t="s">
        <v>261</v>
      </c>
      <c r="E1" s="106" t="s">
        <v>262</v>
      </c>
      <c r="F1" s="106" t="s">
        <v>263</v>
      </c>
      <c r="G1" s="106" t="s">
        <v>264</v>
      </c>
      <c r="H1" s="106" t="s">
        <v>265</v>
      </c>
      <c r="I1" s="106" t="s">
        <v>266</v>
      </c>
      <c r="J1" s="106" t="s">
        <v>267</v>
      </c>
      <c r="K1" s="106" t="s">
        <v>268</v>
      </c>
      <c r="L1" s="106" t="s">
        <v>269</v>
      </c>
      <c r="M1" s="106" t="s">
        <v>270</v>
      </c>
      <c r="N1" s="106" t="s">
        <v>271</v>
      </c>
      <c r="O1" s="106" t="s">
        <v>272</v>
      </c>
      <c r="P1" s="106" t="s">
        <v>273</v>
      </c>
      <c r="Q1" s="106" t="s">
        <v>274</v>
      </c>
      <c r="R1" s="106" t="s">
        <v>275</v>
      </c>
      <c r="S1" s="106" t="s">
        <v>276</v>
      </c>
      <c r="T1" s="106" t="s">
        <v>277</v>
      </c>
      <c r="U1" s="106" t="s">
        <v>278</v>
      </c>
      <c r="V1" s="106" t="s">
        <v>279</v>
      </c>
      <c r="W1" s="106" t="s">
        <v>280</v>
      </c>
      <c r="X1" s="106" t="s">
        <v>281</v>
      </c>
      <c r="Y1" s="106" t="s">
        <v>282</v>
      </c>
      <c r="Z1" s="106" t="s">
        <v>283</v>
      </c>
      <c r="AA1" s="106" t="s">
        <v>284</v>
      </c>
      <c r="AB1" s="106" t="s">
        <v>285</v>
      </c>
      <c r="AC1" s="106" t="s">
        <v>286</v>
      </c>
      <c r="AD1" s="106" t="s">
        <v>287</v>
      </c>
      <c r="AE1" s="106" t="s">
        <v>288</v>
      </c>
      <c r="AF1" s="106" t="s">
        <v>289</v>
      </c>
      <c r="AG1" s="106" t="s">
        <v>290</v>
      </c>
      <c r="AH1" s="106" t="s">
        <v>291</v>
      </c>
      <c r="AI1" s="106" t="s">
        <v>292</v>
      </c>
      <c r="AJ1" s="106" t="s">
        <v>293</v>
      </c>
      <c r="AK1" s="106" t="s">
        <v>294</v>
      </c>
      <c r="AL1" s="106" t="s">
        <v>295</v>
      </c>
      <c r="AM1" s="106" t="s">
        <v>296</v>
      </c>
      <c r="AN1" s="106" t="s">
        <v>297</v>
      </c>
      <c r="AO1" s="106" t="s">
        <v>298</v>
      </c>
      <c r="AP1" s="106" t="s">
        <v>299</v>
      </c>
      <c r="AQ1" s="106" t="s">
        <v>300</v>
      </c>
      <c r="AR1" s="106" t="s">
        <v>301</v>
      </c>
      <c r="AS1" s="106" t="s">
        <v>302</v>
      </c>
      <c r="AT1" s="106" t="s">
        <v>303</v>
      </c>
      <c r="AU1" s="106" t="s">
        <v>304</v>
      </c>
      <c r="AV1" s="106" t="s">
        <v>305</v>
      </c>
      <c r="AW1" s="106" t="s">
        <v>306</v>
      </c>
      <c r="AX1" s="106" t="s">
        <v>307</v>
      </c>
      <c r="AY1" s="106" t="s">
        <v>308</v>
      </c>
      <c r="AZ1" s="71" t="s">
        <v>423</v>
      </c>
      <c r="BA1" s="71" t="s">
        <v>424</v>
      </c>
      <c r="BB1" s="71" t="s">
        <v>425</v>
      </c>
      <c r="BC1" s="148" t="s">
        <v>426</v>
      </c>
      <c r="BD1" s="71" t="s">
        <v>427</v>
      </c>
      <c r="BE1" s="145" t="s">
        <v>428</v>
      </c>
      <c r="BF1" s="145" t="s">
        <v>430</v>
      </c>
      <c r="BG1" s="145" t="s">
        <v>431</v>
      </c>
      <c r="BH1" s="145" t="s">
        <v>432</v>
      </c>
      <c r="BI1" s="145" t="s">
        <v>433</v>
      </c>
      <c r="BJ1" s="145" t="s">
        <v>434</v>
      </c>
      <c r="BK1" s="145" t="s">
        <v>435</v>
      </c>
      <c r="BL1" s="145" t="s">
        <v>436</v>
      </c>
    </row>
    <row r="2" spans="1:65" ht="14.4" x14ac:dyDescent="0.3">
      <c r="A2" s="107">
        <v>44429.562531909723</v>
      </c>
      <c r="B2" s="71" t="s">
        <v>194</v>
      </c>
      <c r="C2" s="108">
        <v>8856360</v>
      </c>
      <c r="D2" s="108">
        <v>200</v>
      </c>
      <c r="E2" s="108">
        <v>1410</v>
      </c>
      <c r="F2" s="108">
        <v>140000000</v>
      </c>
      <c r="G2" s="108" t="s">
        <v>309</v>
      </c>
      <c r="H2" s="108" t="s">
        <v>309</v>
      </c>
      <c r="I2" s="108" t="s">
        <v>309</v>
      </c>
      <c r="J2" s="108" t="s">
        <v>74</v>
      </c>
      <c r="K2" s="108" t="s">
        <v>309</v>
      </c>
      <c r="L2" s="108" t="s">
        <v>309</v>
      </c>
      <c r="M2" s="108" t="s">
        <v>74</v>
      </c>
      <c r="N2" s="108" t="s">
        <v>310</v>
      </c>
      <c r="O2" s="108" t="s">
        <v>310</v>
      </c>
      <c r="P2" s="108" t="s">
        <v>70</v>
      </c>
      <c r="Q2" s="108" t="s">
        <v>70</v>
      </c>
      <c r="R2" s="108" t="s">
        <v>310</v>
      </c>
      <c r="S2" s="108" t="s">
        <v>309</v>
      </c>
      <c r="T2" s="108" t="s">
        <v>309</v>
      </c>
      <c r="U2" s="108" t="s">
        <v>310</v>
      </c>
      <c r="V2" s="108" t="s">
        <v>311</v>
      </c>
      <c r="W2" s="108" t="s">
        <v>311</v>
      </c>
      <c r="X2" s="108" t="s">
        <v>311</v>
      </c>
      <c r="Y2" s="108" t="s">
        <v>311</v>
      </c>
      <c r="Z2" s="108" t="s">
        <v>311</v>
      </c>
      <c r="AA2" s="108" t="s">
        <v>311</v>
      </c>
      <c r="AB2" s="108" t="s">
        <v>311</v>
      </c>
      <c r="AC2" s="108" t="s">
        <v>311</v>
      </c>
      <c r="AD2" s="108" t="s">
        <v>311</v>
      </c>
      <c r="AE2" s="108">
        <v>16</v>
      </c>
      <c r="AF2" s="108" t="s">
        <v>312</v>
      </c>
      <c r="AG2" s="108" t="s">
        <v>313</v>
      </c>
      <c r="AH2" s="108" t="s">
        <v>313</v>
      </c>
      <c r="AI2" s="108" t="s">
        <v>314</v>
      </c>
      <c r="AJ2" s="108" t="s">
        <v>315</v>
      </c>
      <c r="AK2" s="108" t="s">
        <v>316</v>
      </c>
      <c r="AL2" s="108" t="s">
        <v>317</v>
      </c>
      <c r="AM2" s="108" t="s">
        <v>317</v>
      </c>
      <c r="AN2" s="108" t="s">
        <v>317</v>
      </c>
      <c r="AO2" s="108" t="s">
        <v>317</v>
      </c>
      <c r="AP2" s="108" t="s">
        <v>315</v>
      </c>
      <c r="AQ2" s="108" t="s">
        <v>316</v>
      </c>
      <c r="AR2" s="108" t="s">
        <v>317</v>
      </c>
      <c r="AS2" s="108" t="s">
        <v>317</v>
      </c>
      <c r="AT2" s="108" t="s">
        <v>313</v>
      </c>
      <c r="AU2" s="108" t="s">
        <v>317</v>
      </c>
      <c r="AV2" s="108" t="s">
        <v>317</v>
      </c>
      <c r="AW2" s="108" t="s">
        <v>317</v>
      </c>
      <c r="AX2" s="108" t="s">
        <v>317</v>
      </c>
      <c r="AY2" s="108" t="s">
        <v>318</v>
      </c>
      <c r="AZ2" s="109" t="b">
        <f>BB2=VLOOKUP(C2,kvkData!C2:P127,14,FALSE)</f>
        <v>0</v>
      </c>
      <c r="BA2" s="109" t="b">
        <f>BD2=VLOOKUP(C2,kvkData!C2:Q127,13,FALSE)</f>
        <v>0</v>
      </c>
      <c r="BB2" s="105">
        <f>VLOOKUP(C2,kvkData!C2:P127,13,FALSE)</f>
        <v>6513395</v>
      </c>
      <c r="BC2" s="149">
        <f>IF(formData!BB2&gt;25000000,16,IF(AND(15000000&lt;formData!BB2,formData!BB2&lt;25000000),10,IF(AND(10000000&lt;formData!BB2,formData!BB2&lt;15000000),6,IF(AND(10000000&gt;formData!BB2,formData!BB2&gt;5000000),3,IF(formData!BB2&lt;5000000,1,)))))</f>
        <v>3</v>
      </c>
      <c r="BD2">
        <f>VLOOKUP(C2,kvkData!C2:Q127,14,FALSE)</f>
        <v>101313180</v>
      </c>
      <c r="BE2" s="146">
        <f>IF(AND(ISNUMBER(formData!BD2),formData!BD2&gt;500000000),2,IF(AND(ISNUMBER(formData!BD2),200000000&lt;formData!BD2,formData!BD2&lt;300000000),1.5,IF(AND(ISNUMBER(formData!BD2),100000000&lt;formData!BD2,formData!BD2&lt;200000000),1,IF(100000000&gt;formData!BD2,0,"No record"))))</f>
        <v>1</v>
      </c>
      <c r="BF2" s="146">
        <f>IF(formData!D2&gt;667,10,IF(AND(501&lt;formData!D2,formData!D2&lt;666),formData!D2*0.015,IF(AND(401&lt;formData!D2,formData!D2&lt;500),formData!D2*0.012,IF(AND(400&gt;formData!D2,formData!D2&gt;301),formData!D2*0.01,IF(AND(200&lt;formData!D2,formData!D2&lt;300),formData!D2*0.0075,IF(AND(100&lt;formData!D2,formData!D2&lt;201),formData!D2*0.005,IF(formData!D2&lt;100,formData!D2*0.002)))))))</f>
        <v>1</v>
      </c>
      <c r="BG2" s="147">
        <f>IF(formData!E2&gt;601,5,IF(AND(501&lt;formData!E2,formData!E2&lt;601),4,IF(AND(401&lt;formData!E2,formData!E2&lt;501),3,IF(AND(401&gt;formData!E2,formData!E2&gt;301),2,IF(AND(201&lt;formData!E2,formData!E2&lt;301),1.5,IF(AND(101&lt;formData!E2,formData!E2&lt;201),1,IF(AND(formData!E2&gt;10,formData!E2&lt;101),0.5,IF(formData!E2&lt;11,0))))))))</f>
        <v>5</v>
      </c>
      <c r="BH2" s="147">
        <f>COUNTIF(G2:N2,"Legendary")*1+COUNTIF(G2:N2,"Legendary(ST)")*1.25+COUNTIF(G2:N2,"Epic")*0.5+COUNTIF(G2:N2,"Epic(ST)")*0.75</f>
        <v>7</v>
      </c>
      <c r="BI2" s="147">
        <f>COUNTIF(O2:V2,"Legendary")*1+COUNTIF(O2:V2,"Legendary(ST)")*1.25+COUNTIF(O2:V2,"Epic")*0.5+COUNTIF(O2:V2,"Epic(ST)")*0.75</f>
        <v>6</v>
      </c>
      <c r="BJ2" s="147">
        <f>COUNTIF(W2:AD2,"Legendary")*1+COUNTIF(W2:AD2,"Legendary(ST)")*1.25+COUNTIF(W2:AD2,"Epic")*0.5+COUNTIF(W2:AD2,"Epic(ST)")*0.75</f>
        <v>0</v>
      </c>
      <c r="BK2" s="147">
        <f>IF(formData!BB2&gt;25000000,16,IF(AND(15000000&lt;formData!BB2,formData!BB2&lt;25000000),10,IF(AND(10000000&lt;formData!BB2,formData!BB2&lt;15000000),6,IF(AND(10000000&gt;formData!BB2,formData!BB2&gt;5000000),3,IF(formData!BB2&lt;5000000,1,)))))</f>
        <v>3</v>
      </c>
      <c r="BL2" s="9">
        <f>SUMIF(BE2:BK2,"&gt;0")</f>
        <v>23</v>
      </c>
    </row>
    <row r="3" spans="1:65" ht="14.4" x14ac:dyDescent="0.3">
      <c r="A3" s="107">
        <v>44429.569272731482</v>
      </c>
      <c r="B3" s="108" t="s">
        <v>136</v>
      </c>
      <c r="C3" s="108">
        <v>78390313</v>
      </c>
      <c r="D3" s="108">
        <v>0</v>
      </c>
      <c r="E3" s="108">
        <v>500</v>
      </c>
      <c r="F3" s="108">
        <v>200000000</v>
      </c>
      <c r="G3" s="108" t="s">
        <v>311</v>
      </c>
      <c r="H3" s="108" t="s">
        <v>311</v>
      </c>
      <c r="I3" s="108" t="s">
        <v>311</v>
      </c>
      <c r="J3" s="108" t="s">
        <v>311</v>
      </c>
      <c r="K3" s="108" t="s">
        <v>311</v>
      </c>
      <c r="L3" s="108" t="s">
        <v>311</v>
      </c>
      <c r="M3" s="108" t="s">
        <v>311</v>
      </c>
      <c r="N3" s="108" t="s">
        <v>311</v>
      </c>
      <c r="O3" s="108" t="s">
        <v>310</v>
      </c>
      <c r="P3" s="108" t="s">
        <v>310</v>
      </c>
      <c r="Q3" s="108" t="s">
        <v>310</v>
      </c>
      <c r="R3" s="108" t="s">
        <v>310</v>
      </c>
      <c r="S3" s="108" t="s">
        <v>310</v>
      </c>
      <c r="T3" s="108" t="s">
        <v>310</v>
      </c>
      <c r="U3" s="108" t="s">
        <v>310</v>
      </c>
      <c r="V3" s="108" t="s">
        <v>310</v>
      </c>
      <c r="W3" s="108" t="s">
        <v>74</v>
      </c>
      <c r="X3" s="108" t="s">
        <v>74</v>
      </c>
      <c r="Y3" s="108" t="s">
        <v>74</v>
      </c>
      <c r="Z3" s="108" t="s">
        <v>74</v>
      </c>
      <c r="AA3" s="108" t="s">
        <v>309</v>
      </c>
      <c r="AB3" s="108" t="s">
        <v>310</v>
      </c>
      <c r="AC3" s="108" t="s">
        <v>310</v>
      </c>
      <c r="AD3" s="108" t="s">
        <v>310</v>
      </c>
      <c r="AE3" s="108">
        <v>14</v>
      </c>
      <c r="AF3" s="108" t="s">
        <v>312</v>
      </c>
      <c r="AG3" s="108" t="s">
        <v>317</v>
      </c>
      <c r="AH3" s="108" t="s">
        <v>317</v>
      </c>
      <c r="AI3" s="108" t="s">
        <v>317</v>
      </c>
      <c r="AJ3" s="108" t="s">
        <v>317</v>
      </c>
      <c r="AK3" s="108" t="s">
        <v>317</v>
      </c>
      <c r="AL3" s="108" t="s">
        <v>317</v>
      </c>
      <c r="AM3" s="108" t="s">
        <v>317</v>
      </c>
      <c r="AN3" s="108" t="s">
        <v>317</v>
      </c>
      <c r="AO3" s="108" t="s">
        <v>317</v>
      </c>
      <c r="AP3" s="108" t="s">
        <v>317</v>
      </c>
      <c r="AQ3" s="108" t="s">
        <v>317</v>
      </c>
      <c r="AR3" s="108" t="s">
        <v>317</v>
      </c>
      <c r="AS3" s="108" t="s">
        <v>317</v>
      </c>
      <c r="AT3" s="108" t="s">
        <v>317</v>
      </c>
      <c r="AU3" s="108" t="s">
        <v>317</v>
      </c>
      <c r="AV3" s="108" t="s">
        <v>317</v>
      </c>
      <c r="AW3" s="108" t="s">
        <v>317</v>
      </c>
      <c r="AX3" s="108" t="s">
        <v>317</v>
      </c>
      <c r="AY3" s="108" t="s">
        <v>319</v>
      </c>
      <c r="AZ3" s="109">
        <f>VLOOKUP(C3,kvkData!C3:P128,12,FALSE)</f>
        <v>3585033</v>
      </c>
      <c r="BA3" s="109">
        <f>VLOOKUP(C3,kvkData!C3:Q128,13,FALSE)</f>
        <v>8139640</v>
      </c>
      <c r="BB3" s="105">
        <f>VLOOKUP(C3,kvkData!C3:P128,13,FALSE)</f>
        <v>8139640</v>
      </c>
      <c r="BC3" s="149">
        <f>IF(formData!BB3&gt;25000000,16,IF(AND(15000000&lt;formData!BB3,formData!BB3&lt;25000000),10,IF(AND(10000000&lt;formData!BB3,formData!BB3&lt;15000000),6,IF(AND(10000000&gt;formData!BB3,formData!BB3&gt;5000000),3,IF(formData!BB3&lt;5000000,1,)))))</f>
        <v>3</v>
      </c>
      <c r="BD3" s="105">
        <f>VLOOKUP(C3,kvkData!C3:Q128,14,FALSE)</f>
        <v>245000000</v>
      </c>
      <c r="BE3" s="146">
        <f>IF(AND(ISNUMBER(formData!BD3),formData!BD3&gt;500000000),2,IF(AND(ISNUMBER(formData!BD3),200000000&lt;formData!BD3,formData!BD3&lt;300000000),1.5,IF(AND(ISNUMBER(formData!BD3),100000000&lt;formData!BD3,formData!BD3&lt;200000000),1,IF(100000000&gt;formData!BD3,0,"No record"))))</f>
        <v>1.5</v>
      </c>
      <c r="BF3" s="146">
        <f>IF(formData!D3&gt;667,10,IF(AND(501&lt;formData!D3,formData!D3&lt;666),formData!D3*0.015,IF(AND(401&lt;formData!D3,formData!D3&lt;500),formData!D3*0.012,IF(AND(400&gt;formData!D3,formData!D3&gt;301),formData!D3*0.01,IF(AND(200&lt;formData!D3,formData!D3&lt;300),formData!D3*0.0075,IF(AND(100&lt;formData!D3,formData!D3&lt;201),formData!D3*0.005,IF(formData!D3&lt;100,formData!D3*0.002)))))))</f>
        <v>0</v>
      </c>
      <c r="BG3" s="147">
        <f>IF(formData!E3&gt;601,5,IF(AND(501&lt;formData!E3,formData!E3&lt;601),4,IF(AND(401&lt;formData!E3,formData!E3&lt;501),3,IF(AND(401&gt;formData!E3,formData!E3&gt;301),2,IF(AND(201&lt;formData!E3,formData!E3&lt;301),1.5,IF(AND(101&lt;formData!E3,formData!E3&lt;201),1,IF(AND(formData!E3&gt;10,formData!E3&lt;101),0.5,IF(formData!E3&lt;11,0))))))))</f>
        <v>3</v>
      </c>
      <c r="BH3" s="147">
        <f>COUNTIF(G3:N3,"Legendary")*1+COUNTIF(G3:N3,"Legendary(ST)")*1.25+COUNTIF(G3:N3,"Epic")*0.5+COUNTIF(G3:N3,"Epic(ST)")*0.75</f>
        <v>0</v>
      </c>
      <c r="BI3" s="147">
        <f>COUNTIF(O3:V3,"Legendary")*1+COUNTIF(O3:V3,"Legendary(ST)")*1.25+COUNTIF(O3:V3,"Epic")*0.5+COUNTIF(O3:V3,"Epic(ST)")*0.75</f>
        <v>4</v>
      </c>
      <c r="BJ3" s="147">
        <f>COUNTIF(W3:AD3,"Legendary")*1+COUNTIF(W3:AD3,"Legendary(ST)")*1.25+COUNTIF(W3:AD3,"Epic")*0.5+COUNTIF(W3:AD3,"Epic(ST)")*0.75</f>
        <v>5.5</v>
      </c>
      <c r="BK3" s="147">
        <f>IF(formData!BB3&gt;25000000,16,IF(AND(15000000&lt;formData!BB3,formData!BB3&lt;25000000),10,IF(AND(10000000&lt;formData!BB3,formData!BB3&lt;15000000),6,IF(AND(10000000&gt;formData!BB3,formData!BB3&gt;5000000),3,IF(formData!BB3&lt;5000000,1,)))))</f>
        <v>3</v>
      </c>
      <c r="BL3" s="9">
        <f>SUMIF(BE3:BK3,"&gt;0")</f>
        <v>17</v>
      </c>
    </row>
    <row r="4" spans="1:65" ht="14.4" x14ac:dyDescent="0.3">
      <c r="A4" s="107">
        <v>44429.570657905089</v>
      </c>
      <c r="B4" s="108" t="s">
        <v>320</v>
      </c>
      <c r="C4" s="108">
        <v>45677331</v>
      </c>
      <c r="D4" s="108">
        <v>0</v>
      </c>
      <c r="E4" s="108">
        <v>45</v>
      </c>
      <c r="F4" s="108">
        <v>12000000</v>
      </c>
      <c r="G4" s="108" t="s">
        <v>310</v>
      </c>
      <c r="H4" s="108" t="s">
        <v>74</v>
      </c>
      <c r="I4" s="108" t="s">
        <v>310</v>
      </c>
      <c r="J4" s="108" t="s">
        <v>74</v>
      </c>
      <c r="K4" s="108" t="s">
        <v>309</v>
      </c>
      <c r="L4" s="108" t="s">
        <v>309</v>
      </c>
      <c r="M4" s="108" t="s">
        <v>321</v>
      </c>
      <c r="N4" s="108" t="s">
        <v>321</v>
      </c>
      <c r="O4" s="108" t="s">
        <v>310</v>
      </c>
      <c r="P4" s="108" t="s">
        <v>310</v>
      </c>
      <c r="Q4" s="108" t="s">
        <v>310</v>
      </c>
      <c r="R4" s="108" t="s">
        <v>310</v>
      </c>
      <c r="S4" s="108" t="s">
        <v>310</v>
      </c>
      <c r="T4" s="108" t="s">
        <v>310</v>
      </c>
      <c r="U4" s="108" t="s">
        <v>311</v>
      </c>
      <c r="V4" s="108" t="s">
        <v>311</v>
      </c>
      <c r="W4" s="108" t="s">
        <v>310</v>
      </c>
      <c r="X4" s="108" t="s">
        <v>310</v>
      </c>
      <c r="Y4" s="108" t="s">
        <v>310</v>
      </c>
      <c r="Z4" s="108" t="s">
        <v>310</v>
      </c>
      <c r="AA4" s="108" t="s">
        <v>310</v>
      </c>
      <c r="AB4" s="108" t="s">
        <v>310</v>
      </c>
      <c r="AC4" s="108" t="s">
        <v>311</v>
      </c>
      <c r="AD4" s="108" t="s">
        <v>311</v>
      </c>
      <c r="AE4" s="108">
        <v>14</v>
      </c>
      <c r="AF4" s="108" t="s">
        <v>312</v>
      </c>
      <c r="AG4" s="108" t="s">
        <v>322</v>
      </c>
      <c r="AH4" s="108" t="s">
        <v>316</v>
      </c>
      <c r="AI4" s="108" t="s">
        <v>316</v>
      </c>
      <c r="AJ4" s="108" t="s">
        <v>316</v>
      </c>
      <c r="AK4" s="108" t="s">
        <v>316</v>
      </c>
      <c r="AL4" s="108" t="s">
        <v>316</v>
      </c>
      <c r="AM4" s="108" t="s">
        <v>316</v>
      </c>
      <c r="AN4" s="108" t="s">
        <v>316</v>
      </c>
      <c r="AO4" s="108" t="s">
        <v>316</v>
      </c>
      <c r="AP4" s="108" t="s">
        <v>316</v>
      </c>
      <c r="AQ4" s="108" t="s">
        <v>316</v>
      </c>
      <c r="AR4" s="108" t="s">
        <v>316</v>
      </c>
      <c r="AS4" s="108" t="s">
        <v>316</v>
      </c>
      <c r="AT4" s="108" t="s">
        <v>316</v>
      </c>
      <c r="AU4" s="108" t="s">
        <v>316</v>
      </c>
      <c r="AV4" s="108" t="s">
        <v>316</v>
      </c>
      <c r="AW4" s="108" t="s">
        <v>316</v>
      </c>
      <c r="AX4" s="108" t="s">
        <v>316</v>
      </c>
      <c r="AY4" s="108" t="s">
        <v>323</v>
      </c>
      <c r="AZ4" s="109" t="e">
        <f>VLOOKUP(C4,kvkData!C4:P129,12,FALSE)</f>
        <v>#N/A</v>
      </c>
      <c r="BA4" s="109" t="e">
        <f>VLOOKUP(C4,kvkData!C4:Q129,13,FALSE)</f>
        <v>#N/A</v>
      </c>
      <c r="BB4" s="105" t="e">
        <f>VLOOKUP(C4,kvkData!C4:P129,13,FALSE)</f>
        <v>#N/A</v>
      </c>
      <c r="BC4" s="149" t="e">
        <f>IF(formData!BB4&gt;25000000,16,IF(AND(15000000&lt;formData!BB4,formData!BB4&lt;25000000),10,IF(AND(10000000&lt;formData!BB4,formData!BB4&lt;15000000),6,IF(AND(10000000&gt;formData!BB4,formData!BB4&gt;5000000),3,IF(formData!BB4&lt;5000000,1,)))))</f>
        <v>#N/A</v>
      </c>
      <c r="BD4" s="105" t="e">
        <f>VLOOKUP(C4,kvkData!C4:Q129,14,FALSE)</f>
        <v>#N/A</v>
      </c>
      <c r="BE4" s="146" t="e">
        <f>IF(AND(ISNUMBER(formData!BD4),formData!BD4&gt;500000000),2,IF(AND(ISNUMBER(formData!BD4),200000000&lt;formData!BD4,formData!BD4&lt;300000000),1.5,IF(AND(ISNUMBER(formData!BD4),100000000&lt;formData!BD4,formData!BD4&lt;200000000),1,IF(100000000&gt;formData!BD4,0,"No record"))))</f>
        <v>#N/A</v>
      </c>
      <c r="BF4" s="146">
        <f>IF(formData!D4&gt;667,10,IF(AND(501&lt;formData!D4,formData!D4&lt;666),formData!D4*0.015,IF(AND(401&lt;formData!D4,formData!D4&lt;500),formData!D4*0.012,IF(AND(400&gt;formData!D4,formData!D4&gt;301),formData!D4*0.01,IF(AND(200&lt;formData!D4,formData!D4&lt;300),formData!D4*0.0075,IF(AND(100&lt;formData!D4,formData!D4&lt;201),formData!D4*0.005,IF(formData!D4&lt;100,formData!D4*0.002)))))))</f>
        <v>0</v>
      </c>
      <c r="BG4" s="147">
        <f>IF(formData!E4&gt;601,5,IF(AND(501&lt;formData!E4,formData!E4&lt;601),4,IF(AND(401&lt;formData!E4,formData!E4&lt;501),3,IF(AND(401&gt;formData!E4,formData!E4&gt;301),2,IF(AND(201&lt;formData!E4,formData!E4&lt;301),1.5,IF(AND(101&lt;formData!E4,formData!E4&lt;201),1,IF(AND(formData!E4&gt;10,formData!E4&lt;101),0.5,IF(formData!E4&lt;11,0))))))))</f>
        <v>0.5</v>
      </c>
      <c r="BH4" s="147">
        <f>COUNTIF(G4:N4,"Legendary")*1+COUNTIF(G4:N4,"Legendary(ST)")*1.25+COUNTIF(G4:N4,"Epic")*0.5+COUNTIF(G4:N4,"Epic(ST)")*0.75</f>
        <v>4.5</v>
      </c>
      <c r="BI4" s="147">
        <f>COUNTIF(O4:V4,"Legendary")*1+COUNTIF(O4:V4,"Legendary(ST)")*1.25+COUNTIF(O4:V4,"Epic")*0.5+COUNTIF(O4:V4,"Epic(ST)")*0.75</f>
        <v>3</v>
      </c>
      <c r="BJ4" s="147">
        <f>COUNTIF(W4:AD4,"Legendary")*1+COUNTIF(W4:AD4,"Legendary(ST)")*1.25+COUNTIF(W4:AD4,"Epic")*0.5+COUNTIF(W4:AD4,"Epic(ST)")*0.75</f>
        <v>3</v>
      </c>
      <c r="BK4" s="147" t="e">
        <f>IF(formData!BB4&gt;25000000,16,IF(AND(15000000&lt;formData!BB4,formData!BB4&lt;25000000),10,IF(AND(10000000&lt;formData!BB4,formData!BB4&lt;15000000),6,IF(AND(10000000&gt;formData!BB4,formData!BB4&gt;5000000),3,IF(formData!BB4&lt;5000000,1,)))))</f>
        <v>#N/A</v>
      </c>
      <c r="BL4" s="9">
        <f>SUMIF(BE4:BK4,"&gt;0")</f>
        <v>11</v>
      </c>
    </row>
    <row r="5" spans="1:65" ht="14.4" x14ac:dyDescent="0.3">
      <c r="A5" s="107">
        <v>44429.571309525461</v>
      </c>
      <c r="B5" s="108" t="s">
        <v>234</v>
      </c>
      <c r="C5" s="108">
        <v>36928561</v>
      </c>
      <c r="D5" s="108">
        <v>10</v>
      </c>
      <c r="E5" s="108">
        <v>200</v>
      </c>
      <c r="F5" s="108">
        <v>10000000</v>
      </c>
      <c r="G5" s="108" t="s">
        <v>310</v>
      </c>
      <c r="H5" s="108" t="s">
        <v>310</v>
      </c>
      <c r="I5" s="108" t="s">
        <v>310</v>
      </c>
      <c r="J5" s="108" t="s">
        <v>310</v>
      </c>
      <c r="K5" s="108" t="s">
        <v>310</v>
      </c>
      <c r="L5" s="108" t="s">
        <v>310</v>
      </c>
      <c r="M5" s="108" t="s">
        <v>310</v>
      </c>
      <c r="N5" s="108" t="s">
        <v>310</v>
      </c>
      <c r="O5" s="108" t="s">
        <v>310</v>
      </c>
      <c r="P5" s="108" t="s">
        <v>310</v>
      </c>
      <c r="Q5" s="108" t="s">
        <v>310</v>
      </c>
      <c r="R5" s="108" t="s">
        <v>310</v>
      </c>
      <c r="S5" s="108" t="s">
        <v>310</v>
      </c>
      <c r="T5" s="108" t="s">
        <v>310</v>
      </c>
      <c r="U5" s="108" t="s">
        <v>310</v>
      </c>
      <c r="V5" s="108" t="s">
        <v>310</v>
      </c>
      <c r="W5" s="108" t="s">
        <v>310</v>
      </c>
      <c r="X5" s="108" t="s">
        <v>310</v>
      </c>
      <c r="Y5" s="108" t="s">
        <v>310</v>
      </c>
      <c r="Z5" s="108" t="s">
        <v>310</v>
      </c>
      <c r="AA5" s="108" t="s">
        <v>310</v>
      </c>
      <c r="AB5" s="108" t="s">
        <v>310</v>
      </c>
      <c r="AC5" s="108" t="s">
        <v>310</v>
      </c>
      <c r="AD5" s="108" t="s">
        <v>310</v>
      </c>
      <c r="AE5" s="109" t="s">
        <v>324</v>
      </c>
      <c r="AF5" s="108" t="s">
        <v>312</v>
      </c>
      <c r="AG5" s="108" t="s">
        <v>316</v>
      </c>
      <c r="AH5" s="108" t="s">
        <v>315</v>
      </c>
      <c r="AI5" s="108" t="s">
        <v>316</v>
      </c>
      <c r="AJ5" s="108" t="s">
        <v>316</v>
      </c>
      <c r="AK5" s="108" t="s">
        <v>316</v>
      </c>
      <c r="AL5" s="108" t="s">
        <v>316</v>
      </c>
      <c r="AM5" s="108" t="s">
        <v>316</v>
      </c>
      <c r="AN5" s="108" t="s">
        <v>316</v>
      </c>
      <c r="AO5" s="108" t="s">
        <v>316</v>
      </c>
      <c r="AP5" s="108" t="s">
        <v>316</v>
      </c>
      <c r="AQ5" s="108" t="s">
        <v>316</v>
      </c>
      <c r="AR5" s="108" t="s">
        <v>316</v>
      </c>
      <c r="AS5" s="108" t="s">
        <v>316</v>
      </c>
      <c r="AT5" s="108" t="s">
        <v>316</v>
      </c>
      <c r="AU5" s="108" t="s">
        <v>316</v>
      </c>
      <c r="AV5" s="108" t="s">
        <v>316</v>
      </c>
      <c r="AW5" s="108" t="s">
        <v>316</v>
      </c>
      <c r="AX5" s="108" t="s">
        <v>316</v>
      </c>
      <c r="AY5" s="108" t="s">
        <v>325</v>
      </c>
      <c r="AZ5" s="109">
        <f>VLOOKUP(C5,kvkData!C5:P130,12,FALSE)</f>
        <v>3500000</v>
      </c>
      <c r="BA5" s="109">
        <f>VLOOKUP(C5,kvkData!C5:Q130,13,FALSE)</f>
        <v>8030000</v>
      </c>
      <c r="BB5" s="105">
        <f>VLOOKUP(C5,kvkData!C5:P130,13,FALSE)</f>
        <v>8030000</v>
      </c>
      <c r="BC5" s="149">
        <f>IF(formData!BB5&gt;25000000,16,IF(AND(15000000&lt;formData!BB5,formData!BB5&lt;25000000),10,IF(AND(10000000&lt;formData!BB5,formData!BB5&lt;15000000),6,IF(AND(10000000&gt;formData!BB5,formData!BB5&gt;5000000),3,IF(formData!BB5&lt;5000000,1,)))))</f>
        <v>3</v>
      </c>
      <c r="BD5" s="105">
        <f>VLOOKUP(C5,kvkData!C5:Q130,14,FALSE)</f>
        <v>620000000</v>
      </c>
      <c r="BE5" s="146">
        <f>IF(AND(ISNUMBER(formData!BD5),formData!BD5&gt;500000000),2,IF(AND(ISNUMBER(formData!BD5),200000000&lt;formData!BD5,formData!BD5&lt;300000000),1.5,IF(AND(ISNUMBER(formData!BD5),100000000&lt;formData!BD5,formData!BD5&lt;200000000),1,IF(100000000&gt;formData!BD5,0,"No record"))))</f>
        <v>2</v>
      </c>
      <c r="BF5" s="146">
        <f>IF(formData!D5&gt;667,10,IF(AND(501&lt;formData!D5,formData!D5&lt;666),formData!D5*0.015,IF(AND(401&lt;formData!D5,formData!D5&lt;500),formData!D5*0.012,IF(AND(400&gt;formData!D5,formData!D5&gt;301),formData!D5*0.01,IF(AND(200&lt;formData!D5,formData!D5&lt;300),formData!D5*0.0075,IF(AND(100&lt;formData!D5,formData!D5&lt;201),formData!D5*0.005,IF(formData!D5&lt;100,formData!D5*0.002)))))))</f>
        <v>0.02</v>
      </c>
      <c r="BG5" s="147">
        <f>IF(formData!E5&gt;601,5,IF(AND(501&lt;formData!E5,formData!E5&lt;601),4,IF(AND(401&lt;formData!E5,formData!E5&lt;501),3,IF(AND(401&gt;formData!E5,formData!E5&gt;301),2,IF(AND(201&lt;formData!E5,formData!E5&lt;301),1.5,IF(AND(101&lt;formData!E5,formData!E5&lt;201),1,IF(AND(formData!E5&gt;10,formData!E5&lt;101),0.5,IF(formData!E5&lt;11,0))))))))</f>
        <v>1</v>
      </c>
      <c r="BH5" s="147">
        <f>COUNTIF(G5:N5,"Legendary")*1+COUNTIF(G5:N5,"Legendary(ST)")*1.25+COUNTIF(G5:N5,"Epic")*0.5+COUNTIF(G5:N5,"Epic(ST)")*0.75</f>
        <v>4</v>
      </c>
      <c r="BI5" s="147">
        <f>COUNTIF(O5:V5,"Legendary")*1+COUNTIF(O5:V5,"Legendary(ST)")*1.25+COUNTIF(O5:V5,"Epic")*0.5+COUNTIF(O5:V5,"Epic(ST)")*0.75</f>
        <v>4</v>
      </c>
      <c r="BJ5" s="147">
        <f>COUNTIF(W5:AD5,"Legendary")*1+COUNTIF(W5:AD5,"Legendary(ST)")*1.25+COUNTIF(W5:AD5,"Epic")*0.5+COUNTIF(W5:AD5,"Epic(ST)")*0.75</f>
        <v>4</v>
      </c>
      <c r="BK5" s="147">
        <f>IF(formData!BB5&gt;25000000,16,IF(AND(15000000&lt;formData!BB5,formData!BB5&lt;25000000),10,IF(AND(10000000&lt;formData!BB5,formData!BB5&lt;15000000),6,IF(AND(10000000&gt;formData!BB5,formData!BB5&gt;5000000),3,IF(formData!BB5&lt;5000000,1,)))))</f>
        <v>3</v>
      </c>
      <c r="BL5" s="9">
        <f>SUMIF(BE5:BK5,"&gt;0")</f>
        <v>18.02</v>
      </c>
    </row>
    <row r="6" spans="1:65" ht="14.4" x14ac:dyDescent="0.3">
      <c r="A6" s="107">
        <v>44429.572150023145</v>
      </c>
      <c r="B6" s="108" t="s">
        <v>326</v>
      </c>
      <c r="C6" s="108">
        <v>27521605</v>
      </c>
      <c r="D6" s="108">
        <v>400</v>
      </c>
      <c r="E6" s="108">
        <v>1500</v>
      </c>
      <c r="F6" s="108">
        <v>5000000000000</v>
      </c>
      <c r="G6" s="108" t="s">
        <v>70</v>
      </c>
      <c r="H6" s="108" t="s">
        <v>309</v>
      </c>
      <c r="I6" s="108" t="s">
        <v>70</v>
      </c>
      <c r="J6" s="108" t="s">
        <v>309</v>
      </c>
      <c r="K6" s="108" t="s">
        <v>309</v>
      </c>
      <c r="L6" s="108" t="s">
        <v>309</v>
      </c>
      <c r="M6" s="108" t="s">
        <v>74</v>
      </c>
      <c r="N6" s="108" t="s">
        <v>74</v>
      </c>
      <c r="O6" s="108" t="s">
        <v>311</v>
      </c>
      <c r="P6" s="108" t="s">
        <v>311</v>
      </c>
      <c r="Q6" s="108" t="s">
        <v>311</v>
      </c>
      <c r="R6" s="108" t="s">
        <v>311</v>
      </c>
      <c r="S6" s="108" t="s">
        <v>311</v>
      </c>
      <c r="T6" s="108" t="s">
        <v>311</v>
      </c>
      <c r="U6" s="108" t="s">
        <v>311</v>
      </c>
      <c r="V6" s="108" t="s">
        <v>311</v>
      </c>
      <c r="W6" s="108" t="s">
        <v>311</v>
      </c>
      <c r="X6" s="108" t="s">
        <v>311</v>
      </c>
      <c r="Y6" s="108" t="s">
        <v>311</v>
      </c>
      <c r="Z6" s="108" t="s">
        <v>311</v>
      </c>
      <c r="AA6" s="108" t="s">
        <v>311</v>
      </c>
      <c r="AB6" s="108" t="s">
        <v>311</v>
      </c>
      <c r="AC6" s="108" t="s">
        <v>311</v>
      </c>
      <c r="AD6" s="108" t="s">
        <v>311</v>
      </c>
      <c r="AE6" s="108">
        <v>15</v>
      </c>
      <c r="AF6" s="108" t="s">
        <v>327</v>
      </c>
      <c r="AG6" s="108" t="s">
        <v>313</v>
      </c>
      <c r="AH6" s="108" t="s">
        <v>316</v>
      </c>
      <c r="AI6" s="108" t="s">
        <v>322</v>
      </c>
      <c r="AJ6" s="108" t="s">
        <v>316</v>
      </c>
      <c r="AK6" s="108" t="s">
        <v>313</v>
      </c>
      <c r="AL6" s="108" t="s">
        <v>316</v>
      </c>
      <c r="AM6" s="108" t="s">
        <v>316</v>
      </c>
      <c r="AN6" s="108" t="s">
        <v>316</v>
      </c>
      <c r="AO6" s="108" t="s">
        <v>316</v>
      </c>
      <c r="AP6" s="108" t="s">
        <v>322</v>
      </c>
      <c r="AQ6" s="108" t="s">
        <v>316</v>
      </c>
      <c r="AR6" s="108" t="s">
        <v>322</v>
      </c>
      <c r="AS6" s="108" t="s">
        <v>316</v>
      </c>
      <c r="AT6" s="108" t="s">
        <v>315</v>
      </c>
      <c r="AU6" s="108" t="s">
        <v>316</v>
      </c>
      <c r="AV6" s="108" t="s">
        <v>316</v>
      </c>
      <c r="AW6" s="108" t="s">
        <v>316</v>
      </c>
      <c r="AX6" s="108" t="s">
        <v>316</v>
      </c>
      <c r="AY6" s="108" t="s">
        <v>328</v>
      </c>
      <c r="AZ6" s="109" t="e">
        <f>VLOOKUP(C6,kvkData!C6:P131,12,FALSE)</f>
        <v>#N/A</v>
      </c>
      <c r="BA6" s="109" t="e">
        <f>VLOOKUP(C6,kvkData!C6:Q131,13,FALSE)</f>
        <v>#N/A</v>
      </c>
      <c r="BB6" s="105" t="e">
        <f>VLOOKUP(C6,kvkData!C6:P131,13,FALSE)</f>
        <v>#N/A</v>
      </c>
      <c r="BC6" s="149" t="e">
        <f>IF(formData!BB6&gt;25000000,16,IF(AND(15000000&lt;formData!BB6,formData!BB6&lt;25000000),10,IF(AND(10000000&lt;formData!BB6,formData!BB6&lt;15000000),6,IF(AND(10000000&gt;formData!BB6,formData!BB6&gt;5000000),3,IF(formData!BB6&lt;5000000,1,)))))</f>
        <v>#N/A</v>
      </c>
      <c r="BD6" s="105" t="e">
        <f>VLOOKUP(C6,kvkData!C6:Q131,14,FALSE)</f>
        <v>#N/A</v>
      </c>
      <c r="BE6" s="146" t="e">
        <f>IF(AND(ISNUMBER(formData!BD6),formData!BD6&gt;500000000),2,IF(AND(ISNUMBER(formData!BD6),200000000&lt;formData!BD6,formData!BD6&lt;300000000),1.5,IF(AND(ISNUMBER(formData!BD6),100000000&lt;formData!BD6,formData!BD6&lt;200000000),1,IF(100000000&gt;formData!BD6,0,"No record"))))</f>
        <v>#N/A</v>
      </c>
      <c r="BF6" s="146">
        <f>IF(formData!D6&gt;667,10,IF(AND(499&lt;formData!D6,formData!D6&lt;666),formData!D6*0.015,IF(AND(399&lt;formData!D6,formData!D6&lt;500),formData!D6*0.012,IF(AND(400&gt;formData!D6,formData!D6&gt;299),formData!D6*0.01,IF(AND(199&lt;formData!D6,formData!D6&lt;300),formData!D6*0.0075,IF(AND(99&lt;formData!D6,formData!D6&lt;200),formData!D6*0.005,IF(formData!D6&lt;100,formData!D6*0.002)))))))</f>
        <v>4.8</v>
      </c>
      <c r="BG6" s="147">
        <f>IF(formData!E6&gt;601,5,IF(AND(501&lt;formData!E6,formData!E6&lt;601),4,IF(AND(401&lt;formData!E6,formData!E6&lt;501),3,IF(AND(401&gt;formData!E6,formData!E6&gt;301),2,IF(AND(201&lt;formData!E6,formData!E6&lt;301),1.5,IF(AND(101&lt;formData!E6,formData!E6&lt;201),1,IF(AND(formData!E6&gt;10,formData!E6&lt;101),0.5,IF(formData!E6&lt;11,0))))))))</f>
        <v>5</v>
      </c>
      <c r="BH6" s="147">
        <f>COUNTIF(G6:N6,"Legendary")*1+COUNTIF(G6:N6,"Legendary(ST)")*1.25+COUNTIF(G6:N6,"Epic")*0.5+COUNTIF(G6:N6,"Epic(ST)")*0.75</f>
        <v>8</v>
      </c>
      <c r="BI6" s="147">
        <f>COUNTIF(O6:V6,"Legendary")*1+COUNTIF(O6:V6,"Legendary(ST)")*1.25+COUNTIF(O6:V6,"Epic")*0.5+COUNTIF(O6:V6,"Epic(ST)")*0.75</f>
        <v>0</v>
      </c>
      <c r="BJ6" s="147">
        <f>COUNTIF(W6:AD6,"Legendary")*1+COUNTIF(W6:AD6,"Legendary(ST)")*1.25+COUNTIF(W6:AD6,"Epic")*0.5+COUNTIF(W6:AD6,"Epic(ST)")*0.75</f>
        <v>0</v>
      </c>
      <c r="BK6" s="147" t="e">
        <f>IF(formData!BB6&gt;25000000,16,IF(AND(15000000&lt;formData!BB6,formData!BB6&lt;25000000),10,IF(AND(10000000&lt;formData!BB6,formData!BB6&lt;15000000),6,IF(AND(10000000&gt;formData!BB6,formData!BB6&gt;5000000),3,IF(formData!BB6&lt;5000000,1,)))))</f>
        <v>#N/A</v>
      </c>
      <c r="BL6" s="9">
        <f>SUMIF(BE6:BK6,"&gt;0")</f>
        <v>17.8</v>
      </c>
    </row>
    <row r="7" spans="1:65" ht="14.4" x14ac:dyDescent="0.3">
      <c r="A7" s="107">
        <v>44429.574187604172</v>
      </c>
      <c r="B7" s="108" t="s">
        <v>329</v>
      </c>
      <c r="C7" s="108">
        <v>56644241</v>
      </c>
      <c r="D7" s="108">
        <v>1350</v>
      </c>
      <c r="E7" s="108">
        <v>2306</v>
      </c>
      <c r="F7" s="108">
        <v>371070000</v>
      </c>
      <c r="G7" s="108" t="s">
        <v>70</v>
      </c>
      <c r="H7" s="108" t="s">
        <v>309</v>
      </c>
      <c r="I7" s="108" t="s">
        <v>309</v>
      </c>
      <c r="J7" s="108" t="s">
        <v>74</v>
      </c>
      <c r="K7" s="108" t="s">
        <v>309</v>
      </c>
      <c r="L7" s="108" t="s">
        <v>309</v>
      </c>
      <c r="M7" s="108" t="s">
        <v>321</v>
      </c>
      <c r="N7" s="108" t="s">
        <v>311</v>
      </c>
      <c r="O7" s="108" t="s">
        <v>310</v>
      </c>
      <c r="P7" s="108" t="s">
        <v>321</v>
      </c>
      <c r="Q7" s="108" t="s">
        <v>74</v>
      </c>
      <c r="R7" s="108" t="s">
        <v>74</v>
      </c>
      <c r="S7" s="108" t="s">
        <v>321</v>
      </c>
      <c r="T7" s="108" t="s">
        <v>74</v>
      </c>
      <c r="U7" s="108" t="s">
        <v>311</v>
      </c>
      <c r="V7" s="108" t="s">
        <v>311</v>
      </c>
      <c r="W7" s="108" t="s">
        <v>309</v>
      </c>
      <c r="X7" s="108" t="s">
        <v>309</v>
      </c>
      <c r="Y7" s="108" t="s">
        <v>309</v>
      </c>
      <c r="Z7" s="108" t="s">
        <v>74</v>
      </c>
      <c r="AA7" s="108" t="s">
        <v>309</v>
      </c>
      <c r="AB7" s="108" t="s">
        <v>74</v>
      </c>
      <c r="AC7" s="108" t="s">
        <v>310</v>
      </c>
      <c r="AD7" s="108" t="s">
        <v>311</v>
      </c>
      <c r="AE7" s="108">
        <v>16</v>
      </c>
      <c r="AF7" s="108" t="s">
        <v>312</v>
      </c>
      <c r="AG7" s="108" t="s">
        <v>317</v>
      </c>
      <c r="AH7" s="108" t="s">
        <v>317</v>
      </c>
      <c r="AI7" s="108" t="s">
        <v>317</v>
      </c>
      <c r="AJ7" s="108" t="s">
        <v>317</v>
      </c>
      <c r="AK7" s="108" t="s">
        <v>317</v>
      </c>
      <c r="AL7" s="108" t="s">
        <v>317</v>
      </c>
      <c r="AM7" s="108" t="s">
        <v>317</v>
      </c>
      <c r="AN7" s="108" t="s">
        <v>317</v>
      </c>
      <c r="AO7" s="108" t="s">
        <v>317</v>
      </c>
      <c r="AP7" s="108" t="s">
        <v>317</v>
      </c>
      <c r="AQ7" s="108" t="s">
        <v>317</v>
      </c>
      <c r="AR7" s="108" t="s">
        <v>317</v>
      </c>
      <c r="AS7" s="108" t="s">
        <v>317</v>
      </c>
      <c r="AT7" s="108" t="s">
        <v>317</v>
      </c>
      <c r="AU7" s="108" t="s">
        <v>317</v>
      </c>
      <c r="AV7" s="108" t="s">
        <v>317</v>
      </c>
      <c r="AW7" s="108" t="s">
        <v>317</v>
      </c>
      <c r="AX7" s="108" t="s">
        <v>317</v>
      </c>
      <c r="AY7" s="108" t="s">
        <v>330</v>
      </c>
      <c r="AZ7" s="109" t="e">
        <f>VLOOKUP(C7,kvkData!C7:P132,12,FALSE)</f>
        <v>#N/A</v>
      </c>
      <c r="BA7" s="109" t="e">
        <f>VLOOKUP(C7,kvkData!C7:Q132,13,FALSE)</f>
        <v>#N/A</v>
      </c>
      <c r="BB7" s="105" t="e">
        <f>VLOOKUP(C7,kvkData!C7:P132,13,FALSE)</f>
        <v>#N/A</v>
      </c>
      <c r="BC7" s="149" t="e">
        <f>IF(formData!BB7&gt;25000000,16,IF(AND(15000000&lt;formData!BB7,formData!BB7&lt;25000000),10,IF(AND(10000000&lt;formData!BB7,formData!BB7&lt;15000000),6,IF(AND(10000000&gt;formData!BB7,formData!BB7&gt;5000000),3,IF(formData!BB7&lt;5000000,1,)))))</f>
        <v>#N/A</v>
      </c>
      <c r="BD7" s="105" t="e">
        <f>VLOOKUP(C7,kvkData!C7:Q132,14,FALSE)</f>
        <v>#N/A</v>
      </c>
      <c r="BE7" s="146" t="e">
        <f>IF(AND(ISNUMBER(formData!BD7),formData!BD7&gt;500000000),2,IF(AND(ISNUMBER(formData!BD7),200000000&lt;formData!BD7,formData!BD7&lt;300000000),1.5,IF(AND(ISNUMBER(formData!BD7),100000000&lt;formData!BD7,formData!BD7&lt;200000000),1,IF(100000000&gt;formData!BD7,0,"No record"))))</f>
        <v>#N/A</v>
      </c>
      <c r="BF7" s="146">
        <f>IF(formData!D7&gt;667,10,IF(AND(499&lt;formData!D7,formData!D7&lt;666),formData!D7*0.015,IF(AND(399&lt;formData!D7,formData!D7&lt;500),formData!D7*0.012,IF(AND(400&gt;formData!D7,formData!D7&gt;299),formData!D7*0.01,IF(AND(199&lt;formData!D7,formData!D7&lt;300),formData!D7*0.0075,IF(AND(99&lt;formData!D7,formData!D7&lt;200),formData!D7*0.005,IF(formData!D7&lt;100,formData!D7*0.002)))))))</f>
        <v>10</v>
      </c>
      <c r="BG7" s="147">
        <f>IF(formData!E7&gt;601,5,IF(AND(501&lt;formData!E7,formData!E7&lt;601),4,IF(AND(401&lt;formData!E7,formData!E7&lt;501),3,IF(AND(401&gt;formData!E7,formData!E7&gt;301),2,IF(AND(201&lt;formData!E7,formData!E7&lt;301),1.5,IF(AND(101&lt;formData!E7,formData!E7&lt;201),1,IF(AND(formData!E7&gt;10,formData!E7&lt;101),0.5,IF(formData!E7&lt;11,0))))))))</f>
        <v>5</v>
      </c>
      <c r="BH7" s="147">
        <f>COUNTIF(G7:N7,"Legendary")*1+COUNTIF(G7:N7,"Legendary(ST)")*1.25+COUNTIF(G7:N7,"Epic")*0.5+COUNTIF(G7:N7,"Epic(ST)")*0.75</f>
        <v>6</v>
      </c>
      <c r="BI7" s="147">
        <f>COUNTIF(O7:V7,"Legendary")*1+COUNTIF(O7:V7,"Legendary(ST)")*1.25+COUNTIF(O7:V7,"Epic")*0.5+COUNTIF(O7:V7,"Epic(ST)")*0.75</f>
        <v>2.75</v>
      </c>
      <c r="BJ7" s="147">
        <f>COUNTIF(W7:AD7,"Legendary")*1+COUNTIF(W7:AD7,"Legendary(ST)")*1.25+COUNTIF(W7:AD7,"Epic")*0.5+COUNTIF(W7:AD7,"Epic(ST)")*0.75</f>
        <v>6</v>
      </c>
      <c r="BK7" s="147" t="e">
        <f>IF(formData!BB7&gt;25000000,16,IF(AND(15000000&lt;formData!BB7,formData!BB7&lt;25000000),10,IF(AND(10000000&lt;formData!BB7,formData!BB7&lt;15000000),6,IF(AND(10000000&gt;formData!BB7,formData!BB7&gt;5000000),3,IF(formData!BB7&lt;5000000,1,)))))</f>
        <v>#N/A</v>
      </c>
      <c r="BL7" s="9">
        <f>SUMIF(BE7:BK7,"&gt;0")</f>
        <v>29.75</v>
      </c>
      <c r="BM7" s="16"/>
    </row>
    <row r="8" spans="1:65" ht="14.4" x14ac:dyDescent="0.3">
      <c r="A8" s="107">
        <v>44429.57605606482</v>
      </c>
      <c r="B8" s="108" t="s">
        <v>331</v>
      </c>
      <c r="C8" s="108">
        <v>37809560</v>
      </c>
      <c r="D8" s="108">
        <v>9</v>
      </c>
      <c r="E8" s="108">
        <v>3</v>
      </c>
      <c r="F8" s="108">
        <v>15</v>
      </c>
      <c r="G8" s="108" t="s">
        <v>332</v>
      </c>
      <c r="H8" s="108" t="s">
        <v>332</v>
      </c>
      <c r="I8" s="108" t="s">
        <v>332</v>
      </c>
      <c r="J8" s="108" t="s">
        <v>332</v>
      </c>
      <c r="K8" s="108" t="s">
        <v>332</v>
      </c>
      <c r="L8" s="108" t="s">
        <v>332</v>
      </c>
      <c r="M8" s="108" t="s">
        <v>332</v>
      </c>
      <c r="N8" s="108" t="s">
        <v>332</v>
      </c>
      <c r="O8" s="108" t="s">
        <v>332</v>
      </c>
      <c r="P8" s="108" t="s">
        <v>332</v>
      </c>
      <c r="Q8" s="108" t="s">
        <v>311</v>
      </c>
      <c r="R8" s="108" t="s">
        <v>332</v>
      </c>
      <c r="S8" s="108" t="s">
        <v>311</v>
      </c>
      <c r="T8" s="108" t="s">
        <v>332</v>
      </c>
      <c r="U8" s="108" t="s">
        <v>311</v>
      </c>
      <c r="V8" s="108" t="s">
        <v>311</v>
      </c>
      <c r="W8" s="108" t="s">
        <v>332</v>
      </c>
      <c r="X8" s="108" t="s">
        <v>332</v>
      </c>
      <c r="Y8" s="108" t="s">
        <v>332</v>
      </c>
      <c r="Z8" s="108" t="s">
        <v>332</v>
      </c>
      <c r="AA8" s="108" t="s">
        <v>332</v>
      </c>
      <c r="AB8" s="108" t="s">
        <v>332</v>
      </c>
      <c r="AC8" s="108" t="s">
        <v>332</v>
      </c>
      <c r="AD8" s="108" t="s">
        <v>332</v>
      </c>
      <c r="AE8" s="108">
        <v>14</v>
      </c>
      <c r="AF8" s="108" t="s">
        <v>327</v>
      </c>
      <c r="AG8" s="108" t="s">
        <v>322</v>
      </c>
      <c r="AH8" s="108" t="s">
        <v>316</v>
      </c>
      <c r="AI8" s="108" t="s">
        <v>322</v>
      </c>
      <c r="AJ8" s="108" t="s">
        <v>316</v>
      </c>
      <c r="AK8" s="108" t="s">
        <v>316</v>
      </c>
      <c r="AL8" s="108" t="s">
        <v>316</v>
      </c>
      <c r="AM8" s="108" t="s">
        <v>316</v>
      </c>
      <c r="AN8" s="108" t="s">
        <v>322</v>
      </c>
      <c r="AO8" s="108" t="s">
        <v>316</v>
      </c>
      <c r="AP8" s="108" t="s">
        <v>316</v>
      </c>
      <c r="AQ8" s="108" t="s">
        <v>316</v>
      </c>
      <c r="AR8" s="108" t="s">
        <v>316</v>
      </c>
      <c r="AS8" s="108" t="s">
        <v>316</v>
      </c>
      <c r="AT8" s="108" t="s">
        <v>316</v>
      </c>
      <c r="AU8" s="108" t="s">
        <v>316</v>
      </c>
      <c r="AV8" s="108" t="s">
        <v>316</v>
      </c>
      <c r="AW8" s="108" t="s">
        <v>316</v>
      </c>
      <c r="AX8" s="108" t="s">
        <v>316</v>
      </c>
      <c r="AY8" s="108" t="s">
        <v>333</v>
      </c>
      <c r="AZ8" s="109" t="str">
        <f>VLOOKUP(C8,kvkData!C8:P133,12,FALSE)</f>
        <v>No Record</v>
      </c>
      <c r="BA8" s="109" t="str">
        <f>VLOOKUP(C8,kvkData!C8:Q133,13,FALSE)</f>
        <v>No record</v>
      </c>
      <c r="BB8" s="105" t="str">
        <f>VLOOKUP(C8,kvkData!C8:P133,13,FALSE)</f>
        <v>No record</v>
      </c>
      <c r="BC8" s="149">
        <f>IF(formData!BB8&gt;25000000,16,IF(AND(15000000&lt;formData!BB8,formData!BB8&lt;25000000),10,IF(AND(10000000&lt;formData!BB8,formData!BB8&lt;15000000),6,IF(AND(10000000&gt;formData!BB8,formData!BB8&gt;5000000),3,IF(formData!BB8&lt;5000000,1,)))))</f>
        <v>16</v>
      </c>
      <c r="BD8" s="105" t="str">
        <f>VLOOKUP(C8,kvkData!C8:Q133,14,FALSE)</f>
        <v>No Record</v>
      </c>
      <c r="BE8" s="146" t="str">
        <f>IF(AND(ISNUMBER(formData!BD8),formData!BD8&gt;500000000),2,IF(AND(ISNUMBER(formData!BD8),200000000&lt;formData!BD8,formData!BD8&lt;300000000),1.5,IF(AND(ISNUMBER(formData!BD8),100000000&lt;formData!BD8,formData!BD8&lt;200000000),1,IF(100000000&gt;formData!BD8,0,"No record"))))</f>
        <v>No record</v>
      </c>
      <c r="BF8" s="146">
        <f>IF(formData!D8&gt;667,10,IF(AND(499&lt;formData!D8,formData!D8&lt;666),formData!D8*0.015,IF(AND(399&lt;formData!D8,formData!D8&lt;500),formData!D8*0.012,IF(AND(400&gt;formData!D8,formData!D8&gt;299),formData!D8*0.01,IF(AND(199&lt;formData!D8,formData!D8&lt;300),formData!D8*0.0075,IF(AND(99&lt;formData!D8,formData!D8&lt;200),formData!D8*0.005,IF(formData!D8&lt;100,formData!D8*0.002)))))))</f>
        <v>1.8000000000000002E-2</v>
      </c>
      <c r="BG8" s="147">
        <f>IF(formData!E8&gt;601,5,IF(AND(501&lt;formData!E8,formData!E8&lt;601),4,IF(AND(401&lt;formData!E8,formData!E8&lt;501),3,IF(AND(401&gt;formData!E8,formData!E8&gt;301),2,IF(AND(201&lt;formData!E8,formData!E8&lt;301),1.5,IF(AND(101&lt;formData!E8,formData!E8&lt;201),1,IF(AND(formData!E8&gt;10,formData!E8&lt;101),0.5,IF(formData!E8&lt;11,0))))))))</f>
        <v>0</v>
      </c>
      <c r="BH8" s="147">
        <f>COUNTIF(G8:N8,"Legendary")*1+COUNTIF(G8:N8,"Legendary(ST)")*1.25+COUNTIF(G8:N8,"Epic")*0.5+COUNTIF(G8:N8,"Epic(ST)")*0.75</f>
        <v>0</v>
      </c>
      <c r="BI8" s="147">
        <f>COUNTIF(O8:V8,"Legendary")*1+COUNTIF(O8:V8,"Legendary(ST)")*1.25+COUNTIF(O8:V8,"Epic")*0.5+COUNTIF(O8:V8,"Epic(ST)")*0.75</f>
        <v>0</v>
      </c>
      <c r="BJ8" s="147">
        <f>COUNTIF(W8:AD8,"Legendary")*1+COUNTIF(W8:AD8,"Legendary(ST)")*1.25+COUNTIF(W8:AD8,"Epic")*0.5+COUNTIF(W8:AD8,"Epic(ST)")*0.75</f>
        <v>0</v>
      </c>
      <c r="BK8" s="147">
        <f>IF(formData!BB8&gt;25000000,16,IF(AND(15000000&lt;formData!BB8,formData!BB8&lt;25000000),10,IF(AND(10000000&lt;formData!BB8,formData!BB8&lt;15000000),6,IF(AND(10000000&gt;formData!BB8,formData!BB8&gt;5000000),3,IF(formData!BB8&lt;5000000,1,)))))</f>
        <v>16</v>
      </c>
      <c r="BL8" s="9">
        <f>SUMIF(BE8:BK8,"&gt;0")</f>
        <v>16.018000000000001</v>
      </c>
    </row>
    <row r="9" spans="1:65" ht="14.4" x14ac:dyDescent="0.3">
      <c r="A9" s="107">
        <v>44429.576356724538</v>
      </c>
      <c r="B9" s="108" t="s">
        <v>199</v>
      </c>
      <c r="C9" s="108">
        <v>13372129</v>
      </c>
      <c r="D9" s="108">
        <v>22</v>
      </c>
      <c r="E9" s="108">
        <v>800</v>
      </c>
      <c r="F9" s="108">
        <v>44441100</v>
      </c>
      <c r="G9" s="108" t="s">
        <v>310</v>
      </c>
      <c r="H9" s="108" t="s">
        <v>74</v>
      </c>
      <c r="I9" s="108" t="s">
        <v>74</v>
      </c>
      <c r="J9" s="108" t="s">
        <v>310</v>
      </c>
      <c r="K9" s="108" t="s">
        <v>74</v>
      </c>
      <c r="L9" s="108" t="s">
        <v>309</v>
      </c>
      <c r="M9" s="108" t="s">
        <v>74</v>
      </c>
      <c r="N9" s="108" t="s">
        <v>74</v>
      </c>
      <c r="O9" s="108" t="s">
        <v>332</v>
      </c>
      <c r="P9" s="108" t="s">
        <v>332</v>
      </c>
      <c r="Q9" s="108" t="s">
        <v>332</v>
      </c>
      <c r="R9" s="108" t="s">
        <v>332</v>
      </c>
      <c r="S9" s="108" t="s">
        <v>332</v>
      </c>
      <c r="T9" s="108" t="s">
        <v>310</v>
      </c>
      <c r="U9" s="108" t="s">
        <v>321</v>
      </c>
      <c r="V9" s="108" t="s">
        <v>321</v>
      </c>
      <c r="W9" s="108" t="s">
        <v>310</v>
      </c>
      <c r="X9" s="108" t="s">
        <v>74</v>
      </c>
      <c r="Y9" s="108" t="s">
        <v>321</v>
      </c>
      <c r="Z9" s="108" t="s">
        <v>310</v>
      </c>
      <c r="AA9" s="108" t="s">
        <v>310</v>
      </c>
      <c r="AB9" s="108" t="s">
        <v>310</v>
      </c>
      <c r="AC9" s="108" t="s">
        <v>311</v>
      </c>
      <c r="AD9" s="108" t="s">
        <v>311</v>
      </c>
      <c r="AE9" s="108">
        <v>14</v>
      </c>
      <c r="AF9" s="108" t="s">
        <v>312</v>
      </c>
      <c r="AG9" s="108" t="s">
        <v>316</v>
      </c>
      <c r="AH9" s="108" t="s">
        <v>316</v>
      </c>
      <c r="AI9" s="108" t="s">
        <v>316</v>
      </c>
      <c r="AJ9" s="108" t="s">
        <v>316</v>
      </c>
      <c r="AK9" s="108" t="s">
        <v>316</v>
      </c>
      <c r="AL9" s="108" t="s">
        <v>316</v>
      </c>
      <c r="AM9" s="108" t="s">
        <v>316</v>
      </c>
      <c r="AN9" s="108" t="s">
        <v>316</v>
      </c>
      <c r="AO9" s="108" t="s">
        <v>316</v>
      </c>
      <c r="AP9" s="108" t="s">
        <v>316</v>
      </c>
      <c r="AQ9" s="108" t="s">
        <v>316</v>
      </c>
      <c r="AR9" s="108" t="s">
        <v>316</v>
      </c>
      <c r="AS9" s="108" t="s">
        <v>316</v>
      </c>
      <c r="AT9" s="108" t="s">
        <v>316</v>
      </c>
      <c r="AU9" s="108" t="s">
        <v>316</v>
      </c>
      <c r="AV9" s="108" t="s">
        <v>316</v>
      </c>
      <c r="AW9" s="108" t="s">
        <v>316</v>
      </c>
      <c r="AX9" s="108" t="s">
        <v>316</v>
      </c>
      <c r="AY9" s="108" t="s">
        <v>334</v>
      </c>
      <c r="AZ9" s="109" t="str">
        <f>VLOOKUP(C9,kvkData!C9:P134,12,FALSE)</f>
        <v>No Record</v>
      </c>
      <c r="BA9" s="109" t="str">
        <f>VLOOKUP(C9,kvkData!C9:Q134,13,FALSE)</f>
        <v>No record</v>
      </c>
      <c r="BB9" s="105" t="str">
        <f>VLOOKUP(C9,kvkData!C9:P134,13,FALSE)</f>
        <v>No record</v>
      </c>
      <c r="BC9" s="149">
        <f>IF(formData!BB9&gt;25000000,16,IF(AND(15000000&lt;formData!BB9,formData!BB9&lt;25000000),10,IF(AND(10000000&lt;formData!BB9,formData!BB9&lt;15000000),6,IF(AND(10000000&gt;formData!BB9,formData!BB9&gt;5000000),3,IF(formData!BB9&lt;5000000,1,)))))</f>
        <v>16</v>
      </c>
      <c r="BD9" s="105" t="str">
        <f>VLOOKUP(C9,kvkData!C9:Q134,14,FALSE)</f>
        <v>No Record</v>
      </c>
      <c r="BE9" s="146" t="str">
        <f>IF(AND(ISNUMBER(formData!BD9),formData!BD9&gt;500000000),2,IF(AND(ISNUMBER(formData!BD9),200000000&lt;formData!BD9,formData!BD9&lt;300000000),1.5,IF(AND(ISNUMBER(formData!BD9),100000000&lt;formData!BD9,formData!BD9&lt;200000000),1,IF(100000000&gt;formData!BD9,0,"No record"))))</f>
        <v>No record</v>
      </c>
      <c r="BF9" s="146">
        <f>IF(formData!D9&gt;667,10,IF(AND(499&lt;formData!D9,formData!D9&lt;666),formData!D9*0.015,IF(AND(399&lt;formData!D9,formData!D9&lt;500),formData!D9*0.012,IF(AND(400&gt;formData!D9,formData!D9&gt;299),formData!D9*0.01,IF(AND(199&lt;formData!D9,formData!D9&lt;300),formData!D9*0.0075,IF(AND(99&lt;formData!D9,formData!D9&lt;200),formData!D9*0.005,IF(formData!D9&lt;100,formData!D9*0.002)))))))</f>
        <v>4.3999999999999997E-2</v>
      </c>
      <c r="BG9" s="147">
        <f>IF(formData!E9&gt;601,5,IF(AND(501&lt;formData!E9,formData!E9&lt;601),4,IF(AND(401&lt;formData!E9,formData!E9&lt;501),3,IF(AND(401&gt;formData!E9,formData!E9&gt;301),2,IF(AND(201&lt;formData!E9,formData!E9&lt;301),1.5,IF(AND(101&lt;formData!E9,formData!E9&lt;201),1,IF(AND(formData!E9&gt;10,formData!E9&lt;101),0.5,IF(formData!E9&lt;11,0))))))))</f>
        <v>5</v>
      </c>
      <c r="BH9" s="147">
        <f>COUNTIF(G9:N9,"Legendary")*1+COUNTIF(G9:N9,"Legendary(ST)")*1.25+COUNTIF(G9:N9,"Epic")*0.5+COUNTIF(G9:N9,"Epic(ST)")*0.75</f>
        <v>5.75</v>
      </c>
      <c r="BI9" s="147">
        <f>COUNTIF(O9:V9,"Legendary")*1+COUNTIF(O9:V9,"Legendary(ST)")*1.25+COUNTIF(O9:V9,"Epic")*0.5+COUNTIF(O9:V9,"Epic(ST)")*0.75</f>
        <v>0.5</v>
      </c>
      <c r="BJ9" s="147">
        <f>COUNTIF(W9:AD9,"Legendary")*1+COUNTIF(W9:AD9,"Legendary(ST)")*1.25+COUNTIF(W9:AD9,"Epic")*0.5+COUNTIF(W9:AD9,"Epic(ST)")*0.75</f>
        <v>2.75</v>
      </c>
      <c r="BK9" s="147">
        <f>IF(formData!BB9&gt;25000000,16,IF(AND(15000000&lt;formData!BB9,formData!BB9&lt;25000000),10,IF(AND(10000000&lt;formData!BB9,formData!BB9&lt;15000000),6,IF(AND(10000000&gt;formData!BB9,formData!BB9&gt;5000000),3,IF(formData!BB9&lt;5000000,1,)))))</f>
        <v>16</v>
      </c>
      <c r="BL9" s="9">
        <f>SUMIF(BE9:BK9,"&gt;0")</f>
        <v>30.044</v>
      </c>
    </row>
    <row r="10" spans="1:65" ht="14.4" x14ac:dyDescent="0.3">
      <c r="A10" s="107">
        <v>44429.577230370371</v>
      </c>
      <c r="B10" s="108" t="s">
        <v>235</v>
      </c>
      <c r="C10" s="108">
        <v>34023637</v>
      </c>
      <c r="D10" s="108">
        <v>892</v>
      </c>
      <c r="E10" s="108">
        <v>1500</v>
      </c>
      <c r="F10" s="108">
        <v>393422400</v>
      </c>
      <c r="G10" s="108" t="s">
        <v>74</v>
      </c>
      <c r="H10" s="108" t="s">
        <v>309</v>
      </c>
      <c r="I10" s="108" t="s">
        <v>74</v>
      </c>
      <c r="J10" s="108" t="s">
        <v>74</v>
      </c>
      <c r="K10" s="108" t="s">
        <v>309</v>
      </c>
      <c r="L10" s="108" t="s">
        <v>309</v>
      </c>
      <c r="M10" s="108" t="s">
        <v>309</v>
      </c>
      <c r="N10" s="108" t="s">
        <v>74</v>
      </c>
      <c r="O10" s="108" t="s">
        <v>310</v>
      </c>
      <c r="P10" s="108" t="s">
        <v>310</v>
      </c>
      <c r="Q10" s="108" t="s">
        <v>310</v>
      </c>
      <c r="R10" s="108" t="s">
        <v>310</v>
      </c>
      <c r="S10" s="108" t="s">
        <v>310</v>
      </c>
      <c r="T10" s="108" t="s">
        <v>74</v>
      </c>
      <c r="U10" s="108" t="s">
        <v>311</v>
      </c>
      <c r="V10" s="108" t="s">
        <v>311</v>
      </c>
      <c r="W10" s="108" t="s">
        <v>310</v>
      </c>
      <c r="X10" s="108" t="s">
        <v>74</v>
      </c>
      <c r="Y10" s="108" t="s">
        <v>310</v>
      </c>
      <c r="Z10" s="108" t="s">
        <v>74</v>
      </c>
      <c r="AA10" s="108" t="s">
        <v>74</v>
      </c>
      <c r="AB10" s="108" t="s">
        <v>310</v>
      </c>
      <c r="AC10" s="108" t="s">
        <v>310</v>
      </c>
      <c r="AD10" s="108" t="s">
        <v>310</v>
      </c>
      <c r="AE10" s="108">
        <v>14</v>
      </c>
      <c r="AF10" s="108" t="s">
        <v>312</v>
      </c>
      <c r="AG10" s="108" t="s">
        <v>314</v>
      </c>
      <c r="AH10" s="108" t="s">
        <v>317</v>
      </c>
      <c r="AI10" s="108" t="s">
        <v>317</v>
      </c>
      <c r="AJ10" s="108" t="s">
        <v>317</v>
      </c>
      <c r="AK10" s="108" t="s">
        <v>317</v>
      </c>
      <c r="AL10" s="108" t="s">
        <v>317</v>
      </c>
      <c r="AM10" s="108" t="s">
        <v>317</v>
      </c>
      <c r="AN10" s="108" t="s">
        <v>317</v>
      </c>
      <c r="AO10" s="108" t="s">
        <v>317</v>
      </c>
      <c r="AP10" s="108" t="s">
        <v>317</v>
      </c>
      <c r="AQ10" s="108" t="s">
        <v>317</v>
      </c>
      <c r="AR10" s="108" t="s">
        <v>317</v>
      </c>
      <c r="AS10" s="108" t="s">
        <v>317</v>
      </c>
      <c r="AT10" s="108" t="s">
        <v>317</v>
      </c>
      <c r="AU10" s="108" t="s">
        <v>317</v>
      </c>
      <c r="AV10" s="108" t="s">
        <v>317</v>
      </c>
      <c r="AW10" s="108" t="s">
        <v>317</v>
      </c>
      <c r="AX10" s="108" t="s">
        <v>317</v>
      </c>
      <c r="AY10" s="108" t="s">
        <v>335</v>
      </c>
      <c r="AZ10" s="109">
        <f>VLOOKUP(C10,kvkData!C10:P135,12,FALSE)</f>
        <v>4825669</v>
      </c>
      <c r="BA10" s="109">
        <f>VLOOKUP(C10,kvkData!C10:Q135,13,FALSE)</f>
        <v>10672925</v>
      </c>
      <c r="BB10" s="105">
        <f>VLOOKUP(C10,kvkData!C10:P135,13,FALSE)</f>
        <v>10672925</v>
      </c>
      <c r="BC10" s="149">
        <f>IF(formData!BB10&gt;25000000,16,IF(AND(15000000&lt;formData!BB10,formData!BB10&lt;25000000),10,IF(AND(10000000&lt;formData!BB10,formData!BB10&lt;15000000),6,IF(AND(10000000&gt;formData!BB10,formData!BB10&gt;5000000),3,IF(formData!BB10&lt;5000000,1,)))))</f>
        <v>6</v>
      </c>
      <c r="BD10" s="105">
        <f>VLOOKUP(C10,kvkData!C10:Q135,14,FALSE)</f>
        <v>229715489</v>
      </c>
      <c r="BE10" s="146">
        <f>IF(AND(ISNUMBER(formData!BD10),formData!BD10&gt;500000000),2,IF(AND(ISNUMBER(formData!BD10),200000000&lt;formData!BD10,formData!BD10&lt;300000000),1.5,IF(AND(ISNUMBER(formData!BD10),100000000&lt;formData!BD10,formData!BD10&lt;200000000),1,IF(100000000&gt;formData!BD10,0,"No record"))))</f>
        <v>1.5</v>
      </c>
      <c r="BF10" s="146">
        <f>IF(formData!D10&gt;667,10,IF(AND(499&lt;formData!D10,formData!D10&lt;666),formData!D10*0.015,IF(AND(399&lt;formData!D10,formData!D10&lt;500),formData!D10*0.012,IF(AND(400&gt;formData!D10,formData!D10&gt;299),formData!D10*0.01,IF(AND(199&lt;formData!D10,formData!D10&lt;300),formData!D10*0.0075,IF(AND(99&lt;formData!D10,formData!D10&lt;200),formData!D10*0.005,IF(formData!D10&lt;100,formData!D10*0.002)))))))</f>
        <v>10</v>
      </c>
      <c r="BG10" s="147">
        <f>IF(formData!E10&gt;601,5,IF(AND(501&lt;formData!E10,formData!E10&lt;601),4,IF(AND(401&lt;formData!E10,formData!E10&lt;501),3,IF(AND(401&gt;formData!E10,formData!E10&gt;301),2,IF(AND(201&lt;formData!E10,formData!E10&lt;301),1.5,IF(AND(101&lt;formData!E10,formData!E10&lt;201),1,IF(AND(formData!E10&gt;10,formData!E10&lt;101),0.5,IF(formData!E10&lt;11,0))))))))</f>
        <v>5</v>
      </c>
      <c r="BH10" s="147">
        <f>COUNTIF(G10:N10,"Legendary")*1+COUNTIF(G10:N10,"Legendary(ST)")*1.25+COUNTIF(G10:N10,"Epic")*0.5+COUNTIF(G10:N10,"Epic(ST)")*0.75</f>
        <v>7</v>
      </c>
      <c r="BI10" s="147">
        <f>COUNTIF(O10:V10,"Legendary")*1+COUNTIF(O10:V10,"Legendary(ST)")*1.25+COUNTIF(O10:V10,"Epic")*0.5+COUNTIF(O10:V10,"Epic(ST)")*0.75</f>
        <v>3.25</v>
      </c>
      <c r="BJ10" s="147">
        <f>COUNTIF(W10:AD10,"Legendary")*1+COUNTIF(W10:AD10,"Legendary(ST)")*1.25+COUNTIF(W10:AD10,"Epic")*0.5+COUNTIF(W10:AD10,"Epic(ST)")*0.75</f>
        <v>4.75</v>
      </c>
      <c r="BK10" s="147">
        <f>IF(formData!BB10&gt;25000000,16,IF(AND(15000000&lt;formData!BB10,formData!BB10&lt;25000000),10,IF(AND(10000000&lt;formData!BB10,formData!BB10&lt;15000000),6,IF(AND(10000000&gt;formData!BB10,formData!BB10&gt;5000000),3,IF(formData!BB10&lt;5000000,1,)))))</f>
        <v>6</v>
      </c>
      <c r="BL10" s="9">
        <f>SUMIF(BE10:BK10,"&gt;0")</f>
        <v>37.5</v>
      </c>
    </row>
    <row r="11" spans="1:65" ht="14.4" x14ac:dyDescent="0.3">
      <c r="A11" s="107">
        <v>44429.577521597224</v>
      </c>
      <c r="B11" s="108" t="s">
        <v>336</v>
      </c>
      <c r="C11" s="108">
        <v>58770289</v>
      </c>
      <c r="D11" s="108">
        <v>41</v>
      </c>
      <c r="E11" s="108">
        <v>250</v>
      </c>
      <c r="F11" s="108">
        <v>60000000</v>
      </c>
      <c r="G11" s="108" t="s">
        <v>310</v>
      </c>
      <c r="H11" s="108" t="s">
        <v>74</v>
      </c>
      <c r="I11" s="108" t="s">
        <v>310</v>
      </c>
      <c r="J11" s="108" t="s">
        <v>310</v>
      </c>
      <c r="K11" s="108" t="s">
        <v>70</v>
      </c>
      <c r="L11" s="108" t="s">
        <v>310</v>
      </c>
      <c r="M11" s="108" t="s">
        <v>310</v>
      </c>
      <c r="N11" s="108" t="s">
        <v>332</v>
      </c>
      <c r="O11" s="108" t="s">
        <v>311</v>
      </c>
      <c r="P11" s="108" t="s">
        <v>311</v>
      </c>
      <c r="Q11" s="108" t="s">
        <v>311</v>
      </c>
      <c r="R11" s="108" t="s">
        <v>311</v>
      </c>
      <c r="S11" s="108" t="s">
        <v>311</v>
      </c>
      <c r="T11" s="108" t="s">
        <v>311</v>
      </c>
      <c r="U11" s="108" t="s">
        <v>311</v>
      </c>
      <c r="V11" s="108" t="s">
        <v>311</v>
      </c>
      <c r="W11" s="108" t="s">
        <v>310</v>
      </c>
      <c r="X11" s="108" t="s">
        <v>311</v>
      </c>
      <c r="Y11" s="108" t="s">
        <v>311</v>
      </c>
      <c r="Z11" s="108" t="s">
        <v>310</v>
      </c>
      <c r="AA11" s="108" t="s">
        <v>310</v>
      </c>
      <c r="AB11" s="108" t="s">
        <v>311</v>
      </c>
      <c r="AC11" s="108" t="s">
        <v>321</v>
      </c>
      <c r="AD11" s="108" t="s">
        <v>332</v>
      </c>
      <c r="AE11" s="109" t="s">
        <v>324</v>
      </c>
      <c r="AF11" s="108" t="s">
        <v>312</v>
      </c>
      <c r="AG11" s="108" t="s">
        <v>317</v>
      </c>
      <c r="AH11" s="108" t="s">
        <v>317</v>
      </c>
      <c r="AI11" s="108" t="s">
        <v>317</v>
      </c>
      <c r="AJ11" s="108" t="s">
        <v>317</v>
      </c>
      <c r="AK11" s="108" t="s">
        <v>317</v>
      </c>
      <c r="AL11" s="108" t="s">
        <v>317</v>
      </c>
      <c r="AM11" s="108" t="s">
        <v>317</v>
      </c>
      <c r="AN11" s="108" t="s">
        <v>317</v>
      </c>
      <c r="AO11" s="108" t="s">
        <v>317</v>
      </c>
      <c r="AP11" s="108" t="s">
        <v>317</v>
      </c>
      <c r="AQ11" s="108" t="s">
        <v>317</v>
      </c>
      <c r="AR11" s="108" t="s">
        <v>317</v>
      </c>
      <c r="AS11" s="108" t="s">
        <v>317</v>
      </c>
      <c r="AT11" s="108" t="s">
        <v>317</v>
      </c>
      <c r="AU11" s="108" t="s">
        <v>317</v>
      </c>
      <c r="AV11" s="108" t="s">
        <v>317</v>
      </c>
      <c r="AW11" s="108" t="s">
        <v>317</v>
      </c>
      <c r="AX11" s="108" t="s">
        <v>317</v>
      </c>
      <c r="AY11" s="108" t="s">
        <v>337</v>
      </c>
      <c r="AZ11" s="109" t="e">
        <f>VLOOKUP(C11,kvkData!C11:P136,12,FALSE)</f>
        <v>#N/A</v>
      </c>
      <c r="BA11" s="109" t="e">
        <f>VLOOKUP(C11,kvkData!C11:Q136,13,FALSE)</f>
        <v>#N/A</v>
      </c>
      <c r="BB11" s="105" t="e">
        <f>VLOOKUP(C11,kvkData!C11:P136,13,FALSE)</f>
        <v>#N/A</v>
      </c>
      <c r="BC11" s="149" t="e">
        <f>IF(formData!BB11&gt;25000000,16,IF(AND(15000000&lt;formData!BB11,formData!BB11&lt;25000000),10,IF(AND(10000000&lt;formData!BB11,formData!BB11&lt;15000000),6,IF(AND(10000000&gt;formData!BB11,formData!BB11&gt;5000000),3,IF(formData!BB11&lt;5000000,1,)))))</f>
        <v>#N/A</v>
      </c>
      <c r="BD11" s="105" t="e">
        <f>VLOOKUP(C11,kvkData!C11:Q136,14,FALSE)</f>
        <v>#N/A</v>
      </c>
      <c r="BE11" s="146" t="e">
        <f>IF(AND(ISNUMBER(formData!BD11),formData!BD11&gt;500000000),2,IF(AND(ISNUMBER(formData!BD11),200000000&lt;formData!BD11,formData!BD11&lt;300000000),1.5,IF(AND(ISNUMBER(formData!BD11),100000000&lt;formData!BD11,formData!BD11&lt;200000000),1,IF(100000000&gt;formData!BD11,0,"No record"))))</f>
        <v>#N/A</v>
      </c>
      <c r="BF11" s="146">
        <f>IF(formData!D11&gt;667,10,IF(AND(499&lt;formData!D11,formData!D11&lt;666),formData!D11*0.015,IF(AND(399&lt;formData!D11,formData!D11&lt;500),formData!D11*0.012,IF(AND(400&gt;formData!D11,formData!D11&gt;299),formData!D11*0.01,IF(AND(199&lt;formData!D11,formData!D11&lt;300),formData!D11*0.0075,IF(AND(99&lt;formData!D11,formData!D11&lt;200),formData!D11*0.005,IF(formData!D11&lt;100,formData!D11*0.002)))))))</f>
        <v>8.2000000000000003E-2</v>
      </c>
      <c r="BG11" s="147">
        <f>IF(formData!E11&gt;601,5,IF(AND(501&lt;formData!E11,formData!E11&lt;601),4,IF(AND(401&lt;formData!E11,formData!E11&lt;501),3,IF(AND(401&gt;formData!E11,formData!E11&gt;301),2,IF(AND(201&lt;formData!E11,formData!E11&lt;301),1.5,IF(AND(101&lt;formData!E11,formData!E11&lt;201),1,IF(AND(formData!E11&gt;10,formData!E11&lt;101),0.5,IF(formData!E11&lt;11,0))))))))</f>
        <v>1.5</v>
      </c>
      <c r="BH11" s="147">
        <f>COUNTIF(G11:N11,"Legendary")*1+COUNTIF(G11:N11,"Legendary(ST)")*1.25+COUNTIF(G11:N11,"Epic")*0.5+COUNTIF(G11:N11,"Epic(ST)")*0.75</f>
        <v>4.5</v>
      </c>
      <c r="BI11" s="147">
        <f>COUNTIF(O11:V11,"Legendary")*1+COUNTIF(O11:V11,"Legendary(ST)")*1.25+COUNTIF(O11:V11,"Epic")*0.5+COUNTIF(O11:V11,"Epic(ST)")*0.75</f>
        <v>0</v>
      </c>
      <c r="BJ11" s="147">
        <f>COUNTIF(W11:AD11,"Legendary")*1+COUNTIF(W11:AD11,"Legendary(ST)")*1.25+COUNTIF(W11:AD11,"Epic")*0.5+COUNTIF(W11:AD11,"Epic(ST)")*0.75</f>
        <v>1.5</v>
      </c>
      <c r="BK11" s="147" t="e">
        <f>IF(formData!BB11&gt;25000000,16,IF(AND(15000000&lt;formData!BB11,formData!BB11&lt;25000000),10,IF(AND(10000000&lt;formData!BB11,formData!BB11&lt;15000000),6,IF(AND(10000000&gt;formData!BB11,formData!BB11&gt;5000000),3,IF(formData!BB11&lt;5000000,1,)))))</f>
        <v>#N/A</v>
      </c>
      <c r="BL11" s="9">
        <f>SUMIF(BE11:BK11,"&gt;0")</f>
        <v>7.5819999999999999</v>
      </c>
    </row>
    <row r="12" spans="1:65" ht="14.4" x14ac:dyDescent="0.3">
      <c r="A12" s="107">
        <v>44429.578881203706</v>
      </c>
      <c r="B12" s="108" t="s">
        <v>338</v>
      </c>
      <c r="C12" s="108">
        <v>5153925</v>
      </c>
      <c r="D12" s="108">
        <v>67</v>
      </c>
      <c r="E12" s="108">
        <v>263</v>
      </c>
      <c r="F12" s="108">
        <v>9987882</v>
      </c>
      <c r="G12" s="108" t="s">
        <v>311</v>
      </c>
      <c r="H12" s="108" t="s">
        <v>311</v>
      </c>
      <c r="I12" s="108" t="s">
        <v>311</v>
      </c>
      <c r="J12" s="108" t="s">
        <v>311</v>
      </c>
      <c r="K12" s="108" t="s">
        <v>311</v>
      </c>
      <c r="L12" s="108" t="s">
        <v>311</v>
      </c>
      <c r="M12" s="108" t="s">
        <v>311</v>
      </c>
      <c r="N12" s="108" t="s">
        <v>311</v>
      </c>
      <c r="O12" s="108" t="s">
        <v>311</v>
      </c>
      <c r="P12" s="108" t="s">
        <v>311</v>
      </c>
      <c r="Q12" s="108" t="s">
        <v>311</v>
      </c>
      <c r="R12" s="108" t="s">
        <v>311</v>
      </c>
      <c r="S12" s="108" t="s">
        <v>311</v>
      </c>
      <c r="T12" s="108" t="s">
        <v>311</v>
      </c>
      <c r="U12" s="108" t="s">
        <v>311</v>
      </c>
      <c r="V12" s="108" t="s">
        <v>311</v>
      </c>
      <c r="W12" s="108" t="s">
        <v>332</v>
      </c>
      <c r="X12" s="108" t="s">
        <v>332</v>
      </c>
      <c r="Y12" s="108" t="s">
        <v>332</v>
      </c>
      <c r="Z12" s="108" t="s">
        <v>332</v>
      </c>
      <c r="AA12" s="108" t="s">
        <v>332</v>
      </c>
      <c r="AB12" s="108" t="s">
        <v>332</v>
      </c>
      <c r="AC12" s="108" t="s">
        <v>332</v>
      </c>
      <c r="AD12" s="108" t="s">
        <v>332</v>
      </c>
      <c r="AE12" s="109" t="s">
        <v>324</v>
      </c>
      <c r="AF12" s="108" t="s">
        <v>327</v>
      </c>
      <c r="AG12" s="108" t="s">
        <v>317</v>
      </c>
      <c r="AH12" s="108" t="s">
        <v>317</v>
      </c>
      <c r="AI12" s="108" t="s">
        <v>317</v>
      </c>
      <c r="AJ12" s="108" t="s">
        <v>313</v>
      </c>
      <c r="AK12" s="108" t="s">
        <v>316</v>
      </c>
      <c r="AL12" s="108" t="s">
        <v>317</v>
      </c>
      <c r="AM12" s="108" t="s">
        <v>317</v>
      </c>
      <c r="AN12" s="108" t="s">
        <v>317</v>
      </c>
      <c r="AO12" s="108" t="s">
        <v>317</v>
      </c>
      <c r="AP12" s="108" t="s">
        <v>317</v>
      </c>
      <c r="AQ12" s="108" t="s">
        <v>317</v>
      </c>
      <c r="AR12" s="108" t="s">
        <v>317</v>
      </c>
      <c r="AS12" s="108" t="s">
        <v>317</v>
      </c>
      <c r="AT12" s="108" t="s">
        <v>317</v>
      </c>
      <c r="AU12" s="108" t="s">
        <v>317</v>
      </c>
      <c r="AV12" s="108" t="s">
        <v>317</v>
      </c>
      <c r="AW12" s="108" t="s">
        <v>317</v>
      </c>
      <c r="AX12" s="108" t="s">
        <v>317</v>
      </c>
      <c r="AY12" s="108" t="s">
        <v>339</v>
      </c>
      <c r="AZ12" s="109" t="e">
        <f>VLOOKUP(C12,kvkData!C12:P137,12,FALSE)</f>
        <v>#N/A</v>
      </c>
      <c r="BA12" s="109" t="e">
        <f>VLOOKUP(C12,kvkData!C12:Q137,13,FALSE)</f>
        <v>#N/A</v>
      </c>
      <c r="BB12" s="105" t="e">
        <f>VLOOKUP(C12,kvkData!C12:P137,13,FALSE)</f>
        <v>#N/A</v>
      </c>
      <c r="BC12" s="149" t="e">
        <f>IF(formData!BB12&gt;25000000,16,IF(AND(15000000&lt;formData!BB12,formData!BB12&lt;25000000),10,IF(AND(10000000&lt;formData!BB12,formData!BB12&lt;15000000),6,IF(AND(10000000&gt;formData!BB12,formData!BB12&gt;5000000),3,IF(formData!BB12&lt;5000000,1,)))))</f>
        <v>#N/A</v>
      </c>
      <c r="BD12" s="105" t="e">
        <f>VLOOKUP(C12,kvkData!C12:Q137,14,FALSE)</f>
        <v>#N/A</v>
      </c>
      <c r="BE12" s="146" t="e">
        <f>IF(AND(ISNUMBER(formData!BD12),formData!BD12&gt;500000000),2,IF(AND(ISNUMBER(formData!BD12),200000000&lt;formData!BD12,formData!BD12&lt;300000000),1.5,IF(AND(ISNUMBER(formData!BD12),100000000&lt;formData!BD12,formData!BD12&lt;200000000),1,IF(100000000&gt;formData!BD12,0,"No record"))))</f>
        <v>#N/A</v>
      </c>
      <c r="BF12" s="146">
        <f>IF(formData!D12&gt;667,10,IF(AND(499&lt;formData!D12,formData!D12&lt;666),formData!D12*0.015,IF(AND(399&lt;formData!D12,formData!D12&lt;500),formData!D12*0.012,IF(AND(400&gt;formData!D12,formData!D12&gt;299),formData!D12*0.01,IF(AND(199&lt;formData!D12,formData!D12&lt;300),formData!D12*0.0075,IF(AND(99&lt;formData!D12,formData!D12&lt;200),formData!D12*0.005,IF(formData!D12&lt;100,formData!D12*0.002)))))))</f>
        <v>0.13400000000000001</v>
      </c>
      <c r="BG12" s="147">
        <f>IF(formData!E12&gt;601,5,IF(AND(501&lt;formData!E12,formData!E12&lt;601),4,IF(AND(401&lt;formData!E12,formData!E12&lt;501),3,IF(AND(401&gt;formData!E12,formData!E12&gt;301),2,IF(AND(201&lt;formData!E12,formData!E12&lt;301),1.5,IF(AND(101&lt;formData!E12,formData!E12&lt;201),1,IF(AND(formData!E12&gt;10,formData!E12&lt;101),0.5,IF(formData!E12&lt;11,0))))))))</f>
        <v>1.5</v>
      </c>
      <c r="BH12" s="147">
        <f>COUNTIF(G12:N12,"Legendary")*1+COUNTIF(G12:N12,"Legendary(ST)")*1.25+COUNTIF(G12:N12,"Epic")*0.5+COUNTIF(G12:N12,"Epic(ST)")*0.75</f>
        <v>0</v>
      </c>
      <c r="BI12" s="147">
        <f>COUNTIF(O12:V12,"Legendary")*1+COUNTIF(O12:V12,"Legendary(ST)")*1.25+COUNTIF(O12:V12,"Epic")*0.5+COUNTIF(O12:V12,"Epic(ST)")*0.75</f>
        <v>0</v>
      </c>
      <c r="BJ12" s="147">
        <f>COUNTIF(W12:AD12,"Legendary")*1+COUNTIF(W12:AD12,"Legendary(ST)")*1.25+COUNTIF(W12:AD12,"Epic")*0.5+COUNTIF(W12:AD12,"Epic(ST)")*0.75</f>
        <v>0</v>
      </c>
      <c r="BK12" s="147" t="e">
        <f>IF(formData!BB12&gt;25000000,16,IF(AND(15000000&lt;formData!BB12,formData!BB12&lt;25000000),10,IF(AND(10000000&lt;formData!BB12,formData!BB12&lt;15000000),6,IF(AND(10000000&gt;formData!BB12,formData!BB12&gt;5000000),3,IF(formData!BB12&lt;5000000,1,)))))</f>
        <v>#N/A</v>
      </c>
      <c r="BL12" s="9">
        <f>SUMIF(BE12:BK12,"&gt;0")</f>
        <v>1.6339999999999999</v>
      </c>
    </row>
    <row r="13" spans="1:65" ht="14.4" x14ac:dyDescent="0.3">
      <c r="A13" s="107">
        <v>44429.578956458332</v>
      </c>
      <c r="B13" s="108" t="s">
        <v>331</v>
      </c>
      <c r="C13" s="108">
        <v>37809560</v>
      </c>
      <c r="D13" s="108">
        <v>9</v>
      </c>
      <c r="E13" s="108">
        <v>4</v>
      </c>
      <c r="F13" s="108">
        <v>15</v>
      </c>
      <c r="G13" s="108" t="s">
        <v>332</v>
      </c>
      <c r="H13" s="108" t="s">
        <v>321</v>
      </c>
      <c r="I13" s="108" t="s">
        <v>321</v>
      </c>
      <c r="J13" s="108" t="s">
        <v>332</v>
      </c>
      <c r="K13" s="108" t="s">
        <v>321</v>
      </c>
      <c r="L13" s="108" t="s">
        <v>332</v>
      </c>
      <c r="M13" s="108" t="s">
        <v>332</v>
      </c>
      <c r="N13" s="108" t="s">
        <v>332</v>
      </c>
      <c r="O13" s="108" t="s">
        <v>311</v>
      </c>
      <c r="P13" s="108" t="s">
        <v>311</v>
      </c>
      <c r="Q13" s="108" t="s">
        <v>332</v>
      </c>
      <c r="R13" s="108" t="s">
        <v>311</v>
      </c>
      <c r="S13" s="108" t="s">
        <v>332</v>
      </c>
      <c r="T13" s="108" t="s">
        <v>311</v>
      </c>
      <c r="U13" s="108" t="s">
        <v>311</v>
      </c>
      <c r="V13" s="108" t="s">
        <v>311</v>
      </c>
      <c r="W13" s="108" t="s">
        <v>332</v>
      </c>
      <c r="X13" s="108" t="s">
        <v>332</v>
      </c>
      <c r="Y13" s="108" t="s">
        <v>332</v>
      </c>
      <c r="Z13" s="108" t="s">
        <v>332</v>
      </c>
      <c r="AA13" s="108" t="s">
        <v>332</v>
      </c>
      <c r="AB13" s="108" t="s">
        <v>332</v>
      </c>
      <c r="AC13" s="108" t="s">
        <v>332</v>
      </c>
      <c r="AD13" s="108" t="s">
        <v>311</v>
      </c>
      <c r="AE13" s="108">
        <v>14</v>
      </c>
      <c r="AF13" s="108" t="s">
        <v>327</v>
      </c>
      <c r="AG13" s="108" t="s">
        <v>322</v>
      </c>
      <c r="AH13" s="108" t="s">
        <v>322</v>
      </c>
      <c r="AI13" s="108" t="s">
        <v>322</v>
      </c>
      <c r="AJ13" s="108" t="s">
        <v>316</v>
      </c>
      <c r="AK13" s="108" t="s">
        <v>316</v>
      </c>
      <c r="AL13" s="108" t="s">
        <v>316</v>
      </c>
      <c r="AM13" s="108" t="s">
        <v>316</v>
      </c>
      <c r="AN13" s="108" t="s">
        <v>316</v>
      </c>
      <c r="AO13" s="108" t="s">
        <v>316</v>
      </c>
      <c r="AP13" s="108" t="s">
        <v>322</v>
      </c>
      <c r="AQ13" s="108" t="s">
        <v>316</v>
      </c>
      <c r="AR13" s="108" t="s">
        <v>316</v>
      </c>
      <c r="AS13" s="108" t="s">
        <v>316</v>
      </c>
      <c r="AT13" s="108" t="s">
        <v>316</v>
      </c>
      <c r="AU13" s="108" t="s">
        <v>316</v>
      </c>
      <c r="AV13" s="108" t="s">
        <v>316</v>
      </c>
      <c r="AW13" s="108" t="s">
        <v>316</v>
      </c>
      <c r="AX13" s="108" t="s">
        <v>316</v>
      </c>
      <c r="AY13" s="108" t="s">
        <v>333</v>
      </c>
      <c r="AZ13" s="109" t="str">
        <f>VLOOKUP(C13,kvkData!C13:P138,12,FALSE)</f>
        <v>No Record</v>
      </c>
      <c r="BA13" s="109" t="str">
        <f>VLOOKUP(C13,kvkData!C13:Q138,13,FALSE)</f>
        <v>No record</v>
      </c>
      <c r="BB13" s="105" t="str">
        <f>VLOOKUP(C13,kvkData!C13:P138,13,FALSE)</f>
        <v>No record</v>
      </c>
      <c r="BC13" s="149">
        <f>IF(formData!BB13&gt;25000000,16,IF(AND(15000000&lt;formData!BB13,formData!BB13&lt;25000000),10,IF(AND(10000000&lt;formData!BB13,formData!BB13&lt;15000000),6,IF(AND(10000000&gt;formData!BB13,formData!BB13&gt;5000000),3,IF(formData!BB13&lt;5000000,1,)))))</f>
        <v>16</v>
      </c>
      <c r="BD13" s="105" t="str">
        <f>VLOOKUP(C13,kvkData!C13:Q138,14,FALSE)</f>
        <v>No Record</v>
      </c>
      <c r="BE13" s="146" t="str">
        <f>IF(AND(ISNUMBER(formData!BD13),formData!BD13&gt;500000000),2,IF(AND(ISNUMBER(formData!BD13),200000000&lt;formData!BD13,formData!BD13&lt;300000000),1.5,IF(AND(ISNUMBER(formData!BD13),100000000&lt;formData!BD13,formData!BD13&lt;200000000),1,IF(100000000&gt;formData!BD13,0,"No record"))))</f>
        <v>No record</v>
      </c>
      <c r="BF13" s="146">
        <f>IF(formData!D13&gt;667,10,IF(AND(499&lt;formData!D13,formData!D13&lt;666),formData!D13*0.015,IF(AND(399&lt;formData!D13,formData!D13&lt;500),formData!D13*0.012,IF(AND(400&gt;formData!D13,formData!D13&gt;299),formData!D13*0.01,IF(AND(199&lt;formData!D13,formData!D13&lt;300),formData!D13*0.0075,IF(AND(99&lt;formData!D13,formData!D13&lt;200),formData!D13*0.005,IF(formData!D13&lt;100,formData!D13*0.002)))))))</f>
        <v>1.8000000000000002E-2</v>
      </c>
      <c r="BG13" s="147">
        <f>IF(formData!E13&gt;601,5,IF(AND(501&lt;formData!E13,formData!E13&lt;601),4,IF(AND(401&lt;formData!E13,formData!E13&lt;501),3,IF(AND(401&gt;formData!E13,formData!E13&gt;301),2,IF(AND(201&lt;formData!E13,formData!E13&lt;301),1.5,IF(AND(101&lt;formData!E13,formData!E13&lt;201),1,IF(AND(formData!E13&gt;10,formData!E13&lt;101),0.5,IF(formData!E13&lt;11,0))))))))</f>
        <v>0</v>
      </c>
      <c r="BH13" s="147">
        <f>COUNTIF(G13:N13,"Legendary")*1+COUNTIF(G13:N13,"Legendary(ST)")*1.25+COUNTIF(G13:N13,"Epic")*0.5+COUNTIF(G13:N13,"Epic(ST)")*0.75</f>
        <v>0</v>
      </c>
      <c r="BI13" s="147">
        <f>COUNTIF(O13:V13,"Legendary")*1+COUNTIF(O13:V13,"Legendary(ST)")*1.25+COUNTIF(O13:V13,"Epic")*0.5+COUNTIF(O13:V13,"Epic(ST)")*0.75</f>
        <v>0</v>
      </c>
      <c r="BJ13" s="147">
        <f>COUNTIF(W13:AD13,"Legendary")*1+COUNTIF(W13:AD13,"Legendary(ST)")*1.25+COUNTIF(W13:AD13,"Epic")*0.5+COUNTIF(W13:AD13,"Epic(ST)")*0.75</f>
        <v>0</v>
      </c>
      <c r="BK13" s="147">
        <f>IF(formData!BB13&gt;25000000,16,IF(AND(15000000&lt;formData!BB13,formData!BB13&lt;25000000),10,IF(AND(10000000&lt;formData!BB13,formData!BB13&lt;15000000),6,IF(AND(10000000&gt;formData!BB13,formData!BB13&gt;5000000),3,IF(formData!BB13&lt;5000000,1,)))))</f>
        <v>16</v>
      </c>
      <c r="BL13" s="9">
        <f>SUMIF(BE13:BK13,"&gt;0")</f>
        <v>16.018000000000001</v>
      </c>
    </row>
    <row r="14" spans="1:65" ht="14.4" x14ac:dyDescent="0.3">
      <c r="A14" s="107">
        <v>44429.57962488426</v>
      </c>
      <c r="B14" s="108" t="s">
        <v>340</v>
      </c>
      <c r="C14" s="108">
        <v>50108570</v>
      </c>
      <c r="D14" s="108">
        <v>291</v>
      </c>
      <c r="E14" s="108">
        <v>969</v>
      </c>
      <c r="F14" s="108">
        <v>51345900</v>
      </c>
      <c r="G14" s="108" t="s">
        <v>310</v>
      </c>
      <c r="H14" s="108" t="s">
        <v>74</v>
      </c>
      <c r="I14" s="108" t="s">
        <v>70</v>
      </c>
      <c r="J14" s="108" t="s">
        <v>310</v>
      </c>
      <c r="K14" s="108" t="s">
        <v>309</v>
      </c>
      <c r="L14" s="108" t="s">
        <v>309</v>
      </c>
      <c r="M14" s="108" t="s">
        <v>309</v>
      </c>
      <c r="N14" s="108" t="s">
        <v>332</v>
      </c>
      <c r="O14" s="108" t="s">
        <v>311</v>
      </c>
      <c r="P14" s="108" t="s">
        <v>311</v>
      </c>
      <c r="Q14" s="108" t="s">
        <v>311</v>
      </c>
      <c r="R14" s="108" t="s">
        <v>311</v>
      </c>
      <c r="S14" s="108" t="s">
        <v>311</v>
      </c>
      <c r="T14" s="108" t="s">
        <v>311</v>
      </c>
      <c r="U14" s="108" t="s">
        <v>311</v>
      </c>
      <c r="V14" s="108" t="s">
        <v>311</v>
      </c>
      <c r="W14" s="108" t="s">
        <v>310</v>
      </c>
      <c r="X14" s="108" t="s">
        <v>310</v>
      </c>
      <c r="Y14" s="108" t="s">
        <v>309</v>
      </c>
      <c r="Z14" s="108" t="s">
        <v>74</v>
      </c>
      <c r="AA14" s="108" t="s">
        <v>310</v>
      </c>
      <c r="AB14" s="108" t="s">
        <v>310</v>
      </c>
      <c r="AC14" s="108" t="s">
        <v>310</v>
      </c>
      <c r="AD14" s="108" t="s">
        <v>310</v>
      </c>
      <c r="AE14" s="108">
        <v>15</v>
      </c>
      <c r="AF14" s="108" t="s">
        <v>312</v>
      </c>
      <c r="AG14" s="108" t="s">
        <v>314</v>
      </c>
      <c r="AH14" s="108" t="s">
        <v>317</v>
      </c>
      <c r="AI14" s="108" t="s">
        <v>317</v>
      </c>
      <c r="AJ14" s="108" t="s">
        <v>317</v>
      </c>
      <c r="AK14" s="108" t="s">
        <v>317</v>
      </c>
      <c r="AL14" s="108" t="s">
        <v>317</v>
      </c>
      <c r="AM14" s="108" t="s">
        <v>317</v>
      </c>
      <c r="AN14" s="108" t="s">
        <v>317</v>
      </c>
      <c r="AO14" s="108" t="s">
        <v>317</v>
      </c>
      <c r="AP14" s="108" t="s">
        <v>317</v>
      </c>
      <c r="AQ14" s="108" t="s">
        <v>317</v>
      </c>
      <c r="AR14" s="108" t="s">
        <v>317</v>
      </c>
      <c r="AS14" s="108" t="s">
        <v>317</v>
      </c>
      <c r="AT14" s="108" t="s">
        <v>317</v>
      </c>
      <c r="AU14" s="108" t="s">
        <v>317</v>
      </c>
      <c r="AV14" s="108" t="s">
        <v>317</v>
      </c>
      <c r="AW14" s="108" t="s">
        <v>317</v>
      </c>
      <c r="AX14" s="108" t="s">
        <v>317</v>
      </c>
      <c r="AY14" s="108" t="s">
        <v>341</v>
      </c>
      <c r="AZ14" s="109" t="e">
        <f>VLOOKUP(C14,kvkData!C14:P139,12,FALSE)</f>
        <v>#N/A</v>
      </c>
      <c r="BA14" s="109" t="e">
        <f>VLOOKUP(C14,kvkData!C14:Q139,13,FALSE)</f>
        <v>#N/A</v>
      </c>
      <c r="BB14" s="105" t="e">
        <f>VLOOKUP(C14,kvkData!C14:P139,13,FALSE)</f>
        <v>#N/A</v>
      </c>
      <c r="BC14" s="149" t="e">
        <f>IF(formData!BB14&gt;25000000,16,IF(AND(15000000&lt;formData!BB14,formData!BB14&lt;25000000),10,IF(AND(10000000&lt;formData!BB14,formData!BB14&lt;15000000),6,IF(AND(10000000&gt;formData!BB14,formData!BB14&gt;5000000),3,IF(formData!BB14&lt;5000000,1,)))))</f>
        <v>#N/A</v>
      </c>
      <c r="BD14" s="105" t="e">
        <f>VLOOKUP(C14,kvkData!C14:Q139,14,FALSE)</f>
        <v>#N/A</v>
      </c>
      <c r="BE14" s="146" t="e">
        <f>IF(AND(ISNUMBER(formData!BD14),formData!BD14&gt;500000000),2,IF(AND(ISNUMBER(formData!BD14),200000000&lt;formData!BD14,formData!BD14&lt;300000000),1.5,IF(AND(ISNUMBER(formData!BD14),100000000&lt;formData!BD14,formData!BD14&lt;200000000),1,IF(100000000&gt;formData!BD14,0,"No record"))))</f>
        <v>#N/A</v>
      </c>
      <c r="BF14" s="146">
        <f>IF(formData!D14&gt;667,10,IF(AND(499&lt;formData!D14,formData!D14&lt;666),formData!D14*0.015,IF(AND(399&lt;formData!D14,formData!D14&lt;500),formData!D14*0.012,IF(AND(400&gt;formData!D14,formData!D14&gt;299),formData!D14*0.01,IF(AND(199&lt;formData!D14,formData!D14&lt;300),formData!D14*0.0075,IF(AND(99&lt;formData!D14,formData!D14&lt;200),formData!D14*0.005,IF(formData!D14&lt;100,formData!D14*0.002)))))))</f>
        <v>2.1825000000000001</v>
      </c>
      <c r="BG14" s="147">
        <f>IF(formData!E14&gt;601,5,IF(AND(501&lt;formData!E14,formData!E14&lt;601),4,IF(AND(401&lt;formData!E14,formData!E14&lt;501),3,IF(AND(401&gt;formData!E14,formData!E14&gt;301),2,IF(AND(201&lt;formData!E14,formData!E14&lt;301),1.5,IF(AND(101&lt;formData!E14,formData!E14&lt;201),1,IF(AND(formData!E14&gt;10,formData!E14&lt;101),0.5,IF(formData!E14&lt;11,0))))))))</f>
        <v>5</v>
      </c>
      <c r="BH14" s="147">
        <f>COUNTIF(G14:N14,"Legendary")*1+COUNTIF(G14:N14,"Legendary(ST)")*1.25+COUNTIF(G14:N14,"Epic")*0.5+COUNTIF(G14:N14,"Epic(ST)")*0.75</f>
        <v>6</v>
      </c>
      <c r="BI14" s="147">
        <f>COUNTIF(O14:V14,"Legendary")*1+COUNTIF(O14:V14,"Legendary(ST)")*1.25+COUNTIF(O14:V14,"Epic")*0.5+COUNTIF(O14:V14,"Epic(ST)")*0.75</f>
        <v>0</v>
      </c>
      <c r="BJ14" s="147">
        <f>COUNTIF(W14:AD14,"Legendary")*1+COUNTIF(W14:AD14,"Legendary(ST)")*1.25+COUNTIF(W14:AD14,"Epic")*0.5+COUNTIF(W14:AD14,"Epic(ST)")*0.75</f>
        <v>4.75</v>
      </c>
      <c r="BK14" s="147" t="e">
        <f>IF(formData!BB14&gt;25000000,16,IF(AND(15000000&lt;formData!BB14,formData!BB14&lt;25000000),10,IF(AND(10000000&lt;formData!BB14,formData!BB14&lt;15000000),6,IF(AND(10000000&gt;formData!BB14,formData!BB14&gt;5000000),3,IF(formData!BB14&lt;5000000,1,)))))</f>
        <v>#N/A</v>
      </c>
      <c r="BL14" s="9">
        <f>SUMIF(BE14:BK14,"&gt;0")</f>
        <v>17.932500000000001</v>
      </c>
    </row>
    <row r="15" spans="1:65" ht="14.4" x14ac:dyDescent="0.3">
      <c r="A15" s="107">
        <v>44429.584591874998</v>
      </c>
      <c r="B15" s="108" t="s">
        <v>342</v>
      </c>
      <c r="C15" s="108">
        <v>62405618</v>
      </c>
      <c r="D15" s="108">
        <v>300</v>
      </c>
      <c r="E15" s="108">
        <v>330</v>
      </c>
      <c r="F15" s="108">
        <v>136890200</v>
      </c>
      <c r="G15" s="108" t="s">
        <v>332</v>
      </c>
      <c r="H15" s="108" t="s">
        <v>332</v>
      </c>
      <c r="I15" s="108" t="s">
        <v>332</v>
      </c>
      <c r="J15" s="108" t="s">
        <v>332</v>
      </c>
      <c r="K15" s="108" t="s">
        <v>332</v>
      </c>
      <c r="L15" s="108" t="s">
        <v>332</v>
      </c>
      <c r="M15" s="108" t="s">
        <v>311</v>
      </c>
      <c r="N15" s="108" t="s">
        <v>311</v>
      </c>
      <c r="O15" s="108" t="s">
        <v>311</v>
      </c>
      <c r="P15" s="108" t="s">
        <v>311</v>
      </c>
      <c r="Q15" s="108" t="s">
        <v>311</v>
      </c>
      <c r="R15" s="108" t="s">
        <v>311</v>
      </c>
      <c r="S15" s="108" t="s">
        <v>311</v>
      </c>
      <c r="T15" s="108" t="s">
        <v>311</v>
      </c>
      <c r="U15" s="108" t="s">
        <v>311</v>
      </c>
      <c r="V15" s="108" t="s">
        <v>311</v>
      </c>
      <c r="W15" s="108" t="s">
        <v>321</v>
      </c>
      <c r="X15" s="108" t="s">
        <v>321</v>
      </c>
      <c r="Y15" s="108" t="s">
        <v>332</v>
      </c>
      <c r="Z15" s="108" t="s">
        <v>332</v>
      </c>
      <c r="AA15" s="108" t="s">
        <v>321</v>
      </c>
      <c r="AB15" s="108" t="s">
        <v>332</v>
      </c>
      <c r="AC15" s="108" t="s">
        <v>332</v>
      </c>
      <c r="AD15" s="108" t="s">
        <v>332</v>
      </c>
      <c r="AE15" s="109" t="s">
        <v>324</v>
      </c>
      <c r="AF15" s="108" t="s">
        <v>312</v>
      </c>
      <c r="AG15" s="108" t="s">
        <v>317</v>
      </c>
      <c r="AH15" s="108" t="s">
        <v>317</v>
      </c>
      <c r="AI15" s="108" t="s">
        <v>317</v>
      </c>
      <c r="AJ15" s="108" t="s">
        <v>316</v>
      </c>
      <c r="AK15" s="108" t="s">
        <v>317</v>
      </c>
      <c r="AL15" s="108" t="s">
        <v>317</v>
      </c>
      <c r="AM15" s="108" t="s">
        <v>317</v>
      </c>
      <c r="AN15" s="108" t="s">
        <v>317</v>
      </c>
      <c r="AO15" s="108" t="s">
        <v>317</v>
      </c>
      <c r="AP15" s="108" t="s">
        <v>317</v>
      </c>
      <c r="AQ15" s="108" t="s">
        <v>317</v>
      </c>
      <c r="AR15" s="108" t="s">
        <v>317</v>
      </c>
      <c r="AS15" s="108" t="s">
        <v>316</v>
      </c>
      <c r="AT15" s="108" t="s">
        <v>317</v>
      </c>
      <c r="AU15" s="108" t="s">
        <v>317</v>
      </c>
      <c r="AV15" s="108" t="s">
        <v>317</v>
      </c>
      <c r="AW15" s="108" t="s">
        <v>317</v>
      </c>
      <c r="AX15" s="108" t="s">
        <v>317</v>
      </c>
      <c r="AY15" s="108" t="s">
        <v>343</v>
      </c>
      <c r="AZ15" s="109" t="e">
        <f>VLOOKUP(C15,kvkData!C15:P140,12,FALSE)</f>
        <v>#N/A</v>
      </c>
      <c r="BA15" s="109" t="e">
        <f>VLOOKUP(C15,kvkData!C15:Q140,13,FALSE)</f>
        <v>#N/A</v>
      </c>
      <c r="BB15" s="105" t="e">
        <f>VLOOKUP(C15,kvkData!C15:P140,13,FALSE)</f>
        <v>#N/A</v>
      </c>
      <c r="BC15" s="149" t="e">
        <f>IF(formData!BB15&gt;25000000,16,IF(AND(15000000&lt;formData!BB15,formData!BB15&lt;25000000),10,IF(AND(10000000&lt;formData!BB15,formData!BB15&lt;15000000),6,IF(AND(10000000&gt;formData!BB15,formData!BB15&gt;5000000),3,IF(formData!BB15&lt;5000000,1,)))))</f>
        <v>#N/A</v>
      </c>
      <c r="BD15" s="105" t="e">
        <f>VLOOKUP(C15,kvkData!C15:Q140,14,FALSE)</f>
        <v>#N/A</v>
      </c>
      <c r="BE15" s="146" t="e">
        <f>IF(AND(ISNUMBER(formData!BD15),formData!BD15&gt;500000000),2,IF(AND(ISNUMBER(formData!BD15),200000000&lt;formData!BD15,formData!BD15&lt;300000000),1.5,IF(AND(ISNUMBER(formData!BD15),100000000&lt;formData!BD15,formData!BD15&lt;200000000),1,IF(100000000&gt;formData!BD15,0,"No record"))))</f>
        <v>#N/A</v>
      </c>
      <c r="BF15" s="146">
        <f>IF(formData!D15&gt;667,10,IF(AND(499&lt;formData!D15,formData!D15&lt;666),formData!D15*0.015,IF(AND(399&lt;formData!D15,formData!D15&lt;500),formData!D15*0.012,IF(AND(400&gt;formData!D15,formData!D15&gt;299),formData!D15*0.01,IF(AND(199&lt;formData!D15,formData!D15&lt;300),formData!D15*0.0075,IF(AND(99&lt;formData!D15,formData!D15&lt;200),formData!D15*0.005,IF(formData!D15&lt;100,formData!D15*0.002)))))))</f>
        <v>3</v>
      </c>
      <c r="BG15" s="147">
        <f>IF(formData!E15&gt;601,5,IF(AND(501&lt;formData!E15,formData!E15&lt;601),4,IF(AND(401&lt;formData!E15,formData!E15&lt;501),3,IF(AND(401&gt;formData!E15,formData!E15&gt;301),2,IF(AND(201&lt;formData!E15,formData!E15&lt;301),1.5,IF(AND(101&lt;formData!E15,formData!E15&lt;201),1,IF(AND(formData!E15&gt;10,formData!E15&lt;101),0.5,IF(formData!E15&lt;11,0))))))))</f>
        <v>2</v>
      </c>
      <c r="BH15" s="147">
        <f>COUNTIF(G15:N15,"Legendary")*1+COUNTIF(G15:N15,"Legendary(ST)")*1.25+COUNTIF(G15:N15,"Epic")*0.5+COUNTIF(G15:N15,"Epic(ST)")*0.75</f>
        <v>0</v>
      </c>
      <c r="BI15" s="147">
        <f>COUNTIF(O15:V15,"Legendary")*1+COUNTIF(O15:V15,"Legendary(ST)")*1.25+COUNTIF(O15:V15,"Epic")*0.5+COUNTIF(O15:V15,"Epic(ST)")*0.75</f>
        <v>0</v>
      </c>
      <c r="BJ15" s="147">
        <f>COUNTIF(W15:AD15,"Legendary")*1+COUNTIF(W15:AD15,"Legendary(ST)")*1.25+COUNTIF(W15:AD15,"Epic")*0.5+COUNTIF(W15:AD15,"Epic(ST)")*0.75</f>
        <v>0</v>
      </c>
      <c r="BK15" s="147" t="e">
        <f>IF(formData!BB15&gt;25000000,16,IF(AND(15000000&lt;formData!BB15,formData!BB15&lt;25000000),10,IF(AND(10000000&lt;formData!BB15,formData!BB15&lt;15000000),6,IF(AND(10000000&gt;formData!BB15,formData!BB15&gt;5000000),3,IF(formData!BB15&lt;5000000,1,)))))</f>
        <v>#N/A</v>
      </c>
      <c r="BL15" s="9">
        <f>SUMIF(BE15:BK15,"&gt;0")</f>
        <v>5</v>
      </c>
    </row>
    <row r="16" spans="1:65" ht="14.4" x14ac:dyDescent="0.3">
      <c r="A16" s="107">
        <v>44429.585724664357</v>
      </c>
      <c r="B16" s="108" t="s">
        <v>141</v>
      </c>
      <c r="C16" s="108">
        <v>65681436</v>
      </c>
      <c r="D16" s="108">
        <v>908</v>
      </c>
      <c r="E16" s="108">
        <v>1511</v>
      </c>
      <c r="F16" s="108">
        <v>180000000</v>
      </c>
      <c r="G16" s="108" t="s">
        <v>321</v>
      </c>
      <c r="H16" s="108" t="s">
        <v>321</v>
      </c>
      <c r="I16" s="108" t="s">
        <v>321</v>
      </c>
      <c r="J16" s="108" t="s">
        <v>321</v>
      </c>
      <c r="K16" s="108" t="s">
        <v>321</v>
      </c>
      <c r="L16" s="108" t="s">
        <v>321</v>
      </c>
      <c r="M16" s="108" t="s">
        <v>321</v>
      </c>
      <c r="N16" s="108" t="s">
        <v>321</v>
      </c>
      <c r="O16" s="108" t="s">
        <v>70</v>
      </c>
      <c r="P16" s="108" t="s">
        <v>70</v>
      </c>
      <c r="Q16" s="108" t="s">
        <v>70</v>
      </c>
      <c r="R16" s="108" t="s">
        <v>70</v>
      </c>
      <c r="S16" s="108" t="s">
        <v>70</v>
      </c>
      <c r="T16" s="108" t="s">
        <v>70</v>
      </c>
      <c r="U16" s="108" t="s">
        <v>74</v>
      </c>
      <c r="V16" s="108" t="s">
        <v>74</v>
      </c>
      <c r="W16" s="108" t="s">
        <v>310</v>
      </c>
      <c r="X16" s="108" t="s">
        <v>321</v>
      </c>
      <c r="Y16" s="108" t="s">
        <v>321</v>
      </c>
      <c r="Z16" s="108" t="s">
        <v>321</v>
      </c>
      <c r="AA16" s="108" t="s">
        <v>321</v>
      </c>
      <c r="AB16" s="108" t="s">
        <v>321</v>
      </c>
      <c r="AC16" s="108" t="s">
        <v>321</v>
      </c>
      <c r="AD16" s="108" t="s">
        <v>321</v>
      </c>
      <c r="AE16" s="108">
        <v>14</v>
      </c>
      <c r="AF16" s="108" t="s">
        <v>312</v>
      </c>
      <c r="AG16" s="108" t="s">
        <v>317</v>
      </c>
      <c r="AH16" s="108" t="s">
        <v>313</v>
      </c>
      <c r="AI16" s="108" t="s">
        <v>317</v>
      </c>
      <c r="AJ16" s="108" t="s">
        <v>317</v>
      </c>
      <c r="AK16" s="108" t="s">
        <v>317</v>
      </c>
      <c r="AL16" s="108" t="s">
        <v>317</v>
      </c>
      <c r="AM16" s="108" t="s">
        <v>317</v>
      </c>
      <c r="AN16" s="108" t="s">
        <v>317</v>
      </c>
      <c r="AO16" s="108" t="s">
        <v>317</v>
      </c>
      <c r="AP16" s="108" t="s">
        <v>317</v>
      </c>
      <c r="AQ16" s="108" t="s">
        <v>315</v>
      </c>
      <c r="AR16" s="108" t="s">
        <v>317</v>
      </c>
      <c r="AS16" s="108" t="s">
        <v>317</v>
      </c>
      <c r="AT16" s="108" t="s">
        <v>317</v>
      </c>
      <c r="AU16" s="108" t="s">
        <v>317</v>
      </c>
      <c r="AV16" s="108" t="s">
        <v>317</v>
      </c>
      <c r="AW16" s="108" t="s">
        <v>317</v>
      </c>
      <c r="AX16" s="108" t="s">
        <v>317</v>
      </c>
      <c r="AY16" s="108" t="s">
        <v>344</v>
      </c>
      <c r="AZ16" s="109">
        <f>VLOOKUP(C16,kvkData!C16:P141,12,FALSE)</f>
        <v>3899998.3</v>
      </c>
      <c r="BA16" s="109">
        <f>VLOOKUP(C16,kvkData!C16:Q141,13,FALSE)</f>
        <v>6159978.9000000004</v>
      </c>
      <c r="BB16" s="105">
        <f>VLOOKUP(C16,kvkData!C16:P141,13,FALSE)</f>
        <v>6159978.9000000004</v>
      </c>
      <c r="BC16" s="149">
        <f>IF(formData!BB16&gt;25000000,16,IF(AND(15000000&lt;formData!BB16,formData!BB16&lt;25000000),10,IF(AND(10000000&lt;formData!BB16,formData!BB16&lt;15000000),6,IF(AND(10000000&gt;formData!BB16,formData!BB16&gt;5000000),3,IF(formData!BB16&lt;5000000,1,)))))</f>
        <v>3</v>
      </c>
      <c r="BD16" s="105">
        <f>VLOOKUP(C16,kvkData!C16:Q141,14,FALSE)</f>
        <v>130</v>
      </c>
      <c r="BE16" s="146">
        <f>IF(AND(ISNUMBER(formData!BD16),formData!BD16&gt;500000000),2,IF(AND(ISNUMBER(formData!BD16),200000000&lt;formData!BD16,formData!BD16&lt;300000000),1.5,IF(AND(ISNUMBER(formData!BD16),100000000&lt;formData!BD16,formData!BD16&lt;200000000),1,IF(100000000&gt;formData!BD16,0,"No record"))))</f>
        <v>0</v>
      </c>
      <c r="BF16" s="146">
        <f>IF(formData!D16&gt;667,10,IF(AND(499&lt;formData!D16,formData!D16&lt;666),formData!D16*0.015,IF(AND(399&lt;formData!D16,formData!D16&lt;500),formData!D16*0.012,IF(AND(400&gt;formData!D16,formData!D16&gt;299),formData!D16*0.01,IF(AND(199&lt;formData!D16,formData!D16&lt;300),formData!D16*0.0075,IF(AND(99&lt;formData!D16,formData!D16&lt;200),formData!D16*0.005,IF(formData!D16&lt;100,formData!D16*0.002)))))))</f>
        <v>10</v>
      </c>
      <c r="BG16" s="147">
        <f>IF(formData!E16&gt;601,5,IF(AND(501&lt;formData!E16,formData!E16&lt;601),4,IF(AND(401&lt;formData!E16,formData!E16&lt;501),3,IF(AND(401&gt;formData!E16,formData!E16&gt;301),2,IF(AND(201&lt;formData!E16,formData!E16&lt;301),1.5,IF(AND(101&lt;formData!E16,formData!E16&lt;201),1,IF(AND(formData!E16&gt;10,formData!E16&lt;101),0.5,IF(formData!E16&lt;11,0))))))))</f>
        <v>5</v>
      </c>
      <c r="BH16" s="147">
        <f>COUNTIF(G16:N16,"Legendary")*1+COUNTIF(G16:N16,"Legendary(ST)")*1.25+COUNTIF(G16:N16,"Epic")*0.5+COUNTIF(G16:N16,"Epic(ST)")*0.75</f>
        <v>0</v>
      </c>
      <c r="BI16" s="147">
        <f>COUNTIF(O16:V16,"Legendary")*1+COUNTIF(O16:V16,"Legendary(ST)")*1.25+COUNTIF(O16:V16,"Epic")*0.5+COUNTIF(O16:V16,"Epic(ST)")*0.75</f>
        <v>9</v>
      </c>
      <c r="BJ16" s="147">
        <f>COUNTIF(W16:AD16,"Legendary")*1+COUNTIF(W16:AD16,"Legendary(ST)")*1.25+COUNTIF(W16:AD16,"Epic")*0.5+COUNTIF(W16:AD16,"Epic(ST)")*0.75</f>
        <v>0.5</v>
      </c>
      <c r="BK16" s="147">
        <f>IF(formData!BB16&gt;25000000,16,IF(AND(15000000&lt;formData!BB16,formData!BB16&lt;25000000),10,IF(AND(10000000&lt;formData!BB16,formData!BB16&lt;15000000),6,IF(AND(10000000&gt;formData!BB16,formData!BB16&gt;5000000),3,IF(formData!BB16&lt;5000000,1,)))))</f>
        <v>3</v>
      </c>
      <c r="BL16" s="9">
        <f>SUMIF(BE16:BK16,"&gt;0")</f>
        <v>27.5</v>
      </c>
    </row>
    <row r="17" spans="1:64" ht="14.4" x14ac:dyDescent="0.3">
      <c r="A17" s="107">
        <v>44429.58705869213</v>
      </c>
      <c r="B17" s="108" t="s">
        <v>146</v>
      </c>
      <c r="C17" s="108">
        <v>54648557</v>
      </c>
      <c r="D17" s="108">
        <v>369</v>
      </c>
      <c r="E17" s="108">
        <v>607</v>
      </c>
      <c r="F17" s="108">
        <v>119000000</v>
      </c>
      <c r="G17" s="108" t="s">
        <v>310</v>
      </c>
      <c r="H17" s="108" t="s">
        <v>310</v>
      </c>
      <c r="I17" s="108" t="s">
        <v>310</v>
      </c>
      <c r="J17" s="108" t="s">
        <v>310</v>
      </c>
      <c r="K17" s="108" t="s">
        <v>309</v>
      </c>
      <c r="L17" s="108" t="s">
        <v>309</v>
      </c>
      <c r="M17" s="108" t="s">
        <v>310</v>
      </c>
      <c r="N17" s="108" t="s">
        <v>310</v>
      </c>
      <c r="O17" s="108" t="s">
        <v>332</v>
      </c>
      <c r="P17" s="108" t="s">
        <v>311</v>
      </c>
      <c r="Q17" s="108" t="s">
        <v>311</v>
      </c>
      <c r="R17" s="108" t="s">
        <v>311</v>
      </c>
      <c r="S17" s="108" t="s">
        <v>311</v>
      </c>
      <c r="T17" s="108" t="s">
        <v>332</v>
      </c>
      <c r="U17" s="108" t="s">
        <v>311</v>
      </c>
      <c r="V17" s="108" t="s">
        <v>311</v>
      </c>
      <c r="W17" s="108" t="s">
        <v>311</v>
      </c>
      <c r="X17" s="108" t="s">
        <v>332</v>
      </c>
      <c r="Y17" s="108" t="s">
        <v>332</v>
      </c>
      <c r="Z17" s="108" t="s">
        <v>311</v>
      </c>
      <c r="AA17" s="108" t="s">
        <v>332</v>
      </c>
      <c r="AB17" s="108" t="s">
        <v>311</v>
      </c>
      <c r="AC17" s="108" t="s">
        <v>311</v>
      </c>
      <c r="AD17" s="108" t="s">
        <v>311</v>
      </c>
      <c r="AE17" s="108">
        <v>14</v>
      </c>
      <c r="AF17" s="108" t="s">
        <v>312</v>
      </c>
      <c r="AG17" s="108" t="s">
        <v>317</v>
      </c>
      <c r="AH17" s="108" t="s">
        <v>317</v>
      </c>
      <c r="AI17" s="108" t="s">
        <v>317</v>
      </c>
      <c r="AJ17" s="108" t="s">
        <v>317</v>
      </c>
      <c r="AK17" s="108" t="s">
        <v>317</v>
      </c>
      <c r="AL17" s="108" t="s">
        <v>317</v>
      </c>
      <c r="AM17" s="108" t="s">
        <v>317</v>
      </c>
      <c r="AN17" s="108" t="s">
        <v>317</v>
      </c>
      <c r="AO17" s="108" t="s">
        <v>317</v>
      </c>
      <c r="AP17" s="108" t="s">
        <v>317</v>
      </c>
      <c r="AQ17" s="108" t="s">
        <v>317</v>
      </c>
      <c r="AR17" s="108" t="s">
        <v>317</v>
      </c>
      <c r="AS17" s="108" t="s">
        <v>317</v>
      </c>
      <c r="AT17" s="108" t="s">
        <v>317</v>
      </c>
      <c r="AU17" s="108" t="s">
        <v>317</v>
      </c>
      <c r="AV17" s="108" t="s">
        <v>317</v>
      </c>
      <c r="AW17" s="108" t="s">
        <v>317</v>
      </c>
      <c r="AX17" s="108" t="s">
        <v>317</v>
      </c>
      <c r="AY17" s="108" t="s">
        <v>345</v>
      </c>
      <c r="AZ17" s="109">
        <f>VLOOKUP(C17,kvkData!C17:P142,12,FALSE)</f>
        <v>2260109</v>
      </c>
      <c r="BA17" s="109">
        <f>VLOOKUP(C17,kvkData!C17:Q142,13,FALSE)</f>
        <v>5429227</v>
      </c>
      <c r="BB17" s="105">
        <f>VLOOKUP(C17,kvkData!C17:P142,13,FALSE)</f>
        <v>5429227</v>
      </c>
      <c r="BC17" s="149">
        <f>IF(formData!BB17&gt;25000000,16,IF(AND(15000000&lt;formData!BB17,formData!BB17&lt;25000000),10,IF(AND(10000000&lt;formData!BB17,formData!BB17&lt;15000000),6,IF(AND(10000000&gt;formData!BB17,formData!BB17&gt;5000000),3,IF(formData!BB17&lt;5000000,1,)))))</f>
        <v>3</v>
      </c>
      <c r="BD17" s="105">
        <f>VLOOKUP(C17,kvkData!C17:Q142,14,FALSE)</f>
        <v>781101101</v>
      </c>
      <c r="BE17" s="146">
        <f>IF(AND(ISNUMBER(formData!BD17),formData!BD17&gt;500000000),2,IF(AND(ISNUMBER(formData!BD17),200000000&lt;formData!BD17,formData!BD17&lt;300000000),1.5,IF(AND(ISNUMBER(formData!BD17),100000000&lt;formData!BD17,formData!BD17&lt;200000000),1,IF(100000000&gt;formData!BD17,0,"No record"))))</f>
        <v>2</v>
      </c>
      <c r="BF17" s="146">
        <f>IF(formData!D17&gt;667,10,IF(AND(499&lt;formData!D17,formData!D17&lt;666),formData!D17*0.015,IF(AND(399&lt;formData!D17,formData!D17&lt;500),formData!D17*0.012,IF(AND(400&gt;formData!D17,formData!D17&gt;299),formData!D17*0.01,IF(AND(199&lt;formData!D17,formData!D17&lt;300),formData!D17*0.0075,IF(AND(99&lt;formData!D17,formData!D17&lt;200),formData!D17*0.005,IF(formData!D17&lt;100,formData!D17*0.002)))))))</f>
        <v>3.69</v>
      </c>
      <c r="BG17" s="147">
        <f>IF(formData!E17&gt;601,5,IF(AND(501&lt;formData!E17,formData!E17&lt;601),4,IF(AND(401&lt;formData!E17,formData!E17&lt;501),3,IF(AND(401&gt;formData!E17,formData!E17&gt;301),2,IF(AND(201&lt;formData!E17,formData!E17&lt;301),1.5,IF(AND(101&lt;formData!E17,formData!E17&lt;201),1,IF(AND(formData!E17&gt;10,formData!E17&lt;101),0.5,IF(formData!E17&lt;11,0))))))))</f>
        <v>5</v>
      </c>
      <c r="BH17" s="147">
        <f>COUNTIF(G17:N17,"Legendary")*1+COUNTIF(G17:N17,"Legendary(ST)")*1.25+COUNTIF(G17:N17,"Epic")*0.5+COUNTIF(G17:N17,"Epic(ST)")*0.75</f>
        <v>5</v>
      </c>
      <c r="BI17" s="147">
        <f>COUNTIF(O17:V17,"Legendary")*1+COUNTIF(O17:V17,"Legendary(ST)")*1.25+COUNTIF(O17:V17,"Epic")*0.5+COUNTIF(O17:V17,"Epic(ST)")*0.75</f>
        <v>0</v>
      </c>
      <c r="BJ17" s="147">
        <f>COUNTIF(W17:AD17,"Legendary")*1+COUNTIF(W17:AD17,"Legendary(ST)")*1.25+COUNTIF(W17:AD17,"Epic")*0.5+COUNTIF(W17:AD17,"Epic(ST)")*0.75</f>
        <v>0</v>
      </c>
      <c r="BK17" s="147">
        <f>IF(formData!BB17&gt;25000000,16,IF(AND(15000000&lt;formData!BB17,formData!BB17&lt;25000000),10,IF(AND(10000000&lt;formData!BB17,formData!BB17&lt;15000000),6,IF(AND(10000000&gt;formData!BB17,formData!BB17&gt;5000000),3,IF(formData!BB17&lt;5000000,1,)))))</f>
        <v>3</v>
      </c>
      <c r="BL17" s="9">
        <f>SUMIF(BE17:BK17,"&gt;0")</f>
        <v>18.689999999999998</v>
      </c>
    </row>
    <row r="18" spans="1:64" ht="14.4" x14ac:dyDescent="0.3">
      <c r="A18" s="107">
        <v>44429.591410277775</v>
      </c>
      <c r="B18" s="108" t="s">
        <v>346</v>
      </c>
      <c r="C18" s="108">
        <v>55019719</v>
      </c>
      <c r="D18" s="108">
        <v>5</v>
      </c>
      <c r="E18" s="108">
        <v>70</v>
      </c>
      <c r="F18" s="108">
        <v>25366900</v>
      </c>
      <c r="G18" s="108" t="s">
        <v>310</v>
      </c>
      <c r="H18" s="108" t="s">
        <v>310</v>
      </c>
      <c r="I18" s="108" t="s">
        <v>310</v>
      </c>
      <c r="J18" s="108" t="s">
        <v>310</v>
      </c>
      <c r="K18" s="108" t="s">
        <v>309</v>
      </c>
      <c r="L18" s="108" t="s">
        <v>309</v>
      </c>
      <c r="M18" s="108" t="s">
        <v>310</v>
      </c>
      <c r="N18" s="108" t="s">
        <v>310</v>
      </c>
      <c r="O18" s="108" t="s">
        <v>332</v>
      </c>
      <c r="P18" s="108" t="s">
        <v>332</v>
      </c>
      <c r="Q18" s="108" t="s">
        <v>332</v>
      </c>
      <c r="R18" s="108" t="s">
        <v>332</v>
      </c>
      <c r="S18" s="108" t="s">
        <v>332</v>
      </c>
      <c r="T18" s="108" t="s">
        <v>332</v>
      </c>
      <c r="U18" s="108" t="s">
        <v>311</v>
      </c>
      <c r="V18" s="108" t="s">
        <v>311</v>
      </c>
      <c r="W18" s="108" t="s">
        <v>332</v>
      </c>
      <c r="X18" s="108" t="s">
        <v>332</v>
      </c>
      <c r="Y18" s="108" t="s">
        <v>310</v>
      </c>
      <c r="Z18" s="108" t="s">
        <v>332</v>
      </c>
      <c r="AA18" s="108" t="s">
        <v>332</v>
      </c>
      <c r="AB18" s="108" t="s">
        <v>332</v>
      </c>
      <c r="AC18" s="108" t="s">
        <v>311</v>
      </c>
      <c r="AD18" s="108" t="s">
        <v>311</v>
      </c>
      <c r="AE18" s="109" t="s">
        <v>324</v>
      </c>
      <c r="AF18" s="108" t="s">
        <v>327</v>
      </c>
      <c r="AG18" s="108" t="s">
        <v>317</v>
      </c>
      <c r="AH18" s="108" t="s">
        <v>317</v>
      </c>
      <c r="AI18" s="108" t="s">
        <v>317</v>
      </c>
      <c r="AJ18" s="108" t="s">
        <v>317</v>
      </c>
      <c r="AK18" s="108" t="s">
        <v>317</v>
      </c>
      <c r="AL18" s="108" t="s">
        <v>317</v>
      </c>
      <c r="AM18" s="108" t="s">
        <v>317</v>
      </c>
      <c r="AN18" s="108" t="s">
        <v>317</v>
      </c>
      <c r="AO18" s="108" t="s">
        <v>317</v>
      </c>
      <c r="AP18" s="108" t="s">
        <v>317</v>
      </c>
      <c r="AQ18" s="108" t="s">
        <v>317</v>
      </c>
      <c r="AR18" s="108" t="s">
        <v>317</v>
      </c>
      <c r="AS18" s="108" t="s">
        <v>317</v>
      </c>
      <c r="AT18" s="108" t="s">
        <v>317</v>
      </c>
      <c r="AU18" s="108" t="s">
        <v>317</v>
      </c>
      <c r="AV18" s="108" t="s">
        <v>317</v>
      </c>
      <c r="AW18" s="108" t="s">
        <v>317</v>
      </c>
      <c r="AX18" s="108" t="s">
        <v>317</v>
      </c>
      <c r="AY18" s="108" t="s">
        <v>347</v>
      </c>
      <c r="AZ18" s="109" t="e">
        <f>VLOOKUP(C18,kvkData!C18:P143,12,FALSE)</f>
        <v>#N/A</v>
      </c>
      <c r="BA18" s="109" t="e">
        <f>VLOOKUP(C18,kvkData!C18:Q143,13,FALSE)</f>
        <v>#N/A</v>
      </c>
      <c r="BB18" s="105" t="e">
        <f>VLOOKUP(C18,kvkData!C18:P143,13,FALSE)</f>
        <v>#N/A</v>
      </c>
      <c r="BC18" s="149" t="e">
        <f>IF(formData!BB18&gt;25000000,16,IF(AND(15000000&lt;formData!BB18,formData!BB18&lt;25000000),10,IF(AND(10000000&lt;formData!BB18,formData!BB18&lt;15000000),6,IF(AND(10000000&gt;formData!BB18,formData!BB18&gt;5000000),3,IF(formData!BB18&lt;5000000,1,)))))</f>
        <v>#N/A</v>
      </c>
      <c r="BD18" s="105" t="e">
        <f>VLOOKUP(C18,kvkData!C18:Q143,14,FALSE)</f>
        <v>#N/A</v>
      </c>
      <c r="BE18" s="146" t="e">
        <f>IF(AND(ISNUMBER(formData!BD18),formData!BD18&gt;500000000),2,IF(AND(ISNUMBER(formData!BD18),200000000&lt;formData!BD18,formData!BD18&lt;300000000),1.5,IF(AND(ISNUMBER(formData!BD18),100000000&lt;formData!BD18,formData!BD18&lt;200000000),1,IF(100000000&gt;formData!BD18,0,"No record"))))</f>
        <v>#N/A</v>
      </c>
      <c r="BF18" s="146">
        <f>IF(formData!D18&gt;667,10,IF(AND(499&lt;formData!D18,formData!D18&lt;666),formData!D18*0.015,IF(AND(399&lt;formData!D18,formData!D18&lt;500),formData!D18*0.012,IF(AND(400&gt;formData!D18,formData!D18&gt;299),formData!D18*0.01,IF(AND(199&lt;formData!D18,formData!D18&lt;300),formData!D18*0.0075,IF(AND(99&lt;formData!D18,formData!D18&lt;200),formData!D18*0.005,IF(formData!D18&lt;100,formData!D18*0.002)))))))</f>
        <v>0.01</v>
      </c>
      <c r="BG18" s="147">
        <f>IF(formData!E18&gt;601,5,IF(AND(501&lt;formData!E18,formData!E18&lt;601),4,IF(AND(401&lt;formData!E18,formData!E18&lt;501),3,IF(AND(401&gt;formData!E18,formData!E18&gt;301),2,IF(AND(201&lt;formData!E18,formData!E18&lt;301),1.5,IF(AND(101&lt;formData!E18,formData!E18&lt;201),1,IF(AND(formData!E18&gt;10,formData!E18&lt;101),0.5,IF(formData!E18&lt;11,0))))))))</f>
        <v>0.5</v>
      </c>
      <c r="BH18" s="147">
        <f>COUNTIF(G18:N18,"Legendary")*1+COUNTIF(G18:N18,"Legendary(ST)")*1.25+COUNTIF(G18:N18,"Epic")*0.5+COUNTIF(G18:N18,"Epic(ST)")*0.75</f>
        <v>5</v>
      </c>
      <c r="BI18" s="147">
        <f>COUNTIF(O18:V18,"Legendary")*1+COUNTIF(O18:V18,"Legendary(ST)")*1.25+COUNTIF(O18:V18,"Epic")*0.5+COUNTIF(O18:V18,"Epic(ST)")*0.75</f>
        <v>0</v>
      </c>
      <c r="BJ18" s="147">
        <f>COUNTIF(W18:AD18,"Legendary")*1+COUNTIF(W18:AD18,"Legendary(ST)")*1.25+COUNTIF(W18:AD18,"Epic")*0.5+COUNTIF(W18:AD18,"Epic(ST)")*0.75</f>
        <v>0.5</v>
      </c>
      <c r="BK18" s="147" t="e">
        <f>IF(formData!BB18&gt;25000000,16,IF(AND(15000000&lt;formData!BB18,formData!BB18&lt;25000000),10,IF(AND(10000000&lt;formData!BB18,formData!BB18&lt;15000000),6,IF(AND(10000000&gt;formData!BB18,formData!BB18&gt;5000000),3,IF(formData!BB18&lt;5000000,1,)))))</f>
        <v>#N/A</v>
      </c>
      <c r="BL18" s="9">
        <f>SUMIF(BE18:BK18,"&gt;0")</f>
        <v>6.01</v>
      </c>
    </row>
    <row r="19" spans="1:64" ht="14.4" x14ac:dyDescent="0.3">
      <c r="A19" s="107">
        <v>44429.593098356483</v>
      </c>
      <c r="B19" s="108" t="s">
        <v>145</v>
      </c>
      <c r="C19" s="108">
        <v>33465698</v>
      </c>
      <c r="D19" s="108">
        <v>801</v>
      </c>
      <c r="E19" s="108">
        <v>2598</v>
      </c>
      <c r="F19" s="108">
        <v>185000000</v>
      </c>
      <c r="G19" s="108" t="s">
        <v>321</v>
      </c>
      <c r="H19" s="108" t="s">
        <v>321</v>
      </c>
      <c r="I19" s="108" t="s">
        <v>321</v>
      </c>
      <c r="J19" s="108" t="s">
        <v>321</v>
      </c>
      <c r="K19" s="108" t="s">
        <v>321</v>
      </c>
      <c r="L19" s="108" t="s">
        <v>321</v>
      </c>
      <c r="M19" s="108" t="s">
        <v>332</v>
      </c>
      <c r="N19" s="108" t="s">
        <v>311</v>
      </c>
      <c r="O19" s="108" t="s">
        <v>332</v>
      </c>
      <c r="P19" s="108" t="s">
        <v>332</v>
      </c>
      <c r="Q19" s="108" t="s">
        <v>332</v>
      </c>
      <c r="R19" s="108" t="s">
        <v>332</v>
      </c>
      <c r="S19" s="108" t="s">
        <v>332</v>
      </c>
      <c r="T19" s="108" t="s">
        <v>332</v>
      </c>
      <c r="U19" s="108" t="s">
        <v>311</v>
      </c>
      <c r="V19" s="108" t="s">
        <v>311</v>
      </c>
      <c r="W19" s="108" t="s">
        <v>310</v>
      </c>
      <c r="X19" s="108" t="s">
        <v>310</v>
      </c>
      <c r="Y19" s="108" t="s">
        <v>310</v>
      </c>
      <c r="Z19" s="108" t="s">
        <v>310</v>
      </c>
      <c r="AA19" s="108" t="s">
        <v>310</v>
      </c>
      <c r="AB19" s="108" t="s">
        <v>310</v>
      </c>
      <c r="AC19" s="108" t="s">
        <v>321</v>
      </c>
      <c r="AD19" s="108" t="s">
        <v>321</v>
      </c>
      <c r="AE19" s="108">
        <v>15</v>
      </c>
      <c r="AF19" s="108" t="s">
        <v>312</v>
      </c>
      <c r="AG19" s="108" t="s">
        <v>317</v>
      </c>
      <c r="AH19" s="108" t="s">
        <v>317</v>
      </c>
      <c r="AI19" s="108" t="s">
        <v>317</v>
      </c>
      <c r="AJ19" s="108" t="s">
        <v>317</v>
      </c>
      <c r="AK19" s="108" t="s">
        <v>317</v>
      </c>
      <c r="AL19" s="108" t="s">
        <v>317</v>
      </c>
      <c r="AM19" s="108" t="s">
        <v>317</v>
      </c>
      <c r="AN19" s="108" t="s">
        <v>317</v>
      </c>
      <c r="AO19" s="108" t="s">
        <v>317</v>
      </c>
      <c r="AP19" s="108" t="s">
        <v>317</v>
      </c>
      <c r="AQ19" s="108" t="s">
        <v>317</v>
      </c>
      <c r="AR19" s="108" t="s">
        <v>317</v>
      </c>
      <c r="AS19" s="108" t="s">
        <v>317</v>
      </c>
      <c r="AT19" s="108" t="s">
        <v>317</v>
      </c>
      <c r="AU19" s="108" t="s">
        <v>317</v>
      </c>
      <c r="AV19" s="108" t="s">
        <v>317</v>
      </c>
      <c r="AW19" s="108" t="s">
        <v>317</v>
      </c>
      <c r="AX19" s="108" t="s">
        <v>317</v>
      </c>
      <c r="AY19" s="108" t="s">
        <v>348</v>
      </c>
      <c r="AZ19" s="109" t="str">
        <f>VLOOKUP(C19,kvkData!C19:P144,12,FALSE)</f>
        <v>No Record</v>
      </c>
      <c r="BA19" s="109" t="str">
        <f>VLOOKUP(C19,kvkData!C19:Q144,13,FALSE)</f>
        <v>No record</v>
      </c>
      <c r="BB19" s="105" t="str">
        <f>VLOOKUP(C19,kvkData!C19:P144,13,FALSE)</f>
        <v>No record</v>
      </c>
      <c r="BC19" s="149">
        <f>IF(formData!BB19&gt;25000000,16,IF(AND(15000000&lt;formData!BB19,formData!BB19&lt;25000000),10,IF(AND(10000000&lt;formData!BB19,formData!BB19&lt;15000000),6,IF(AND(10000000&gt;formData!BB19,formData!BB19&gt;5000000),3,IF(formData!BB19&lt;5000000,1,)))))</f>
        <v>16</v>
      </c>
      <c r="BD19" s="105" t="str">
        <f>VLOOKUP(C19,kvkData!C19:Q144,14,FALSE)</f>
        <v>No Record</v>
      </c>
      <c r="BE19" s="146" t="str">
        <f>IF(AND(ISNUMBER(formData!BD19),formData!BD19&gt;500000000),2,IF(AND(ISNUMBER(formData!BD19),200000000&lt;formData!BD19,formData!BD19&lt;300000000),1.5,IF(AND(ISNUMBER(formData!BD19),100000000&lt;formData!BD19,formData!BD19&lt;200000000),1,IF(100000000&gt;formData!BD19,0,"No record"))))</f>
        <v>No record</v>
      </c>
      <c r="BF19" s="146">
        <f>IF(formData!D19&gt;667,10,IF(AND(499&lt;formData!D19,formData!D19&lt;666),formData!D19*0.015,IF(AND(399&lt;formData!D19,formData!D19&lt;500),formData!D19*0.012,IF(AND(400&gt;formData!D19,formData!D19&gt;299),formData!D19*0.01,IF(AND(199&lt;formData!D19,formData!D19&lt;300),formData!D19*0.0075,IF(AND(99&lt;formData!D19,formData!D19&lt;200),formData!D19*0.005,IF(formData!D19&lt;100,formData!D19*0.002)))))))</f>
        <v>10</v>
      </c>
      <c r="BG19" s="147">
        <f>IF(formData!E19&gt;601,5,IF(AND(501&lt;formData!E19,formData!E19&lt;601),4,IF(AND(401&lt;formData!E19,formData!E19&lt;501),3,IF(AND(401&gt;formData!E19,formData!E19&gt;301),2,IF(AND(201&lt;formData!E19,formData!E19&lt;301),1.5,IF(AND(101&lt;formData!E19,formData!E19&lt;201),1,IF(AND(formData!E19&gt;10,formData!E19&lt;101),0.5,IF(formData!E19&lt;11,0))))))))</f>
        <v>5</v>
      </c>
      <c r="BH19" s="147">
        <f>COUNTIF(G19:N19,"Legendary")*1+COUNTIF(G19:N19,"Legendary(ST)")*1.25+COUNTIF(G19:N19,"Epic")*0.5+COUNTIF(G19:N19,"Epic(ST)")*0.75</f>
        <v>0</v>
      </c>
      <c r="BI19" s="147">
        <f>COUNTIF(O19:V19,"Legendary")*1+COUNTIF(O19:V19,"Legendary(ST)")*1.25+COUNTIF(O19:V19,"Epic")*0.5+COUNTIF(O19:V19,"Epic(ST)")*0.75</f>
        <v>0</v>
      </c>
      <c r="BJ19" s="147">
        <f>COUNTIF(W19:AD19,"Legendary")*1+COUNTIF(W19:AD19,"Legendary(ST)")*1.25+COUNTIF(W19:AD19,"Epic")*0.5+COUNTIF(W19:AD19,"Epic(ST)")*0.75</f>
        <v>3</v>
      </c>
      <c r="BK19" s="147">
        <f>IF(formData!BB19&gt;25000000,16,IF(AND(15000000&lt;formData!BB19,formData!BB19&lt;25000000),10,IF(AND(10000000&lt;formData!BB19,formData!BB19&lt;15000000),6,IF(AND(10000000&gt;formData!BB19,formData!BB19&gt;5000000),3,IF(formData!BB19&lt;5000000,1,)))))</f>
        <v>16</v>
      </c>
      <c r="BL19" s="9">
        <f>SUMIF(BE19:BK19,"&gt;0")</f>
        <v>34</v>
      </c>
    </row>
    <row r="20" spans="1:64" ht="14.4" x14ac:dyDescent="0.3">
      <c r="A20" s="107">
        <v>44429.594017071759</v>
      </c>
      <c r="B20" s="108" t="s">
        <v>349</v>
      </c>
      <c r="C20" s="108">
        <v>65680409</v>
      </c>
      <c r="D20" s="108">
        <v>801</v>
      </c>
      <c r="E20" s="108">
        <v>1186</v>
      </c>
      <c r="F20" s="108">
        <v>276</v>
      </c>
      <c r="G20" s="108" t="s">
        <v>321</v>
      </c>
      <c r="H20" s="108" t="s">
        <v>310</v>
      </c>
      <c r="I20" s="108" t="s">
        <v>321</v>
      </c>
      <c r="J20" s="108" t="s">
        <v>321</v>
      </c>
      <c r="K20" s="108" t="s">
        <v>310</v>
      </c>
      <c r="L20" s="108" t="s">
        <v>310</v>
      </c>
      <c r="M20" s="108" t="s">
        <v>310</v>
      </c>
      <c r="N20" s="108" t="s">
        <v>332</v>
      </c>
      <c r="O20" s="108" t="s">
        <v>310</v>
      </c>
      <c r="P20" s="108" t="s">
        <v>321</v>
      </c>
      <c r="Q20" s="108" t="s">
        <v>310</v>
      </c>
      <c r="R20" s="108" t="s">
        <v>310</v>
      </c>
      <c r="S20" s="108" t="s">
        <v>321</v>
      </c>
      <c r="T20" s="108" t="s">
        <v>321</v>
      </c>
      <c r="U20" s="108" t="s">
        <v>310</v>
      </c>
      <c r="V20" s="108" t="s">
        <v>332</v>
      </c>
      <c r="W20" s="108" t="s">
        <v>309</v>
      </c>
      <c r="X20" s="108" t="s">
        <v>309</v>
      </c>
      <c r="Y20" s="108" t="s">
        <v>309</v>
      </c>
      <c r="Z20" s="108" t="s">
        <v>309</v>
      </c>
      <c r="AA20" s="108" t="s">
        <v>309</v>
      </c>
      <c r="AB20" s="108" t="s">
        <v>309</v>
      </c>
      <c r="AC20" s="108" t="s">
        <v>310</v>
      </c>
      <c r="AD20" s="108" t="s">
        <v>310</v>
      </c>
      <c r="AE20" s="108">
        <v>14</v>
      </c>
      <c r="AF20" s="108" t="s">
        <v>312</v>
      </c>
      <c r="AG20" s="108" t="s">
        <v>317</v>
      </c>
      <c r="AH20" s="108" t="s">
        <v>317</v>
      </c>
      <c r="AI20" s="108" t="s">
        <v>317</v>
      </c>
      <c r="AJ20" s="108" t="s">
        <v>317</v>
      </c>
      <c r="AK20" s="108" t="s">
        <v>317</v>
      </c>
      <c r="AL20" s="108" t="s">
        <v>317</v>
      </c>
      <c r="AM20" s="108" t="s">
        <v>317</v>
      </c>
      <c r="AN20" s="108" t="s">
        <v>317</v>
      </c>
      <c r="AO20" s="108" t="s">
        <v>317</v>
      </c>
      <c r="AP20" s="108" t="s">
        <v>317</v>
      </c>
      <c r="AQ20" s="108" t="s">
        <v>317</v>
      </c>
      <c r="AR20" s="108" t="s">
        <v>317</v>
      </c>
      <c r="AS20" s="108" t="s">
        <v>317</v>
      </c>
      <c r="AT20" s="108" t="s">
        <v>317</v>
      </c>
      <c r="AU20" s="108" t="s">
        <v>317</v>
      </c>
      <c r="AV20" s="108" t="s">
        <v>317</v>
      </c>
      <c r="AW20" s="108" t="s">
        <v>317</v>
      </c>
      <c r="AX20" s="108" t="s">
        <v>317</v>
      </c>
      <c r="AY20" s="108" t="s">
        <v>350</v>
      </c>
      <c r="AZ20" s="109" t="e">
        <f>VLOOKUP(C20,kvkData!C20:P145,12,FALSE)</f>
        <v>#N/A</v>
      </c>
      <c r="BA20" s="109" t="e">
        <f>VLOOKUP(C20,kvkData!C20:Q145,13,FALSE)</f>
        <v>#N/A</v>
      </c>
      <c r="BB20" s="105" t="e">
        <f>VLOOKUP(C20,kvkData!C20:P145,13,FALSE)</f>
        <v>#N/A</v>
      </c>
      <c r="BC20" s="149" t="e">
        <f>IF(formData!BB20&gt;25000000,16,IF(AND(15000000&lt;formData!BB20,formData!BB20&lt;25000000),10,IF(AND(10000000&lt;formData!BB20,formData!BB20&lt;15000000),6,IF(AND(10000000&gt;formData!BB20,formData!BB20&gt;5000000),3,IF(formData!BB20&lt;5000000,1,)))))</f>
        <v>#N/A</v>
      </c>
      <c r="BD20" s="105" t="e">
        <f>VLOOKUP(C20,kvkData!C20:Q145,14,FALSE)</f>
        <v>#N/A</v>
      </c>
      <c r="BE20" s="146" t="e">
        <f>IF(AND(ISNUMBER(formData!BD20),formData!BD20&gt;500000000),2,IF(AND(ISNUMBER(formData!BD20),200000000&lt;formData!BD20,formData!BD20&lt;300000000),1.5,IF(AND(ISNUMBER(formData!BD20),100000000&lt;formData!BD20,formData!BD20&lt;200000000),1,IF(100000000&gt;formData!BD20,0,"No record"))))</f>
        <v>#N/A</v>
      </c>
      <c r="BF20" s="146">
        <f>IF(formData!D20&gt;667,10,IF(AND(499&lt;formData!D20,formData!D20&lt;666),formData!D20*0.015,IF(AND(399&lt;formData!D20,formData!D20&lt;500),formData!D20*0.012,IF(AND(400&gt;formData!D20,formData!D20&gt;299),formData!D20*0.01,IF(AND(199&lt;formData!D20,formData!D20&lt;300),formData!D20*0.0075,IF(AND(99&lt;formData!D20,formData!D20&lt;200),formData!D20*0.005,IF(formData!D20&lt;100,formData!D20*0.002)))))))</f>
        <v>10</v>
      </c>
      <c r="BG20" s="147">
        <f>IF(formData!E20&gt;601,5,IF(AND(501&lt;formData!E20,formData!E20&lt;601),4,IF(AND(401&lt;formData!E20,formData!E20&lt;501),3,IF(AND(401&gt;formData!E20,formData!E20&gt;301),2,IF(AND(201&lt;formData!E20,formData!E20&lt;301),1.5,IF(AND(101&lt;formData!E20,formData!E20&lt;201),1,IF(AND(formData!E20&gt;10,formData!E20&lt;101),0.5,IF(formData!E20&lt;11,0))))))))</f>
        <v>5</v>
      </c>
      <c r="BH20" s="147">
        <f>COUNTIF(G20:N20,"Legendary")*1+COUNTIF(G20:N20,"Legendary(ST)")*1.25+COUNTIF(G20:N20,"Epic")*0.5+COUNTIF(G20:N20,"Epic(ST)")*0.75</f>
        <v>2</v>
      </c>
      <c r="BI20" s="147">
        <f>COUNTIF(O20:V20,"Legendary")*1+COUNTIF(O20:V20,"Legendary(ST)")*1.25+COUNTIF(O20:V20,"Epic")*0.5+COUNTIF(O20:V20,"Epic(ST)")*0.75</f>
        <v>2</v>
      </c>
      <c r="BJ20" s="147">
        <f>COUNTIF(W20:AD20,"Legendary")*1+COUNTIF(W20:AD20,"Legendary(ST)")*1.25+COUNTIF(W20:AD20,"Epic")*0.5+COUNTIF(W20:AD20,"Epic(ST)")*0.75</f>
        <v>7</v>
      </c>
      <c r="BK20" s="147" t="e">
        <f>IF(formData!BB20&gt;25000000,16,IF(AND(15000000&lt;formData!BB20,formData!BB20&lt;25000000),10,IF(AND(10000000&lt;formData!BB20,formData!BB20&lt;15000000),6,IF(AND(10000000&gt;formData!BB20,formData!BB20&gt;5000000),3,IF(formData!BB20&lt;5000000,1,)))))</f>
        <v>#N/A</v>
      </c>
      <c r="BL20" s="9">
        <f>SUMIF(BE20:BK20,"&gt;0")</f>
        <v>26</v>
      </c>
    </row>
    <row r="21" spans="1:64" ht="14.4" x14ac:dyDescent="0.3">
      <c r="A21" s="107">
        <v>44429.595967974536</v>
      </c>
      <c r="B21" s="108" t="s">
        <v>351</v>
      </c>
      <c r="C21" s="108">
        <v>59017902</v>
      </c>
      <c r="D21" s="108">
        <v>208</v>
      </c>
      <c r="E21" s="108">
        <v>968</v>
      </c>
      <c r="F21" s="108">
        <v>150000000</v>
      </c>
      <c r="G21" s="108" t="s">
        <v>309</v>
      </c>
      <c r="H21" s="108" t="s">
        <v>309</v>
      </c>
      <c r="I21" s="108" t="s">
        <v>310</v>
      </c>
      <c r="J21" s="108" t="s">
        <v>309</v>
      </c>
      <c r="K21" s="108" t="s">
        <v>309</v>
      </c>
      <c r="L21" s="108" t="s">
        <v>70</v>
      </c>
      <c r="M21" s="108" t="s">
        <v>310</v>
      </c>
      <c r="N21" s="108" t="s">
        <v>310</v>
      </c>
      <c r="O21" s="108" t="s">
        <v>310</v>
      </c>
      <c r="P21" s="108" t="s">
        <v>310</v>
      </c>
      <c r="Q21" s="108" t="s">
        <v>310</v>
      </c>
      <c r="R21" s="108" t="s">
        <v>310</v>
      </c>
      <c r="S21" s="108" t="s">
        <v>310</v>
      </c>
      <c r="T21" s="108" t="s">
        <v>310</v>
      </c>
      <c r="U21" s="108" t="s">
        <v>310</v>
      </c>
      <c r="V21" s="108" t="s">
        <v>310</v>
      </c>
      <c r="W21" s="108" t="s">
        <v>321</v>
      </c>
      <c r="X21" s="108" t="s">
        <v>321</v>
      </c>
      <c r="Y21" s="108" t="s">
        <v>321</v>
      </c>
      <c r="Z21" s="108" t="s">
        <v>321</v>
      </c>
      <c r="AA21" s="108" t="s">
        <v>321</v>
      </c>
      <c r="AB21" s="108" t="s">
        <v>321</v>
      </c>
      <c r="AC21" s="108" t="s">
        <v>332</v>
      </c>
      <c r="AD21" s="108" t="s">
        <v>332</v>
      </c>
      <c r="AE21" s="108">
        <v>14</v>
      </c>
      <c r="AF21" s="108" t="s">
        <v>327</v>
      </c>
      <c r="AG21" s="108" t="s">
        <v>316</v>
      </c>
      <c r="AH21" s="108" t="s">
        <v>316</v>
      </c>
      <c r="AI21" s="108" t="s">
        <v>317</v>
      </c>
      <c r="AJ21" s="108" t="s">
        <v>316</v>
      </c>
      <c r="AK21" s="108" t="s">
        <v>316</v>
      </c>
      <c r="AL21" s="108" t="s">
        <v>316</v>
      </c>
      <c r="AM21" s="108" t="s">
        <v>316</v>
      </c>
      <c r="AN21" s="108" t="s">
        <v>316</v>
      </c>
      <c r="AO21" s="108" t="s">
        <v>316</v>
      </c>
      <c r="AP21" s="108" t="s">
        <v>316</v>
      </c>
      <c r="AQ21" s="108" t="s">
        <v>316</v>
      </c>
      <c r="AR21" s="108" t="s">
        <v>316</v>
      </c>
      <c r="AS21" s="108" t="s">
        <v>316</v>
      </c>
      <c r="AT21" s="108" t="s">
        <v>316</v>
      </c>
      <c r="AU21" s="108" t="s">
        <v>316</v>
      </c>
      <c r="AV21" s="108" t="s">
        <v>316</v>
      </c>
      <c r="AW21" s="108" t="s">
        <v>316</v>
      </c>
      <c r="AX21" s="108" t="s">
        <v>316</v>
      </c>
      <c r="AY21" s="108" t="s">
        <v>352</v>
      </c>
      <c r="AZ21" s="109">
        <f>VLOOKUP(C21,kvkData!C21:P146,12,FALSE)</f>
        <v>1860545</v>
      </c>
      <c r="BA21" s="109">
        <f>VLOOKUP(C21,kvkData!C21:Q146,13,FALSE)</f>
        <v>5119068</v>
      </c>
      <c r="BB21" s="105">
        <f>VLOOKUP(C21,kvkData!C21:P146,13,FALSE)</f>
        <v>5119068</v>
      </c>
      <c r="BC21" s="149">
        <f>IF(formData!BB21&gt;25000000,16,IF(AND(15000000&lt;formData!BB21,formData!BB21&lt;25000000),10,IF(AND(10000000&lt;formData!BB21,formData!BB21&lt;15000000),6,IF(AND(10000000&gt;formData!BB21,formData!BB21&gt;5000000),3,IF(formData!BB21&lt;5000000,1,)))))</f>
        <v>3</v>
      </c>
      <c r="BD21" s="105">
        <f>VLOOKUP(C21,kvkData!C21:Q146,14,FALSE)</f>
        <v>953648810</v>
      </c>
      <c r="BE21" s="146">
        <f>IF(AND(ISNUMBER(formData!BD21),formData!BD21&gt;500000000),2,IF(AND(ISNUMBER(formData!BD21),200000000&lt;formData!BD21,formData!BD21&lt;300000000),1.5,IF(AND(ISNUMBER(formData!BD21),100000000&lt;formData!BD21,formData!BD21&lt;200000000),1,IF(100000000&gt;formData!BD21,0,"No record"))))</f>
        <v>2</v>
      </c>
      <c r="BF21" s="146">
        <f>IF(formData!D21&gt;667,10,IF(AND(499&lt;formData!D21,formData!D21&lt;666),formData!D21*0.015,IF(AND(399&lt;formData!D21,formData!D21&lt;500),formData!D21*0.012,IF(AND(400&gt;formData!D21,formData!D21&gt;299),formData!D21*0.01,IF(AND(199&lt;formData!D21,formData!D21&lt;300),formData!D21*0.0075,IF(AND(99&lt;formData!D21,formData!D21&lt;200),formData!D21*0.005,IF(formData!D21&lt;100,formData!D21*0.002)))))))</f>
        <v>1.56</v>
      </c>
      <c r="BG21" s="147">
        <f>IF(formData!E21&gt;601,5,IF(AND(501&lt;formData!E21,formData!E21&lt;601),4,IF(AND(401&lt;formData!E21,formData!E21&lt;501),3,IF(AND(401&gt;formData!E21,formData!E21&gt;301),2,IF(AND(201&lt;formData!E21,formData!E21&lt;301),1.5,IF(AND(101&lt;formData!E21,formData!E21&lt;201),1,IF(AND(formData!E21&gt;10,formData!E21&lt;101),0.5,IF(formData!E21&lt;11,0))))))))</f>
        <v>5</v>
      </c>
      <c r="BH21" s="147">
        <f>COUNTIF(G21:N21,"Legendary")*1+COUNTIF(G21:N21,"Legendary(ST)")*1.25+COUNTIF(G21:N21,"Epic")*0.5+COUNTIF(G21:N21,"Epic(ST)")*0.75</f>
        <v>6.75</v>
      </c>
      <c r="BI21" s="147">
        <f>COUNTIF(O21:V21,"Legendary")*1+COUNTIF(O21:V21,"Legendary(ST)")*1.25+COUNTIF(O21:V21,"Epic")*0.5+COUNTIF(O21:V21,"Epic(ST)")*0.75</f>
        <v>4</v>
      </c>
      <c r="BJ21" s="147">
        <f>COUNTIF(W21:AD21,"Legendary")*1+COUNTIF(W21:AD21,"Legendary(ST)")*1.25+COUNTIF(W21:AD21,"Epic")*0.5+COUNTIF(W21:AD21,"Epic(ST)")*0.75</f>
        <v>0</v>
      </c>
      <c r="BK21" s="147">
        <f>IF(formData!BB21&gt;25000000,16,IF(AND(15000000&lt;formData!BB21,formData!BB21&lt;25000000),10,IF(AND(10000000&lt;formData!BB21,formData!BB21&lt;15000000),6,IF(AND(10000000&gt;formData!BB21,formData!BB21&gt;5000000),3,IF(formData!BB21&lt;5000000,1,)))))</f>
        <v>3</v>
      </c>
      <c r="BL21" s="9">
        <f>SUMIF(BE21:BK21,"&gt;0")</f>
        <v>22.310000000000002</v>
      </c>
    </row>
    <row r="22" spans="1:64" ht="14.4" x14ac:dyDescent="0.3">
      <c r="A22" s="107">
        <v>44429.596922951387</v>
      </c>
      <c r="B22" s="108" t="s">
        <v>353</v>
      </c>
      <c r="C22" s="108">
        <v>23167587</v>
      </c>
      <c r="D22" s="108">
        <v>158</v>
      </c>
      <c r="E22" s="108">
        <v>75</v>
      </c>
      <c r="F22" s="108">
        <v>133169900</v>
      </c>
      <c r="G22" s="108" t="s">
        <v>332</v>
      </c>
      <c r="H22" s="108" t="s">
        <v>321</v>
      </c>
      <c r="I22" s="108" t="s">
        <v>332</v>
      </c>
      <c r="J22" s="108" t="s">
        <v>321</v>
      </c>
      <c r="K22" s="108" t="s">
        <v>321</v>
      </c>
      <c r="L22" s="108" t="s">
        <v>332</v>
      </c>
      <c r="M22" s="108" t="s">
        <v>332</v>
      </c>
      <c r="N22" s="108" t="s">
        <v>332</v>
      </c>
      <c r="O22" s="108" t="s">
        <v>332</v>
      </c>
      <c r="P22" s="108" t="s">
        <v>321</v>
      </c>
      <c r="Q22" s="108" t="s">
        <v>332</v>
      </c>
      <c r="R22" s="108" t="s">
        <v>332</v>
      </c>
      <c r="S22" s="108" t="s">
        <v>332</v>
      </c>
      <c r="T22" s="108" t="s">
        <v>332</v>
      </c>
      <c r="U22" s="108" t="s">
        <v>311</v>
      </c>
      <c r="V22" s="108" t="s">
        <v>311</v>
      </c>
      <c r="W22" s="108" t="s">
        <v>332</v>
      </c>
      <c r="X22" s="108" t="s">
        <v>332</v>
      </c>
      <c r="Y22" s="108" t="s">
        <v>321</v>
      </c>
      <c r="Z22" s="108" t="s">
        <v>321</v>
      </c>
      <c r="AA22" s="108" t="s">
        <v>332</v>
      </c>
      <c r="AB22" s="108" t="s">
        <v>321</v>
      </c>
      <c r="AC22" s="108" t="s">
        <v>332</v>
      </c>
      <c r="AD22" s="108" t="s">
        <v>332</v>
      </c>
      <c r="AE22" s="108">
        <v>14</v>
      </c>
      <c r="AF22" s="108" t="s">
        <v>312</v>
      </c>
      <c r="AG22" s="108" t="s">
        <v>313</v>
      </c>
      <c r="AH22" s="108" t="s">
        <v>317</v>
      </c>
      <c r="AI22" s="108" t="s">
        <v>317</v>
      </c>
      <c r="AJ22" s="108" t="s">
        <v>317</v>
      </c>
      <c r="AK22" s="108" t="s">
        <v>317</v>
      </c>
      <c r="AL22" s="108" t="s">
        <v>317</v>
      </c>
      <c r="AM22" s="108" t="s">
        <v>317</v>
      </c>
      <c r="AN22" s="108" t="s">
        <v>317</v>
      </c>
      <c r="AO22" s="108" t="s">
        <v>317</v>
      </c>
      <c r="AP22" s="108" t="s">
        <v>317</v>
      </c>
      <c r="AQ22" s="108" t="s">
        <v>317</v>
      </c>
      <c r="AR22" s="108" t="s">
        <v>317</v>
      </c>
      <c r="AS22" s="108" t="s">
        <v>317</v>
      </c>
      <c r="AT22" s="108" t="s">
        <v>317</v>
      </c>
      <c r="AU22" s="108" t="s">
        <v>317</v>
      </c>
      <c r="AV22" s="108" t="s">
        <v>317</v>
      </c>
      <c r="AW22" s="108" t="s">
        <v>317</v>
      </c>
      <c r="AX22" s="108" t="s">
        <v>317</v>
      </c>
      <c r="AY22" s="108" t="s">
        <v>354</v>
      </c>
      <c r="AZ22" s="109" t="e">
        <f>VLOOKUP(C22,kvkData!C22:P147,12,FALSE)</f>
        <v>#N/A</v>
      </c>
      <c r="BA22" s="109" t="e">
        <f>VLOOKUP(C22,kvkData!C22:Q147,13,FALSE)</f>
        <v>#N/A</v>
      </c>
      <c r="BB22" s="105" t="e">
        <f>VLOOKUP(C22,kvkData!C22:P147,13,FALSE)</f>
        <v>#N/A</v>
      </c>
      <c r="BC22" s="149" t="e">
        <f>IF(formData!BB22&gt;25000000,16,IF(AND(15000000&lt;formData!BB22,formData!BB22&lt;25000000),10,IF(AND(10000000&lt;formData!BB22,formData!BB22&lt;15000000),6,IF(AND(10000000&gt;formData!BB22,formData!BB22&gt;5000000),3,IF(formData!BB22&lt;5000000,1,)))))</f>
        <v>#N/A</v>
      </c>
      <c r="BD22" s="105" t="e">
        <f>VLOOKUP(C22,kvkData!C22:Q147,14,FALSE)</f>
        <v>#N/A</v>
      </c>
      <c r="BE22" s="146" t="e">
        <f>IF(AND(ISNUMBER(formData!BD22),formData!BD22&gt;500000000),2,IF(AND(ISNUMBER(formData!BD22),200000000&lt;formData!BD22,formData!BD22&lt;300000000),1.5,IF(AND(ISNUMBER(formData!BD22),100000000&lt;formData!BD22,formData!BD22&lt;200000000),1,IF(100000000&gt;formData!BD22,0,"No record"))))</f>
        <v>#N/A</v>
      </c>
      <c r="BF22" s="146">
        <f>IF(formData!D22&gt;667,10,IF(AND(499&lt;formData!D22,formData!D22&lt;666),formData!D22*0.015,IF(AND(399&lt;formData!D22,formData!D22&lt;500),formData!D22*0.012,IF(AND(400&gt;formData!D22,formData!D22&gt;299),formData!D22*0.01,IF(AND(199&lt;formData!D22,formData!D22&lt;300),formData!D22*0.0075,IF(AND(99&lt;formData!D22,formData!D22&lt;200),formData!D22*0.005,IF(formData!D22&lt;100,formData!D22*0.002)))))))</f>
        <v>0.79</v>
      </c>
      <c r="BG22" s="147">
        <f>IF(formData!E22&gt;601,5,IF(AND(501&lt;formData!E22,formData!E22&lt;601),4,IF(AND(401&lt;formData!E22,formData!E22&lt;501),3,IF(AND(401&gt;formData!E22,formData!E22&gt;301),2,IF(AND(201&lt;formData!E22,formData!E22&lt;301),1.5,IF(AND(101&lt;formData!E22,formData!E22&lt;201),1,IF(AND(formData!E22&gt;10,formData!E22&lt;101),0.5,IF(formData!E22&lt;11,0))))))))</f>
        <v>0.5</v>
      </c>
      <c r="BH22" s="147">
        <f>COUNTIF(G22:N22,"Legendary")*1+COUNTIF(G22:N22,"Legendary(ST)")*1.25+COUNTIF(G22:N22,"Epic")*0.5+COUNTIF(G22:N22,"Epic(ST)")*0.75</f>
        <v>0</v>
      </c>
      <c r="BI22" s="147">
        <f>COUNTIF(O22:V22,"Legendary")*1+COUNTIF(O22:V22,"Legendary(ST)")*1.25+COUNTIF(O22:V22,"Epic")*0.5+COUNTIF(O22:V22,"Epic(ST)")*0.75</f>
        <v>0</v>
      </c>
      <c r="BJ22" s="147">
        <f>COUNTIF(W22:AD22,"Legendary")*1+COUNTIF(W22:AD22,"Legendary(ST)")*1.25+COUNTIF(W22:AD22,"Epic")*0.5+COUNTIF(W22:AD22,"Epic(ST)")*0.75</f>
        <v>0</v>
      </c>
      <c r="BK22" s="147" t="e">
        <f>IF(formData!BB22&gt;25000000,16,IF(AND(15000000&lt;formData!BB22,formData!BB22&lt;25000000),10,IF(AND(10000000&lt;formData!BB22,formData!BB22&lt;15000000),6,IF(AND(10000000&gt;formData!BB22,formData!BB22&gt;5000000),3,IF(formData!BB22&lt;5000000,1,)))))</f>
        <v>#N/A</v>
      </c>
      <c r="BL22" s="9">
        <f>SUMIF(BE22:BK22,"&gt;0")</f>
        <v>1.29</v>
      </c>
    </row>
    <row r="23" spans="1:64" ht="14.4" x14ac:dyDescent="0.3">
      <c r="A23" s="107">
        <v>44429.600164120369</v>
      </c>
      <c r="B23" s="108" t="s">
        <v>355</v>
      </c>
      <c r="C23" s="108">
        <v>10889197</v>
      </c>
      <c r="D23" s="108">
        <v>450</v>
      </c>
      <c r="E23" s="108">
        <v>1000</v>
      </c>
      <c r="F23" s="108">
        <v>425000000</v>
      </c>
      <c r="G23" s="108" t="s">
        <v>74</v>
      </c>
      <c r="H23" s="108" t="s">
        <v>74</v>
      </c>
      <c r="I23" s="108" t="s">
        <v>74</v>
      </c>
      <c r="J23" s="108" t="s">
        <v>74</v>
      </c>
      <c r="K23" s="108" t="s">
        <v>74</v>
      </c>
      <c r="L23" s="108" t="s">
        <v>74</v>
      </c>
      <c r="M23" s="108" t="s">
        <v>74</v>
      </c>
      <c r="N23" s="108" t="s">
        <v>74</v>
      </c>
      <c r="O23" s="108" t="s">
        <v>310</v>
      </c>
      <c r="P23" s="108" t="s">
        <v>321</v>
      </c>
      <c r="Q23" s="108" t="s">
        <v>321</v>
      </c>
      <c r="R23" s="108" t="s">
        <v>74</v>
      </c>
      <c r="S23" s="108" t="s">
        <v>321</v>
      </c>
      <c r="T23" s="108" t="s">
        <v>74</v>
      </c>
      <c r="U23" s="108" t="s">
        <v>311</v>
      </c>
      <c r="V23" s="108" t="s">
        <v>311</v>
      </c>
      <c r="W23" s="108" t="s">
        <v>74</v>
      </c>
      <c r="X23" s="108" t="s">
        <v>70</v>
      </c>
      <c r="Y23" s="108" t="s">
        <v>309</v>
      </c>
      <c r="Z23" s="108" t="s">
        <v>310</v>
      </c>
      <c r="AA23" s="108" t="s">
        <v>310</v>
      </c>
      <c r="AB23" s="108" t="s">
        <v>310</v>
      </c>
      <c r="AC23" s="108" t="s">
        <v>310</v>
      </c>
      <c r="AD23" s="108" t="s">
        <v>310</v>
      </c>
      <c r="AE23" s="108">
        <v>14</v>
      </c>
      <c r="AF23" s="108" t="s">
        <v>312</v>
      </c>
      <c r="AG23" s="108" t="s">
        <v>322</v>
      </c>
      <c r="AH23" s="108" t="s">
        <v>316</v>
      </c>
      <c r="AI23" s="108" t="s">
        <v>317</v>
      </c>
      <c r="AJ23" s="108" t="s">
        <v>317</v>
      </c>
      <c r="AK23" s="108" t="s">
        <v>317</v>
      </c>
      <c r="AL23" s="108" t="s">
        <v>317</v>
      </c>
      <c r="AM23" s="108" t="s">
        <v>317</v>
      </c>
      <c r="AN23" s="108" t="s">
        <v>317</v>
      </c>
      <c r="AO23" s="108" t="s">
        <v>317</v>
      </c>
      <c r="AP23" s="108" t="s">
        <v>317</v>
      </c>
      <c r="AQ23" s="108" t="s">
        <v>322</v>
      </c>
      <c r="AR23" s="108" t="s">
        <v>322</v>
      </c>
      <c r="AS23" s="108" t="s">
        <v>316</v>
      </c>
      <c r="AT23" s="108" t="s">
        <v>317</v>
      </c>
      <c r="AU23" s="108" t="s">
        <v>317</v>
      </c>
      <c r="AV23" s="108" t="s">
        <v>317</v>
      </c>
      <c r="AW23" s="108" t="s">
        <v>317</v>
      </c>
      <c r="AX23" s="108" t="s">
        <v>317</v>
      </c>
      <c r="AY23" s="108" t="s">
        <v>356</v>
      </c>
      <c r="AZ23" s="109" t="e">
        <f>VLOOKUP(C23,kvkData!C23:P148,12,FALSE)</f>
        <v>#N/A</v>
      </c>
      <c r="BA23" s="109" t="e">
        <f>VLOOKUP(C23,kvkData!C23:Q148,13,FALSE)</f>
        <v>#N/A</v>
      </c>
      <c r="BB23" s="105" t="e">
        <f>VLOOKUP(C23,kvkData!C23:P148,13,FALSE)</f>
        <v>#N/A</v>
      </c>
      <c r="BC23" s="149" t="e">
        <f>IF(formData!BB23&gt;25000000,16,IF(AND(15000000&lt;formData!BB23,formData!BB23&lt;25000000),10,IF(AND(10000000&lt;formData!BB23,formData!BB23&lt;15000000),6,IF(AND(10000000&gt;formData!BB23,formData!BB23&gt;5000000),3,IF(formData!BB23&lt;5000000,1,)))))</f>
        <v>#N/A</v>
      </c>
      <c r="BD23" s="105" t="e">
        <f>VLOOKUP(C23,kvkData!C23:Q148,14,FALSE)</f>
        <v>#N/A</v>
      </c>
      <c r="BE23" s="146" t="e">
        <f>IF(AND(ISNUMBER(formData!BD23),formData!BD23&gt;500000000),2,IF(AND(ISNUMBER(formData!BD23),200000000&lt;formData!BD23,formData!BD23&lt;300000000),1.5,IF(AND(ISNUMBER(formData!BD23),100000000&lt;formData!BD23,formData!BD23&lt;200000000),1,IF(100000000&gt;formData!BD23,0,"No record"))))</f>
        <v>#N/A</v>
      </c>
      <c r="BF23" s="146">
        <f>IF(formData!D23&gt;667,10,IF(AND(499&lt;formData!D23,formData!D23&lt;666),formData!D23*0.015,IF(AND(399&lt;formData!D23,formData!D23&lt;500),formData!D23*0.012,IF(AND(400&gt;formData!D23,formData!D23&gt;299),formData!D23*0.01,IF(AND(199&lt;formData!D23,formData!D23&lt;300),formData!D23*0.0075,IF(AND(99&lt;formData!D23,formData!D23&lt;200),formData!D23*0.005,IF(formData!D23&lt;100,formData!D23*0.002)))))))</f>
        <v>5.4</v>
      </c>
      <c r="BG23" s="147">
        <f>IF(formData!E23&gt;601,5,IF(AND(501&lt;formData!E23,formData!E23&lt;601),4,IF(AND(401&lt;formData!E23,formData!E23&lt;501),3,IF(AND(401&gt;formData!E23,formData!E23&gt;301),2,IF(AND(201&lt;formData!E23,formData!E23&lt;301),1.5,IF(AND(101&lt;formData!E23,formData!E23&lt;201),1,IF(AND(formData!E23&gt;10,formData!E23&lt;101),0.5,IF(formData!E23&lt;11,0))))))))</f>
        <v>5</v>
      </c>
      <c r="BH23" s="147">
        <f>COUNTIF(G23:N23,"Legendary")*1+COUNTIF(G23:N23,"Legendary(ST)")*1.25+COUNTIF(G23:N23,"Epic")*0.5+COUNTIF(G23:N23,"Epic(ST)")*0.75</f>
        <v>6</v>
      </c>
      <c r="BI23" s="147">
        <f>COUNTIF(O23:V23,"Legendary")*1+COUNTIF(O23:V23,"Legendary(ST)")*1.25+COUNTIF(O23:V23,"Epic")*0.5+COUNTIF(O23:V23,"Epic(ST)")*0.75</f>
        <v>2</v>
      </c>
      <c r="BJ23" s="147">
        <f>COUNTIF(W23:AD23,"Legendary")*1+COUNTIF(W23:AD23,"Legendary(ST)")*1.25+COUNTIF(W23:AD23,"Epic")*0.5+COUNTIF(W23:AD23,"Epic(ST)")*0.75</f>
        <v>5.5</v>
      </c>
      <c r="BK23" s="147" t="e">
        <f>IF(formData!BB23&gt;25000000,16,IF(AND(15000000&lt;formData!BB23,formData!BB23&lt;25000000),10,IF(AND(10000000&lt;formData!BB23,formData!BB23&lt;15000000),6,IF(AND(10000000&gt;formData!BB23,formData!BB23&gt;5000000),3,IF(formData!BB23&lt;5000000,1,)))))</f>
        <v>#N/A</v>
      </c>
      <c r="BL23" s="9">
        <f>SUMIF(BE23:BK23,"&gt;0")</f>
        <v>23.9</v>
      </c>
    </row>
    <row r="24" spans="1:64" ht="14.4" x14ac:dyDescent="0.3">
      <c r="A24" s="107">
        <v>44429.60071431713</v>
      </c>
      <c r="B24" s="108" t="s">
        <v>210</v>
      </c>
      <c r="C24" s="108">
        <v>50080941</v>
      </c>
      <c r="D24" s="108">
        <v>70</v>
      </c>
      <c r="E24" s="108">
        <v>438</v>
      </c>
      <c r="F24" s="108">
        <v>15000000</v>
      </c>
      <c r="G24" s="108" t="s">
        <v>310</v>
      </c>
      <c r="H24" s="108" t="s">
        <v>310</v>
      </c>
      <c r="I24" s="108" t="s">
        <v>74</v>
      </c>
      <c r="J24" s="108" t="s">
        <v>74</v>
      </c>
      <c r="K24" s="108" t="s">
        <v>74</v>
      </c>
      <c r="L24" s="108" t="s">
        <v>309</v>
      </c>
      <c r="M24" s="108" t="s">
        <v>310</v>
      </c>
      <c r="N24" s="108" t="s">
        <v>74</v>
      </c>
      <c r="O24" s="108" t="s">
        <v>332</v>
      </c>
      <c r="P24" s="108" t="s">
        <v>332</v>
      </c>
      <c r="Q24" s="108" t="s">
        <v>332</v>
      </c>
      <c r="R24" s="108" t="s">
        <v>332</v>
      </c>
      <c r="S24" s="108" t="s">
        <v>332</v>
      </c>
      <c r="T24" s="108" t="s">
        <v>332</v>
      </c>
      <c r="U24" s="108" t="s">
        <v>332</v>
      </c>
      <c r="V24" s="108" t="s">
        <v>332</v>
      </c>
      <c r="W24" s="108" t="s">
        <v>310</v>
      </c>
      <c r="X24" s="108" t="s">
        <v>309</v>
      </c>
      <c r="Y24" s="108" t="s">
        <v>74</v>
      </c>
      <c r="Z24" s="108" t="s">
        <v>74</v>
      </c>
      <c r="AA24" s="108" t="s">
        <v>74</v>
      </c>
      <c r="AB24" s="108" t="s">
        <v>74</v>
      </c>
      <c r="AC24" s="108" t="s">
        <v>311</v>
      </c>
      <c r="AD24" s="108" t="s">
        <v>74</v>
      </c>
      <c r="AE24" s="108">
        <v>14</v>
      </c>
      <c r="AF24" s="108" t="s">
        <v>312</v>
      </c>
      <c r="AG24" s="108" t="s">
        <v>317</v>
      </c>
      <c r="AH24" s="108" t="s">
        <v>317</v>
      </c>
      <c r="AI24" s="108" t="s">
        <v>317</v>
      </c>
      <c r="AJ24" s="108" t="s">
        <v>317</v>
      </c>
      <c r="AK24" s="108" t="s">
        <v>317</v>
      </c>
      <c r="AL24" s="108" t="s">
        <v>317</v>
      </c>
      <c r="AM24" s="108" t="s">
        <v>317</v>
      </c>
      <c r="AN24" s="108" t="s">
        <v>317</v>
      </c>
      <c r="AO24" s="108" t="s">
        <v>317</v>
      </c>
      <c r="AP24" s="108" t="s">
        <v>317</v>
      </c>
      <c r="AQ24" s="108" t="s">
        <v>317</v>
      </c>
      <c r="AR24" s="108" t="s">
        <v>317</v>
      </c>
      <c r="AS24" s="108" t="s">
        <v>317</v>
      </c>
      <c r="AT24" s="108" t="s">
        <v>317</v>
      </c>
      <c r="AU24" s="108" t="s">
        <v>317</v>
      </c>
      <c r="AV24" s="108" t="s">
        <v>317</v>
      </c>
      <c r="AW24" s="108" t="s">
        <v>317</v>
      </c>
      <c r="AX24" s="108" t="s">
        <v>317</v>
      </c>
      <c r="AY24" s="108" t="s">
        <v>357</v>
      </c>
      <c r="AZ24" s="109">
        <f>VLOOKUP(C24,kvkData!C24:P149,12,FALSE)</f>
        <v>1653778</v>
      </c>
      <c r="BA24" s="109">
        <f>VLOOKUP(C24,kvkData!C24:Q149,13,FALSE)</f>
        <v>7387586</v>
      </c>
      <c r="BB24" s="105">
        <f>VLOOKUP(C24,kvkData!C24:P149,13,FALSE)</f>
        <v>7387586</v>
      </c>
      <c r="BC24" s="149">
        <f>IF(formData!BB24&gt;25000000,16,IF(AND(15000000&lt;formData!BB24,formData!BB24&lt;25000000),10,IF(AND(10000000&lt;formData!BB24,formData!BB24&lt;15000000),6,IF(AND(10000000&gt;formData!BB24,formData!BB24&gt;5000000),3,IF(formData!BB24&lt;5000000,1,)))))</f>
        <v>3</v>
      </c>
      <c r="BD24" s="105">
        <f>VLOOKUP(C24,kvkData!C24:Q149,14,FALSE)</f>
        <v>135685417</v>
      </c>
      <c r="BE24" s="146">
        <f>IF(AND(ISNUMBER(formData!BD24),formData!BD24&gt;500000000),2,IF(AND(ISNUMBER(formData!BD24),200000000&lt;formData!BD24,formData!BD24&lt;300000000),1.5,IF(AND(ISNUMBER(formData!BD24),100000000&lt;formData!BD24,formData!BD24&lt;200000000),1,IF(100000000&gt;formData!BD24,0,"No record"))))</f>
        <v>1</v>
      </c>
      <c r="BF24" s="146">
        <f>IF(formData!D24&gt;667,10,IF(AND(499&lt;formData!D24,formData!D24&lt;666),formData!D24*0.015,IF(AND(399&lt;formData!D24,formData!D24&lt;500),formData!D24*0.012,IF(AND(400&gt;formData!D24,formData!D24&gt;299),formData!D24*0.01,IF(AND(199&lt;formData!D24,formData!D24&lt;300),formData!D24*0.0075,IF(AND(99&lt;formData!D24,formData!D24&lt;200),formData!D24*0.005,IF(formData!D24&lt;100,formData!D24*0.002)))))))</f>
        <v>0.14000000000000001</v>
      </c>
      <c r="BG24" s="147">
        <f>IF(formData!E24&gt;601,5,IF(AND(501&lt;formData!E24,formData!E24&lt;601),4,IF(AND(401&lt;formData!E24,formData!E24&lt;501),3,IF(AND(401&gt;formData!E24,formData!E24&gt;301),2,IF(AND(201&lt;formData!E24,formData!E24&lt;301),1.5,IF(AND(101&lt;formData!E24,formData!E24&lt;201),1,IF(AND(formData!E24&gt;10,formData!E24&lt;101),0.5,IF(formData!E24&lt;11,0))))))))</f>
        <v>3</v>
      </c>
      <c r="BH24" s="147">
        <f>COUNTIF(G24:N24,"Legendary")*1+COUNTIF(G24:N24,"Legendary(ST)")*1.25+COUNTIF(G24:N24,"Epic")*0.5+COUNTIF(G24:N24,"Epic(ST)")*0.75</f>
        <v>5.5</v>
      </c>
      <c r="BI24" s="147">
        <f>COUNTIF(O24:V24,"Legendary")*1+COUNTIF(O24:V24,"Legendary(ST)")*1.25+COUNTIF(O24:V24,"Epic")*0.5+COUNTIF(O24:V24,"Epic(ST)")*0.75</f>
        <v>0</v>
      </c>
      <c r="BJ24" s="147">
        <f>COUNTIF(W24:AD24,"Legendary")*1+COUNTIF(W24:AD24,"Legendary(ST)")*1.25+COUNTIF(W24:AD24,"Epic")*0.5+COUNTIF(W24:AD24,"Epic(ST)")*0.75</f>
        <v>5.25</v>
      </c>
      <c r="BK24" s="147">
        <f>IF(formData!BB24&gt;25000000,16,IF(AND(15000000&lt;formData!BB24,formData!BB24&lt;25000000),10,IF(AND(10000000&lt;formData!BB24,formData!BB24&lt;15000000),6,IF(AND(10000000&gt;formData!BB24,formData!BB24&gt;5000000),3,IF(formData!BB24&lt;5000000,1,)))))</f>
        <v>3</v>
      </c>
      <c r="BL24" s="9">
        <f>SUMIF(BE24:BK24,"&gt;0")</f>
        <v>17.89</v>
      </c>
    </row>
    <row r="25" spans="1:64" ht="14.4" x14ac:dyDescent="0.3">
      <c r="A25" s="107">
        <v>44429.600869953705</v>
      </c>
      <c r="B25" s="108" t="s">
        <v>358</v>
      </c>
      <c r="C25" s="108">
        <v>12749079</v>
      </c>
      <c r="D25" s="108">
        <v>180</v>
      </c>
      <c r="E25" s="108">
        <v>1971</v>
      </c>
      <c r="F25" s="108">
        <v>162782400</v>
      </c>
      <c r="G25" s="108" t="s">
        <v>309</v>
      </c>
      <c r="H25" s="108" t="s">
        <v>74</v>
      </c>
      <c r="I25" s="108" t="s">
        <v>309</v>
      </c>
      <c r="J25" s="108" t="s">
        <v>74</v>
      </c>
      <c r="K25" s="108" t="s">
        <v>309</v>
      </c>
      <c r="L25" s="108" t="s">
        <v>309</v>
      </c>
      <c r="M25" s="108" t="s">
        <v>310</v>
      </c>
      <c r="N25" s="108" t="s">
        <v>310</v>
      </c>
      <c r="O25" s="108" t="s">
        <v>311</v>
      </c>
      <c r="P25" s="108" t="s">
        <v>311</v>
      </c>
      <c r="Q25" s="108" t="s">
        <v>310</v>
      </c>
      <c r="R25" s="108" t="s">
        <v>311</v>
      </c>
      <c r="S25" s="108" t="s">
        <v>311</v>
      </c>
      <c r="T25" s="108" t="s">
        <v>311</v>
      </c>
      <c r="U25" s="108" t="s">
        <v>311</v>
      </c>
      <c r="V25" s="108" t="s">
        <v>311</v>
      </c>
      <c r="W25" s="108" t="s">
        <v>310</v>
      </c>
      <c r="X25" s="108" t="s">
        <v>309</v>
      </c>
      <c r="Y25" s="108" t="s">
        <v>310</v>
      </c>
      <c r="Z25" s="108" t="s">
        <v>74</v>
      </c>
      <c r="AA25" s="108" t="s">
        <v>310</v>
      </c>
      <c r="AB25" s="108" t="s">
        <v>310</v>
      </c>
      <c r="AC25" s="108" t="s">
        <v>311</v>
      </c>
      <c r="AD25" s="108" t="s">
        <v>311</v>
      </c>
      <c r="AE25" s="108">
        <v>15</v>
      </c>
      <c r="AF25" s="108" t="s">
        <v>312</v>
      </c>
      <c r="AG25" s="108" t="s">
        <v>313</v>
      </c>
      <c r="AH25" s="108" t="s">
        <v>313</v>
      </c>
      <c r="AI25" s="108" t="s">
        <v>317</v>
      </c>
      <c r="AJ25" s="108" t="s">
        <v>316</v>
      </c>
      <c r="AK25" s="108" t="s">
        <v>317</v>
      </c>
      <c r="AL25" s="108" t="s">
        <v>317</v>
      </c>
      <c r="AM25" s="108" t="s">
        <v>317</v>
      </c>
      <c r="AN25" s="108" t="s">
        <v>317</v>
      </c>
      <c r="AO25" s="108" t="s">
        <v>317</v>
      </c>
      <c r="AP25" s="108" t="s">
        <v>316</v>
      </c>
      <c r="AQ25" s="108" t="s">
        <v>316</v>
      </c>
      <c r="AR25" s="108" t="s">
        <v>317</v>
      </c>
      <c r="AS25" s="108" t="s">
        <v>317</v>
      </c>
      <c r="AT25" s="108" t="s">
        <v>317</v>
      </c>
      <c r="AU25" s="108" t="s">
        <v>317</v>
      </c>
      <c r="AV25" s="108" t="s">
        <v>317</v>
      </c>
      <c r="AW25" s="108" t="s">
        <v>317</v>
      </c>
      <c r="AX25" s="108" t="s">
        <v>317</v>
      </c>
      <c r="AY25" s="108" t="s">
        <v>357</v>
      </c>
      <c r="AZ25" s="109" t="e">
        <f>VLOOKUP(C25,kvkData!C25:P150,12,FALSE)</f>
        <v>#N/A</v>
      </c>
      <c r="BA25" s="109" t="e">
        <f>VLOOKUP(C25,kvkData!C25:Q150,13,FALSE)</f>
        <v>#N/A</v>
      </c>
      <c r="BB25" s="105" t="e">
        <f>VLOOKUP(C25,kvkData!C25:P150,13,FALSE)</f>
        <v>#N/A</v>
      </c>
      <c r="BC25" s="149" t="e">
        <f>IF(formData!BB25&gt;25000000,16,IF(AND(15000000&lt;formData!BB25,formData!BB25&lt;25000000),10,IF(AND(10000000&lt;formData!BB25,formData!BB25&lt;15000000),6,IF(AND(10000000&gt;formData!BB25,formData!BB25&gt;5000000),3,IF(formData!BB25&lt;5000000,1,)))))</f>
        <v>#N/A</v>
      </c>
      <c r="BD25" s="105" t="e">
        <f>VLOOKUP(C25,kvkData!C25:Q150,14,FALSE)</f>
        <v>#N/A</v>
      </c>
      <c r="BE25" s="146" t="e">
        <f>IF(AND(ISNUMBER(formData!BD25),formData!BD25&gt;500000000),2,IF(AND(ISNUMBER(formData!BD25),200000000&lt;formData!BD25,formData!BD25&lt;300000000),1.5,IF(AND(ISNUMBER(formData!BD25),100000000&lt;formData!BD25,formData!BD25&lt;200000000),1,IF(100000000&gt;formData!BD25,0,"No record"))))</f>
        <v>#N/A</v>
      </c>
      <c r="BF25" s="146">
        <f>IF(formData!D25&gt;667,10,IF(AND(499&lt;formData!D25,formData!D25&lt;666),formData!D25*0.015,IF(AND(399&lt;formData!D25,formData!D25&lt;500),formData!D25*0.012,IF(AND(400&gt;formData!D25,formData!D25&gt;299),formData!D25*0.01,IF(AND(199&lt;formData!D25,formData!D25&lt;300),formData!D25*0.0075,IF(AND(99&lt;formData!D25,formData!D25&lt;200),formData!D25*0.005,IF(formData!D25&lt;100,formData!D25*0.002)))))))</f>
        <v>0.9</v>
      </c>
      <c r="BG25" s="147">
        <f>IF(formData!E25&gt;601,5,IF(AND(501&lt;formData!E25,formData!E25&lt;601),4,IF(AND(401&lt;formData!E25,formData!E25&lt;501),3,IF(AND(401&gt;formData!E25,formData!E25&gt;301),2,IF(AND(201&lt;formData!E25,formData!E25&lt;301),1.5,IF(AND(101&lt;formData!E25,formData!E25&lt;201),1,IF(AND(formData!E25&gt;10,formData!E25&lt;101),0.5,IF(formData!E25&lt;11,0))))))))</f>
        <v>5</v>
      </c>
      <c r="BH25" s="147">
        <f>COUNTIF(G25:N25,"Legendary")*1+COUNTIF(G25:N25,"Legendary(ST)")*1.25+COUNTIF(G25:N25,"Epic")*0.5+COUNTIF(G25:N25,"Epic(ST)")*0.75</f>
        <v>6.5</v>
      </c>
      <c r="BI25" s="147">
        <f>COUNTIF(O25:V25,"Legendary")*1+COUNTIF(O25:V25,"Legendary(ST)")*1.25+COUNTIF(O25:V25,"Epic")*0.5+COUNTIF(O25:V25,"Epic(ST)")*0.75</f>
        <v>0.5</v>
      </c>
      <c r="BJ25" s="147">
        <f>COUNTIF(W25:AD25,"Legendary")*1+COUNTIF(W25:AD25,"Legendary(ST)")*1.25+COUNTIF(W25:AD25,"Epic")*0.5+COUNTIF(W25:AD25,"Epic(ST)")*0.75</f>
        <v>3.75</v>
      </c>
      <c r="BK25" s="147" t="e">
        <f>IF(formData!BB25&gt;25000000,16,IF(AND(15000000&lt;formData!BB25,formData!BB25&lt;25000000),10,IF(AND(10000000&lt;formData!BB25,formData!BB25&lt;15000000),6,IF(AND(10000000&gt;formData!BB25,formData!BB25&gt;5000000),3,IF(formData!BB25&lt;5000000,1,)))))</f>
        <v>#N/A</v>
      </c>
      <c r="BL25" s="9">
        <f>SUMIF(BE25:BK25,"&gt;0")</f>
        <v>16.649999999999999</v>
      </c>
    </row>
    <row r="26" spans="1:64" ht="14.4" x14ac:dyDescent="0.3">
      <c r="A26" s="107">
        <v>44429.602451689818</v>
      </c>
      <c r="B26" s="108" t="s">
        <v>186</v>
      </c>
      <c r="C26" s="108">
        <v>21303353</v>
      </c>
      <c r="D26" s="108">
        <v>1102</v>
      </c>
      <c r="E26" s="108">
        <v>2363</v>
      </c>
      <c r="F26" s="108">
        <v>489105800</v>
      </c>
      <c r="G26" s="108" t="s">
        <v>309</v>
      </c>
      <c r="H26" s="108" t="s">
        <v>74</v>
      </c>
      <c r="I26" s="108" t="s">
        <v>74</v>
      </c>
      <c r="J26" s="108" t="s">
        <v>310</v>
      </c>
      <c r="K26" s="108" t="s">
        <v>70</v>
      </c>
      <c r="L26" s="108" t="s">
        <v>70</v>
      </c>
      <c r="M26" s="108" t="s">
        <v>310</v>
      </c>
      <c r="N26" s="108" t="s">
        <v>310</v>
      </c>
      <c r="O26" s="108" t="s">
        <v>311</v>
      </c>
      <c r="P26" s="108" t="s">
        <v>311</v>
      </c>
      <c r="Q26" s="108" t="s">
        <v>311</v>
      </c>
      <c r="R26" s="108" t="s">
        <v>311</v>
      </c>
      <c r="S26" s="108" t="s">
        <v>311</v>
      </c>
      <c r="T26" s="108" t="s">
        <v>311</v>
      </c>
      <c r="U26" s="108" t="s">
        <v>311</v>
      </c>
      <c r="V26" s="108" t="s">
        <v>311</v>
      </c>
      <c r="W26" s="108" t="s">
        <v>74</v>
      </c>
      <c r="X26" s="108" t="s">
        <v>70</v>
      </c>
      <c r="Y26" s="108" t="s">
        <v>310</v>
      </c>
      <c r="Z26" s="108" t="s">
        <v>310</v>
      </c>
      <c r="AA26" s="108" t="s">
        <v>309</v>
      </c>
      <c r="AB26" s="108" t="s">
        <v>74</v>
      </c>
      <c r="AC26" s="108" t="s">
        <v>321</v>
      </c>
      <c r="AD26" s="108" t="s">
        <v>310</v>
      </c>
      <c r="AE26" s="108">
        <v>16</v>
      </c>
      <c r="AF26" s="108" t="s">
        <v>312</v>
      </c>
      <c r="AG26" s="108" t="s">
        <v>317</v>
      </c>
      <c r="AH26" s="108" t="s">
        <v>317</v>
      </c>
      <c r="AI26" s="108" t="s">
        <v>317</v>
      </c>
      <c r="AJ26" s="108" t="s">
        <v>317</v>
      </c>
      <c r="AK26" s="108" t="s">
        <v>317</v>
      </c>
      <c r="AL26" s="108" t="s">
        <v>317</v>
      </c>
      <c r="AM26" s="108" t="s">
        <v>317</v>
      </c>
      <c r="AN26" s="108" t="s">
        <v>317</v>
      </c>
      <c r="AO26" s="108" t="s">
        <v>317</v>
      </c>
      <c r="AP26" s="108" t="s">
        <v>317</v>
      </c>
      <c r="AQ26" s="108" t="s">
        <v>317</v>
      </c>
      <c r="AR26" s="108" t="s">
        <v>317</v>
      </c>
      <c r="AS26" s="108" t="s">
        <v>317</v>
      </c>
      <c r="AT26" s="108" t="s">
        <v>317</v>
      </c>
      <c r="AU26" s="108" t="s">
        <v>317</v>
      </c>
      <c r="AV26" s="108" t="s">
        <v>317</v>
      </c>
      <c r="AW26" s="108" t="s">
        <v>317</v>
      </c>
      <c r="AX26" s="108" t="s">
        <v>317</v>
      </c>
      <c r="AY26" s="108" t="s">
        <v>359</v>
      </c>
      <c r="AZ26" s="109">
        <f>VLOOKUP(C26,kvkData!C26:P151,12,FALSE)</f>
        <v>2950332</v>
      </c>
      <c r="BA26" s="109">
        <f>VLOOKUP(C26,kvkData!C26:Q151,13,FALSE)</f>
        <v>8026458</v>
      </c>
      <c r="BB26" s="105">
        <f>VLOOKUP(C26,kvkData!C26:P151,13,FALSE)</f>
        <v>8026458</v>
      </c>
      <c r="BC26" s="149">
        <f>IF(formData!BB26&gt;25000000,16,IF(AND(15000000&lt;formData!BB26,formData!BB26&lt;25000000),10,IF(AND(10000000&lt;formData!BB26,formData!BB26&lt;15000000),6,IF(AND(10000000&gt;formData!BB26,formData!BB26&gt;5000000),3,IF(formData!BB26&lt;5000000,1,)))))</f>
        <v>3</v>
      </c>
      <c r="BD26" s="105">
        <f>VLOOKUP(C26,kvkData!C26:Q151,14,FALSE)</f>
        <v>442020000</v>
      </c>
      <c r="BE26" s="146" t="str">
        <f>IF(AND(ISNUMBER(formData!BD26),formData!BD26&gt;500000000),2,IF(AND(ISNUMBER(formData!BD26),200000000&lt;formData!BD26,formData!BD26&lt;300000000),1.5,IF(AND(ISNUMBER(formData!BD26),100000000&lt;formData!BD26,formData!BD26&lt;200000000),1,IF(100000000&gt;formData!BD26,0,"No record"))))</f>
        <v>No record</v>
      </c>
      <c r="BF26" s="146">
        <f>IF(formData!D26&gt;667,10,IF(AND(499&lt;formData!D26,formData!D26&lt;666),formData!D26*0.015,IF(AND(399&lt;formData!D26,formData!D26&lt;500),formData!D26*0.012,IF(AND(400&gt;formData!D26,formData!D26&gt;299),formData!D26*0.01,IF(AND(199&lt;formData!D26,formData!D26&lt;300),formData!D26*0.0075,IF(AND(99&lt;formData!D26,formData!D26&lt;200),formData!D26*0.005,IF(formData!D26&lt;100,formData!D26*0.002)))))))</f>
        <v>10</v>
      </c>
      <c r="BG26" s="147">
        <f>IF(formData!E26&gt;601,5,IF(AND(501&lt;formData!E26,formData!E26&lt;601),4,IF(AND(401&lt;formData!E26,formData!E26&lt;501),3,IF(AND(401&gt;formData!E26,formData!E26&gt;301),2,IF(AND(201&lt;formData!E26,formData!E26&lt;301),1.5,IF(AND(101&lt;formData!E26,formData!E26&lt;201),1,IF(AND(formData!E26&gt;10,formData!E26&lt;101),0.5,IF(formData!E26&lt;11,0))))))))</f>
        <v>5</v>
      </c>
      <c r="BH26" s="147">
        <f>COUNTIF(G26:N26,"Legendary")*1+COUNTIF(G26:N26,"Legendary(ST)")*1.25+COUNTIF(G26:N26,"Epic")*0.5+COUNTIF(G26:N26,"Epic(ST)")*0.75</f>
        <v>6.5</v>
      </c>
      <c r="BI26" s="147">
        <f>COUNTIF(O26:V26,"Legendary")*1+COUNTIF(O26:V26,"Legendary(ST)")*1.25+COUNTIF(O26:V26,"Epic")*0.5+COUNTIF(O26:V26,"Epic(ST)")*0.75</f>
        <v>0</v>
      </c>
      <c r="BJ26" s="147">
        <f>COUNTIF(W26:AD26,"Legendary")*1+COUNTIF(W26:AD26,"Legendary(ST)")*1.25+COUNTIF(W26:AD26,"Epic")*0.5+COUNTIF(W26:AD26,"Epic(ST)")*0.75</f>
        <v>5.25</v>
      </c>
      <c r="BK26" s="147">
        <f>IF(formData!BB26&gt;25000000,16,IF(AND(15000000&lt;formData!BB26,formData!BB26&lt;25000000),10,IF(AND(10000000&lt;formData!BB26,formData!BB26&lt;15000000),6,IF(AND(10000000&gt;formData!BB26,formData!BB26&gt;5000000),3,IF(formData!BB26&lt;5000000,1,)))))</f>
        <v>3</v>
      </c>
      <c r="BL26" s="9">
        <f>SUMIF(BE26:BK26,"&gt;0")</f>
        <v>29.75</v>
      </c>
    </row>
    <row r="27" spans="1:64" ht="14.4" x14ac:dyDescent="0.3">
      <c r="A27" s="107">
        <v>44429.606512604165</v>
      </c>
      <c r="B27" s="108" t="s">
        <v>153</v>
      </c>
      <c r="C27" s="108">
        <v>24362451</v>
      </c>
      <c r="D27" s="108">
        <v>217</v>
      </c>
      <c r="E27" s="108">
        <v>1110</v>
      </c>
      <c r="F27" s="108">
        <v>95700000</v>
      </c>
      <c r="G27" s="108" t="s">
        <v>310</v>
      </c>
      <c r="H27" s="108" t="s">
        <v>310</v>
      </c>
      <c r="I27" s="108" t="s">
        <v>310</v>
      </c>
      <c r="J27" s="108" t="s">
        <v>74</v>
      </c>
      <c r="K27" s="108" t="s">
        <v>309</v>
      </c>
      <c r="L27" s="108" t="s">
        <v>309</v>
      </c>
      <c r="M27" s="108" t="s">
        <v>310</v>
      </c>
      <c r="N27" s="108" t="s">
        <v>332</v>
      </c>
      <c r="O27" s="108" t="s">
        <v>310</v>
      </c>
      <c r="P27" s="108" t="s">
        <v>310</v>
      </c>
      <c r="Q27" s="108" t="s">
        <v>310</v>
      </c>
      <c r="R27" s="108" t="s">
        <v>310</v>
      </c>
      <c r="S27" s="108" t="s">
        <v>310</v>
      </c>
      <c r="T27" s="108" t="s">
        <v>310</v>
      </c>
      <c r="U27" s="108" t="s">
        <v>311</v>
      </c>
      <c r="V27" s="108" t="s">
        <v>311</v>
      </c>
      <c r="W27" s="108" t="s">
        <v>74</v>
      </c>
      <c r="X27" s="108" t="s">
        <v>310</v>
      </c>
      <c r="Y27" s="108" t="s">
        <v>74</v>
      </c>
      <c r="Z27" s="108" t="s">
        <v>74</v>
      </c>
      <c r="AA27" s="108" t="s">
        <v>74</v>
      </c>
      <c r="AB27" s="108" t="s">
        <v>310</v>
      </c>
      <c r="AC27" s="108" t="s">
        <v>310</v>
      </c>
      <c r="AD27" s="108" t="s">
        <v>311</v>
      </c>
      <c r="AE27" s="108">
        <v>15</v>
      </c>
      <c r="AF27" s="108" t="s">
        <v>312</v>
      </c>
      <c r="AG27" s="108" t="s">
        <v>313</v>
      </c>
      <c r="AH27" s="108" t="s">
        <v>317</v>
      </c>
      <c r="AI27" s="108" t="s">
        <v>317</v>
      </c>
      <c r="AJ27" s="108" t="s">
        <v>317</v>
      </c>
      <c r="AK27" s="108" t="s">
        <v>317</v>
      </c>
      <c r="AL27" s="108" t="s">
        <v>317</v>
      </c>
      <c r="AM27" s="108" t="s">
        <v>317</v>
      </c>
      <c r="AN27" s="108" t="s">
        <v>317</v>
      </c>
      <c r="AO27" s="108" t="s">
        <v>317</v>
      </c>
      <c r="AP27" s="108" t="s">
        <v>317</v>
      </c>
      <c r="AQ27" s="108" t="s">
        <v>317</v>
      </c>
      <c r="AR27" s="108" t="s">
        <v>317</v>
      </c>
      <c r="AS27" s="108" t="s">
        <v>317</v>
      </c>
      <c r="AT27" s="108" t="s">
        <v>317</v>
      </c>
      <c r="AU27" s="108" t="s">
        <v>317</v>
      </c>
      <c r="AV27" s="108" t="s">
        <v>317</v>
      </c>
      <c r="AW27" s="108" t="s">
        <v>317</v>
      </c>
      <c r="AX27" s="108" t="s">
        <v>317</v>
      </c>
      <c r="AY27" s="108" t="s">
        <v>360</v>
      </c>
      <c r="AZ27" s="109" t="str">
        <f>VLOOKUP(C27,kvkData!C27:P152,12,FALSE)</f>
        <v>No Record</v>
      </c>
      <c r="BA27" s="109" t="str">
        <f>VLOOKUP(C27,kvkData!C27:Q152,13,FALSE)</f>
        <v>No record</v>
      </c>
      <c r="BB27" s="105" t="str">
        <f>VLOOKUP(C27,kvkData!C27:P152,13,FALSE)</f>
        <v>No record</v>
      </c>
      <c r="BC27" s="149">
        <f>IF(formData!BB27&gt;25000000,16,IF(AND(15000000&lt;formData!BB27,formData!BB27&lt;25000000),10,IF(AND(10000000&lt;formData!BB27,formData!BB27&lt;15000000),6,IF(AND(10000000&gt;formData!BB27,formData!BB27&gt;5000000),3,IF(formData!BB27&lt;5000000,1,)))))</f>
        <v>16</v>
      </c>
      <c r="BD27" s="105" t="str">
        <f>VLOOKUP(C27,kvkData!C27:Q152,14,FALSE)</f>
        <v>No Record</v>
      </c>
      <c r="BE27" s="146" t="str">
        <f>IF(AND(ISNUMBER(formData!BD27),formData!BD27&gt;500000000),2,IF(AND(ISNUMBER(formData!BD27),200000000&lt;formData!BD27,formData!BD27&lt;300000000),1.5,IF(AND(ISNUMBER(formData!BD27),100000000&lt;formData!BD27,formData!BD27&lt;200000000),1,IF(100000000&gt;formData!BD27,0,"No record"))))</f>
        <v>No record</v>
      </c>
      <c r="BF27" s="146">
        <f>IF(formData!D27&gt;667,10,IF(AND(499&lt;formData!D27,formData!D27&lt;666),formData!D27*0.015,IF(AND(399&lt;formData!D27,formData!D27&lt;500),formData!D27*0.012,IF(AND(400&gt;formData!D27,formData!D27&gt;299),formData!D27*0.01,IF(AND(199&lt;formData!D27,formData!D27&lt;300),formData!D27*0.0075,IF(AND(99&lt;formData!D27,formData!D27&lt;200),formData!D27*0.005,IF(formData!D27&lt;100,formData!D27*0.002)))))))</f>
        <v>1.6274999999999999</v>
      </c>
      <c r="BG27" s="147">
        <f>IF(formData!E27&gt;601,5,IF(AND(501&lt;formData!E27,formData!E27&lt;601),4,IF(AND(401&lt;formData!E27,formData!E27&lt;501),3,IF(AND(401&gt;formData!E27,formData!E27&gt;301),2,IF(AND(201&lt;formData!E27,formData!E27&lt;301),1.5,IF(AND(101&lt;formData!E27,formData!E27&lt;201),1,IF(AND(formData!E27&gt;10,formData!E27&lt;101),0.5,IF(formData!E27&lt;11,0))))))))</f>
        <v>5</v>
      </c>
      <c r="BH27" s="147">
        <f>COUNTIF(G27:N27,"Legendary")*1+COUNTIF(G27:N27,"Legendary(ST)")*1.25+COUNTIF(G27:N27,"Epic")*0.5+COUNTIF(G27:N27,"Epic(ST)")*0.75</f>
        <v>4.75</v>
      </c>
      <c r="BI27" s="147">
        <f>COUNTIF(O27:V27,"Legendary")*1+COUNTIF(O27:V27,"Legendary(ST)")*1.25+COUNTIF(O27:V27,"Epic")*0.5+COUNTIF(O27:V27,"Epic(ST)")*0.75</f>
        <v>3</v>
      </c>
      <c r="BJ27" s="147">
        <f>COUNTIF(W27:AD27,"Legendary")*1+COUNTIF(W27:AD27,"Legendary(ST)")*1.25+COUNTIF(W27:AD27,"Epic")*0.5+COUNTIF(W27:AD27,"Epic(ST)")*0.75</f>
        <v>4.5</v>
      </c>
      <c r="BK27" s="147">
        <f>IF(formData!BB27&gt;25000000,16,IF(AND(15000000&lt;formData!BB27,formData!BB27&lt;25000000),10,IF(AND(10000000&lt;formData!BB27,formData!BB27&lt;15000000),6,IF(AND(10000000&gt;formData!BB27,formData!BB27&gt;5000000),3,IF(formData!BB27&lt;5000000,1,)))))</f>
        <v>16</v>
      </c>
      <c r="BL27" s="9">
        <f>SUMIF(BE27:BK27,"&gt;0")</f>
        <v>34.877499999999998</v>
      </c>
    </row>
    <row r="28" spans="1:64" ht="14.4" x14ac:dyDescent="0.3">
      <c r="A28" s="107">
        <v>44429.610576319443</v>
      </c>
      <c r="B28" s="108" t="s">
        <v>140</v>
      </c>
      <c r="C28" s="108">
        <v>48234580</v>
      </c>
      <c r="D28" s="108">
        <v>361</v>
      </c>
      <c r="E28" s="108">
        <v>1989</v>
      </c>
      <c r="F28" s="108">
        <v>100000000</v>
      </c>
      <c r="G28" s="108" t="s">
        <v>310</v>
      </c>
      <c r="H28" s="108" t="s">
        <v>310</v>
      </c>
      <c r="I28" s="108" t="s">
        <v>310</v>
      </c>
      <c r="J28" s="108" t="s">
        <v>310</v>
      </c>
      <c r="K28" s="108" t="s">
        <v>309</v>
      </c>
      <c r="L28" s="108" t="s">
        <v>309</v>
      </c>
      <c r="M28" s="108" t="s">
        <v>310</v>
      </c>
      <c r="N28" s="108" t="s">
        <v>332</v>
      </c>
      <c r="O28" s="108" t="s">
        <v>311</v>
      </c>
      <c r="P28" s="108" t="s">
        <v>311</v>
      </c>
      <c r="Q28" s="108" t="s">
        <v>311</v>
      </c>
      <c r="R28" s="108" t="s">
        <v>311</v>
      </c>
      <c r="S28" s="108" t="s">
        <v>311</v>
      </c>
      <c r="T28" s="108" t="s">
        <v>311</v>
      </c>
      <c r="U28" s="108" t="s">
        <v>311</v>
      </c>
      <c r="V28" s="108" t="s">
        <v>311</v>
      </c>
      <c r="W28" s="108" t="s">
        <v>332</v>
      </c>
      <c r="X28" s="108" t="s">
        <v>332</v>
      </c>
      <c r="Y28" s="108" t="s">
        <v>332</v>
      </c>
      <c r="Z28" s="108" t="s">
        <v>310</v>
      </c>
      <c r="AA28" s="108" t="s">
        <v>310</v>
      </c>
      <c r="AB28" s="108" t="s">
        <v>332</v>
      </c>
      <c r="AC28" s="108" t="s">
        <v>311</v>
      </c>
      <c r="AD28" s="108" t="s">
        <v>311</v>
      </c>
      <c r="AE28" s="109" t="s">
        <v>324</v>
      </c>
      <c r="AF28" s="108" t="s">
        <v>327</v>
      </c>
      <c r="AG28" s="108" t="s">
        <v>317</v>
      </c>
      <c r="AH28" s="108" t="s">
        <v>317</v>
      </c>
      <c r="AI28" s="108" t="s">
        <v>317</v>
      </c>
      <c r="AJ28" s="108" t="s">
        <v>317</v>
      </c>
      <c r="AK28" s="108" t="s">
        <v>317</v>
      </c>
      <c r="AL28" s="108" t="s">
        <v>317</v>
      </c>
      <c r="AM28" s="108" t="s">
        <v>317</v>
      </c>
      <c r="AN28" s="108" t="s">
        <v>317</v>
      </c>
      <c r="AO28" s="108" t="s">
        <v>317</v>
      </c>
      <c r="AP28" s="108" t="s">
        <v>317</v>
      </c>
      <c r="AQ28" s="108" t="s">
        <v>317</v>
      </c>
      <c r="AR28" s="108" t="s">
        <v>317</v>
      </c>
      <c r="AS28" s="108" t="s">
        <v>317</v>
      </c>
      <c r="AT28" s="108" t="s">
        <v>317</v>
      </c>
      <c r="AU28" s="108" t="s">
        <v>317</v>
      </c>
      <c r="AV28" s="108" t="s">
        <v>317</v>
      </c>
      <c r="AW28" s="108" t="s">
        <v>317</v>
      </c>
      <c r="AX28" s="108" t="s">
        <v>317</v>
      </c>
      <c r="AY28" s="108" t="s">
        <v>361</v>
      </c>
      <c r="AZ28" s="109" t="e">
        <f>VLOOKUP(C28,kvkData!C28:P153,12,FALSE)</f>
        <v>#N/A</v>
      </c>
      <c r="BA28" s="109" t="e">
        <f>VLOOKUP(C28,kvkData!C28:Q153,13,FALSE)</f>
        <v>#N/A</v>
      </c>
      <c r="BB28" s="105" t="e">
        <f>VLOOKUP(C28,kvkData!C28:P153,13,FALSE)</f>
        <v>#N/A</v>
      </c>
      <c r="BC28" s="149" t="e">
        <f>IF(formData!BB28&gt;25000000,16,IF(AND(15000000&lt;formData!BB28,formData!BB28&lt;25000000),10,IF(AND(10000000&lt;formData!BB28,formData!BB28&lt;15000000),6,IF(AND(10000000&gt;formData!BB28,formData!BB28&gt;5000000),3,IF(formData!BB28&lt;5000000,1,)))))</f>
        <v>#N/A</v>
      </c>
      <c r="BD28" s="105" t="e">
        <f>VLOOKUP(C28,kvkData!C28:Q153,14,FALSE)</f>
        <v>#N/A</v>
      </c>
      <c r="BE28" s="146" t="e">
        <f>IF(AND(ISNUMBER(formData!BD28),formData!BD28&gt;500000000),2,IF(AND(ISNUMBER(formData!BD28),200000000&lt;formData!BD28,formData!BD28&lt;300000000),1.5,IF(AND(ISNUMBER(formData!BD28),100000000&lt;formData!BD28,formData!BD28&lt;200000000),1,IF(100000000&gt;formData!BD28,0,"No record"))))</f>
        <v>#N/A</v>
      </c>
      <c r="BF28" s="146">
        <f>IF(formData!D28&gt;667,10,IF(AND(499&lt;formData!D28,formData!D28&lt;666),formData!D28*0.015,IF(AND(399&lt;formData!D28,formData!D28&lt;500),formData!D28*0.012,IF(AND(400&gt;formData!D28,formData!D28&gt;299),formData!D28*0.01,IF(AND(199&lt;formData!D28,formData!D28&lt;300),formData!D28*0.0075,IF(AND(99&lt;formData!D28,formData!D28&lt;200),formData!D28*0.005,IF(formData!D28&lt;100,formData!D28*0.002)))))))</f>
        <v>3.61</v>
      </c>
      <c r="BG28" s="147">
        <f>IF(formData!E28&gt;601,5,IF(AND(501&lt;formData!E28,formData!E28&lt;601),4,IF(AND(401&lt;formData!E28,formData!E28&lt;501),3,IF(AND(401&gt;formData!E28,formData!E28&gt;301),2,IF(AND(201&lt;formData!E28,formData!E28&lt;301),1.5,IF(AND(101&lt;formData!E28,formData!E28&lt;201),1,IF(AND(formData!E28&gt;10,formData!E28&lt;101),0.5,IF(formData!E28&lt;11,0))))))))</f>
        <v>5</v>
      </c>
      <c r="BH28" s="147">
        <f>COUNTIF(G28:N28,"Legendary")*1+COUNTIF(G28:N28,"Legendary(ST)")*1.25+COUNTIF(G28:N28,"Epic")*0.5+COUNTIF(G28:N28,"Epic(ST)")*0.75</f>
        <v>4.5</v>
      </c>
      <c r="BI28" s="147">
        <f>COUNTIF(O28:V28,"Legendary")*1+COUNTIF(O28:V28,"Legendary(ST)")*1.25+COUNTIF(O28:V28,"Epic")*0.5+COUNTIF(O28:V28,"Epic(ST)")*0.75</f>
        <v>0</v>
      </c>
      <c r="BJ28" s="147">
        <f>COUNTIF(W28:AD28,"Legendary")*1+COUNTIF(W28:AD28,"Legendary(ST)")*1.25+COUNTIF(W28:AD28,"Epic")*0.5+COUNTIF(W28:AD28,"Epic(ST)")*0.75</f>
        <v>1</v>
      </c>
      <c r="BK28" s="147" t="e">
        <f>IF(formData!BB28&gt;25000000,16,IF(AND(15000000&lt;formData!BB28,formData!BB28&lt;25000000),10,IF(AND(10000000&lt;formData!BB28,formData!BB28&lt;15000000),6,IF(AND(10000000&gt;formData!BB28,formData!BB28&gt;5000000),3,IF(formData!BB28&lt;5000000,1,)))))</f>
        <v>#N/A</v>
      </c>
      <c r="BL28" s="9">
        <f>SUMIF(BE28:BK28,"&gt;0")</f>
        <v>14.11</v>
      </c>
    </row>
    <row r="29" spans="1:64" ht="14.4" x14ac:dyDescent="0.3">
      <c r="A29" s="107">
        <v>44429.612204247685</v>
      </c>
      <c r="B29" s="108" t="s">
        <v>192</v>
      </c>
      <c r="C29" s="108">
        <v>15862246</v>
      </c>
      <c r="D29" s="108">
        <v>18</v>
      </c>
      <c r="E29" s="108">
        <v>2849</v>
      </c>
      <c r="F29" s="108">
        <v>196932000</v>
      </c>
      <c r="G29" s="108" t="s">
        <v>311</v>
      </c>
      <c r="H29" s="108" t="s">
        <v>311</v>
      </c>
      <c r="I29" s="108" t="s">
        <v>311</v>
      </c>
      <c r="J29" s="108" t="s">
        <v>311</v>
      </c>
      <c r="K29" s="108" t="s">
        <v>311</v>
      </c>
      <c r="L29" s="108" t="s">
        <v>311</v>
      </c>
      <c r="M29" s="108" t="s">
        <v>311</v>
      </c>
      <c r="N29" s="108" t="s">
        <v>311</v>
      </c>
      <c r="O29" s="108" t="s">
        <v>311</v>
      </c>
      <c r="P29" s="108" t="s">
        <v>311</v>
      </c>
      <c r="Q29" s="108" t="s">
        <v>311</v>
      </c>
      <c r="R29" s="108" t="s">
        <v>311</v>
      </c>
      <c r="S29" s="108" t="s">
        <v>311</v>
      </c>
      <c r="T29" s="108" t="s">
        <v>311</v>
      </c>
      <c r="U29" s="108" t="s">
        <v>311</v>
      </c>
      <c r="V29" s="108" t="s">
        <v>311</v>
      </c>
      <c r="W29" s="108" t="s">
        <v>311</v>
      </c>
      <c r="X29" s="108" t="s">
        <v>311</v>
      </c>
      <c r="Y29" s="108" t="s">
        <v>311</v>
      </c>
      <c r="Z29" s="108" t="s">
        <v>311</v>
      </c>
      <c r="AA29" s="108" t="s">
        <v>311</v>
      </c>
      <c r="AB29" s="108" t="s">
        <v>311</v>
      </c>
      <c r="AC29" s="108" t="s">
        <v>311</v>
      </c>
      <c r="AD29" s="108" t="s">
        <v>311</v>
      </c>
      <c r="AE29" s="109" t="s">
        <v>324</v>
      </c>
      <c r="AF29" s="108" t="s">
        <v>312</v>
      </c>
      <c r="AG29" s="108" t="s">
        <v>322</v>
      </c>
      <c r="AH29" s="108" t="s">
        <v>322</v>
      </c>
      <c r="AI29" s="108" t="s">
        <v>317</v>
      </c>
      <c r="AJ29" s="108" t="s">
        <v>317</v>
      </c>
      <c r="AK29" s="108" t="s">
        <v>317</v>
      </c>
      <c r="AL29" s="108" t="s">
        <v>317</v>
      </c>
      <c r="AM29" s="108" t="s">
        <v>317</v>
      </c>
      <c r="AN29" s="108" t="s">
        <v>317</v>
      </c>
      <c r="AO29" s="108" t="s">
        <v>317</v>
      </c>
      <c r="AP29" s="108" t="s">
        <v>317</v>
      </c>
      <c r="AQ29" s="108" t="s">
        <v>322</v>
      </c>
      <c r="AR29" s="108" t="s">
        <v>317</v>
      </c>
      <c r="AS29" s="108" t="s">
        <v>317</v>
      </c>
      <c r="AT29" s="108" t="s">
        <v>317</v>
      </c>
      <c r="AU29" s="108" t="s">
        <v>317</v>
      </c>
      <c r="AV29" s="108" t="s">
        <v>317</v>
      </c>
      <c r="AW29" s="108" t="s">
        <v>317</v>
      </c>
      <c r="AX29" s="108" t="s">
        <v>317</v>
      </c>
      <c r="AY29" s="108" t="s">
        <v>362</v>
      </c>
      <c r="AZ29" s="109">
        <f>VLOOKUP(C29,kvkData!C29:P154,12,FALSE)</f>
        <v>2546618</v>
      </c>
      <c r="BA29" s="109">
        <f>VLOOKUP(C29,kvkData!C29:Q154,13,FALSE)</f>
        <v>6082273</v>
      </c>
      <c r="BB29" s="105">
        <f>VLOOKUP(C29,kvkData!C29:P154,13,FALSE)</f>
        <v>6082273</v>
      </c>
      <c r="BC29" s="149">
        <f>IF(formData!BB29&gt;25000000,16,IF(AND(15000000&lt;formData!BB29,formData!BB29&lt;25000000),10,IF(AND(10000000&lt;formData!BB29,formData!BB29&lt;15000000),6,IF(AND(10000000&gt;formData!BB29,formData!BB29&gt;5000000),3,IF(formData!BB29&lt;5000000,1,)))))</f>
        <v>3</v>
      </c>
      <c r="BD29" s="105">
        <f>VLOOKUP(C29,kvkData!C29:Q154,14,FALSE)</f>
        <v>1110000000</v>
      </c>
      <c r="BE29" s="146">
        <f>IF(AND(ISNUMBER(formData!BD29),formData!BD29&gt;500000000),2,IF(AND(ISNUMBER(formData!BD29),200000000&lt;formData!BD29,formData!BD29&lt;300000000),1.5,IF(AND(ISNUMBER(formData!BD29),100000000&lt;formData!BD29,formData!BD29&lt;200000000),1,IF(100000000&gt;formData!BD29,0,"No record"))))</f>
        <v>2</v>
      </c>
      <c r="BF29" s="146">
        <f>IF(formData!D29&gt;667,10,IF(AND(499&lt;formData!D29,formData!D29&lt;666),formData!D29*0.015,IF(AND(399&lt;formData!D29,formData!D29&lt;500),formData!D29*0.012,IF(AND(400&gt;formData!D29,formData!D29&gt;299),formData!D29*0.01,IF(AND(199&lt;formData!D29,formData!D29&lt;300),formData!D29*0.0075,IF(AND(99&lt;formData!D29,formData!D29&lt;200),formData!D29*0.005,IF(formData!D29&lt;100,formData!D29*0.002)))))))</f>
        <v>3.6000000000000004E-2</v>
      </c>
      <c r="BG29" s="147">
        <f>IF(formData!E29&gt;601,5,IF(AND(501&lt;formData!E29,formData!E29&lt;601),4,IF(AND(401&lt;formData!E29,formData!E29&lt;501),3,IF(AND(401&gt;formData!E29,formData!E29&gt;301),2,IF(AND(201&lt;formData!E29,formData!E29&lt;301),1.5,IF(AND(101&lt;formData!E29,formData!E29&lt;201),1,IF(AND(formData!E29&gt;10,formData!E29&lt;101),0.5,IF(formData!E29&lt;11,0))))))))</f>
        <v>5</v>
      </c>
      <c r="BH29" s="147">
        <f>COUNTIF(G29:N29,"Legendary")*1+COUNTIF(G29:N29,"Legendary(ST)")*1.25+COUNTIF(G29:N29,"Epic")*0.5+COUNTIF(G29:N29,"Epic(ST)")*0.75</f>
        <v>0</v>
      </c>
      <c r="BI29" s="147">
        <f>COUNTIF(O29:V29,"Legendary")*1+COUNTIF(O29:V29,"Legendary(ST)")*1.25+COUNTIF(O29:V29,"Epic")*0.5+COUNTIF(O29:V29,"Epic(ST)")*0.75</f>
        <v>0</v>
      </c>
      <c r="BJ29" s="147">
        <f>COUNTIF(W29:AD29,"Legendary")*1+COUNTIF(W29:AD29,"Legendary(ST)")*1.25+COUNTIF(W29:AD29,"Epic")*0.5+COUNTIF(W29:AD29,"Epic(ST)")*0.75</f>
        <v>0</v>
      </c>
      <c r="BK29" s="147">
        <f>IF(formData!BB29&gt;25000000,16,IF(AND(15000000&lt;formData!BB29,formData!BB29&lt;25000000),10,IF(AND(10000000&lt;formData!BB29,formData!BB29&lt;15000000),6,IF(AND(10000000&gt;formData!BB29,formData!BB29&gt;5000000),3,IF(formData!BB29&lt;5000000,1,)))))</f>
        <v>3</v>
      </c>
      <c r="BL29" s="9">
        <f>SUMIF(BE29:BK29,"&gt;0")</f>
        <v>10.036</v>
      </c>
    </row>
    <row r="30" spans="1:64" ht="14.4" x14ac:dyDescent="0.3">
      <c r="A30" s="107">
        <v>44429.618652916666</v>
      </c>
      <c r="B30" s="108" t="s">
        <v>176</v>
      </c>
      <c r="C30" s="108">
        <v>37495355</v>
      </c>
      <c r="D30" s="108">
        <v>159</v>
      </c>
      <c r="E30" s="108">
        <v>194</v>
      </c>
      <c r="F30" s="108">
        <v>252177700</v>
      </c>
      <c r="G30" s="108" t="s">
        <v>310</v>
      </c>
      <c r="H30" s="108" t="s">
        <v>309</v>
      </c>
      <c r="I30" s="108" t="s">
        <v>74</v>
      </c>
      <c r="J30" s="108" t="s">
        <v>310</v>
      </c>
      <c r="K30" s="108" t="s">
        <v>309</v>
      </c>
      <c r="L30" s="108" t="s">
        <v>70</v>
      </c>
      <c r="M30" s="108" t="s">
        <v>310</v>
      </c>
      <c r="N30" s="108" t="s">
        <v>310</v>
      </c>
      <c r="O30" s="108" t="s">
        <v>310</v>
      </c>
      <c r="P30" s="108" t="s">
        <v>310</v>
      </c>
      <c r="Q30" s="108" t="s">
        <v>74</v>
      </c>
      <c r="R30" s="108" t="s">
        <v>310</v>
      </c>
      <c r="S30" s="108" t="s">
        <v>70</v>
      </c>
      <c r="T30" s="108" t="s">
        <v>310</v>
      </c>
      <c r="U30" s="108" t="s">
        <v>310</v>
      </c>
      <c r="V30" s="108" t="s">
        <v>310</v>
      </c>
      <c r="W30" s="108" t="s">
        <v>310</v>
      </c>
      <c r="X30" s="108" t="s">
        <v>74</v>
      </c>
      <c r="Y30" s="108" t="s">
        <v>310</v>
      </c>
      <c r="Z30" s="108" t="s">
        <v>310</v>
      </c>
      <c r="AA30" s="108" t="s">
        <v>74</v>
      </c>
      <c r="AB30" s="108" t="s">
        <v>74</v>
      </c>
      <c r="AC30" s="108" t="s">
        <v>321</v>
      </c>
      <c r="AD30" s="108" t="s">
        <v>321</v>
      </c>
      <c r="AE30" s="109" t="s">
        <v>324</v>
      </c>
      <c r="AF30" s="108" t="s">
        <v>312</v>
      </c>
      <c r="AG30" s="108" t="s">
        <v>317</v>
      </c>
      <c r="AH30" s="108" t="s">
        <v>317</v>
      </c>
      <c r="AI30" s="108" t="s">
        <v>317</v>
      </c>
      <c r="AJ30" s="108" t="s">
        <v>317</v>
      </c>
      <c r="AK30" s="108" t="s">
        <v>317</v>
      </c>
      <c r="AL30" s="108" t="s">
        <v>317</v>
      </c>
      <c r="AM30" s="108" t="s">
        <v>317</v>
      </c>
      <c r="AN30" s="108" t="s">
        <v>317</v>
      </c>
      <c r="AO30" s="108" t="s">
        <v>317</v>
      </c>
      <c r="AP30" s="108" t="s">
        <v>317</v>
      </c>
      <c r="AQ30" s="108" t="s">
        <v>317</v>
      </c>
      <c r="AR30" s="108" t="s">
        <v>317</v>
      </c>
      <c r="AS30" s="108" t="s">
        <v>317</v>
      </c>
      <c r="AT30" s="108" t="s">
        <v>317</v>
      </c>
      <c r="AU30" s="108" t="s">
        <v>317</v>
      </c>
      <c r="AV30" s="108" t="s">
        <v>317</v>
      </c>
      <c r="AW30" s="108" t="s">
        <v>317</v>
      </c>
      <c r="AX30" s="108" t="s">
        <v>317</v>
      </c>
      <c r="AY30" s="108" t="s">
        <v>363</v>
      </c>
      <c r="AZ30" s="109">
        <f>VLOOKUP(C30,kvkData!C30:P155,12,FALSE)</f>
        <v>2320161</v>
      </c>
      <c r="BA30" s="109">
        <f>VLOOKUP(C30,kvkData!C30:Q155,13,FALSE)</f>
        <v>5750373</v>
      </c>
      <c r="BB30" s="105">
        <f>VLOOKUP(C30,kvkData!C30:P155,13,FALSE)</f>
        <v>5750373</v>
      </c>
      <c r="BC30" s="149">
        <f>IF(formData!BB30&gt;25000000,16,IF(AND(15000000&lt;formData!BB30,formData!BB30&lt;25000000),10,IF(AND(10000000&lt;formData!BB30,formData!BB30&lt;15000000),6,IF(AND(10000000&gt;formData!BB30,formData!BB30&gt;5000000),3,IF(formData!BB30&lt;5000000,1,)))))</f>
        <v>3</v>
      </c>
      <c r="BD30" s="105">
        <f>VLOOKUP(C30,kvkData!C30:Q155,14,FALSE)</f>
        <v>135000000</v>
      </c>
      <c r="BE30" s="146">
        <f>IF(AND(ISNUMBER(formData!BD30),formData!BD30&gt;500000000),2,IF(AND(ISNUMBER(formData!BD30),200000000&lt;formData!BD30,formData!BD30&lt;300000000),1.5,IF(AND(ISNUMBER(formData!BD30),100000000&lt;formData!BD30,formData!BD30&lt;200000000),1,IF(100000000&gt;formData!BD30,0,"No record"))))</f>
        <v>1</v>
      </c>
      <c r="BF30" s="146">
        <f>IF(formData!D30&gt;667,10,IF(AND(499&lt;formData!D30,formData!D30&lt;666),formData!D30*0.015,IF(AND(399&lt;formData!D30,formData!D30&lt;500),formData!D30*0.012,IF(AND(400&gt;formData!D30,formData!D30&gt;299),formData!D30*0.01,IF(AND(199&lt;formData!D30,formData!D30&lt;300),formData!D30*0.0075,IF(AND(99&lt;formData!D30,formData!D30&lt;200),formData!D30*0.005,IF(formData!D30&lt;100,formData!D30*0.002)))))))</f>
        <v>0.79500000000000004</v>
      </c>
      <c r="BG30" s="147">
        <f>IF(formData!E30&gt;601,5,IF(AND(501&lt;formData!E30,formData!E30&lt;601),4,IF(AND(401&lt;formData!E30,formData!E30&lt;501),3,IF(AND(401&gt;formData!E30,formData!E30&gt;301),2,IF(AND(201&lt;formData!E30,formData!E30&lt;301),1.5,IF(AND(101&lt;formData!E30,formData!E30&lt;201),1,IF(AND(formData!E30&gt;10,formData!E30&lt;101),0.5,IF(formData!E30&lt;11,0))))))))</f>
        <v>1</v>
      </c>
      <c r="BH30" s="147">
        <f>COUNTIF(G30:N30,"Legendary")*1+COUNTIF(G30:N30,"Legendary(ST)")*1.25+COUNTIF(G30:N30,"Epic")*0.5+COUNTIF(G30:N30,"Epic(ST)")*0.75</f>
        <v>6</v>
      </c>
      <c r="BI30" s="147">
        <f>COUNTIF(O30:V30,"Legendary")*1+COUNTIF(O30:V30,"Legendary(ST)")*1.25+COUNTIF(O30:V30,"Epic")*0.5+COUNTIF(O30:V30,"Epic(ST)")*0.75</f>
        <v>5</v>
      </c>
      <c r="BJ30" s="147">
        <f>COUNTIF(W30:AD30,"Legendary")*1+COUNTIF(W30:AD30,"Legendary(ST)")*1.25+COUNTIF(W30:AD30,"Epic")*0.5+COUNTIF(W30:AD30,"Epic(ST)")*0.75</f>
        <v>3.75</v>
      </c>
      <c r="BK30" s="147">
        <f>IF(formData!BB30&gt;25000000,16,IF(AND(15000000&lt;formData!BB30,formData!BB30&lt;25000000),10,IF(AND(10000000&lt;formData!BB30,formData!BB30&lt;15000000),6,IF(AND(10000000&gt;formData!BB30,formData!BB30&gt;5000000),3,IF(formData!BB30&lt;5000000,1,)))))</f>
        <v>3</v>
      </c>
      <c r="BL30" s="9">
        <f>SUMIF(BE30:BK30,"&gt;0")</f>
        <v>20.545000000000002</v>
      </c>
    </row>
    <row r="31" spans="1:64" ht="14.4" x14ac:dyDescent="0.3">
      <c r="A31" s="107">
        <v>44429.619544224537</v>
      </c>
      <c r="B31" s="108" t="s">
        <v>230</v>
      </c>
      <c r="C31" s="108">
        <v>49966024</v>
      </c>
      <c r="D31" s="108">
        <v>958</v>
      </c>
      <c r="E31" s="108">
        <v>1502</v>
      </c>
      <c r="F31" s="108">
        <v>188197800</v>
      </c>
      <c r="G31" s="108" t="s">
        <v>309</v>
      </c>
      <c r="H31" s="108" t="s">
        <v>70</v>
      </c>
      <c r="I31" s="108" t="s">
        <v>309</v>
      </c>
      <c r="J31" s="108" t="s">
        <v>309</v>
      </c>
      <c r="K31" s="108" t="s">
        <v>74</v>
      </c>
      <c r="L31" s="108" t="s">
        <v>309</v>
      </c>
      <c r="M31" s="108" t="s">
        <v>310</v>
      </c>
      <c r="N31" s="108" t="s">
        <v>310</v>
      </c>
      <c r="O31" s="108" t="s">
        <v>310</v>
      </c>
      <c r="P31" s="108" t="s">
        <v>309</v>
      </c>
      <c r="Q31" s="108" t="s">
        <v>74</v>
      </c>
      <c r="R31" s="108" t="s">
        <v>74</v>
      </c>
      <c r="S31" s="108" t="s">
        <v>74</v>
      </c>
      <c r="T31" s="108" t="s">
        <v>74</v>
      </c>
      <c r="U31" s="108" t="s">
        <v>310</v>
      </c>
      <c r="V31" s="108" t="s">
        <v>310</v>
      </c>
      <c r="W31" s="108" t="s">
        <v>74</v>
      </c>
      <c r="X31" s="108" t="s">
        <v>309</v>
      </c>
      <c r="Y31" s="108" t="s">
        <v>74</v>
      </c>
      <c r="Z31" s="108" t="s">
        <v>74</v>
      </c>
      <c r="AA31" s="108" t="s">
        <v>74</v>
      </c>
      <c r="AB31" s="108" t="s">
        <v>309</v>
      </c>
      <c r="AC31" s="108" t="s">
        <v>310</v>
      </c>
      <c r="AD31" s="108" t="s">
        <v>310</v>
      </c>
      <c r="AE31" s="108">
        <v>15</v>
      </c>
      <c r="AF31" s="108" t="s">
        <v>312</v>
      </c>
      <c r="AG31" s="108" t="s">
        <v>313</v>
      </c>
      <c r="AH31" s="108" t="s">
        <v>317</v>
      </c>
      <c r="AI31" s="108" t="s">
        <v>317</v>
      </c>
      <c r="AJ31" s="108" t="s">
        <v>317</v>
      </c>
      <c r="AK31" s="108" t="s">
        <v>317</v>
      </c>
      <c r="AL31" s="108" t="s">
        <v>317</v>
      </c>
      <c r="AM31" s="108" t="s">
        <v>317</v>
      </c>
      <c r="AN31" s="108" t="s">
        <v>317</v>
      </c>
      <c r="AO31" s="108" t="s">
        <v>317</v>
      </c>
      <c r="AP31" s="108" t="s">
        <v>317</v>
      </c>
      <c r="AQ31" s="108" t="s">
        <v>317</v>
      </c>
      <c r="AR31" s="108" t="s">
        <v>317</v>
      </c>
      <c r="AS31" s="108" t="s">
        <v>317</v>
      </c>
      <c r="AT31" s="108" t="s">
        <v>317</v>
      </c>
      <c r="AU31" s="108" t="s">
        <v>317</v>
      </c>
      <c r="AV31" s="108" t="s">
        <v>317</v>
      </c>
      <c r="AW31" s="108" t="s">
        <v>317</v>
      </c>
      <c r="AX31" s="108" t="s">
        <v>317</v>
      </c>
      <c r="AY31" s="108" t="s">
        <v>364</v>
      </c>
      <c r="AZ31" s="109">
        <f>VLOOKUP(C31,kvkData!C31:P156,12,FALSE)</f>
        <v>2697733</v>
      </c>
      <c r="BA31" s="109">
        <f>VLOOKUP(C31,kvkData!C31:Q156,13,FALSE)</f>
        <v>7327181</v>
      </c>
      <c r="BB31" s="105">
        <f>VLOOKUP(C31,kvkData!C31:P156,13,FALSE)</f>
        <v>7327181</v>
      </c>
      <c r="BC31" s="149">
        <f>IF(formData!BB31&gt;25000000,16,IF(AND(15000000&lt;formData!BB31,formData!BB31&lt;25000000),10,IF(AND(10000000&lt;formData!BB31,formData!BB31&lt;15000000),6,IF(AND(10000000&gt;formData!BB31,formData!BB31&gt;5000000),3,IF(formData!BB31&lt;5000000,1,)))))</f>
        <v>3</v>
      </c>
      <c r="BD31" s="105">
        <f>VLOOKUP(C31,kvkData!C31:Q156,14,FALSE)</f>
        <v>40000000</v>
      </c>
      <c r="BE31" s="146">
        <f>IF(AND(ISNUMBER(formData!BD31),formData!BD31&gt;500000000),2,IF(AND(ISNUMBER(formData!BD31),200000000&lt;formData!BD31,formData!BD31&lt;300000000),1.5,IF(AND(ISNUMBER(formData!BD31),100000000&lt;formData!BD31,formData!BD31&lt;200000000),1,IF(100000000&gt;formData!BD31,0,"No record"))))</f>
        <v>0</v>
      </c>
      <c r="BF31" s="146">
        <f>IF(formData!D31&gt;667,10,IF(AND(499&lt;formData!D31,formData!D31&lt;666),formData!D31*0.015,IF(AND(399&lt;formData!D31,formData!D31&lt;500),formData!D31*0.012,IF(AND(400&gt;formData!D31,formData!D31&gt;299),formData!D31*0.01,IF(AND(199&lt;formData!D31,formData!D31&lt;300),formData!D31*0.0075,IF(AND(99&lt;formData!D31,formData!D31&lt;200),formData!D31*0.005,IF(formData!D31&lt;100,formData!D31*0.002)))))))</f>
        <v>10</v>
      </c>
      <c r="BG31" s="147">
        <f>IF(formData!E31&gt;601,5,IF(AND(501&lt;formData!E31,formData!E31&lt;601),4,IF(AND(401&lt;formData!E31,formData!E31&lt;501),3,IF(AND(401&gt;formData!E31,formData!E31&gt;301),2,IF(AND(201&lt;formData!E31,formData!E31&lt;301),1.5,IF(AND(101&lt;formData!E31,formData!E31&lt;201),1,IF(AND(formData!E31&gt;10,formData!E31&lt;101),0.5,IF(formData!E31&lt;11,0))))))))</f>
        <v>5</v>
      </c>
      <c r="BH31" s="147">
        <f>COUNTIF(G31:N31,"Legendary")*1+COUNTIF(G31:N31,"Legendary(ST)")*1.25+COUNTIF(G31:N31,"Epic")*0.5+COUNTIF(G31:N31,"Epic(ST)")*0.75</f>
        <v>7</v>
      </c>
      <c r="BI31" s="147">
        <f>COUNTIF(O31:V31,"Legendary")*1+COUNTIF(O31:V31,"Legendary(ST)")*1.25+COUNTIF(O31:V31,"Epic")*0.5+COUNTIF(O31:V31,"Epic(ST)")*0.75</f>
        <v>5.5</v>
      </c>
      <c r="BJ31" s="147">
        <f>COUNTIF(W31:AD31,"Legendary")*1+COUNTIF(W31:AD31,"Legendary(ST)")*1.25+COUNTIF(W31:AD31,"Epic")*0.5+COUNTIF(W31:AD31,"Epic(ST)")*0.75</f>
        <v>6</v>
      </c>
      <c r="BK31" s="147">
        <f>IF(formData!BB31&gt;25000000,16,IF(AND(15000000&lt;formData!BB31,formData!BB31&lt;25000000),10,IF(AND(10000000&lt;formData!BB31,formData!BB31&lt;15000000),6,IF(AND(10000000&gt;formData!BB31,formData!BB31&gt;5000000),3,IF(formData!BB31&lt;5000000,1,)))))</f>
        <v>3</v>
      </c>
      <c r="BL31" s="9">
        <f>SUMIF(BE31:BK31,"&gt;0")</f>
        <v>36.5</v>
      </c>
    </row>
    <row r="32" spans="1:64" ht="14.4" x14ac:dyDescent="0.3">
      <c r="A32" s="107">
        <v>44429.620795972223</v>
      </c>
      <c r="B32" s="108" t="s">
        <v>365</v>
      </c>
      <c r="C32" s="108">
        <v>68565039</v>
      </c>
      <c r="D32" s="108">
        <v>20</v>
      </c>
      <c r="E32" s="108">
        <v>1052</v>
      </c>
      <c r="F32" s="108">
        <v>154920000</v>
      </c>
      <c r="G32" s="108" t="s">
        <v>321</v>
      </c>
      <c r="H32" s="108" t="s">
        <v>321</v>
      </c>
      <c r="I32" s="108" t="s">
        <v>74</v>
      </c>
      <c r="J32" s="108" t="s">
        <v>321</v>
      </c>
      <c r="K32" s="108" t="s">
        <v>310</v>
      </c>
      <c r="L32" s="108" t="s">
        <v>321</v>
      </c>
      <c r="M32" s="108" t="s">
        <v>310</v>
      </c>
      <c r="N32" s="108" t="s">
        <v>310</v>
      </c>
      <c r="O32" s="108" t="s">
        <v>74</v>
      </c>
      <c r="P32" s="108" t="s">
        <v>309</v>
      </c>
      <c r="Q32" s="108" t="s">
        <v>74</v>
      </c>
      <c r="R32" s="108" t="s">
        <v>74</v>
      </c>
      <c r="S32" s="108" t="s">
        <v>74</v>
      </c>
      <c r="T32" s="108" t="s">
        <v>74</v>
      </c>
      <c r="U32" s="108" t="s">
        <v>74</v>
      </c>
      <c r="V32" s="108" t="s">
        <v>74</v>
      </c>
      <c r="W32" s="108" t="s">
        <v>321</v>
      </c>
      <c r="X32" s="108" t="s">
        <v>321</v>
      </c>
      <c r="Y32" s="108" t="s">
        <v>311</v>
      </c>
      <c r="Z32" s="108" t="s">
        <v>321</v>
      </c>
      <c r="AA32" s="108" t="s">
        <v>311</v>
      </c>
      <c r="AB32" s="108" t="s">
        <v>321</v>
      </c>
      <c r="AC32" s="108" t="s">
        <v>321</v>
      </c>
      <c r="AD32" s="108" t="s">
        <v>311</v>
      </c>
      <c r="AE32" s="109" t="s">
        <v>324</v>
      </c>
      <c r="AF32" s="108" t="s">
        <v>312</v>
      </c>
      <c r="AG32" s="108" t="s">
        <v>317</v>
      </c>
      <c r="AH32" s="108" t="s">
        <v>317</v>
      </c>
      <c r="AI32" s="108" t="s">
        <v>317</v>
      </c>
      <c r="AJ32" s="108" t="s">
        <v>317</v>
      </c>
      <c r="AK32" s="108" t="s">
        <v>317</v>
      </c>
      <c r="AL32" s="108" t="s">
        <v>317</v>
      </c>
      <c r="AM32" s="108" t="s">
        <v>317</v>
      </c>
      <c r="AN32" s="108" t="s">
        <v>317</v>
      </c>
      <c r="AO32" s="108" t="s">
        <v>317</v>
      </c>
      <c r="AP32" s="108" t="s">
        <v>317</v>
      </c>
      <c r="AQ32" s="108" t="s">
        <v>317</v>
      </c>
      <c r="AR32" s="108" t="s">
        <v>317</v>
      </c>
      <c r="AS32" s="108" t="s">
        <v>317</v>
      </c>
      <c r="AT32" s="108" t="s">
        <v>317</v>
      </c>
      <c r="AU32" s="108" t="s">
        <v>317</v>
      </c>
      <c r="AV32" s="108" t="s">
        <v>317</v>
      </c>
      <c r="AW32" s="108" t="s">
        <v>317</v>
      </c>
      <c r="AX32" s="108" t="s">
        <v>317</v>
      </c>
      <c r="AY32" s="108" t="s">
        <v>366</v>
      </c>
      <c r="AZ32" s="109" t="str">
        <f>VLOOKUP(C32,kvkData!C32:P157,12,FALSE)</f>
        <v>No Record</v>
      </c>
      <c r="BA32" s="109" t="str">
        <f>VLOOKUP(C32,kvkData!C32:Q157,13,FALSE)</f>
        <v>No record</v>
      </c>
      <c r="BB32" s="105" t="str">
        <f>VLOOKUP(C32,kvkData!C32:P157,13,FALSE)</f>
        <v>No record</v>
      </c>
      <c r="BC32" s="149">
        <f>IF(formData!BB32&gt;25000000,16,IF(AND(15000000&lt;formData!BB32,formData!BB32&lt;25000000),10,IF(AND(10000000&lt;formData!BB32,formData!BB32&lt;15000000),6,IF(AND(10000000&gt;formData!BB32,formData!BB32&gt;5000000),3,IF(formData!BB32&lt;5000000,1,)))))</f>
        <v>16</v>
      </c>
      <c r="BD32" s="105" t="str">
        <f>VLOOKUP(C32,kvkData!C32:Q157,14,FALSE)</f>
        <v>No Record</v>
      </c>
      <c r="BE32" s="146" t="str">
        <f>IF(AND(ISNUMBER(formData!BD32),formData!BD32&gt;500000000),2,IF(AND(ISNUMBER(formData!BD32),200000000&lt;formData!BD32,formData!BD32&lt;300000000),1.5,IF(AND(ISNUMBER(formData!BD32),100000000&lt;formData!BD32,formData!BD32&lt;200000000),1,IF(100000000&gt;formData!BD32,0,"No record"))))</f>
        <v>No record</v>
      </c>
      <c r="BF32" s="146">
        <f>IF(formData!D32&gt;667,10,IF(AND(499&lt;formData!D32,formData!D32&lt;666),formData!D32*0.015,IF(AND(399&lt;formData!D32,formData!D32&lt;500),formData!D32*0.012,IF(AND(400&gt;formData!D32,formData!D32&gt;299),formData!D32*0.01,IF(AND(199&lt;formData!D32,formData!D32&lt;300),formData!D32*0.0075,IF(AND(99&lt;formData!D32,formData!D32&lt;200),formData!D32*0.005,IF(formData!D32&lt;100,formData!D32*0.002)))))))</f>
        <v>0.04</v>
      </c>
      <c r="BG32" s="147">
        <f>IF(formData!E32&gt;601,5,IF(AND(501&lt;formData!E32,formData!E32&lt;601),4,IF(AND(401&lt;formData!E32,formData!E32&lt;501),3,IF(AND(401&gt;formData!E32,formData!E32&gt;301),2,IF(AND(201&lt;formData!E32,formData!E32&lt;301),1.5,IF(AND(101&lt;formData!E32,formData!E32&lt;201),1,IF(AND(formData!E32&gt;10,formData!E32&lt;101),0.5,IF(formData!E32&lt;11,0))))))))</f>
        <v>5</v>
      </c>
      <c r="BH32" s="147">
        <f>COUNTIF(G32:N32,"Legendary")*1+COUNTIF(G32:N32,"Legendary(ST)")*1.25+COUNTIF(G32:N32,"Epic")*0.5+COUNTIF(G32:N32,"Epic(ST)")*0.75</f>
        <v>2.25</v>
      </c>
      <c r="BI32" s="147">
        <f>COUNTIF(O32:V32,"Legendary")*1+COUNTIF(O32:V32,"Legendary(ST)")*1.25+COUNTIF(O32:V32,"Epic")*0.5+COUNTIF(O32:V32,"Epic(ST)")*0.75</f>
        <v>6.25</v>
      </c>
      <c r="BJ32" s="147">
        <f>COUNTIF(W32:AD32,"Legendary")*1+COUNTIF(W32:AD32,"Legendary(ST)")*1.25+COUNTIF(W32:AD32,"Epic")*0.5+COUNTIF(W32:AD32,"Epic(ST)")*0.75</f>
        <v>0</v>
      </c>
      <c r="BK32" s="147">
        <f>IF(formData!BB32&gt;25000000,16,IF(AND(15000000&lt;formData!BB32,formData!BB32&lt;25000000),10,IF(AND(10000000&lt;formData!BB32,formData!BB32&lt;15000000),6,IF(AND(10000000&gt;formData!BB32,formData!BB32&gt;5000000),3,IF(formData!BB32&lt;5000000,1,)))))</f>
        <v>16</v>
      </c>
      <c r="BL32" s="9">
        <f>SUMIF(BE32:BK32,"&gt;0")</f>
        <v>29.54</v>
      </c>
    </row>
    <row r="33" spans="1:64" ht="14.4" x14ac:dyDescent="0.3">
      <c r="A33" s="107">
        <v>44429.621606412038</v>
      </c>
      <c r="B33" s="108" t="s">
        <v>217</v>
      </c>
      <c r="C33" s="108">
        <v>50068540</v>
      </c>
      <c r="D33" s="108">
        <v>392</v>
      </c>
      <c r="E33" s="108">
        <v>2217</v>
      </c>
      <c r="F33" s="108">
        <v>319000000</v>
      </c>
      <c r="G33" s="108" t="s">
        <v>309</v>
      </c>
      <c r="H33" s="108" t="s">
        <v>309</v>
      </c>
      <c r="I33" s="108" t="s">
        <v>309</v>
      </c>
      <c r="J33" s="108" t="s">
        <v>309</v>
      </c>
      <c r="K33" s="108" t="s">
        <v>74</v>
      </c>
      <c r="L33" s="108" t="s">
        <v>309</v>
      </c>
      <c r="M33" s="108" t="s">
        <v>74</v>
      </c>
      <c r="N33" s="108" t="s">
        <v>74</v>
      </c>
      <c r="O33" s="108" t="s">
        <v>74</v>
      </c>
      <c r="P33" s="108" t="s">
        <v>74</v>
      </c>
      <c r="Q33" s="108" t="s">
        <v>74</v>
      </c>
      <c r="R33" s="108" t="s">
        <v>74</v>
      </c>
      <c r="S33" s="108" t="s">
        <v>74</v>
      </c>
      <c r="T33" s="108" t="s">
        <v>74</v>
      </c>
      <c r="U33" s="108" t="s">
        <v>311</v>
      </c>
      <c r="V33" s="108" t="s">
        <v>311</v>
      </c>
      <c r="W33" s="108" t="s">
        <v>309</v>
      </c>
      <c r="X33" s="108" t="s">
        <v>309</v>
      </c>
      <c r="Y33" s="108" t="s">
        <v>74</v>
      </c>
      <c r="Z33" s="108" t="s">
        <v>74</v>
      </c>
      <c r="AA33" s="108" t="s">
        <v>74</v>
      </c>
      <c r="AB33" s="108" t="s">
        <v>74</v>
      </c>
      <c r="AC33" s="108" t="s">
        <v>74</v>
      </c>
      <c r="AD33" s="108" t="s">
        <v>310</v>
      </c>
      <c r="AE33" s="108">
        <v>14</v>
      </c>
      <c r="AF33" s="108" t="s">
        <v>312</v>
      </c>
      <c r="AG33" s="108" t="s">
        <v>316</v>
      </c>
      <c r="AH33" s="108" t="s">
        <v>317</v>
      </c>
      <c r="AI33" s="108" t="s">
        <v>317</v>
      </c>
      <c r="AJ33" s="108" t="s">
        <v>317</v>
      </c>
      <c r="AK33" s="108" t="s">
        <v>317</v>
      </c>
      <c r="AL33" s="108" t="s">
        <v>317</v>
      </c>
      <c r="AM33" s="108" t="s">
        <v>317</v>
      </c>
      <c r="AN33" s="108" t="s">
        <v>317</v>
      </c>
      <c r="AO33" s="108" t="s">
        <v>317</v>
      </c>
      <c r="AP33" s="108" t="s">
        <v>317</v>
      </c>
      <c r="AQ33" s="108" t="s">
        <v>317</v>
      </c>
      <c r="AR33" s="108" t="s">
        <v>317</v>
      </c>
      <c r="AS33" s="108" t="s">
        <v>317</v>
      </c>
      <c r="AT33" s="108" t="s">
        <v>317</v>
      </c>
      <c r="AU33" s="108" t="s">
        <v>317</v>
      </c>
      <c r="AV33" s="108" t="s">
        <v>317</v>
      </c>
      <c r="AW33" s="108" t="s">
        <v>317</v>
      </c>
      <c r="AX33" s="108" t="s">
        <v>317</v>
      </c>
      <c r="AY33" s="108" t="s">
        <v>367</v>
      </c>
      <c r="AZ33" s="109">
        <f>VLOOKUP(C33,kvkData!C33:P158,12,FALSE)</f>
        <v>2166756</v>
      </c>
      <c r="BA33" s="109">
        <f>VLOOKUP(C33,kvkData!C33:Q158,13,FALSE)</f>
        <v>5487469</v>
      </c>
      <c r="BB33" s="105">
        <f>VLOOKUP(C33,kvkData!C33:P158,13,FALSE)</f>
        <v>5487469</v>
      </c>
      <c r="BC33" s="149">
        <f>IF(formData!BB33&gt;25000000,16,IF(AND(15000000&lt;formData!BB33,formData!BB33&lt;25000000),10,IF(AND(10000000&lt;formData!BB33,formData!BB33&lt;15000000),6,IF(AND(10000000&gt;formData!BB33,formData!BB33&gt;5000000),3,IF(formData!BB33&lt;5000000,1,)))))</f>
        <v>3</v>
      </c>
      <c r="BD33" s="105">
        <f>VLOOKUP(C33,kvkData!C33:Q158,14,FALSE)</f>
        <v>30238191</v>
      </c>
      <c r="BE33" s="146">
        <f>IF(AND(ISNUMBER(formData!BD33),formData!BD33&gt;500000000),2,IF(AND(ISNUMBER(formData!BD33),200000000&lt;formData!BD33,formData!BD33&lt;300000000),1.5,IF(AND(ISNUMBER(formData!BD33),100000000&lt;formData!BD33,formData!BD33&lt;200000000),1,IF(100000000&gt;formData!BD33,0,"No record"))))</f>
        <v>0</v>
      </c>
      <c r="BF33" s="146">
        <f>IF(formData!D33&gt;667,10,IF(AND(499&lt;formData!D33,formData!D33&lt;666),formData!D33*0.015,IF(AND(399&lt;formData!D33,formData!D33&lt;500),formData!D33*0.012,IF(AND(400&gt;formData!D33,formData!D33&gt;299),formData!D33*0.01,IF(AND(199&lt;formData!D33,formData!D33&lt;300),formData!D33*0.0075,IF(AND(99&lt;formData!D33,formData!D33&lt;200),formData!D33*0.005,IF(formData!D33&lt;100,formData!D33*0.002)))))))</f>
        <v>3.92</v>
      </c>
      <c r="BG33" s="147">
        <f>IF(formData!E33&gt;601,5,IF(AND(501&lt;formData!E33,formData!E33&lt;601),4,IF(AND(401&lt;formData!E33,formData!E33&lt;501),3,IF(AND(401&gt;formData!E33,formData!E33&gt;301),2,IF(AND(201&lt;formData!E33,formData!E33&lt;301),1.5,IF(AND(101&lt;formData!E33,formData!E33&lt;201),1,IF(AND(formData!E33&gt;10,formData!E33&lt;101),0.5,IF(formData!E33&lt;11,0))))))))</f>
        <v>5</v>
      </c>
      <c r="BH33" s="147">
        <f>COUNTIF(G33:N33,"Legendary")*1+COUNTIF(G33:N33,"Legendary(ST)")*1.25+COUNTIF(G33:N33,"Epic")*0.5+COUNTIF(G33:N33,"Epic(ST)")*0.75</f>
        <v>7.25</v>
      </c>
      <c r="BI33" s="147">
        <f>COUNTIF(O33:V33,"Legendary")*1+COUNTIF(O33:V33,"Legendary(ST)")*1.25+COUNTIF(O33:V33,"Epic")*0.5+COUNTIF(O33:V33,"Epic(ST)")*0.75</f>
        <v>4.5</v>
      </c>
      <c r="BJ33" s="147">
        <f>COUNTIF(W33:AD33,"Legendary")*1+COUNTIF(W33:AD33,"Legendary(ST)")*1.25+COUNTIF(W33:AD33,"Epic")*0.5+COUNTIF(W33:AD33,"Epic(ST)")*0.75</f>
        <v>6.25</v>
      </c>
      <c r="BK33" s="147">
        <f>IF(formData!BB33&gt;25000000,16,IF(AND(15000000&lt;formData!BB33,formData!BB33&lt;25000000),10,IF(AND(10000000&lt;formData!BB33,formData!BB33&lt;15000000),6,IF(AND(10000000&gt;formData!BB33,formData!BB33&gt;5000000),3,IF(formData!BB33&lt;5000000,1,)))))</f>
        <v>3</v>
      </c>
      <c r="BL33" s="9">
        <f>SUMIF(BE33:BK33,"&gt;0")</f>
        <v>29.92</v>
      </c>
    </row>
    <row r="34" spans="1:64" ht="14.4" x14ac:dyDescent="0.3">
      <c r="A34" s="107">
        <v>44429.626699201384</v>
      </c>
      <c r="B34" s="108" t="s">
        <v>368</v>
      </c>
      <c r="C34" s="108">
        <v>78397701</v>
      </c>
      <c r="D34" s="108">
        <v>321</v>
      </c>
      <c r="E34" s="108">
        <v>1200</v>
      </c>
      <c r="F34" s="108">
        <v>38000000</v>
      </c>
      <c r="G34" s="108" t="s">
        <v>309</v>
      </c>
      <c r="H34" s="108" t="s">
        <v>309</v>
      </c>
      <c r="I34" s="108" t="s">
        <v>309</v>
      </c>
      <c r="J34" s="108" t="s">
        <v>309</v>
      </c>
      <c r="K34" s="108" t="s">
        <v>309</v>
      </c>
      <c r="L34" s="108" t="s">
        <v>70</v>
      </c>
      <c r="M34" s="108" t="s">
        <v>309</v>
      </c>
      <c r="N34" s="108" t="s">
        <v>74</v>
      </c>
      <c r="O34" s="108" t="s">
        <v>74</v>
      </c>
      <c r="P34" s="108" t="s">
        <v>74</v>
      </c>
      <c r="Q34" s="108" t="s">
        <v>74</v>
      </c>
      <c r="R34" s="108" t="s">
        <v>310</v>
      </c>
      <c r="S34" s="108" t="s">
        <v>74</v>
      </c>
      <c r="T34" s="108" t="s">
        <v>310</v>
      </c>
      <c r="U34" s="108" t="s">
        <v>310</v>
      </c>
      <c r="V34" s="108" t="s">
        <v>321</v>
      </c>
      <c r="W34" s="108" t="s">
        <v>309</v>
      </c>
      <c r="X34" s="108" t="s">
        <v>309</v>
      </c>
      <c r="Y34" s="108" t="s">
        <v>74</v>
      </c>
      <c r="Z34" s="108" t="s">
        <v>74</v>
      </c>
      <c r="AA34" s="108" t="s">
        <v>74</v>
      </c>
      <c r="AB34" s="108" t="s">
        <v>74</v>
      </c>
      <c r="AC34" s="108" t="s">
        <v>74</v>
      </c>
      <c r="AD34" s="108" t="s">
        <v>310</v>
      </c>
      <c r="AE34" s="108">
        <v>15</v>
      </c>
      <c r="AF34" s="108" t="s">
        <v>312</v>
      </c>
      <c r="AG34" s="108" t="s">
        <v>317</v>
      </c>
      <c r="AH34" s="108" t="s">
        <v>317</v>
      </c>
      <c r="AI34" s="108" t="s">
        <v>317</v>
      </c>
      <c r="AJ34" s="108" t="s">
        <v>317</v>
      </c>
      <c r="AK34" s="108" t="s">
        <v>317</v>
      </c>
      <c r="AL34" s="108" t="s">
        <v>317</v>
      </c>
      <c r="AM34" s="108" t="s">
        <v>317</v>
      </c>
      <c r="AN34" s="108" t="s">
        <v>317</v>
      </c>
      <c r="AO34" s="108" t="s">
        <v>317</v>
      </c>
      <c r="AP34" s="108" t="s">
        <v>317</v>
      </c>
      <c r="AQ34" s="108" t="s">
        <v>317</v>
      </c>
      <c r="AR34" s="108" t="s">
        <v>317</v>
      </c>
      <c r="AS34" s="108" t="s">
        <v>317</v>
      </c>
      <c r="AT34" s="108" t="s">
        <v>317</v>
      </c>
      <c r="AU34" s="108" t="s">
        <v>317</v>
      </c>
      <c r="AV34" s="108" t="s">
        <v>317</v>
      </c>
      <c r="AW34" s="108" t="s">
        <v>317</v>
      </c>
      <c r="AX34" s="108" t="s">
        <v>317</v>
      </c>
      <c r="AY34" s="108" t="s">
        <v>369</v>
      </c>
      <c r="AZ34" s="109">
        <f>VLOOKUP(C34,kvkData!C34:P159,12,FALSE)</f>
        <v>5021580</v>
      </c>
      <c r="BA34" s="109">
        <f>VLOOKUP(C34,kvkData!C34:Q159,13,FALSE)</f>
        <v>13100161</v>
      </c>
      <c r="BB34" s="105">
        <f>VLOOKUP(C34,kvkData!C34:P159,13,FALSE)</f>
        <v>13100161</v>
      </c>
      <c r="BC34" s="149">
        <f>IF(formData!BB34&gt;25000000,16,IF(AND(15000000&lt;formData!BB34,formData!BB34&lt;25000000),10,IF(AND(10000000&lt;formData!BB34,formData!BB34&lt;15000000),6,IF(AND(10000000&gt;formData!BB34,formData!BB34&gt;5000000),3,IF(formData!BB34&lt;5000000,1,)))))</f>
        <v>6</v>
      </c>
      <c r="BD34" s="105">
        <f>VLOOKUP(C34,kvkData!C34:Q159,14,FALSE)</f>
        <v>13800941</v>
      </c>
      <c r="BE34" s="146">
        <f>IF(AND(ISNUMBER(formData!BD34),formData!BD34&gt;500000000),2,IF(AND(ISNUMBER(formData!BD34),200000000&lt;formData!BD34,formData!BD34&lt;300000000),1.5,IF(AND(ISNUMBER(formData!BD34),100000000&lt;formData!BD34,formData!BD34&lt;200000000),1,IF(100000000&gt;formData!BD34,0,"No record"))))</f>
        <v>0</v>
      </c>
      <c r="BF34" s="146">
        <f>IF(formData!D34&gt;667,10,IF(AND(499&lt;formData!D34,formData!D34&lt;666),formData!D34*0.015,IF(AND(399&lt;formData!D34,formData!D34&lt;500),formData!D34*0.012,IF(AND(400&gt;formData!D34,formData!D34&gt;299),formData!D34*0.01,IF(AND(199&lt;formData!D34,formData!D34&lt;300),formData!D34*0.0075,IF(AND(99&lt;formData!D34,formData!D34&lt;200),formData!D34*0.005,IF(formData!D34&lt;100,formData!D34*0.002)))))))</f>
        <v>3.21</v>
      </c>
      <c r="BG34" s="147">
        <f>IF(formData!E34&gt;601,5,IF(AND(501&lt;formData!E34,formData!E34&lt;601),4,IF(AND(401&lt;formData!E34,formData!E34&lt;501),3,IF(AND(401&gt;formData!E34,formData!E34&gt;301),2,IF(AND(201&lt;formData!E34,formData!E34&lt;301),1.5,IF(AND(101&lt;formData!E34,formData!E34&lt;201),1,IF(AND(formData!E34&gt;10,formData!E34&lt;101),0.5,IF(formData!E34&lt;11,0))))))))</f>
        <v>5</v>
      </c>
      <c r="BH34" s="147">
        <f>COUNTIF(G34:N34,"Legendary")*1+COUNTIF(G34:N34,"Legendary(ST)")*1.25+COUNTIF(G34:N34,"Epic")*0.5+COUNTIF(G34:N34,"Epic(ST)")*0.75</f>
        <v>8</v>
      </c>
      <c r="BI34" s="147">
        <f>COUNTIF(O34:V34,"Legendary")*1+COUNTIF(O34:V34,"Legendary(ST)")*1.25+COUNTIF(O34:V34,"Epic")*0.5+COUNTIF(O34:V34,"Epic(ST)")*0.75</f>
        <v>4.5</v>
      </c>
      <c r="BJ34" s="147">
        <f>COUNTIF(W34:AD34,"Legendary")*1+COUNTIF(W34:AD34,"Legendary(ST)")*1.25+COUNTIF(W34:AD34,"Epic")*0.5+COUNTIF(W34:AD34,"Epic(ST)")*0.75</f>
        <v>6.25</v>
      </c>
      <c r="BK34" s="147">
        <f>IF(formData!BB34&gt;25000000,16,IF(AND(15000000&lt;formData!BB34,formData!BB34&lt;25000000),10,IF(AND(10000000&lt;formData!BB34,formData!BB34&lt;15000000),6,IF(AND(10000000&gt;formData!BB34,formData!BB34&gt;5000000),3,IF(formData!BB34&lt;5000000,1,)))))</f>
        <v>6</v>
      </c>
      <c r="BL34" s="9">
        <f>SUMIF(BE34:BK34,"&gt;0")</f>
        <v>32.96</v>
      </c>
    </row>
    <row r="35" spans="1:64" ht="14.4" x14ac:dyDescent="0.3">
      <c r="A35" s="107">
        <v>44429.629564062503</v>
      </c>
      <c r="B35" s="108" t="s">
        <v>114</v>
      </c>
      <c r="C35" s="108">
        <v>50350626</v>
      </c>
      <c r="D35" s="108">
        <v>30</v>
      </c>
      <c r="E35" s="108">
        <v>241</v>
      </c>
      <c r="F35" s="108">
        <v>2500000</v>
      </c>
      <c r="G35" s="108" t="s">
        <v>310</v>
      </c>
      <c r="H35" s="108" t="s">
        <v>310</v>
      </c>
      <c r="I35" s="108" t="s">
        <v>74</v>
      </c>
      <c r="J35" s="108" t="s">
        <v>74</v>
      </c>
      <c r="K35" s="108" t="s">
        <v>321</v>
      </c>
      <c r="L35" s="108" t="s">
        <v>310</v>
      </c>
      <c r="M35" s="108" t="s">
        <v>310</v>
      </c>
      <c r="N35" s="108" t="s">
        <v>321</v>
      </c>
      <c r="O35" s="108" t="s">
        <v>311</v>
      </c>
      <c r="P35" s="108" t="s">
        <v>311</v>
      </c>
      <c r="Q35" s="108" t="s">
        <v>311</v>
      </c>
      <c r="R35" s="108" t="s">
        <v>311</v>
      </c>
      <c r="S35" s="108" t="s">
        <v>311</v>
      </c>
      <c r="T35" s="108" t="s">
        <v>311</v>
      </c>
      <c r="U35" s="108" t="s">
        <v>311</v>
      </c>
      <c r="V35" s="108" t="s">
        <v>311</v>
      </c>
      <c r="W35" s="108" t="s">
        <v>310</v>
      </c>
      <c r="X35" s="108" t="s">
        <v>310</v>
      </c>
      <c r="Y35" s="108" t="s">
        <v>310</v>
      </c>
      <c r="Z35" s="108" t="s">
        <v>310</v>
      </c>
      <c r="AA35" s="108" t="s">
        <v>310</v>
      </c>
      <c r="AB35" s="108" t="s">
        <v>310</v>
      </c>
      <c r="AC35" s="108" t="s">
        <v>332</v>
      </c>
      <c r="AD35" s="108" t="s">
        <v>332</v>
      </c>
      <c r="AE35" s="108">
        <v>14</v>
      </c>
      <c r="AF35" s="108" t="s">
        <v>312</v>
      </c>
      <c r="AG35" s="108" t="s">
        <v>315</v>
      </c>
      <c r="AH35" s="108" t="s">
        <v>317</v>
      </c>
      <c r="AI35" s="108" t="s">
        <v>317</v>
      </c>
      <c r="AJ35" s="108" t="s">
        <v>317</v>
      </c>
      <c r="AK35" s="108" t="s">
        <v>317</v>
      </c>
      <c r="AL35" s="108" t="s">
        <v>317</v>
      </c>
      <c r="AM35" s="108" t="s">
        <v>317</v>
      </c>
      <c r="AN35" s="108" t="s">
        <v>317</v>
      </c>
      <c r="AO35" s="108" t="s">
        <v>317</v>
      </c>
      <c r="AP35" s="108" t="s">
        <v>317</v>
      </c>
      <c r="AQ35" s="108" t="s">
        <v>317</v>
      </c>
      <c r="AR35" s="108" t="s">
        <v>317</v>
      </c>
      <c r="AS35" s="108" t="s">
        <v>317</v>
      </c>
      <c r="AT35" s="108" t="s">
        <v>317</v>
      </c>
      <c r="AU35" s="108" t="s">
        <v>317</v>
      </c>
      <c r="AV35" s="108" t="s">
        <v>317</v>
      </c>
      <c r="AW35" s="108" t="s">
        <v>317</v>
      </c>
      <c r="AX35" s="108" t="s">
        <v>317</v>
      </c>
      <c r="AY35" s="108" t="s">
        <v>370</v>
      </c>
      <c r="AZ35" s="109" t="e">
        <f>VLOOKUP(C35,kvkData!C35:P160,12,FALSE)</f>
        <v>#N/A</v>
      </c>
      <c r="BA35" s="109" t="e">
        <f>VLOOKUP(C35,kvkData!C35:Q160,13,FALSE)</f>
        <v>#N/A</v>
      </c>
      <c r="BB35" s="105" t="e">
        <f>VLOOKUP(C35,kvkData!C35:P160,13,FALSE)</f>
        <v>#N/A</v>
      </c>
      <c r="BC35" s="149" t="e">
        <f>IF(formData!BB35&gt;25000000,16,IF(AND(15000000&lt;formData!BB35,formData!BB35&lt;25000000),10,IF(AND(10000000&lt;formData!BB35,formData!BB35&lt;15000000),6,IF(AND(10000000&gt;formData!BB35,formData!BB35&gt;5000000),3,IF(formData!BB35&lt;5000000,1,)))))</f>
        <v>#N/A</v>
      </c>
      <c r="BD35" s="105" t="e">
        <f>VLOOKUP(C35,kvkData!C35:Q160,14,FALSE)</f>
        <v>#N/A</v>
      </c>
      <c r="BE35" s="146" t="e">
        <f>IF(AND(ISNUMBER(formData!BD35),formData!BD35&gt;500000000),2,IF(AND(ISNUMBER(formData!BD35),200000000&lt;formData!BD35,formData!BD35&lt;300000000),1.5,IF(AND(ISNUMBER(formData!BD35),100000000&lt;formData!BD35,formData!BD35&lt;200000000),1,IF(100000000&gt;formData!BD35,0,"No record"))))</f>
        <v>#N/A</v>
      </c>
      <c r="BF35" s="146">
        <f>IF(formData!D35&gt;667,10,IF(AND(499&lt;formData!D35,formData!D35&lt;666),formData!D35*0.015,IF(AND(399&lt;formData!D35,formData!D35&lt;500),formData!D35*0.012,IF(AND(400&gt;formData!D35,formData!D35&gt;299),formData!D35*0.01,IF(AND(199&lt;formData!D35,formData!D35&lt;300),formData!D35*0.0075,IF(AND(99&lt;formData!D35,formData!D35&lt;200),formData!D35*0.005,IF(formData!D35&lt;100,formData!D35*0.002)))))))</f>
        <v>0.06</v>
      </c>
      <c r="BG35" s="147">
        <f>IF(formData!E35&gt;601,5,IF(AND(501&lt;formData!E35,formData!E35&lt;601),4,IF(AND(401&lt;formData!E35,formData!E35&lt;501),3,IF(AND(401&gt;formData!E35,formData!E35&gt;301),2,IF(AND(201&lt;formData!E35,formData!E35&lt;301),1.5,IF(AND(101&lt;formData!E35,formData!E35&lt;201),1,IF(AND(formData!E35&gt;10,formData!E35&lt;101),0.5,IF(formData!E35&lt;11,0))))))))</f>
        <v>1.5</v>
      </c>
      <c r="BH35" s="147">
        <f>COUNTIF(G35:N35,"Legendary")*1+COUNTIF(G35:N35,"Legendary(ST)")*1.25+COUNTIF(G35:N35,"Epic")*0.5+COUNTIF(G35:N35,"Epic(ST)")*0.75</f>
        <v>3.5</v>
      </c>
      <c r="BI35" s="147">
        <f>COUNTIF(O35:V35,"Legendary")*1+COUNTIF(O35:V35,"Legendary(ST)")*1.25+COUNTIF(O35:V35,"Epic")*0.5+COUNTIF(O35:V35,"Epic(ST)")*0.75</f>
        <v>0</v>
      </c>
      <c r="BJ35" s="147">
        <f>COUNTIF(W35:AD35,"Legendary")*1+COUNTIF(W35:AD35,"Legendary(ST)")*1.25+COUNTIF(W35:AD35,"Epic")*0.5+COUNTIF(W35:AD35,"Epic(ST)")*0.75</f>
        <v>3</v>
      </c>
      <c r="BK35" s="147" t="e">
        <f>IF(formData!BB35&gt;25000000,16,IF(AND(15000000&lt;formData!BB35,formData!BB35&lt;25000000),10,IF(AND(10000000&lt;formData!BB35,formData!BB35&lt;15000000),6,IF(AND(10000000&gt;formData!BB35,formData!BB35&gt;5000000),3,IF(formData!BB35&lt;5000000,1,)))))</f>
        <v>#N/A</v>
      </c>
      <c r="BL35" s="9">
        <f>SUMIF(BE35:BK35,"&gt;0")</f>
        <v>8.06</v>
      </c>
    </row>
    <row r="36" spans="1:64" ht="14.4" x14ac:dyDescent="0.3">
      <c r="A36" s="107">
        <v>44429.630894189817</v>
      </c>
      <c r="B36" s="108" t="s">
        <v>371</v>
      </c>
      <c r="C36" s="108">
        <v>1</v>
      </c>
      <c r="D36" s="108">
        <v>200</v>
      </c>
      <c r="E36" s="108">
        <v>2035</v>
      </c>
      <c r="F36" s="108">
        <v>59000000</v>
      </c>
      <c r="G36" s="108" t="s">
        <v>311</v>
      </c>
      <c r="H36" s="108" t="s">
        <v>311</v>
      </c>
      <c r="I36" s="108" t="s">
        <v>311</v>
      </c>
      <c r="J36" s="108" t="s">
        <v>311</v>
      </c>
      <c r="K36" s="108" t="s">
        <v>321</v>
      </c>
      <c r="L36" s="108" t="s">
        <v>311</v>
      </c>
      <c r="M36" s="108" t="s">
        <v>311</v>
      </c>
      <c r="N36" s="108" t="s">
        <v>311</v>
      </c>
      <c r="O36" s="108" t="s">
        <v>311</v>
      </c>
      <c r="P36" s="108" t="s">
        <v>311</v>
      </c>
      <c r="Q36" s="108" t="s">
        <v>311</v>
      </c>
      <c r="R36" s="108" t="s">
        <v>311</v>
      </c>
      <c r="S36" s="108" t="s">
        <v>311</v>
      </c>
      <c r="T36" s="108" t="s">
        <v>311</v>
      </c>
      <c r="U36" s="108" t="s">
        <v>311</v>
      </c>
      <c r="V36" s="108" t="s">
        <v>311</v>
      </c>
      <c r="W36" s="108" t="s">
        <v>332</v>
      </c>
      <c r="X36" s="108" t="s">
        <v>332</v>
      </c>
      <c r="Y36" s="108" t="s">
        <v>311</v>
      </c>
      <c r="Z36" s="108" t="s">
        <v>332</v>
      </c>
      <c r="AA36" s="108" t="s">
        <v>332</v>
      </c>
      <c r="AB36" s="108" t="s">
        <v>332</v>
      </c>
      <c r="AC36" s="108" t="s">
        <v>332</v>
      </c>
      <c r="AD36" s="108" t="s">
        <v>332</v>
      </c>
      <c r="AE36" s="109" t="s">
        <v>324</v>
      </c>
      <c r="AF36" s="108" t="s">
        <v>312</v>
      </c>
      <c r="AG36" s="108" t="s">
        <v>316</v>
      </c>
      <c r="AH36" s="108" t="s">
        <v>316</v>
      </c>
      <c r="AI36" s="108" t="s">
        <v>316</v>
      </c>
      <c r="AJ36" s="108" t="s">
        <v>316</v>
      </c>
      <c r="AK36" s="108" t="s">
        <v>316</v>
      </c>
      <c r="AL36" s="108" t="s">
        <v>316</v>
      </c>
      <c r="AM36" s="108" t="s">
        <v>316</v>
      </c>
      <c r="AN36" s="108" t="s">
        <v>316</v>
      </c>
      <c r="AO36" s="108" t="s">
        <v>316</v>
      </c>
      <c r="AP36" s="108" t="s">
        <v>316</v>
      </c>
      <c r="AQ36" s="108" t="s">
        <v>316</v>
      </c>
      <c r="AR36" s="108" t="s">
        <v>316</v>
      </c>
      <c r="AS36" s="108" t="s">
        <v>316</v>
      </c>
      <c r="AT36" s="108" t="s">
        <v>316</v>
      </c>
      <c r="AU36" s="108" t="s">
        <v>316</v>
      </c>
      <c r="AV36" s="108" t="s">
        <v>316</v>
      </c>
      <c r="AW36" s="108" t="s">
        <v>316</v>
      </c>
      <c r="AX36" s="108" t="s">
        <v>316</v>
      </c>
      <c r="AY36" s="108" t="s">
        <v>372</v>
      </c>
      <c r="AZ36" s="109" t="e">
        <f>VLOOKUP(C36,kvkData!C36:P161,12,FALSE)</f>
        <v>#N/A</v>
      </c>
      <c r="BA36" s="109" t="e">
        <f>VLOOKUP(C36,kvkData!C36:Q161,13,FALSE)</f>
        <v>#N/A</v>
      </c>
      <c r="BB36" s="105" t="e">
        <f>VLOOKUP(C36,kvkData!C36:P161,13,FALSE)</f>
        <v>#N/A</v>
      </c>
      <c r="BC36" s="149" t="e">
        <f>IF(formData!BB36&gt;25000000,16,IF(AND(15000000&lt;formData!BB36,formData!BB36&lt;25000000),10,IF(AND(10000000&lt;formData!BB36,formData!BB36&lt;15000000),6,IF(AND(10000000&gt;formData!BB36,formData!BB36&gt;5000000),3,IF(formData!BB36&lt;5000000,1,)))))</f>
        <v>#N/A</v>
      </c>
      <c r="BD36" s="105" t="e">
        <f>VLOOKUP(C36,kvkData!C36:Q161,14,FALSE)</f>
        <v>#N/A</v>
      </c>
      <c r="BE36" s="146" t="e">
        <f>IF(AND(ISNUMBER(formData!BD36),formData!BD36&gt;500000000),2,IF(AND(ISNUMBER(formData!BD36),200000000&lt;formData!BD36,formData!BD36&lt;300000000),1.5,IF(AND(ISNUMBER(formData!BD36),100000000&lt;formData!BD36,formData!BD36&lt;200000000),1,IF(100000000&gt;formData!BD36,0,"No record"))))</f>
        <v>#N/A</v>
      </c>
      <c r="BF36" s="146">
        <f>IF(formData!D36&gt;667,10,IF(AND(499&lt;formData!D36,formData!D36&lt;666),formData!D36*0.015,IF(AND(399&lt;formData!D36,formData!D36&lt;500),formData!D36*0.012,IF(AND(400&gt;formData!D36,formData!D36&gt;299),formData!D36*0.01,IF(AND(199&lt;formData!D36,formData!D36&lt;300),formData!D36*0.0075,IF(AND(99&lt;formData!D36,formData!D36&lt;200),formData!D36*0.005,IF(formData!D36&lt;100,formData!D36*0.002)))))))</f>
        <v>1.5</v>
      </c>
      <c r="BG36" s="147">
        <f>IF(formData!E36&gt;601,5,IF(AND(501&lt;formData!E36,formData!E36&lt;601),4,IF(AND(401&lt;formData!E36,formData!E36&lt;501),3,IF(AND(401&gt;formData!E36,formData!E36&gt;301),2,IF(AND(201&lt;formData!E36,formData!E36&lt;301),1.5,IF(AND(101&lt;formData!E36,formData!E36&lt;201),1,IF(AND(formData!E36&gt;10,formData!E36&lt;101),0.5,IF(formData!E36&lt;11,0))))))))</f>
        <v>5</v>
      </c>
      <c r="BH36" s="147">
        <f>COUNTIF(G36:N36,"Legendary")*1+COUNTIF(G36:N36,"Legendary(ST)")*1.25+COUNTIF(G36:N36,"Epic")*0.5+COUNTIF(G36:N36,"Epic(ST)")*0.75</f>
        <v>0</v>
      </c>
      <c r="BI36" s="147">
        <f>COUNTIF(O36:V36,"Legendary")*1+COUNTIF(O36:V36,"Legendary(ST)")*1.25+COUNTIF(O36:V36,"Epic")*0.5+COUNTIF(O36:V36,"Epic(ST)")*0.75</f>
        <v>0</v>
      </c>
      <c r="BJ36" s="147">
        <f>COUNTIF(W36:AD36,"Legendary")*1+COUNTIF(W36:AD36,"Legendary(ST)")*1.25+COUNTIF(W36:AD36,"Epic")*0.5+COUNTIF(W36:AD36,"Epic(ST)")*0.75</f>
        <v>0</v>
      </c>
      <c r="BK36" s="147" t="e">
        <f>IF(formData!BB36&gt;25000000,16,IF(AND(15000000&lt;formData!BB36,formData!BB36&lt;25000000),10,IF(AND(10000000&lt;formData!BB36,formData!BB36&lt;15000000),6,IF(AND(10000000&gt;formData!BB36,formData!BB36&gt;5000000),3,IF(formData!BB36&lt;5000000,1,)))))</f>
        <v>#N/A</v>
      </c>
      <c r="BL36" s="9">
        <f>SUMIF(BE36:BK36,"&gt;0")</f>
        <v>6.5</v>
      </c>
    </row>
    <row r="37" spans="1:64" ht="14.4" x14ac:dyDescent="0.3">
      <c r="A37" s="107">
        <v>44429.633714861113</v>
      </c>
      <c r="B37" s="108" t="s">
        <v>188</v>
      </c>
      <c r="C37" s="108">
        <v>65683859</v>
      </c>
      <c r="D37" s="108">
        <v>500</v>
      </c>
      <c r="E37" s="108">
        <v>700</v>
      </c>
      <c r="F37" s="108">
        <v>38000000</v>
      </c>
      <c r="G37" s="108" t="s">
        <v>321</v>
      </c>
      <c r="H37" s="108" t="s">
        <v>332</v>
      </c>
      <c r="I37" s="108" t="s">
        <v>332</v>
      </c>
      <c r="J37" s="108" t="s">
        <v>332</v>
      </c>
      <c r="K37" s="108" t="s">
        <v>332</v>
      </c>
      <c r="L37" s="108" t="s">
        <v>332</v>
      </c>
      <c r="M37" s="108" t="s">
        <v>321</v>
      </c>
      <c r="N37" s="108" t="s">
        <v>321</v>
      </c>
      <c r="O37" s="108" t="s">
        <v>332</v>
      </c>
      <c r="P37" s="108" t="s">
        <v>332</v>
      </c>
      <c r="Q37" s="108" t="s">
        <v>332</v>
      </c>
      <c r="R37" s="108" t="s">
        <v>332</v>
      </c>
      <c r="S37" s="108" t="s">
        <v>332</v>
      </c>
      <c r="T37" s="108" t="s">
        <v>332</v>
      </c>
      <c r="U37" s="108" t="s">
        <v>332</v>
      </c>
      <c r="V37" s="108" t="s">
        <v>332</v>
      </c>
      <c r="W37" s="108" t="s">
        <v>332</v>
      </c>
      <c r="X37" s="108" t="s">
        <v>332</v>
      </c>
      <c r="Y37" s="108" t="s">
        <v>332</v>
      </c>
      <c r="Z37" s="108" t="s">
        <v>332</v>
      </c>
      <c r="AA37" s="108" t="s">
        <v>332</v>
      </c>
      <c r="AB37" s="108" t="s">
        <v>332</v>
      </c>
      <c r="AC37" s="108" t="s">
        <v>332</v>
      </c>
      <c r="AD37" s="108" t="s">
        <v>332</v>
      </c>
      <c r="AE37" s="108">
        <v>14</v>
      </c>
      <c r="AF37" s="108" t="s">
        <v>312</v>
      </c>
      <c r="AG37" s="108" t="s">
        <v>316</v>
      </c>
      <c r="AH37" s="108" t="s">
        <v>316</v>
      </c>
      <c r="AI37" s="108" t="s">
        <v>316</v>
      </c>
      <c r="AJ37" s="108" t="s">
        <v>316</v>
      </c>
      <c r="AK37" s="108" t="s">
        <v>316</v>
      </c>
      <c r="AL37" s="108" t="s">
        <v>316</v>
      </c>
      <c r="AM37" s="108" t="s">
        <v>316</v>
      </c>
      <c r="AN37" s="108" t="s">
        <v>316</v>
      </c>
      <c r="AO37" s="108" t="s">
        <v>316</v>
      </c>
      <c r="AP37" s="108" t="s">
        <v>316</v>
      </c>
      <c r="AQ37" s="108" t="s">
        <v>316</v>
      </c>
      <c r="AR37" s="108" t="s">
        <v>316</v>
      </c>
      <c r="AS37" s="108" t="s">
        <v>316</v>
      </c>
      <c r="AT37" s="108" t="s">
        <v>316</v>
      </c>
      <c r="AU37" s="108" t="s">
        <v>316</v>
      </c>
      <c r="AV37" s="108" t="s">
        <v>316</v>
      </c>
      <c r="AW37" s="108" t="s">
        <v>316</v>
      </c>
      <c r="AX37" s="108" t="s">
        <v>316</v>
      </c>
      <c r="AY37" s="108" t="s">
        <v>373</v>
      </c>
      <c r="AZ37" s="109" t="str">
        <f>VLOOKUP(C37,kvkData!C37:P162,12,FALSE)</f>
        <v>No Record</v>
      </c>
      <c r="BA37" s="109" t="str">
        <f>VLOOKUP(C37,kvkData!C37:Q162,13,FALSE)</f>
        <v>No record</v>
      </c>
      <c r="BB37" s="105" t="str">
        <f>VLOOKUP(C37,kvkData!C37:P162,13,FALSE)</f>
        <v>No record</v>
      </c>
      <c r="BC37" s="149">
        <f>IF(formData!BB37&gt;25000000,16,IF(AND(15000000&lt;formData!BB37,formData!BB37&lt;25000000),10,IF(AND(10000000&lt;formData!BB37,formData!BB37&lt;15000000),6,IF(AND(10000000&gt;formData!BB37,formData!BB37&gt;5000000),3,IF(formData!BB37&lt;5000000,1,)))))</f>
        <v>16</v>
      </c>
      <c r="BD37" s="105" t="str">
        <f>VLOOKUP(C37,kvkData!C37:Q162,14,FALSE)</f>
        <v>No Record</v>
      </c>
      <c r="BE37" s="146" t="str">
        <f>IF(AND(ISNUMBER(formData!BD37),formData!BD37&gt;500000000),2,IF(AND(ISNUMBER(formData!BD37),200000000&lt;formData!BD37,formData!BD37&lt;300000000),1.5,IF(AND(ISNUMBER(formData!BD37),100000000&lt;formData!BD37,formData!BD37&lt;200000000),1,IF(100000000&gt;formData!BD37,0,"No record"))))</f>
        <v>No record</v>
      </c>
      <c r="BF37" s="146">
        <f>IF(formData!D37&gt;667,10,IF(AND(499&lt;formData!D37,formData!D37&lt;666),formData!D37*0.015,IF(AND(399&lt;formData!D37,formData!D37&lt;500),formData!D37*0.012,IF(AND(400&gt;formData!D37,formData!D37&gt;299),formData!D37*0.01,IF(AND(199&lt;formData!D37,formData!D37&lt;300),formData!D37*0.0075,IF(AND(99&lt;formData!D37,formData!D37&lt;200),formData!D37*0.005,IF(formData!D37&lt;100,formData!D37*0.002)))))))</f>
        <v>7.5</v>
      </c>
      <c r="BG37" s="147">
        <f>IF(formData!E37&gt;601,5,IF(AND(501&lt;formData!E37,formData!E37&lt;601),4,IF(AND(401&lt;formData!E37,formData!E37&lt;501),3,IF(AND(401&gt;formData!E37,formData!E37&gt;301),2,IF(AND(201&lt;formData!E37,formData!E37&lt;301),1.5,IF(AND(101&lt;formData!E37,formData!E37&lt;201),1,IF(AND(formData!E37&gt;10,formData!E37&lt;101),0.5,IF(formData!E37&lt;11,0))))))))</f>
        <v>5</v>
      </c>
      <c r="BH37" s="147">
        <f>COUNTIF(G37:N37,"Legendary")*1+COUNTIF(G37:N37,"Legendary(ST)")*1.25+COUNTIF(G37:N37,"Epic")*0.5+COUNTIF(G37:N37,"Epic(ST)")*0.75</f>
        <v>0</v>
      </c>
      <c r="BI37" s="147">
        <f>COUNTIF(O37:V37,"Legendary")*1+COUNTIF(O37:V37,"Legendary(ST)")*1.25+COUNTIF(O37:V37,"Epic")*0.5+COUNTIF(O37:V37,"Epic(ST)")*0.75</f>
        <v>0</v>
      </c>
      <c r="BJ37" s="147">
        <f>COUNTIF(W37:AD37,"Legendary")*1+COUNTIF(W37:AD37,"Legendary(ST)")*1.25+COUNTIF(W37:AD37,"Epic")*0.5+COUNTIF(W37:AD37,"Epic(ST)")*0.75</f>
        <v>0</v>
      </c>
      <c r="BK37" s="147">
        <f>IF(formData!BB37&gt;25000000,16,IF(AND(15000000&lt;formData!BB37,formData!BB37&lt;25000000),10,IF(AND(10000000&lt;formData!BB37,formData!BB37&lt;15000000),6,IF(AND(10000000&gt;formData!BB37,formData!BB37&gt;5000000),3,IF(formData!BB37&lt;5000000,1,)))))</f>
        <v>16</v>
      </c>
      <c r="BL37" s="9">
        <f>SUMIF(BE37:BK37,"&gt;0")</f>
        <v>28.5</v>
      </c>
    </row>
    <row r="38" spans="1:64" ht="14.4" x14ac:dyDescent="0.3">
      <c r="A38" s="107">
        <v>44429.633960254629</v>
      </c>
      <c r="B38" s="108" t="s">
        <v>150</v>
      </c>
      <c r="C38" s="108">
        <v>65684717</v>
      </c>
      <c r="D38" s="108">
        <v>1010</v>
      </c>
      <c r="E38" s="108">
        <v>3000</v>
      </c>
      <c r="F38" s="108">
        <v>8909900999</v>
      </c>
      <c r="G38" s="108" t="s">
        <v>309</v>
      </c>
      <c r="H38" s="108" t="s">
        <v>309</v>
      </c>
      <c r="I38" s="108" t="s">
        <v>309</v>
      </c>
      <c r="J38" s="108" t="s">
        <v>309</v>
      </c>
      <c r="K38" s="108" t="s">
        <v>309</v>
      </c>
      <c r="L38" s="108" t="s">
        <v>309</v>
      </c>
      <c r="M38" s="108" t="s">
        <v>309</v>
      </c>
      <c r="N38" s="108" t="s">
        <v>74</v>
      </c>
      <c r="O38" s="108" t="s">
        <v>74</v>
      </c>
      <c r="P38" s="108" t="s">
        <v>74</v>
      </c>
      <c r="Q38" s="108" t="s">
        <v>74</v>
      </c>
      <c r="R38" s="108" t="s">
        <v>74</v>
      </c>
      <c r="S38" s="108" t="s">
        <v>74</v>
      </c>
      <c r="T38" s="108" t="s">
        <v>74</v>
      </c>
      <c r="U38" s="108" t="s">
        <v>310</v>
      </c>
      <c r="V38" s="108" t="s">
        <v>310</v>
      </c>
      <c r="W38" s="108" t="s">
        <v>74</v>
      </c>
      <c r="X38" s="108" t="s">
        <v>74</v>
      </c>
      <c r="Y38" s="108" t="s">
        <v>74</v>
      </c>
      <c r="Z38" s="108" t="s">
        <v>74</v>
      </c>
      <c r="AA38" s="108" t="s">
        <v>309</v>
      </c>
      <c r="AB38" s="108" t="s">
        <v>74</v>
      </c>
      <c r="AC38" s="108" t="s">
        <v>74</v>
      </c>
      <c r="AD38" s="108" t="s">
        <v>74</v>
      </c>
      <c r="AE38" s="108">
        <v>14</v>
      </c>
      <c r="AF38" s="108" t="s">
        <v>327</v>
      </c>
      <c r="AG38" s="108" t="s">
        <v>316</v>
      </c>
      <c r="AH38" s="108" t="s">
        <v>316</v>
      </c>
      <c r="AI38" s="108" t="s">
        <v>316</v>
      </c>
      <c r="AJ38" s="108" t="s">
        <v>316</v>
      </c>
      <c r="AK38" s="108" t="s">
        <v>316</v>
      </c>
      <c r="AL38" s="108" t="s">
        <v>316</v>
      </c>
      <c r="AM38" s="108" t="s">
        <v>316</v>
      </c>
      <c r="AN38" s="108" t="s">
        <v>316</v>
      </c>
      <c r="AO38" s="108" t="s">
        <v>316</v>
      </c>
      <c r="AP38" s="108" t="s">
        <v>316</v>
      </c>
      <c r="AQ38" s="108" t="s">
        <v>316</v>
      </c>
      <c r="AR38" s="108" t="s">
        <v>316</v>
      </c>
      <c r="AS38" s="108" t="s">
        <v>316</v>
      </c>
      <c r="AT38" s="108" t="s">
        <v>316</v>
      </c>
      <c r="AU38" s="108" t="s">
        <v>316</v>
      </c>
      <c r="AV38" s="108" t="s">
        <v>316</v>
      </c>
      <c r="AW38" s="108" t="s">
        <v>316</v>
      </c>
      <c r="AX38" s="108" t="s">
        <v>316</v>
      </c>
      <c r="AY38" s="108" t="s">
        <v>374</v>
      </c>
      <c r="AZ38" s="109" t="e">
        <f>VLOOKUP(C38,kvkData!C38:P163,12,FALSE)</f>
        <v>#N/A</v>
      </c>
      <c r="BA38" s="109" t="e">
        <f>VLOOKUP(C38,kvkData!C38:Q163,13,FALSE)</f>
        <v>#N/A</v>
      </c>
      <c r="BB38" s="105" t="e">
        <f>VLOOKUP(C38,kvkData!C38:P163,13,FALSE)</f>
        <v>#N/A</v>
      </c>
      <c r="BC38" s="149" t="e">
        <f>IF(formData!BB38&gt;25000000,16,IF(AND(15000000&lt;formData!BB38,formData!BB38&lt;25000000),10,IF(AND(10000000&lt;formData!BB38,formData!BB38&lt;15000000),6,IF(AND(10000000&gt;formData!BB38,formData!BB38&gt;5000000),3,IF(formData!BB38&lt;5000000,1,)))))</f>
        <v>#N/A</v>
      </c>
      <c r="BD38" s="105" t="e">
        <f>VLOOKUP(C38,kvkData!C38:Q163,14,FALSE)</f>
        <v>#N/A</v>
      </c>
      <c r="BE38" s="146" t="e">
        <f>IF(AND(ISNUMBER(formData!BD38),formData!BD38&gt;500000000),2,IF(AND(ISNUMBER(formData!BD38),200000000&lt;formData!BD38,formData!BD38&lt;300000000),1.5,IF(AND(ISNUMBER(formData!BD38),100000000&lt;formData!BD38,formData!BD38&lt;200000000),1,IF(100000000&gt;formData!BD38,0,"No record"))))</f>
        <v>#N/A</v>
      </c>
      <c r="BF38" s="146">
        <f>IF(formData!D38&gt;667,10,IF(AND(499&lt;formData!D38,formData!D38&lt;666),formData!D38*0.015,IF(AND(399&lt;formData!D38,formData!D38&lt;500),formData!D38*0.012,IF(AND(400&gt;formData!D38,formData!D38&gt;299),formData!D38*0.01,IF(AND(199&lt;formData!D38,formData!D38&lt;300),formData!D38*0.0075,IF(AND(99&lt;formData!D38,formData!D38&lt;200),formData!D38*0.005,IF(formData!D38&lt;100,formData!D38*0.002)))))))</f>
        <v>10</v>
      </c>
      <c r="BG38" s="147">
        <f>IF(formData!E38&gt;601,5,IF(AND(501&lt;formData!E38,formData!E38&lt;601),4,IF(AND(401&lt;formData!E38,formData!E38&lt;501),3,IF(AND(401&gt;formData!E38,formData!E38&gt;301),2,IF(AND(201&lt;formData!E38,formData!E38&lt;301),1.5,IF(AND(101&lt;formData!E38,formData!E38&lt;201),1,IF(AND(formData!E38&gt;10,formData!E38&lt;101),0.5,IF(formData!E38&lt;11,0))))))))</f>
        <v>5</v>
      </c>
      <c r="BH38" s="147">
        <f>COUNTIF(G38:N38,"Legendary")*1+COUNTIF(G38:N38,"Legendary(ST)")*1.25+COUNTIF(G38:N38,"Epic")*0.5+COUNTIF(G38:N38,"Epic(ST)")*0.75</f>
        <v>7.75</v>
      </c>
      <c r="BI38" s="147">
        <f>COUNTIF(O38:V38,"Legendary")*1+COUNTIF(O38:V38,"Legendary(ST)")*1.25+COUNTIF(O38:V38,"Epic")*0.5+COUNTIF(O38:V38,"Epic(ST)")*0.75</f>
        <v>5.5</v>
      </c>
      <c r="BJ38" s="147">
        <f>COUNTIF(W38:AD38,"Legendary")*1+COUNTIF(W38:AD38,"Legendary(ST)")*1.25+COUNTIF(W38:AD38,"Epic")*0.5+COUNTIF(W38:AD38,"Epic(ST)")*0.75</f>
        <v>6.25</v>
      </c>
      <c r="BK38" s="147" t="e">
        <f>IF(formData!BB38&gt;25000000,16,IF(AND(15000000&lt;formData!BB38,formData!BB38&lt;25000000),10,IF(AND(10000000&lt;formData!BB38,formData!BB38&lt;15000000),6,IF(AND(10000000&gt;formData!BB38,formData!BB38&gt;5000000),3,IF(formData!BB38&lt;5000000,1,)))))</f>
        <v>#N/A</v>
      </c>
      <c r="BL38" s="9">
        <f>SUMIF(BE38:BK38,"&gt;0")</f>
        <v>34.5</v>
      </c>
    </row>
    <row r="39" spans="1:64" ht="14.4" x14ac:dyDescent="0.3">
      <c r="A39" s="107">
        <v>44429.634474247687</v>
      </c>
      <c r="B39" s="108" t="s">
        <v>198</v>
      </c>
      <c r="C39" s="108">
        <v>21556858</v>
      </c>
      <c r="D39" s="108">
        <v>125</v>
      </c>
      <c r="E39" s="108">
        <v>646</v>
      </c>
      <c r="F39" s="108">
        <v>329315000</v>
      </c>
      <c r="G39" s="108" t="s">
        <v>309</v>
      </c>
      <c r="H39" s="108" t="s">
        <v>309</v>
      </c>
      <c r="I39" s="108" t="s">
        <v>309</v>
      </c>
      <c r="J39" s="108" t="s">
        <v>309</v>
      </c>
      <c r="K39" s="108" t="s">
        <v>74</v>
      </c>
      <c r="L39" s="108" t="s">
        <v>310</v>
      </c>
      <c r="M39" s="108" t="s">
        <v>310</v>
      </c>
      <c r="N39" s="108" t="s">
        <v>310</v>
      </c>
      <c r="O39" s="108" t="s">
        <v>310</v>
      </c>
      <c r="P39" s="108" t="s">
        <v>311</v>
      </c>
      <c r="Q39" s="108" t="s">
        <v>311</v>
      </c>
      <c r="R39" s="108" t="s">
        <v>311</v>
      </c>
      <c r="S39" s="108" t="s">
        <v>311</v>
      </c>
      <c r="T39" s="108" t="s">
        <v>310</v>
      </c>
      <c r="U39" s="108" t="s">
        <v>311</v>
      </c>
      <c r="V39" s="108" t="s">
        <v>311</v>
      </c>
      <c r="W39" s="108" t="s">
        <v>74</v>
      </c>
      <c r="X39" s="108" t="s">
        <v>74</v>
      </c>
      <c r="Y39" s="108" t="s">
        <v>74</v>
      </c>
      <c r="Z39" s="108" t="s">
        <v>74</v>
      </c>
      <c r="AA39" s="108" t="s">
        <v>74</v>
      </c>
      <c r="AB39" s="108" t="s">
        <v>74</v>
      </c>
      <c r="AC39" s="108" t="s">
        <v>310</v>
      </c>
      <c r="AD39" s="108" t="s">
        <v>332</v>
      </c>
      <c r="AE39" s="108">
        <v>14</v>
      </c>
      <c r="AF39" s="108" t="s">
        <v>312</v>
      </c>
      <c r="AG39" s="108" t="s">
        <v>322</v>
      </c>
      <c r="AH39" s="108" t="s">
        <v>316</v>
      </c>
      <c r="AI39" s="108" t="s">
        <v>316</v>
      </c>
      <c r="AJ39" s="108" t="s">
        <v>322</v>
      </c>
      <c r="AK39" s="108" t="s">
        <v>316</v>
      </c>
      <c r="AL39" s="108" t="s">
        <v>316</v>
      </c>
      <c r="AM39" s="108" t="s">
        <v>316</v>
      </c>
      <c r="AN39" s="108" t="s">
        <v>316</v>
      </c>
      <c r="AO39" s="108" t="s">
        <v>316</v>
      </c>
      <c r="AP39" s="108" t="s">
        <v>316</v>
      </c>
      <c r="AQ39" s="108" t="s">
        <v>316</v>
      </c>
      <c r="AR39" s="108" t="s">
        <v>316</v>
      </c>
      <c r="AS39" s="108" t="s">
        <v>316</v>
      </c>
      <c r="AT39" s="108" t="s">
        <v>316</v>
      </c>
      <c r="AU39" s="108" t="s">
        <v>316</v>
      </c>
      <c r="AV39" s="108" t="s">
        <v>316</v>
      </c>
      <c r="AW39" s="108" t="s">
        <v>316</v>
      </c>
      <c r="AX39" s="108" t="s">
        <v>316</v>
      </c>
      <c r="AY39" s="108" t="s">
        <v>375</v>
      </c>
      <c r="AZ39" s="109">
        <f>VLOOKUP(C39,kvkData!C39:P164,12,FALSE)</f>
        <v>3121053</v>
      </c>
      <c r="BA39" s="109">
        <f>VLOOKUP(C39,kvkData!C39:Q164,13,FALSE)</f>
        <v>7835752</v>
      </c>
      <c r="BB39" s="105">
        <f>VLOOKUP(C39,kvkData!C39:P164,13,FALSE)</f>
        <v>7835752</v>
      </c>
      <c r="BC39" s="149">
        <f>IF(formData!BB39&gt;25000000,16,IF(AND(15000000&lt;formData!BB39,formData!BB39&lt;25000000),10,IF(AND(10000000&lt;formData!BB39,formData!BB39&lt;15000000),6,IF(AND(10000000&gt;formData!BB39,formData!BB39&gt;5000000),3,IF(formData!BB39&lt;5000000,1,)))))</f>
        <v>3</v>
      </c>
      <c r="BD39" s="105">
        <f>VLOOKUP(C39,kvkData!C39:Q164,14,FALSE)</f>
        <v>74999993</v>
      </c>
      <c r="BE39" s="146">
        <f>IF(AND(ISNUMBER(formData!BD39),formData!BD39&gt;500000000),2,IF(AND(ISNUMBER(formData!BD39),200000000&lt;formData!BD39,formData!BD39&lt;300000000),1.5,IF(AND(ISNUMBER(formData!BD39),100000000&lt;formData!BD39,formData!BD39&lt;200000000),1,IF(100000000&gt;formData!BD39,0,"No record"))))</f>
        <v>0</v>
      </c>
      <c r="BF39" s="146">
        <f>IF(formData!D39&gt;667,10,IF(AND(499&lt;formData!D39,formData!D39&lt;666),formData!D39*0.015,IF(AND(399&lt;formData!D39,formData!D39&lt;500),formData!D39*0.012,IF(AND(400&gt;formData!D39,formData!D39&gt;299),formData!D39*0.01,IF(AND(199&lt;formData!D39,formData!D39&lt;300),formData!D39*0.0075,IF(AND(99&lt;formData!D39,formData!D39&lt;200),formData!D39*0.005,IF(formData!D39&lt;100,formData!D39*0.002)))))))</f>
        <v>0.625</v>
      </c>
      <c r="BG39" s="147">
        <f>IF(formData!E39&gt;601,5,IF(AND(501&lt;formData!E39,formData!E39&lt;601),4,IF(AND(401&lt;formData!E39,formData!E39&lt;501),3,IF(AND(401&gt;formData!E39,formData!E39&gt;301),2,IF(AND(201&lt;formData!E39,formData!E39&lt;301),1.5,IF(AND(101&lt;formData!E39,formData!E39&lt;201),1,IF(AND(formData!E39&gt;10,formData!E39&lt;101),0.5,IF(formData!E39&lt;11,0))))))))</f>
        <v>5</v>
      </c>
      <c r="BH39" s="147">
        <f>COUNTIF(G39:N39,"Legendary")*1+COUNTIF(G39:N39,"Legendary(ST)")*1.25+COUNTIF(G39:N39,"Epic")*0.5+COUNTIF(G39:N39,"Epic(ST)")*0.75</f>
        <v>6.25</v>
      </c>
      <c r="BI39" s="147">
        <f>COUNTIF(O39:V39,"Legendary")*1+COUNTIF(O39:V39,"Legendary(ST)")*1.25+COUNTIF(O39:V39,"Epic")*0.5+COUNTIF(O39:V39,"Epic(ST)")*0.75</f>
        <v>1</v>
      </c>
      <c r="BJ39" s="147">
        <f>COUNTIF(W39:AD39,"Legendary")*1+COUNTIF(W39:AD39,"Legendary(ST)")*1.25+COUNTIF(W39:AD39,"Epic")*0.5+COUNTIF(W39:AD39,"Epic(ST)")*0.75</f>
        <v>5</v>
      </c>
      <c r="BK39" s="147">
        <f>IF(formData!BB39&gt;25000000,16,IF(AND(15000000&lt;formData!BB39,formData!BB39&lt;25000000),10,IF(AND(10000000&lt;formData!BB39,formData!BB39&lt;15000000),6,IF(AND(10000000&gt;formData!BB39,formData!BB39&gt;5000000),3,IF(formData!BB39&lt;5000000,1,)))))</f>
        <v>3</v>
      </c>
      <c r="BL39" s="9">
        <f>SUMIF(BE39:BK39,"&gt;0")</f>
        <v>20.875</v>
      </c>
    </row>
    <row r="40" spans="1:64" ht="14.4" x14ac:dyDescent="0.3">
      <c r="A40" s="107">
        <v>44429.640978819443</v>
      </c>
      <c r="B40" s="108" t="s">
        <v>139</v>
      </c>
      <c r="C40" s="108">
        <v>26048275</v>
      </c>
      <c r="D40" s="108">
        <v>142</v>
      </c>
      <c r="E40" s="108">
        <v>770</v>
      </c>
      <c r="F40" s="108">
        <v>0</v>
      </c>
      <c r="G40" s="108" t="s">
        <v>74</v>
      </c>
      <c r="H40" s="108" t="s">
        <v>74</v>
      </c>
      <c r="I40" s="108" t="s">
        <v>74</v>
      </c>
      <c r="J40" s="108" t="s">
        <v>74</v>
      </c>
      <c r="K40" s="108" t="s">
        <v>74</v>
      </c>
      <c r="L40" s="108" t="s">
        <v>74</v>
      </c>
      <c r="M40" s="108" t="s">
        <v>332</v>
      </c>
      <c r="N40" s="108" t="s">
        <v>332</v>
      </c>
      <c r="O40" s="108" t="s">
        <v>311</v>
      </c>
      <c r="P40" s="108" t="s">
        <v>311</v>
      </c>
      <c r="Q40" s="108" t="s">
        <v>311</v>
      </c>
      <c r="R40" s="108" t="s">
        <v>311</v>
      </c>
      <c r="S40" s="108" t="s">
        <v>311</v>
      </c>
      <c r="T40" s="108" t="s">
        <v>311</v>
      </c>
      <c r="U40" s="108" t="s">
        <v>311</v>
      </c>
      <c r="V40" s="108" t="s">
        <v>311</v>
      </c>
      <c r="W40" s="108" t="s">
        <v>74</v>
      </c>
      <c r="X40" s="108" t="s">
        <v>309</v>
      </c>
      <c r="Y40" s="108" t="s">
        <v>74</v>
      </c>
      <c r="Z40" s="108" t="s">
        <v>74</v>
      </c>
      <c r="AA40" s="108" t="s">
        <v>309</v>
      </c>
      <c r="AB40" s="108" t="s">
        <v>74</v>
      </c>
      <c r="AC40" s="108" t="s">
        <v>332</v>
      </c>
      <c r="AD40" s="108" t="s">
        <v>332</v>
      </c>
      <c r="AE40" s="109" t="s">
        <v>324</v>
      </c>
      <c r="AF40" s="108" t="s">
        <v>327</v>
      </c>
      <c r="AG40" s="108" t="s">
        <v>317</v>
      </c>
      <c r="AH40" s="108" t="s">
        <v>317</v>
      </c>
      <c r="AI40" s="108" t="s">
        <v>317</v>
      </c>
      <c r="AJ40" s="108" t="s">
        <v>317</v>
      </c>
      <c r="AK40" s="108" t="s">
        <v>317</v>
      </c>
      <c r="AL40" s="108" t="s">
        <v>317</v>
      </c>
      <c r="AM40" s="108" t="s">
        <v>317</v>
      </c>
      <c r="AN40" s="108" t="s">
        <v>317</v>
      </c>
      <c r="AO40" s="108" t="s">
        <v>317</v>
      </c>
      <c r="AP40" s="108" t="s">
        <v>317</v>
      </c>
      <c r="AQ40" s="108" t="s">
        <v>317</v>
      </c>
      <c r="AR40" s="108" t="s">
        <v>317</v>
      </c>
      <c r="AS40" s="108" t="s">
        <v>317</v>
      </c>
      <c r="AT40" s="108" t="s">
        <v>317</v>
      </c>
      <c r="AU40" s="108" t="s">
        <v>317</v>
      </c>
      <c r="AV40" s="108" t="s">
        <v>317</v>
      </c>
      <c r="AW40" s="108" t="s">
        <v>317</v>
      </c>
      <c r="AX40" s="108" t="s">
        <v>317</v>
      </c>
      <c r="AY40" s="108" t="s">
        <v>376</v>
      </c>
      <c r="AZ40" s="109" t="e">
        <f>VLOOKUP(C40,kvkData!C40:P165,12,FALSE)</f>
        <v>#N/A</v>
      </c>
      <c r="BA40" s="109" t="e">
        <f>VLOOKUP(C40,kvkData!C40:Q165,13,FALSE)</f>
        <v>#N/A</v>
      </c>
      <c r="BB40" s="105" t="e">
        <f>VLOOKUP(C40,kvkData!C40:P165,13,FALSE)</f>
        <v>#N/A</v>
      </c>
      <c r="BC40" s="149" t="e">
        <f>IF(formData!BB40&gt;25000000,16,IF(AND(15000000&lt;formData!BB40,formData!BB40&lt;25000000),10,IF(AND(10000000&lt;formData!BB40,formData!BB40&lt;15000000),6,IF(AND(10000000&gt;formData!BB40,formData!BB40&gt;5000000),3,IF(formData!BB40&lt;5000000,1,)))))</f>
        <v>#N/A</v>
      </c>
      <c r="BD40" s="105" t="e">
        <f>VLOOKUP(C40,kvkData!C40:Q165,14,FALSE)</f>
        <v>#N/A</v>
      </c>
      <c r="BE40" s="146" t="e">
        <f>IF(AND(ISNUMBER(formData!BD40),formData!BD40&gt;500000000),2,IF(AND(ISNUMBER(formData!BD40),200000000&lt;formData!BD40,formData!BD40&lt;300000000),1.5,IF(AND(ISNUMBER(formData!BD40),100000000&lt;formData!BD40,formData!BD40&lt;200000000),1,IF(100000000&gt;formData!BD40,0,"No record"))))</f>
        <v>#N/A</v>
      </c>
      <c r="BF40" s="146">
        <f>IF(formData!D40&gt;667,10,IF(AND(499&lt;formData!D40,formData!D40&lt;666),formData!D40*0.015,IF(AND(399&lt;formData!D40,formData!D40&lt;500),formData!D40*0.012,IF(AND(400&gt;formData!D40,formData!D40&gt;299),formData!D40*0.01,IF(AND(199&lt;formData!D40,formData!D40&lt;300),formData!D40*0.0075,IF(AND(99&lt;formData!D40,formData!D40&lt;200),formData!D40*0.005,IF(formData!D40&lt;100,formData!D40*0.002)))))))</f>
        <v>0.71</v>
      </c>
      <c r="BG40" s="147">
        <f>IF(formData!E40&gt;601,5,IF(AND(501&lt;formData!E40,formData!E40&lt;601),4,IF(AND(401&lt;formData!E40,formData!E40&lt;501),3,IF(AND(401&gt;formData!E40,formData!E40&gt;301),2,IF(AND(201&lt;formData!E40,formData!E40&lt;301),1.5,IF(AND(101&lt;formData!E40,formData!E40&lt;201),1,IF(AND(formData!E40&gt;10,formData!E40&lt;101),0.5,IF(formData!E40&lt;11,0))))))))</f>
        <v>5</v>
      </c>
      <c r="BH40" s="147">
        <f>COUNTIF(G40:N40,"Legendary")*1+COUNTIF(G40:N40,"Legendary(ST)")*1.25+COUNTIF(G40:N40,"Epic")*0.5+COUNTIF(G40:N40,"Epic(ST)")*0.75</f>
        <v>4.5</v>
      </c>
      <c r="BI40" s="147">
        <f>COUNTIF(O40:V40,"Legendary")*1+COUNTIF(O40:V40,"Legendary(ST)")*1.25+COUNTIF(O40:V40,"Epic")*0.5+COUNTIF(O40:V40,"Epic(ST)")*0.75</f>
        <v>0</v>
      </c>
      <c r="BJ40" s="147">
        <f>COUNTIF(W40:AD40,"Legendary")*1+COUNTIF(W40:AD40,"Legendary(ST)")*1.25+COUNTIF(W40:AD40,"Epic")*0.5+COUNTIF(W40:AD40,"Epic(ST)")*0.75</f>
        <v>5</v>
      </c>
      <c r="BK40" s="147" t="e">
        <f>IF(formData!BB40&gt;25000000,16,IF(AND(15000000&lt;formData!BB40,formData!BB40&lt;25000000),10,IF(AND(10000000&lt;formData!BB40,formData!BB40&lt;15000000),6,IF(AND(10000000&gt;formData!BB40,formData!BB40&gt;5000000),3,IF(formData!BB40&lt;5000000,1,)))))</f>
        <v>#N/A</v>
      </c>
      <c r="BL40" s="9">
        <f>SUMIF(BE40:BK40,"&gt;0")</f>
        <v>15.21</v>
      </c>
    </row>
    <row r="41" spans="1:64" ht="14.4" x14ac:dyDescent="0.3">
      <c r="A41" s="107">
        <v>44429.644931539355</v>
      </c>
      <c r="B41" s="108" t="s">
        <v>252</v>
      </c>
      <c r="C41" s="108">
        <v>3171470</v>
      </c>
      <c r="D41" s="108">
        <v>0</v>
      </c>
      <c r="E41" s="108">
        <v>727</v>
      </c>
      <c r="F41" s="108">
        <v>567906300</v>
      </c>
      <c r="G41" s="108" t="s">
        <v>321</v>
      </c>
      <c r="H41" s="108" t="s">
        <v>321</v>
      </c>
      <c r="I41" s="108" t="s">
        <v>321</v>
      </c>
      <c r="J41" s="108" t="s">
        <v>321</v>
      </c>
      <c r="K41" s="108" t="s">
        <v>74</v>
      </c>
      <c r="L41" s="108" t="s">
        <v>321</v>
      </c>
      <c r="M41" s="108" t="s">
        <v>70</v>
      </c>
      <c r="N41" s="108" t="s">
        <v>321</v>
      </c>
      <c r="O41" s="108" t="s">
        <v>74</v>
      </c>
      <c r="P41" s="108" t="s">
        <v>309</v>
      </c>
      <c r="Q41" s="108" t="s">
        <v>74</v>
      </c>
      <c r="R41" s="108" t="s">
        <v>74</v>
      </c>
      <c r="S41" s="108" t="s">
        <v>310</v>
      </c>
      <c r="T41" s="108" t="s">
        <v>74</v>
      </c>
      <c r="U41" s="108" t="s">
        <v>309</v>
      </c>
      <c r="V41" s="108" t="s">
        <v>310</v>
      </c>
      <c r="W41" s="108" t="s">
        <v>311</v>
      </c>
      <c r="X41" s="108" t="s">
        <v>311</v>
      </c>
      <c r="Y41" s="108" t="s">
        <v>311</v>
      </c>
      <c r="Z41" s="108" t="s">
        <v>311</v>
      </c>
      <c r="AA41" s="108" t="s">
        <v>311</v>
      </c>
      <c r="AB41" s="108" t="s">
        <v>311</v>
      </c>
      <c r="AC41" s="108" t="s">
        <v>311</v>
      </c>
      <c r="AD41" s="108" t="s">
        <v>311</v>
      </c>
      <c r="AE41" s="108">
        <v>15</v>
      </c>
      <c r="AF41" s="108" t="s">
        <v>312</v>
      </c>
      <c r="AG41" s="108" t="s">
        <v>316</v>
      </c>
      <c r="AH41" s="108" t="s">
        <v>314</v>
      </c>
      <c r="AI41" s="108" t="s">
        <v>316</v>
      </c>
      <c r="AJ41" s="108" t="s">
        <v>317</v>
      </c>
      <c r="AK41" s="108" t="s">
        <v>317</v>
      </c>
      <c r="AL41" s="108" t="s">
        <v>322</v>
      </c>
      <c r="AM41" s="108" t="s">
        <v>317</v>
      </c>
      <c r="AN41" s="108" t="s">
        <v>317</v>
      </c>
      <c r="AO41" s="108" t="s">
        <v>317</v>
      </c>
      <c r="AP41" s="108" t="s">
        <v>317</v>
      </c>
      <c r="AQ41" s="108" t="s">
        <v>316</v>
      </c>
      <c r="AR41" s="108" t="s">
        <v>317</v>
      </c>
      <c r="AS41" s="108" t="s">
        <v>317</v>
      </c>
      <c r="AT41" s="108" t="s">
        <v>317</v>
      </c>
      <c r="AU41" s="108" t="s">
        <v>315</v>
      </c>
      <c r="AV41" s="108" t="s">
        <v>317</v>
      </c>
      <c r="AW41" s="108" t="s">
        <v>317</v>
      </c>
      <c r="AX41" s="108" t="s">
        <v>317</v>
      </c>
      <c r="AY41" s="108" t="s">
        <v>377</v>
      </c>
      <c r="AZ41" s="109">
        <f>VLOOKUP(C41,kvkData!C41:P166,12,FALSE)</f>
        <v>2646971</v>
      </c>
      <c r="BA41" s="109">
        <f>VLOOKUP(C41,kvkData!C41:Q166,13,FALSE)</f>
        <v>5836568</v>
      </c>
      <c r="BB41" s="105">
        <f>VLOOKUP(C41,kvkData!C41:P166,13,FALSE)</f>
        <v>5836568</v>
      </c>
      <c r="BC41" s="149">
        <f>IF(formData!BB41&gt;25000000,16,IF(AND(15000000&lt;formData!BB41,formData!BB41&lt;25000000),10,IF(AND(10000000&lt;formData!BB41,formData!BB41&lt;15000000),6,IF(AND(10000000&gt;formData!BB41,formData!BB41&gt;5000000),3,IF(formData!BB41&lt;5000000,1,)))))</f>
        <v>3</v>
      </c>
      <c r="BD41" s="105">
        <f>VLOOKUP(C41,kvkData!C41:Q166,14,FALSE)</f>
        <v>265000000</v>
      </c>
      <c r="BE41" s="146">
        <f>IF(AND(ISNUMBER(formData!BD41),formData!BD41&gt;500000000),2,IF(AND(ISNUMBER(formData!BD41),200000000&lt;formData!BD41,formData!BD41&lt;300000000),1.5,IF(AND(ISNUMBER(formData!BD41),100000000&lt;formData!BD41,formData!BD41&lt;200000000),1,IF(100000000&gt;formData!BD41,0,"No record"))))</f>
        <v>1.5</v>
      </c>
      <c r="BF41" s="146">
        <f>IF(formData!D41&gt;667,10,IF(AND(499&lt;formData!D41,formData!D41&lt;666),formData!D41*0.015,IF(AND(399&lt;formData!D41,formData!D41&lt;500),formData!D41*0.012,IF(AND(400&gt;formData!D41,formData!D41&gt;299),formData!D41*0.01,IF(AND(199&lt;formData!D41,formData!D41&lt;300),formData!D41*0.0075,IF(AND(99&lt;formData!D41,formData!D41&lt;200),formData!D41*0.005,IF(formData!D41&lt;100,formData!D41*0.002)))))))</f>
        <v>0</v>
      </c>
      <c r="BG41" s="147">
        <f>IF(formData!E41&gt;601,5,IF(AND(501&lt;formData!E41,formData!E41&lt;601),4,IF(AND(401&lt;formData!E41,formData!E41&lt;501),3,IF(AND(401&gt;formData!E41,formData!E41&gt;301),2,IF(AND(201&lt;formData!E41,formData!E41&lt;301),1.5,IF(AND(101&lt;formData!E41,formData!E41&lt;201),1,IF(AND(formData!E41&gt;10,formData!E41&lt;101),0.5,IF(formData!E41&lt;11,0))))))))</f>
        <v>5</v>
      </c>
      <c r="BH41" s="147">
        <f>COUNTIF(G41:N41,"Legendary")*1+COUNTIF(G41:N41,"Legendary(ST)")*1.25+COUNTIF(G41:N41,"Epic")*0.5+COUNTIF(G41:N41,"Epic(ST)")*0.75</f>
        <v>2</v>
      </c>
      <c r="BI41" s="147">
        <f>COUNTIF(O41:V41,"Legendary")*1+COUNTIF(O41:V41,"Legendary(ST)")*1.25+COUNTIF(O41:V41,"Epic")*0.5+COUNTIF(O41:V41,"Epic(ST)")*0.75</f>
        <v>6</v>
      </c>
      <c r="BJ41" s="147">
        <f>COUNTIF(W41:AD41,"Legendary")*1+COUNTIF(W41:AD41,"Legendary(ST)")*1.25+COUNTIF(W41:AD41,"Epic")*0.5+COUNTIF(W41:AD41,"Epic(ST)")*0.75</f>
        <v>0</v>
      </c>
      <c r="BK41" s="147">
        <f>IF(formData!BB41&gt;25000000,16,IF(AND(15000000&lt;formData!BB41,formData!BB41&lt;25000000),10,IF(AND(10000000&lt;formData!BB41,formData!BB41&lt;15000000),6,IF(AND(10000000&gt;formData!BB41,formData!BB41&gt;5000000),3,IF(formData!BB41&lt;5000000,1,)))))</f>
        <v>3</v>
      </c>
      <c r="BL41" s="9">
        <f>SUMIF(BE41:BK41,"&gt;0")</f>
        <v>17.5</v>
      </c>
    </row>
    <row r="42" spans="1:64" ht="14.4" x14ac:dyDescent="0.3">
      <c r="A42" s="107">
        <v>44429.648099421298</v>
      </c>
      <c r="B42" s="108" t="s">
        <v>378</v>
      </c>
      <c r="C42" s="108">
        <v>65681232</v>
      </c>
      <c r="D42" s="108">
        <v>149</v>
      </c>
      <c r="E42" s="108">
        <v>491</v>
      </c>
      <c r="F42" s="108">
        <v>90000000</v>
      </c>
      <c r="G42" s="108" t="s">
        <v>310</v>
      </c>
      <c r="H42" s="108" t="s">
        <v>310</v>
      </c>
      <c r="I42" s="108" t="s">
        <v>321</v>
      </c>
      <c r="J42" s="108" t="s">
        <v>310</v>
      </c>
      <c r="K42" s="108" t="s">
        <v>310</v>
      </c>
      <c r="L42" s="108" t="s">
        <v>310</v>
      </c>
      <c r="M42" s="108" t="s">
        <v>321</v>
      </c>
      <c r="N42" s="108" t="s">
        <v>310</v>
      </c>
      <c r="O42" s="108" t="s">
        <v>332</v>
      </c>
      <c r="P42" s="108" t="s">
        <v>332</v>
      </c>
      <c r="Q42" s="108" t="s">
        <v>332</v>
      </c>
      <c r="R42" s="108" t="s">
        <v>332</v>
      </c>
      <c r="S42" s="108" t="s">
        <v>332</v>
      </c>
      <c r="T42" s="108" t="s">
        <v>332</v>
      </c>
      <c r="U42" s="108" t="s">
        <v>332</v>
      </c>
      <c r="V42" s="108" t="s">
        <v>332</v>
      </c>
      <c r="W42" s="108" t="s">
        <v>74</v>
      </c>
      <c r="X42" s="108" t="s">
        <v>74</v>
      </c>
      <c r="Y42" s="108" t="s">
        <v>74</v>
      </c>
      <c r="Z42" s="108" t="s">
        <v>310</v>
      </c>
      <c r="AA42" s="108" t="s">
        <v>310</v>
      </c>
      <c r="AB42" s="108" t="s">
        <v>310</v>
      </c>
      <c r="AC42" s="108" t="s">
        <v>74</v>
      </c>
      <c r="AD42" s="108" t="s">
        <v>74</v>
      </c>
      <c r="AE42" s="108">
        <v>14</v>
      </c>
      <c r="AF42" s="108" t="s">
        <v>312</v>
      </c>
      <c r="AG42" s="108" t="s">
        <v>317</v>
      </c>
      <c r="AH42" s="108" t="s">
        <v>317</v>
      </c>
      <c r="AI42" s="108" t="s">
        <v>317</v>
      </c>
      <c r="AJ42" s="108" t="s">
        <v>317</v>
      </c>
      <c r="AK42" s="108" t="s">
        <v>317</v>
      </c>
      <c r="AL42" s="108" t="s">
        <v>317</v>
      </c>
      <c r="AM42" s="108" t="s">
        <v>317</v>
      </c>
      <c r="AN42" s="108" t="s">
        <v>317</v>
      </c>
      <c r="AO42" s="108" t="s">
        <v>317</v>
      </c>
      <c r="AP42" s="108" t="s">
        <v>317</v>
      </c>
      <c r="AQ42" s="108" t="s">
        <v>317</v>
      </c>
      <c r="AR42" s="108" t="s">
        <v>317</v>
      </c>
      <c r="AS42" s="108" t="s">
        <v>317</v>
      </c>
      <c r="AT42" s="108" t="s">
        <v>317</v>
      </c>
      <c r="AU42" s="108" t="s">
        <v>317</v>
      </c>
      <c r="AV42" s="108" t="s">
        <v>317</v>
      </c>
      <c r="AW42" s="108" t="s">
        <v>317</v>
      </c>
      <c r="AX42" s="108" t="s">
        <v>317</v>
      </c>
      <c r="AY42" s="108" t="s">
        <v>379</v>
      </c>
      <c r="AZ42" s="109" t="e">
        <f>VLOOKUP(C42,kvkData!C42:P167,12,FALSE)</f>
        <v>#N/A</v>
      </c>
      <c r="BA42" s="109" t="e">
        <f>VLOOKUP(C42,kvkData!C42:Q167,13,FALSE)</f>
        <v>#N/A</v>
      </c>
      <c r="BB42" s="105" t="e">
        <f>VLOOKUP(C42,kvkData!C42:P167,13,FALSE)</f>
        <v>#N/A</v>
      </c>
      <c r="BC42" s="149" t="e">
        <f>IF(formData!BB42&gt;25000000,16,IF(AND(15000000&lt;formData!BB42,formData!BB42&lt;25000000),10,IF(AND(10000000&lt;formData!BB42,formData!BB42&lt;15000000),6,IF(AND(10000000&gt;formData!BB42,formData!BB42&gt;5000000),3,IF(formData!BB42&lt;5000000,1,)))))</f>
        <v>#N/A</v>
      </c>
      <c r="BD42" s="105" t="e">
        <f>VLOOKUP(C42,kvkData!C42:Q167,14,FALSE)</f>
        <v>#N/A</v>
      </c>
      <c r="BE42" s="146" t="e">
        <f>IF(AND(ISNUMBER(formData!BD42),formData!BD42&gt;500000000),2,IF(AND(ISNUMBER(formData!BD42),200000000&lt;formData!BD42,formData!BD42&lt;300000000),1.5,IF(AND(ISNUMBER(formData!BD42),100000000&lt;formData!BD42,formData!BD42&lt;200000000),1,IF(100000000&gt;formData!BD42,0,"No record"))))</f>
        <v>#N/A</v>
      </c>
      <c r="BF42" s="146">
        <f>IF(formData!D42&gt;667,10,IF(AND(499&lt;formData!D42,formData!D42&lt;666),formData!D42*0.015,IF(AND(399&lt;formData!D42,formData!D42&lt;500),formData!D42*0.012,IF(AND(400&gt;formData!D42,formData!D42&gt;299),formData!D42*0.01,IF(AND(199&lt;formData!D42,formData!D42&lt;300),formData!D42*0.0075,IF(AND(99&lt;formData!D42,formData!D42&lt;200),formData!D42*0.005,IF(formData!D42&lt;100,formData!D42*0.002)))))))</f>
        <v>0.745</v>
      </c>
      <c r="BG42" s="147">
        <f>IF(formData!E42&gt;601,5,IF(AND(501&lt;formData!E42,formData!E42&lt;601),4,IF(AND(401&lt;formData!E42,formData!E42&lt;501),3,IF(AND(401&gt;formData!E42,formData!E42&gt;301),2,IF(AND(201&lt;formData!E42,formData!E42&lt;301),1.5,IF(AND(101&lt;formData!E42,formData!E42&lt;201),1,IF(AND(formData!E42&gt;10,formData!E42&lt;101),0.5,IF(formData!E42&lt;11,0))))))))</f>
        <v>3</v>
      </c>
      <c r="BH42" s="147">
        <f>COUNTIF(G42:N42,"Legendary")*1+COUNTIF(G42:N42,"Legendary(ST)")*1.25+COUNTIF(G42:N42,"Epic")*0.5+COUNTIF(G42:N42,"Epic(ST)")*0.75</f>
        <v>3</v>
      </c>
      <c r="BI42" s="147">
        <f>COUNTIF(O42:V42,"Legendary")*1+COUNTIF(O42:V42,"Legendary(ST)")*1.25+COUNTIF(O42:V42,"Epic")*0.5+COUNTIF(O42:V42,"Epic(ST)")*0.75</f>
        <v>0</v>
      </c>
      <c r="BJ42" s="147">
        <f>COUNTIF(W42:AD42,"Legendary")*1+COUNTIF(W42:AD42,"Legendary(ST)")*1.25+COUNTIF(W42:AD42,"Epic")*0.5+COUNTIF(W42:AD42,"Epic(ST)")*0.75</f>
        <v>5.25</v>
      </c>
      <c r="BK42" s="147" t="e">
        <f>IF(formData!BB42&gt;25000000,16,IF(AND(15000000&lt;formData!BB42,formData!BB42&lt;25000000),10,IF(AND(10000000&lt;formData!BB42,formData!BB42&lt;15000000),6,IF(AND(10000000&gt;formData!BB42,formData!BB42&gt;5000000),3,IF(formData!BB42&lt;5000000,1,)))))</f>
        <v>#N/A</v>
      </c>
      <c r="BL42" s="9">
        <f>SUMIF(BE42:BK42,"&gt;0")</f>
        <v>11.995000000000001</v>
      </c>
    </row>
    <row r="43" spans="1:64" ht="14.4" x14ac:dyDescent="0.3">
      <c r="A43" s="107">
        <v>44429.658080590278</v>
      </c>
      <c r="B43" s="108" t="s">
        <v>380</v>
      </c>
      <c r="C43" s="108">
        <v>13863745</v>
      </c>
      <c r="D43" s="108">
        <v>0</v>
      </c>
      <c r="E43" s="108">
        <v>1329</v>
      </c>
      <c r="F43" s="108">
        <v>1400516</v>
      </c>
      <c r="G43" s="108" t="s">
        <v>74</v>
      </c>
      <c r="H43" s="108" t="s">
        <v>74</v>
      </c>
      <c r="I43" s="108" t="s">
        <v>74</v>
      </c>
      <c r="J43" s="108" t="s">
        <v>74</v>
      </c>
      <c r="K43" s="108" t="s">
        <v>74</v>
      </c>
      <c r="L43" s="108" t="s">
        <v>74</v>
      </c>
      <c r="M43" s="108" t="s">
        <v>310</v>
      </c>
      <c r="N43" s="108" t="s">
        <v>310</v>
      </c>
      <c r="O43" s="108" t="s">
        <v>310</v>
      </c>
      <c r="P43" s="108" t="s">
        <v>310</v>
      </c>
      <c r="Q43" s="108" t="s">
        <v>310</v>
      </c>
      <c r="R43" s="108" t="s">
        <v>310</v>
      </c>
      <c r="S43" s="108" t="s">
        <v>310</v>
      </c>
      <c r="T43" s="108" t="s">
        <v>310</v>
      </c>
      <c r="U43" s="108" t="s">
        <v>311</v>
      </c>
      <c r="V43" s="108" t="s">
        <v>311</v>
      </c>
      <c r="W43" s="108" t="s">
        <v>74</v>
      </c>
      <c r="X43" s="108" t="s">
        <v>74</v>
      </c>
      <c r="Y43" s="108" t="s">
        <v>310</v>
      </c>
      <c r="Z43" s="108" t="s">
        <v>310</v>
      </c>
      <c r="AA43" s="108" t="s">
        <v>310</v>
      </c>
      <c r="AB43" s="108" t="s">
        <v>310</v>
      </c>
      <c r="AC43" s="108" t="s">
        <v>311</v>
      </c>
      <c r="AD43" s="108" t="s">
        <v>311</v>
      </c>
      <c r="AE43" s="109" t="s">
        <v>324</v>
      </c>
      <c r="AF43" s="108" t="s">
        <v>327</v>
      </c>
      <c r="AG43" s="108" t="s">
        <v>322</v>
      </c>
      <c r="AH43" s="108" t="s">
        <v>322</v>
      </c>
      <c r="AI43" s="108" t="s">
        <v>314</v>
      </c>
      <c r="AJ43" s="108" t="s">
        <v>317</v>
      </c>
      <c r="AK43" s="108" t="s">
        <v>317</v>
      </c>
      <c r="AL43" s="108" t="s">
        <v>317</v>
      </c>
      <c r="AM43" s="108" t="s">
        <v>317</v>
      </c>
      <c r="AN43" s="108" t="s">
        <v>317</v>
      </c>
      <c r="AO43" s="108" t="s">
        <v>317</v>
      </c>
      <c r="AP43" s="108" t="s">
        <v>317</v>
      </c>
      <c r="AQ43" s="108" t="s">
        <v>317</v>
      </c>
      <c r="AR43" s="108" t="s">
        <v>317</v>
      </c>
      <c r="AS43" s="108" t="s">
        <v>317</v>
      </c>
      <c r="AT43" s="108" t="s">
        <v>317</v>
      </c>
      <c r="AU43" s="108" t="s">
        <v>317</v>
      </c>
      <c r="AV43" s="108" t="s">
        <v>317</v>
      </c>
      <c r="AW43" s="108" t="s">
        <v>317</v>
      </c>
      <c r="AX43" s="108" t="s">
        <v>317</v>
      </c>
      <c r="AY43" s="108" t="s">
        <v>381</v>
      </c>
      <c r="AZ43" s="109" t="e">
        <f>VLOOKUP(C43,kvkData!C43:P168,12,FALSE)</f>
        <v>#N/A</v>
      </c>
      <c r="BA43" s="109" t="e">
        <f>VLOOKUP(C43,kvkData!C43:Q168,13,FALSE)</f>
        <v>#N/A</v>
      </c>
      <c r="BB43" s="105" t="e">
        <f>VLOOKUP(C43,kvkData!C43:P168,13,FALSE)</f>
        <v>#N/A</v>
      </c>
      <c r="BC43" s="149" t="e">
        <f>IF(formData!BB43&gt;25000000,16,IF(AND(15000000&lt;formData!BB43,formData!BB43&lt;25000000),10,IF(AND(10000000&lt;formData!BB43,formData!BB43&lt;15000000),6,IF(AND(10000000&gt;formData!BB43,formData!BB43&gt;5000000),3,IF(formData!BB43&lt;5000000,1,)))))</f>
        <v>#N/A</v>
      </c>
      <c r="BD43" s="105" t="e">
        <f>VLOOKUP(C43,kvkData!C43:Q168,14,FALSE)</f>
        <v>#N/A</v>
      </c>
      <c r="BE43" s="146" t="e">
        <f>IF(AND(ISNUMBER(formData!BD43),formData!BD43&gt;500000000),2,IF(AND(ISNUMBER(formData!BD43),200000000&lt;formData!BD43,formData!BD43&lt;300000000),1.5,IF(AND(ISNUMBER(formData!BD43),100000000&lt;formData!BD43,formData!BD43&lt;200000000),1,IF(100000000&gt;formData!BD43,0,"No record"))))</f>
        <v>#N/A</v>
      </c>
      <c r="BF43" s="146">
        <f>IF(formData!D43&gt;667,10,IF(AND(499&lt;formData!D43,formData!D43&lt;666),formData!D43*0.015,IF(AND(399&lt;formData!D43,formData!D43&lt;500),formData!D43*0.012,IF(AND(400&gt;formData!D43,formData!D43&gt;299),formData!D43*0.01,IF(AND(199&lt;formData!D43,formData!D43&lt;300),formData!D43*0.0075,IF(AND(99&lt;formData!D43,formData!D43&lt;200),formData!D43*0.005,IF(formData!D43&lt;100,formData!D43*0.002)))))))</f>
        <v>0</v>
      </c>
      <c r="BG43" s="147">
        <f>IF(formData!E43&gt;601,5,IF(AND(501&lt;formData!E43,formData!E43&lt;601),4,IF(AND(401&lt;formData!E43,formData!E43&lt;501),3,IF(AND(401&gt;formData!E43,formData!E43&gt;301),2,IF(AND(201&lt;formData!E43,formData!E43&lt;301),1.5,IF(AND(101&lt;formData!E43,formData!E43&lt;201),1,IF(AND(formData!E43&gt;10,formData!E43&lt;101),0.5,IF(formData!E43&lt;11,0))))))))</f>
        <v>5</v>
      </c>
      <c r="BH43" s="147">
        <f>COUNTIF(G43:N43,"Legendary")*1+COUNTIF(G43:N43,"Legendary(ST)")*1.25+COUNTIF(G43:N43,"Epic")*0.5+COUNTIF(G43:N43,"Epic(ST)")*0.75</f>
        <v>5.5</v>
      </c>
      <c r="BI43" s="147">
        <f>COUNTIF(O43:V43,"Legendary")*1+COUNTIF(O43:V43,"Legendary(ST)")*1.25+COUNTIF(O43:V43,"Epic")*0.5+COUNTIF(O43:V43,"Epic(ST)")*0.75</f>
        <v>3</v>
      </c>
      <c r="BJ43" s="147">
        <f>COUNTIF(W43:AD43,"Legendary")*1+COUNTIF(W43:AD43,"Legendary(ST)")*1.25+COUNTIF(W43:AD43,"Epic")*0.5+COUNTIF(W43:AD43,"Epic(ST)")*0.75</f>
        <v>3.5</v>
      </c>
      <c r="BK43" s="147" t="e">
        <f>IF(formData!BB43&gt;25000000,16,IF(AND(15000000&lt;formData!BB43,formData!BB43&lt;25000000),10,IF(AND(10000000&lt;formData!BB43,formData!BB43&lt;15000000),6,IF(AND(10000000&gt;formData!BB43,formData!BB43&gt;5000000),3,IF(formData!BB43&lt;5000000,1,)))))</f>
        <v>#N/A</v>
      </c>
      <c r="BL43" s="9">
        <f>SUMIF(BE43:BK43,"&gt;0")</f>
        <v>17</v>
      </c>
    </row>
    <row r="44" spans="1:64" ht="14.4" x14ac:dyDescent="0.3">
      <c r="A44" s="107">
        <v>44429.666120277776</v>
      </c>
      <c r="B44" s="108" t="s">
        <v>119</v>
      </c>
      <c r="C44" s="108">
        <v>32736979</v>
      </c>
      <c r="D44" s="108">
        <v>800</v>
      </c>
      <c r="E44" s="108">
        <v>400</v>
      </c>
      <c r="F44" s="108">
        <v>1500000</v>
      </c>
      <c r="G44" s="108" t="s">
        <v>309</v>
      </c>
      <c r="H44" s="108" t="s">
        <v>309</v>
      </c>
      <c r="I44" s="108" t="s">
        <v>74</v>
      </c>
      <c r="J44" s="108" t="s">
        <v>310</v>
      </c>
      <c r="K44" s="108" t="s">
        <v>74</v>
      </c>
      <c r="L44" s="108" t="s">
        <v>74</v>
      </c>
      <c r="M44" s="108" t="s">
        <v>74</v>
      </c>
      <c r="N44" s="108" t="s">
        <v>310</v>
      </c>
      <c r="O44" s="108" t="s">
        <v>321</v>
      </c>
      <c r="P44" s="108" t="s">
        <v>332</v>
      </c>
      <c r="Q44" s="108" t="s">
        <v>332</v>
      </c>
      <c r="R44" s="108" t="s">
        <v>332</v>
      </c>
      <c r="S44" s="108" t="s">
        <v>332</v>
      </c>
      <c r="T44" s="108" t="s">
        <v>332</v>
      </c>
      <c r="U44" s="108" t="s">
        <v>332</v>
      </c>
      <c r="V44" s="108" t="s">
        <v>332</v>
      </c>
      <c r="W44" s="108" t="s">
        <v>332</v>
      </c>
      <c r="X44" s="108" t="s">
        <v>332</v>
      </c>
      <c r="Y44" s="108" t="s">
        <v>332</v>
      </c>
      <c r="Z44" s="108" t="s">
        <v>332</v>
      </c>
      <c r="AA44" s="108" t="s">
        <v>321</v>
      </c>
      <c r="AB44" s="108" t="s">
        <v>332</v>
      </c>
      <c r="AC44" s="108" t="s">
        <v>332</v>
      </c>
      <c r="AD44" s="108" t="s">
        <v>332</v>
      </c>
      <c r="AE44" s="108">
        <v>14</v>
      </c>
      <c r="AF44" s="108" t="s">
        <v>312</v>
      </c>
      <c r="AG44" s="108" t="s">
        <v>317</v>
      </c>
      <c r="AH44" s="108" t="s">
        <v>317</v>
      </c>
      <c r="AI44" s="108" t="s">
        <v>317</v>
      </c>
      <c r="AJ44" s="108" t="s">
        <v>317</v>
      </c>
      <c r="AK44" s="108" t="s">
        <v>317</v>
      </c>
      <c r="AL44" s="108" t="s">
        <v>317</v>
      </c>
      <c r="AM44" s="108" t="s">
        <v>317</v>
      </c>
      <c r="AN44" s="108" t="s">
        <v>317</v>
      </c>
      <c r="AO44" s="108" t="s">
        <v>317</v>
      </c>
      <c r="AP44" s="108" t="s">
        <v>317</v>
      </c>
      <c r="AQ44" s="108" t="s">
        <v>317</v>
      </c>
      <c r="AR44" s="108" t="s">
        <v>317</v>
      </c>
      <c r="AS44" s="108" t="s">
        <v>317</v>
      </c>
      <c r="AT44" s="108" t="s">
        <v>317</v>
      </c>
      <c r="AU44" s="108" t="s">
        <v>317</v>
      </c>
      <c r="AV44" s="108" t="s">
        <v>317</v>
      </c>
      <c r="AW44" s="108" t="s">
        <v>317</v>
      </c>
      <c r="AX44" s="108" t="s">
        <v>317</v>
      </c>
      <c r="AY44" s="108" t="s">
        <v>382</v>
      </c>
      <c r="AZ44" s="109" t="e">
        <f>VLOOKUP(C44,kvkData!C44:P169,12,FALSE)</f>
        <v>#N/A</v>
      </c>
      <c r="BA44" s="109" t="e">
        <f>VLOOKUP(C44,kvkData!C44:Q169,13,FALSE)</f>
        <v>#N/A</v>
      </c>
      <c r="BB44" s="105" t="e">
        <f>VLOOKUP(C44,kvkData!C44:P169,13,FALSE)</f>
        <v>#N/A</v>
      </c>
      <c r="BC44" s="149" t="e">
        <f>IF(formData!BB44&gt;25000000,16,IF(AND(15000000&lt;formData!BB44,formData!BB44&lt;25000000),10,IF(AND(10000000&lt;formData!BB44,formData!BB44&lt;15000000),6,IF(AND(10000000&gt;formData!BB44,formData!BB44&gt;5000000),3,IF(formData!BB44&lt;5000000,1,)))))</f>
        <v>#N/A</v>
      </c>
      <c r="BD44" s="105" t="e">
        <f>VLOOKUP(C44,kvkData!C44:Q169,14,FALSE)</f>
        <v>#N/A</v>
      </c>
      <c r="BE44" s="146" t="e">
        <f>IF(AND(ISNUMBER(formData!BD44),formData!BD44&gt;500000000),2,IF(AND(ISNUMBER(formData!BD44),200000000&lt;formData!BD44,formData!BD44&lt;300000000),1.5,IF(AND(ISNUMBER(formData!BD44),100000000&lt;formData!BD44,formData!BD44&lt;200000000),1,IF(100000000&gt;formData!BD44,0,"No record"))))</f>
        <v>#N/A</v>
      </c>
      <c r="BF44" s="146">
        <f>IF(formData!D44&gt;667,10,IF(AND(499&lt;formData!D44,formData!D44&lt;666),formData!D44*0.015,IF(AND(399&lt;formData!D44,formData!D44&lt;500),formData!D44*0.012,IF(AND(400&gt;formData!D44,formData!D44&gt;299),formData!D44*0.01,IF(AND(199&lt;formData!D44,formData!D44&lt;300),formData!D44*0.0075,IF(AND(99&lt;formData!D44,formData!D44&lt;200),formData!D44*0.005,IF(formData!D44&lt;100,formData!D44*0.002)))))))</f>
        <v>10</v>
      </c>
      <c r="BG44" s="147">
        <f>IF(formData!E44&gt;601,5,IF(AND(501&lt;formData!E44,formData!E44&lt;601),4,IF(AND(401&lt;formData!E44,formData!E44&lt;501),3,IF(AND(401&gt;formData!E44,formData!E44&gt;301),2,IF(AND(201&lt;formData!E44,formData!E44&lt;301),1.5,IF(AND(101&lt;formData!E44,formData!E44&lt;201),1,IF(AND(formData!E44&gt;10,formData!E44&lt;101),0.5,IF(formData!E44&lt;11,0))))))))</f>
        <v>2</v>
      </c>
      <c r="BH44" s="147">
        <f>COUNTIF(G44:N44,"Legendary")*1+COUNTIF(G44:N44,"Legendary(ST)")*1.25+COUNTIF(G44:N44,"Epic")*0.5+COUNTIF(G44:N44,"Epic(ST)")*0.75</f>
        <v>6</v>
      </c>
      <c r="BI44" s="147">
        <f>COUNTIF(O44:V44,"Legendary")*1+COUNTIF(O44:V44,"Legendary(ST)")*1.25+COUNTIF(O44:V44,"Epic")*0.5+COUNTIF(O44:V44,"Epic(ST)")*0.75</f>
        <v>0</v>
      </c>
      <c r="BJ44" s="147">
        <f>COUNTIF(W44:AD44,"Legendary")*1+COUNTIF(W44:AD44,"Legendary(ST)")*1.25+COUNTIF(W44:AD44,"Epic")*0.5+COUNTIF(W44:AD44,"Epic(ST)")*0.75</f>
        <v>0</v>
      </c>
      <c r="BK44" s="147" t="e">
        <f>IF(formData!BB44&gt;25000000,16,IF(AND(15000000&lt;formData!BB44,formData!BB44&lt;25000000),10,IF(AND(10000000&lt;formData!BB44,formData!BB44&lt;15000000),6,IF(AND(10000000&gt;formData!BB44,formData!BB44&gt;5000000),3,IF(formData!BB44&lt;5000000,1,)))))</f>
        <v>#N/A</v>
      </c>
      <c r="BL44" s="9">
        <f>SUMIF(BE44:BK44,"&gt;0")</f>
        <v>18</v>
      </c>
    </row>
    <row r="45" spans="1:64" ht="14.4" x14ac:dyDescent="0.3">
      <c r="A45" s="107">
        <v>44429.667228171296</v>
      </c>
      <c r="B45" s="108" t="s">
        <v>383</v>
      </c>
      <c r="C45" s="108">
        <v>19841062</v>
      </c>
      <c r="D45" s="108">
        <v>88</v>
      </c>
      <c r="E45" s="108">
        <v>2070</v>
      </c>
      <c r="F45" s="108">
        <v>2000000000000</v>
      </c>
      <c r="G45" s="108" t="s">
        <v>332</v>
      </c>
      <c r="H45" s="108" t="s">
        <v>332</v>
      </c>
      <c r="I45" s="108" t="s">
        <v>332</v>
      </c>
      <c r="J45" s="108" t="s">
        <v>332</v>
      </c>
      <c r="K45" s="108" t="s">
        <v>332</v>
      </c>
      <c r="L45" s="108" t="s">
        <v>332</v>
      </c>
      <c r="M45" s="108" t="s">
        <v>332</v>
      </c>
      <c r="N45" s="108" t="s">
        <v>332</v>
      </c>
      <c r="O45" s="108" t="s">
        <v>332</v>
      </c>
      <c r="P45" s="108" t="s">
        <v>332</v>
      </c>
      <c r="Q45" s="108" t="s">
        <v>332</v>
      </c>
      <c r="R45" s="108" t="s">
        <v>332</v>
      </c>
      <c r="S45" s="108" t="s">
        <v>332</v>
      </c>
      <c r="T45" s="108" t="s">
        <v>332</v>
      </c>
      <c r="U45" s="108" t="s">
        <v>332</v>
      </c>
      <c r="V45" s="108" t="s">
        <v>332</v>
      </c>
      <c r="W45" s="108" t="s">
        <v>332</v>
      </c>
      <c r="X45" s="108" t="s">
        <v>332</v>
      </c>
      <c r="Y45" s="108" t="s">
        <v>332</v>
      </c>
      <c r="Z45" s="108" t="s">
        <v>332</v>
      </c>
      <c r="AA45" s="108" t="s">
        <v>332</v>
      </c>
      <c r="AB45" s="108" t="s">
        <v>332</v>
      </c>
      <c r="AC45" s="108" t="s">
        <v>332</v>
      </c>
      <c r="AD45" s="108" t="s">
        <v>332</v>
      </c>
      <c r="AE45" s="108">
        <v>15</v>
      </c>
      <c r="AF45" s="108" t="s">
        <v>312</v>
      </c>
      <c r="AG45" s="108" t="s">
        <v>322</v>
      </c>
      <c r="AH45" s="108" t="s">
        <v>322</v>
      </c>
      <c r="AI45" s="108" t="s">
        <v>322</v>
      </c>
      <c r="AJ45" s="108" t="s">
        <v>322</v>
      </c>
      <c r="AK45" s="108" t="s">
        <v>322</v>
      </c>
      <c r="AL45" s="108" t="s">
        <v>322</v>
      </c>
      <c r="AM45" s="108" t="s">
        <v>322</v>
      </c>
      <c r="AN45" s="108" t="s">
        <v>322</v>
      </c>
      <c r="AO45" s="108" t="s">
        <v>322</v>
      </c>
      <c r="AP45" s="108" t="s">
        <v>322</v>
      </c>
      <c r="AQ45" s="108" t="s">
        <v>322</v>
      </c>
      <c r="AR45" s="108" t="s">
        <v>322</v>
      </c>
      <c r="AS45" s="108" t="s">
        <v>322</v>
      </c>
      <c r="AT45" s="108" t="s">
        <v>322</v>
      </c>
      <c r="AU45" s="108" t="s">
        <v>322</v>
      </c>
      <c r="AV45" s="108" t="s">
        <v>322</v>
      </c>
      <c r="AW45" s="108" t="s">
        <v>322</v>
      </c>
      <c r="AX45" s="108" t="s">
        <v>322</v>
      </c>
      <c r="AY45" s="108" t="s">
        <v>384</v>
      </c>
      <c r="AZ45" s="109">
        <f>VLOOKUP(C45,kvkData!C45:P170,12,FALSE)</f>
        <v>2641817</v>
      </c>
      <c r="BA45" s="109">
        <f>VLOOKUP(C45,kvkData!C45:Q170,13,FALSE)</f>
        <v>6600344</v>
      </c>
      <c r="BB45" s="105">
        <f>VLOOKUP(C45,kvkData!C45:P170,13,FALSE)</f>
        <v>6600344</v>
      </c>
      <c r="BC45" s="149">
        <f>IF(formData!BB45&gt;25000000,16,IF(AND(15000000&lt;formData!BB45,formData!BB45&lt;25000000),10,IF(AND(10000000&lt;formData!BB45,formData!BB45&lt;15000000),6,IF(AND(10000000&gt;formData!BB45,formData!BB45&gt;5000000),3,IF(formData!BB45&lt;5000000,1,)))))</f>
        <v>3</v>
      </c>
      <c r="BD45" s="105">
        <f>VLOOKUP(C45,kvkData!C45:Q170,14,FALSE)</f>
        <v>125000000</v>
      </c>
      <c r="BE45" s="146">
        <f>IF(AND(ISNUMBER(formData!BD45),formData!BD45&gt;500000000),2,IF(AND(ISNUMBER(formData!BD45),200000000&lt;formData!BD45,formData!BD45&lt;300000000),1.5,IF(AND(ISNUMBER(formData!BD45),100000000&lt;formData!BD45,formData!BD45&lt;200000000),1,IF(100000000&gt;formData!BD45,0,"No record"))))</f>
        <v>1</v>
      </c>
      <c r="BF45" s="146">
        <f>IF(formData!D45&gt;667,10,IF(AND(499&lt;formData!D45,formData!D45&lt;666),formData!D45*0.015,IF(AND(399&lt;formData!D45,formData!D45&lt;500),formData!D45*0.012,IF(AND(400&gt;formData!D45,formData!D45&gt;299),formData!D45*0.01,IF(AND(199&lt;formData!D45,formData!D45&lt;300),formData!D45*0.0075,IF(AND(99&lt;formData!D45,formData!D45&lt;200),formData!D45*0.005,IF(formData!D45&lt;100,formData!D45*0.002)))))))</f>
        <v>0.17599999999999999</v>
      </c>
      <c r="BG45" s="147">
        <f>IF(formData!E45&gt;601,5,IF(AND(501&lt;formData!E45,formData!E45&lt;601),4,IF(AND(401&lt;formData!E45,formData!E45&lt;501),3,IF(AND(401&gt;formData!E45,formData!E45&gt;301),2,IF(AND(201&lt;formData!E45,formData!E45&lt;301),1.5,IF(AND(101&lt;formData!E45,formData!E45&lt;201),1,IF(AND(formData!E45&gt;10,formData!E45&lt;101),0.5,IF(formData!E45&lt;11,0))))))))</f>
        <v>5</v>
      </c>
      <c r="BH45" s="147">
        <f>COUNTIF(G45:N45,"Legendary")*1+COUNTIF(G45:N45,"Legendary(ST)")*1.25+COUNTIF(G45:N45,"Epic")*0.5+COUNTIF(G45:N45,"Epic(ST)")*0.75</f>
        <v>0</v>
      </c>
      <c r="BI45" s="147">
        <f>COUNTIF(O45:V45,"Legendary")*1+COUNTIF(O45:V45,"Legendary(ST)")*1.25+COUNTIF(O45:V45,"Epic")*0.5+COUNTIF(O45:V45,"Epic(ST)")*0.75</f>
        <v>0</v>
      </c>
      <c r="BJ45" s="147">
        <f>COUNTIF(W45:AD45,"Legendary")*1+COUNTIF(W45:AD45,"Legendary(ST)")*1.25+COUNTIF(W45:AD45,"Epic")*0.5+COUNTIF(W45:AD45,"Epic(ST)")*0.75</f>
        <v>0</v>
      </c>
      <c r="BK45" s="147">
        <f>IF(formData!BB45&gt;25000000,16,IF(AND(15000000&lt;formData!BB45,formData!BB45&lt;25000000),10,IF(AND(10000000&lt;formData!BB45,formData!BB45&lt;15000000),6,IF(AND(10000000&gt;formData!BB45,formData!BB45&gt;5000000),3,IF(formData!BB45&lt;5000000,1,)))))</f>
        <v>3</v>
      </c>
      <c r="BL45" s="9">
        <f>SUMIF(BE45:BK45,"&gt;0")</f>
        <v>9.1760000000000002</v>
      </c>
    </row>
    <row r="46" spans="1:64" ht="14.4" x14ac:dyDescent="0.3">
      <c r="A46" s="107">
        <v>44429.668236736106</v>
      </c>
      <c r="B46" s="108" t="s">
        <v>142</v>
      </c>
      <c r="C46" s="108">
        <v>28008325</v>
      </c>
      <c r="D46" s="108">
        <v>448</v>
      </c>
      <c r="E46" s="108">
        <v>940</v>
      </c>
      <c r="F46" s="108">
        <v>70000000</v>
      </c>
      <c r="G46" s="108" t="s">
        <v>310</v>
      </c>
      <c r="H46" s="108" t="s">
        <v>74</v>
      </c>
      <c r="I46" s="108" t="s">
        <v>321</v>
      </c>
      <c r="J46" s="108" t="s">
        <v>310</v>
      </c>
      <c r="K46" s="108" t="s">
        <v>74</v>
      </c>
      <c r="L46" s="108" t="s">
        <v>310</v>
      </c>
      <c r="M46" s="108" t="s">
        <v>310</v>
      </c>
      <c r="N46" s="108" t="s">
        <v>311</v>
      </c>
      <c r="O46" s="108" t="s">
        <v>310</v>
      </c>
      <c r="P46" s="108" t="s">
        <v>309</v>
      </c>
      <c r="Q46" s="108" t="s">
        <v>74</v>
      </c>
      <c r="R46" s="108" t="s">
        <v>321</v>
      </c>
      <c r="S46" s="108" t="s">
        <v>310</v>
      </c>
      <c r="T46" s="108" t="s">
        <v>309</v>
      </c>
      <c r="U46" s="108" t="s">
        <v>310</v>
      </c>
      <c r="V46" s="108" t="s">
        <v>310</v>
      </c>
      <c r="W46" s="108" t="s">
        <v>310</v>
      </c>
      <c r="X46" s="108" t="s">
        <v>309</v>
      </c>
      <c r="Y46" s="108" t="s">
        <v>321</v>
      </c>
      <c r="Z46" s="108" t="s">
        <v>310</v>
      </c>
      <c r="AA46" s="108" t="s">
        <v>74</v>
      </c>
      <c r="AB46" s="108" t="s">
        <v>310</v>
      </c>
      <c r="AC46" s="108" t="s">
        <v>74</v>
      </c>
      <c r="AD46" s="108" t="s">
        <v>311</v>
      </c>
      <c r="AE46" s="108">
        <v>14</v>
      </c>
      <c r="AF46" s="108" t="s">
        <v>312</v>
      </c>
      <c r="AG46" s="108" t="s">
        <v>316</v>
      </c>
      <c r="AH46" s="108" t="s">
        <v>313</v>
      </c>
      <c r="AI46" s="108" t="s">
        <v>317</v>
      </c>
      <c r="AJ46" s="108" t="s">
        <v>317</v>
      </c>
      <c r="AK46" s="108" t="s">
        <v>317</v>
      </c>
      <c r="AL46" s="108" t="s">
        <v>317</v>
      </c>
      <c r="AM46" s="108" t="s">
        <v>317</v>
      </c>
      <c r="AN46" s="108" t="s">
        <v>317</v>
      </c>
      <c r="AO46" s="108" t="s">
        <v>317</v>
      </c>
      <c r="AP46" s="108" t="s">
        <v>317</v>
      </c>
      <c r="AQ46" s="108" t="s">
        <v>317</v>
      </c>
      <c r="AR46" s="108" t="s">
        <v>317</v>
      </c>
      <c r="AS46" s="108" t="s">
        <v>317</v>
      </c>
      <c r="AT46" s="108" t="s">
        <v>317</v>
      </c>
      <c r="AU46" s="108" t="s">
        <v>317</v>
      </c>
      <c r="AV46" s="108" t="s">
        <v>317</v>
      </c>
      <c r="AW46" s="108" t="s">
        <v>317</v>
      </c>
      <c r="AX46" s="108" t="s">
        <v>317</v>
      </c>
      <c r="AY46" s="108" t="s">
        <v>385</v>
      </c>
      <c r="AZ46" s="109" t="e">
        <f>VLOOKUP(C46,kvkData!C46:P171,12,FALSE)</f>
        <v>#N/A</v>
      </c>
      <c r="BA46" s="109" t="e">
        <f>VLOOKUP(C46,kvkData!C46:Q171,13,FALSE)</f>
        <v>#N/A</v>
      </c>
      <c r="BB46" s="105" t="e">
        <f>VLOOKUP(C46,kvkData!C46:P171,13,FALSE)</f>
        <v>#N/A</v>
      </c>
      <c r="BC46" s="149" t="e">
        <f>IF(formData!BB46&gt;25000000,16,IF(AND(15000000&lt;formData!BB46,formData!BB46&lt;25000000),10,IF(AND(10000000&lt;formData!BB46,formData!BB46&lt;15000000),6,IF(AND(10000000&gt;formData!BB46,formData!BB46&gt;5000000),3,IF(formData!BB46&lt;5000000,1,)))))</f>
        <v>#N/A</v>
      </c>
      <c r="BD46" s="105" t="e">
        <f>VLOOKUP(C46,kvkData!C46:Q171,14,FALSE)</f>
        <v>#N/A</v>
      </c>
      <c r="BE46" s="146" t="e">
        <f>IF(AND(ISNUMBER(formData!BD46),formData!BD46&gt;500000000),2,IF(AND(ISNUMBER(formData!BD46),200000000&lt;formData!BD46,formData!BD46&lt;300000000),1.5,IF(AND(ISNUMBER(formData!BD46),100000000&lt;formData!BD46,formData!BD46&lt;200000000),1,IF(100000000&gt;formData!BD46,0,"No record"))))</f>
        <v>#N/A</v>
      </c>
      <c r="BF46" s="146">
        <f>IF(formData!D46&gt;667,10,IF(AND(499&lt;formData!D46,formData!D46&lt;666),formData!D46*0.015,IF(AND(399&lt;formData!D46,formData!D46&lt;500),formData!D46*0.012,IF(AND(400&gt;formData!D46,formData!D46&gt;299),formData!D46*0.01,IF(AND(199&lt;formData!D46,formData!D46&lt;300),formData!D46*0.0075,IF(AND(99&lt;formData!D46,formData!D46&lt;200),formData!D46*0.005,IF(formData!D46&lt;100,formData!D46*0.002)))))))</f>
        <v>5.3760000000000003</v>
      </c>
      <c r="BG46" s="147">
        <f>IF(formData!E46&gt;601,5,IF(AND(501&lt;formData!E46,formData!E46&lt;601),4,IF(AND(401&lt;formData!E46,formData!E46&lt;501),3,IF(AND(401&gt;formData!E46,formData!E46&gt;301),2,IF(AND(201&lt;formData!E46,formData!E46&lt;301),1.5,IF(AND(101&lt;formData!E46,formData!E46&lt;201),1,IF(AND(formData!E46&gt;10,formData!E46&lt;101),0.5,IF(formData!E46&lt;11,0))))))))</f>
        <v>5</v>
      </c>
      <c r="BH46" s="147">
        <f>COUNTIF(G46:N46,"Legendary")*1+COUNTIF(G46:N46,"Legendary(ST)")*1.25+COUNTIF(G46:N46,"Epic")*0.5+COUNTIF(G46:N46,"Epic(ST)")*0.75</f>
        <v>3.5</v>
      </c>
      <c r="BI46" s="147">
        <f>COUNTIF(O46:V46,"Legendary")*1+COUNTIF(O46:V46,"Legendary(ST)")*1.25+COUNTIF(O46:V46,"Epic")*0.5+COUNTIF(O46:V46,"Epic(ST)")*0.75</f>
        <v>4.75</v>
      </c>
      <c r="BJ46" s="147">
        <f>COUNTIF(W46:AD46,"Legendary")*1+COUNTIF(W46:AD46,"Legendary(ST)")*1.25+COUNTIF(W46:AD46,"Epic")*0.5+COUNTIF(W46:AD46,"Epic(ST)")*0.75</f>
        <v>4</v>
      </c>
      <c r="BK46" s="147" t="e">
        <f>IF(formData!BB46&gt;25000000,16,IF(AND(15000000&lt;formData!BB46,formData!BB46&lt;25000000),10,IF(AND(10000000&lt;formData!BB46,formData!BB46&lt;15000000),6,IF(AND(10000000&gt;formData!BB46,formData!BB46&gt;5000000),3,IF(formData!BB46&lt;5000000,1,)))))</f>
        <v>#N/A</v>
      </c>
      <c r="BL46" s="9">
        <f>SUMIF(BE46:BK46,"&gt;0")</f>
        <v>22.626000000000001</v>
      </c>
    </row>
    <row r="47" spans="1:64" ht="14.4" x14ac:dyDescent="0.3">
      <c r="A47" s="107">
        <v>44429.674639467594</v>
      </c>
      <c r="B47" s="108" t="s">
        <v>386</v>
      </c>
      <c r="C47" s="108">
        <v>21556858</v>
      </c>
      <c r="D47" s="108">
        <v>125</v>
      </c>
      <c r="E47" s="108">
        <v>646</v>
      </c>
      <c r="F47" s="108">
        <v>329315000</v>
      </c>
      <c r="G47" s="108" t="s">
        <v>309</v>
      </c>
      <c r="H47" s="108" t="s">
        <v>309</v>
      </c>
      <c r="I47" s="108" t="s">
        <v>309</v>
      </c>
      <c r="J47" s="108" t="s">
        <v>70</v>
      </c>
      <c r="K47" s="108" t="s">
        <v>74</v>
      </c>
      <c r="L47" s="108" t="s">
        <v>309</v>
      </c>
      <c r="M47" s="108" t="s">
        <v>310</v>
      </c>
      <c r="N47" s="108" t="s">
        <v>310</v>
      </c>
      <c r="O47" s="108" t="s">
        <v>310</v>
      </c>
      <c r="P47" s="108" t="s">
        <v>311</v>
      </c>
      <c r="Q47" s="108" t="s">
        <v>311</v>
      </c>
      <c r="R47" s="108" t="s">
        <v>310</v>
      </c>
      <c r="S47" s="108" t="s">
        <v>311</v>
      </c>
      <c r="T47" s="108" t="s">
        <v>310</v>
      </c>
      <c r="U47" s="108" t="s">
        <v>311</v>
      </c>
      <c r="V47" s="108" t="s">
        <v>311</v>
      </c>
      <c r="W47" s="108" t="s">
        <v>74</v>
      </c>
      <c r="X47" s="108" t="s">
        <v>74</v>
      </c>
      <c r="Y47" s="108" t="s">
        <v>74</v>
      </c>
      <c r="Z47" s="108" t="s">
        <v>74</v>
      </c>
      <c r="AA47" s="108" t="s">
        <v>74</v>
      </c>
      <c r="AB47" s="108" t="s">
        <v>310</v>
      </c>
      <c r="AC47" s="108" t="s">
        <v>310</v>
      </c>
      <c r="AD47" s="108" t="s">
        <v>332</v>
      </c>
      <c r="AE47" s="108">
        <v>14</v>
      </c>
      <c r="AF47" s="108" t="s">
        <v>312</v>
      </c>
      <c r="AG47" s="108" t="s">
        <v>322</v>
      </c>
      <c r="AH47" s="108" t="s">
        <v>316</v>
      </c>
      <c r="AI47" s="108" t="s">
        <v>316</v>
      </c>
      <c r="AJ47" s="108" t="s">
        <v>322</v>
      </c>
      <c r="AK47" s="108" t="s">
        <v>316</v>
      </c>
      <c r="AL47" s="108" t="s">
        <v>316</v>
      </c>
      <c r="AM47" s="108" t="s">
        <v>316</v>
      </c>
      <c r="AN47" s="108" t="s">
        <v>316</v>
      </c>
      <c r="AO47" s="108" t="s">
        <v>316</v>
      </c>
      <c r="AP47" s="108" t="s">
        <v>316</v>
      </c>
      <c r="AQ47" s="108" t="s">
        <v>316</v>
      </c>
      <c r="AR47" s="108" t="s">
        <v>316</v>
      </c>
      <c r="AS47" s="108" t="s">
        <v>316</v>
      </c>
      <c r="AT47" s="108" t="s">
        <v>316</v>
      </c>
      <c r="AU47" s="108" t="s">
        <v>316</v>
      </c>
      <c r="AV47" s="108" t="s">
        <v>316</v>
      </c>
      <c r="AW47" s="108" t="s">
        <v>316</v>
      </c>
      <c r="AX47" s="108" t="s">
        <v>316</v>
      </c>
      <c r="AY47" s="108" t="s">
        <v>387</v>
      </c>
      <c r="AZ47" s="109">
        <f>VLOOKUP(C47,kvkData!C47:P172,12,FALSE)</f>
        <v>3121053</v>
      </c>
      <c r="BA47" s="109">
        <f>VLOOKUP(C47,kvkData!C47:Q172,13,FALSE)</f>
        <v>7835752</v>
      </c>
      <c r="BB47" s="105">
        <f>VLOOKUP(C47,kvkData!C47:P172,13,FALSE)</f>
        <v>7835752</v>
      </c>
      <c r="BC47" s="149">
        <f>IF(formData!BB47&gt;25000000,16,IF(AND(15000000&lt;formData!BB47,formData!BB47&lt;25000000),10,IF(AND(10000000&lt;formData!BB47,formData!BB47&lt;15000000),6,IF(AND(10000000&gt;formData!BB47,formData!BB47&gt;5000000),3,IF(formData!BB47&lt;5000000,1,)))))</f>
        <v>3</v>
      </c>
      <c r="BD47" s="105">
        <f>VLOOKUP(C47,kvkData!C47:Q172,14,FALSE)</f>
        <v>74999993</v>
      </c>
      <c r="BE47" s="146">
        <f>IF(AND(ISNUMBER(formData!BD47),formData!BD47&gt;500000000),2,IF(AND(ISNUMBER(formData!BD47),200000000&lt;formData!BD47,formData!BD47&lt;300000000),1.5,IF(AND(ISNUMBER(formData!BD47),100000000&lt;formData!BD47,formData!BD47&lt;200000000),1,IF(100000000&gt;formData!BD47,0,"No record"))))</f>
        <v>0</v>
      </c>
      <c r="BF47" s="146">
        <f>IF(formData!D47&gt;667,10,IF(AND(499&lt;formData!D47,formData!D47&lt;666),formData!D47*0.015,IF(AND(399&lt;formData!D47,formData!D47&lt;500),formData!D47*0.012,IF(AND(400&gt;formData!D47,formData!D47&gt;299),formData!D47*0.01,IF(AND(199&lt;formData!D47,formData!D47&lt;300),formData!D47*0.0075,IF(AND(99&lt;formData!D47,formData!D47&lt;200),formData!D47*0.005,IF(formData!D47&lt;100,formData!D47*0.002)))))))</f>
        <v>0.625</v>
      </c>
      <c r="BG47" s="147">
        <f>IF(formData!E47&gt;601,5,IF(AND(501&lt;formData!E47,formData!E47&lt;601),4,IF(AND(401&lt;formData!E47,formData!E47&lt;501),3,IF(AND(401&gt;formData!E47,formData!E47&gt;301),2,IF(AND(201&lt;formData!E47,formData!E47&lt;301),1.5,IF(AND(101&lt;formData!E47,formData!E47&lt;201),1,IF(AND(formData!E47&gt;10,formData!E47&lt;101),0.5,IF(formData!E47&lt;11,0))))))))</f>
        <v>5</v>
      </c>
      <c r="BH47" s="147">
        <f>COUNTIF(G47:N47,"Legendary")*1+COUNTIF(G47:N47,"Legendary(ST)")*1.25+COUNTIF(G47:N47,"Epic")*0.5+COUNTIF(G47:N47,"Epic(ST)")*0.75</f>
        <v>7</v>
      </c>
      <c r="BI47" s="147">
        <f>COUNTIF(O47:V47,"Legendary")*1+COUNTIF(O47:V47,"Legendary(ST)")*1.25+COUNTIF(O47:V47,"Epic")*0.5+COUNTIF(O47:V47,"Epic(ST)")*0.75</f>
        <v>1.5</v>
      </c>
      <c r="BJ47" s="147">
        <f>COUNTIF(W47:AD47,"Legendary")*1+COUNTIF(W47:AD47,"Legendary(ST)")*1.25+COUNTIF(W47:AD47,"Epic")*0.5+COUNTIF(W47:AD47,"Epic(ST)")*0.75</f>
        <v>4.75</v>
      </c>
      <c r="BK47" s="147">
        <f>IF(formData!BB47&gt;25000000,16,IF(AND(15000000&lt;formData!BB47,formData!BB47&lt;25000000),10,IF(AND(10000000&lt;formData!BB47,formData!BB47&lt;15000000),6,IF(AND(10000000&gt;formData!BB47,formData!BB47&gt;5000000),3,IF(formData!BB47&lt;5000000,1,)))))</f>
        <v>3</v>
      </c>
      <c r="BL47" s="9">
        <f>SUMIF(BE47:BK47,"&gt;0")</f>
        <v>21.875</v>
      </c>
    </row>
    <row r="48" spans="1:64" ht="14.4" x14ac:dyDescent="0.3">
      <c r="A48" s="107">
        <v>44429.678886469905</v>
      </c>
      <c r="B48" s="108" t="s">
        <v>220</v>
      </c>
      <c r="C48" s="108">
        <v>54444421</v>
      </c>
      <c r="D48" s="108">
        <v>300</v>
      </c>
      <c r="E48" s="108">
        <v>2000</v>
      </c>
      <c r="F48" s="108">
        <v>129945900</v>
      </c>
      <c r="G48" s="108" t="s">
        <v>309</v>
      </c>
      <c r="H48" s="108" t="s">
        <v>74</v>
      </c>
      <c r="I48" s="108" t="s">
        <v>74</v>
      </c>
      <c r="J48" s="108" t="s">
        <v>74</v>
      </c>
      <c r="K48" s="108" t="s">
        <v>309</v>
      </c>
      <c r="L48" s="108" t="s">
        <v>309</v>
      </c>
      <c r="M48" s="108" t="s">
        <v>74</v>
      </c>
      <c r="N48" s="108" t="s">
        <v>74</v>
      </c>
      <c r="O48" s="108" t="s">
        <v>74</v>
      </c>
      <c r="P48" s="108" t="s">
        <v>74</v>
      </c>
      <c r="Q48" s="108" t="s">
        <v>74</v>
      </c>
      <c r="R48" s="108" t="s">
        <v>74</v>
      </c>
      <c r="S48" s="108" t="s">
        <v>74</v>
      </c>
      <c r="T48" s="108" t="s">
        <v>74</v>
      </c>
      <c r="U48" s="108" t="s">
        <v>74</v>
      </c>
      <c r="V48" s="108" t="s">
        <v>74</v>
      </c>
      <c r="W48" s="108" t="s">
        <v>321</v>
      </c>
      <c r="X48" s="108" t="s">
        <v>321</v>
      </c>
      <c r="Y48" s="108" t="s">
        <v>321</v>
      </c>
      <c r="Z48" s="108" t="s">
        <v>321</v>
      </c>
      <c r="AA48" s="108" t="s">
        <v>321</v>
      </c>
      <c r="AB48" s="108" t="s">
        <v>321</v>
      </c>
      <c r="AC48" s="108" t="s">
        <v>310</v>
      </c>
      <c r="AD48" s="108" t="s">
        <v>310</v>
      </c>
      <c r="AE48" s="108">
        <v>14</v>
      </c>
      <c r="AF48" s="108" t="s">
        <v>312</v>
      </c>
      <c r="AG48" s="108" t="s">
        <v>316</v>
      </c>
      <c r="AH48" s="108" t="s">
        <v>316</v>
      </c>
      <c r="AI48" s="108" t="s">
        <v>316</v>
      </c>
      <c r="AJ48" s="108" t="s">
        <v>316</v>
      </c>
      <c r="AK48" s="108" t="s">
        <v>316</v>
      </c>
      <c r="AL48" s="108" t="s">
        <v>316</v>
      </c>
      <c r="AM48" s="108" t="s">
        <v>316</v>
      </c>
      <c r="AN48" s="108" t="s">
        <v>316</v>
      </c>
      <c r="AO48" s="108" t="s">
        <v>316</v>
      </c>
      <c r="AP48" s="108" t="s">
        <v>316</v>
      </c>
      <c r="AQ48" s="108" t="s">
        <v>316</v>
      </c>
      <c r="AR48" s="108" t="s">
        <v>316</v>
      </c>
      <c r="AS48" s="108" t="s">
        <v>316</v>
      </c>
      <c r="AT48" s="108" t="s">
        <v>316</v>
      </c>
      <c r="AU48" s="108" t="s">
        <v>316</v>
      </c>
      <c r="AV48" s="108" t="s">
        <v>316</v>
      </c>
      <c r="AW48" s="108" t="s">
        <v>316</v>
      </c>
      <c r="AX48" s="108" t="s">
        <v>316</v>
      </c>
      <c r="AY48" s="108" t="s">
        <v>388</v>
      </c>
      <c r="AZ48" s="109" t="str">
        <f>VLOOKUP(C48,kvkData!C48:P173,12,FALSE)</f>
        <v>No Record</v>
      </c>
      <c r="BA48" s="109" t="str">
        <f>VLOOKUP(C48,kvkData!C48:Q173,13,FALSE)</f>
        <v>No record</v>
      </c>
      <c r="BB48" s="105" t="str">
        <f>VLOOKUP(C48,kvkData!C48:P173,13,FALSE)</f>
        <v>No record</v>
      </c>
      <c r="BC48" s="149">
        <f>IF(formData!BB48&gt;25000000,16,IF(AND(15000000&lt;formData!BB48,formData!BB48&lt;25000000),10,IF(AND(10000000&lt;formData!BB48,formData!BB48&lt;15000000),6,IF(AND(10000000&gt;formData!BB48,formData!BB48&gt;5000000),3,IF(formData!BB48&lt;5000000,1,)))))</f>
        <v>16</v>
      </c>
      <c r="BD48" s="105" t="str">
        <f>VLOOKUP(C48,kvkData!C48:Q173,14,FALSE)</f>
        <v>No Record</v>
      </c>
      <c r="BE48" s="146" t="str">
        <f>IF(AND(ISNUMBER(formData!BD48),formData!BD48&gt;500000000),2,IF(AND(ISNUMBER(formData!BD48),200000000&lt;formData!BD48,formData!BD48&lt;300000000),1.5,IF(AND(ISNUMBER(formData!BD48),100000000&lt;formData!BD48,formData!BD48&lt;200000000),1,IF(100000000&gt;formData!BD48,0,"No record"))))</f>
        <v>No record</v>
      </c>
      <c r="BF48" s="146">
        <f>IF(formData!D48&gt;667,10,IF(AND(499&lt;formData!D48,formData!D48&lt;666),formData!D48*0.015,IF(AND(399&lt;formData!D48,formData!D48&lt;500),formData!D48*0.012,IF(AND(400&gt;formData!D48,formData!D48&gt;299),formData!D48*0.01,IF(AND(199&lt;formData!D48,formData!D48&lt;300),formData!D48*0.0075,IF(AND(99&lt;formData!D48,formData!D48&lt;200),formData!D48*0.005,IF(formData!D48&lt;100,formData!D48*0.002)))))))</f>
        <v>3</v>
      </c>
      <c r="BG48" s="147">
        <f>IF(formData!E48&gt;601,5,IF(AND(501&lt;formData!E48,formData!E48&lt;601),4,IF(AND(401&lt;formData!E48,formData!E48&lt;501),3,IF(AND(401&gt;formData!E48,formData!E48&gt;301),2,IF(AND(201&lt;formData!E48,formData!E48&lt;301),1.5,IF(AND(101&lt;formData!E48,formData!E48&lt;201),1,IF(AND(formData!E48&gt;10,formData!E48&lt;101),0.5,IF(formData!E48&lt;11,0))))))))</f>
        <v>5</v>
      </c>
      <c r="BH48" s="147">
        <f>COUNTIF(G48:N48,"Legendary")*1+COUNTIF(G48:N48,"Legendary(ST)")*1.25+COUNTIF(G48:N48,"Epic")*0.5+COUNTIF(G48:N48,"Epic(ST)")*0.75</f>
        <v>6.75</v>
      </c>
      <c r="BI48" s="147">
        <f>COUNTIF(O48:V48,"Legendary")*1+COUNTIF(O48:V48,"Legendary(ST)")*1.25+COUNTIF(O48:V48,"Epic")*0.5+COUNTIF(O48:V48,"Epic(ST)")*0.75</f>
        <v>6</v>
      </c>
      <c r="BJ48" s="147">
        <f>COUNTIF(W48:AD48,"Legendary")*1+COUNTIF(W48:AD48,"Legendary(ST)")*1.25+COUNTIF(W48:AD48,"Epic")*0.5+COUNTIF(W48:AD48,"Epic(ST)")*0.75</f>
        <v>1</v>
      </c>
      <c r="BK48" s="147">
        <f>IF(formData!BB48&gt;25000000,16,IF(AND(15000000&lt;formData!BB48,formData!BB48&lt;25000000),10,IF(AND(10000000&lt;formData!BB48,formData!BB48&lt;15000000),6,IF(AND(10000000&gt;formData!BB48,formData!BB48&gt;5000000),3,IF(formData!BB48&lt;5000000,1,)))))</f>
        <v>16</v>
      </c>
      <c r="BL48" s="9">
        <f>SUMIF(BE48:BK48,"&gt;0")</f>
        <v>37.75</v>
      </c>
    </row>
    <row r="49" spans="1:64" ht="14.4" x14ac:dyDescent="0.3">
      <c r="A49" s="107">
        <v>44429.688164884261</v>
      </c>
      <c r="B49" s="108" t="s">
        <v>389</v>
      </c>
      <c r="C49" s="108">
        <v>49715410</v>
      </c>
      <c r="D49" s="108">
        <v>0</v>
      </c>
      <c r="E49" s="108">
        <v>1130</v>
      </c>
      <c r="F49" s="108">
        <v>35000000</v>
      </c>
      <c r="G49" s="108" t="s">
        <v>74</v>
      </c>
      <c r="H49" s="108" t="s">
        <v>310</v>
      </c>
      <c r="I49" s="108" t="s">
        <v>74</v>
      </c>
      <c r="J49" s="108" t="s">
        <v>309</v>
      </c>
      <c r="K49" s="108" t="s">
        <v>309</v>
      </c>
      <c r="L49" s="108" t="s">
        <v>309</v>
      </c>
      <c r="M49" s="108" t="s">
        <v>311</v>
      </c>
      <c r="N49" s="108" t="s">
        <v>311</v>
      </c>
      <c r="O49" s="108" t="s">
        <v>310</v>
      </c>
      <c r="P49" s="108" t="s">
        <v>74</v>
      </c>
      <c r="Q49" s="108" t="s">
        <v>74</v>
      </c>
      <c r="R49" s="108" t="s">
        <v>310</v>
      </c>
      <c r="S49" s="108" t="s">
        <v>310</v>
      </c>
      <c r="T49" s="108" t="s">
        <v>74</v>
      </c>
      <c r="U49" s="108" t="s">
        <v>311</v>
      </c>
      <c r="V49" s="108" t="s">
        <v>311</v>
      </c>
      <c r="W49" s="108" t="s">
        <v>321</v>
      </c>
      <c r="X49" s="108" t="s">
        <v>321</v>
      </c>
      <c r="Y49" s="108" t="s">
        <v>321</v>
      </c>
      <c r="Z49" s="108" t="s">
        <v>321</v>
      </c>
      <c r="AA49" s="108" t="s">
        <v>321</v>
      </c>
      <c r="AB49" s="108" t="s">
        <v>321</v>
      </c>
      <c r="AC49" s="108" t="s">
        <v>321</v>
      </c>
      <c r="AD49" s="108" t="s">
        <v>311</v>
      </c>
      <c r="AE49" s="108">
        <v>14</v>
      </c>
      <c r="AF49" s="108" t="s">
        <v>312</v>
      </c>
      <c r="AG49" s="108" t="s">
        <v>317</v>
      </c>
      <c r="AH49" s="108" t="s">
        <v>317</v>
      </c>
      <c r="AI49" s="108" t="s">
        <v>317</v>
      </c>
      <c r="AJ49" s="108" t="s">
        <v>317</v>
      </c>
      <c r="AK49" s="108" t="s">
        <v>317</v>
      </c>
      <c r="AL49" s="108" t="s">
        <v>317</v>
      </c>
      <c r="AM49" s="108" t="s">
        <v>317</v>
      </c>
      <c r="AN49" s="108" t="s">
        <v>317</v>
      </c>
      <c r="AO49" s="108" t="s">
        <v>317</v>
      </c>
      <c r="AP49" s="108" t="s">
        <v>317</v>
      </c>
      <c r="AQ49" s="108" t="s">
        <v>317</v>
      </c>
      <c r="AR49" s="108" t="s">
        <v>317</v>
      </c>
      <c r="AS49" s="108" t="s">
        <v>317</v>
      </c>
      <c r="AT49" s="108" t="s">
        <v>317</v>
      </c>
      <c r="AU49" s="108" t="s">
        <v>317</v>
      </c>
      <c r="AV49" s="108" t="s">
        <v>317</v>
      </c>
      <c r="AW49" s="108" t="s">
        <v>317</v>
      </c>
      <c r="AX49" s="108" t="s">
        <v>317</v>
      </c>
      <c r="AY49" s="108" t="s">
        <v>390</v>
      </c>
      <c r="AZ49" s="109" t="e">
        <f>VLOOKUP(C49,kvkData!C49:P174,12,FALSE)</f>
        <v>#N/A</v>
      </c>
      <c r="BA49" s="109" t="e">
        <f>VLOOKUP(C49,kvkData!C49:Q174,13,FALSE)</f>
        <v>#N/A</v>
      </c>
      <c r="BB49" s="105" t="e">
        <f>VLOOKUP(C49,kvkData!C49:P174,13,FALSE)</f>
        <v>#N/A</v>
      </c>
      <c r="BC49" s="149" t="e">
        <f>IF(formData!BB49&gt;25000000,16,IF(AND(15000000&lt;formData!BB49,formData!BB49&lt;25000000),10,IF(AND(10000000&lt;formData!BB49,formData!BB49&lt;15000000),6,IF(AND(10000000&gt;formData!BB49,formData!BB49&gt;5000000),3,IF(formData!BB49&lt;5000000,1,)))))</f>
        <v>#N/A</v>
      </c>
      <c r="BD49" s="105" t="e">
        <f>VLOOKUP(C49,kvkData!C49:Q174,14,FALSE)</f>
        <v>#N/A</v>
      </c>
      <c r="BE49" s="146" t="e">
        <f>IF(AND(ISNUMBER(formData!BD49),formData!BD49&gt;500000000),2,IF(AND(ISNUMBER(formData!BD49),200000000&lt;formData!BD49,formData!BD49&lt;300000000),1.5,IF(AND(ISNUMBER(formData!BD49),100000000&lt;formData!BD49,formData!BD49&lt;200000000),1,IF(100000000&gt;formData!BD49,0,"No record"))))</f>
        <v>#N/A</v>
      </c>
      <c r="BF49" s="146">
        <f>IF(formData!D49&gt;667,10,IF(AND(499&lt;formData!D49,formData!D49&lt;666),formData!D49*0.015,IF(AND(399&lt;formData!D49,formData!D49&lt;500),formData!D49*0.012,IF(AND(400&gt;formData!D49,formData!D49&gt;299),formData!D49*0.01,IF(AND(199&lt;formData!D49,formData!D49&lt;300),formData!D49*0.0075,IF(AND(99&lt;formData!D49,formData!D49&lt;200),formData!D49*0.005,IF(formData!D49&lt;100,formData!D49*0.002)))))))</f>
        <v>0</v>
      </c>
      <c r="BG49" s="147">
        <f>IF(formData!E49&gt;601,5,IF(AND(501&lt;formData!E49,formData!E49&lt;601),4,IF(AND(401&lt;formData!E49,formData!E49&lt;501),3,IF(AND(401&gt;formData!E49,formData!E49&gt;301),2,IF(AND(201&lt;formData!E49,formData!E49&lt;301),1.5,IF(AND(101&lt;formData!E49,formData!E49&lt;201),1,IF(AND(formData!E49&gt;10,formData!E49&lt;101),0.5,IF(formData!E49&lt;11,0))))))))</f>
        <v>5</v>
      </c>
      <c r="BH49" s="147">
        <f>COUNTIF(G49:N49,"Legendary")*1+COUNTIF(G49:N49,"Legendary(ST)")*1.25+COUNTIF(G49:N49,"Epic")*0.5+COUNTIF(G49:N49,"Epic(ST)")*0.75</f>
        <v>5</v>
      </c>
      <c r="BI49" s="147">
        <f>COUNTIF(O49:V49,"Legendary")*1+COUNTIF(O49:V49,"Legendary(ST)")*1.25+COUNTIF(O49:V49,"Epic")*0.5+COUNTIF(O49:V49,"Epic(ST)")*0.75</f>
        <v>3.75</v>
      </c>
      <c r="BJ49" s="147">
        <f>COUNTIF(W49:AD49,"Legendary")*1+COUNTIF(W49:AD49,"Legendary(ST)")*1.25+COUNTIF(W49:AD49,"Epic")*0.5+COUNTIF(W49:AD49,"Epic(ST)")*0.75</f>
        <v>0</v>
      </c>
      <c r="BK49" s="147" t="e">
        <f>IF(formData!BB49&gt;25000000,16,IF(AND(15000000&lt;formData!BB49,formData!BB49&lt;25000000),10,IF(AND(10000000&lt;formData!BB49,formData!BB49&lt;15000000),6,IF(AND(10000000&gt;formData!BB49,formData!BB49&gt;5000000),3,IF(formData!BB49&lt;5000000,1,)))))</f>
        <v>#N/A</v>
      </c>
      <c r="BL49" s="9">
        <f>SUMIF(BE49:BK49,"&gt;0")</f>
        <v>13.75</v>
      </c>
    </row>
    <row r="50" spans="1:64" ht="14.4" x14ac:dyDescent="0.3">
      <c r="A50" s="107">
        <v>44429.69757261574</v>
      </c>
      <c r="B50" s="108" t="s">
        <v>155</v>
      </c>
      <c r="C50" s="108">
        <v>34429737</v>
      </c>
      <c r="D50" s="108">
        <v>426</v>
      </c>
      <c r="E50" s="108">
        <v>777</v>
      </c>
      <c r="F50" s="108">
        <v>65248100</v>
      </c>
      <c r="G50" s="108" t="s">
        <v>74</v>
      </c>
      <c r="H50" s="108" t="s">
        <v>309</v>
      </c>
      <c r="I50" s="108" t="s">
        <v>309</v>
      </c>
      <c r="J50" s="108" t="s">
        <v>74</v>
      </c>
      <c r="K50" s="108" t="s">
        <v>74</v>
      </c>
      <c r="L50" s="108" t="s">
        <v>309</v>
      </c>
      <c r="M50" s="108" t="s">
        <v>74</v>
      </c>
      <c r="N50" s="108" t="s">
        <v>310</v>
      </c>
      <c r="O50" s="108" t="s">
        <v>310</v>
      </c>
      <c r="P50" s="108" t="s">
        <v>74</v>
      </c>
      <c r="Q50" s="108" t="s">
        <v>310</v>
      </c>
      <c r="R50" s="108" t="s">
        <v>310</v>
      </c>
      <c r="S50" s="108" t="s">
        <v>74</v>
      </c>
      <c r="T50" s="108" t="s">
        <v>310</v>
      </c>
      <c r="U50" s="108" t="s">
        <v>311</v>
      </c>
      <c r="V50" s="108" t="s">
        <v>311</v>
      </c>
      <c r="W50" s="108" t="s">
        <v>74</v>
      </c>
      <c r="X50" s="108" t="s">
        <v>310</v>
      </c>
      <c r="Y50" s="108" t="s">
        <v>310</v>
      </c>
      <c r="Z50" s="108" t="s">
        <v>74</v>
      </c>
      <c r="AA50" s="108" t="s">
        <v>310</v>
      </c>
      <c r="AB50" s="108" t="s">
        <v>74</v>
      </c>
      <c r="AC50" s="108" t="s">
        <v>310</v>
      </c>
      <c r="AD50" s="108" t="s">
        <v>311</v>
      </c>
      <c r="AE50" s="108">
        <v>15</v>
      </c>
      <c r="AF50" s="108" t="s">
        <v>312</v>
      </c>
      <c r="AG50" s="108" t="s">
        <v>317</v>
      </c>
      <c r="AH50" s="108" t="s">
        <v>317</v>
      </c>
      <c r="AI50" s="108" t="s">
        <v>317</v>
      </c>
      <c r="AJ50" s="108" t="s">
        <v>317</v>
      </c>
      <c r="AK50" s="108" t="s">
        <v>317</v>
      </c>
      <c r="AL50" s="108" t="s">
        <v>317</v>
      </c>
      <c r="AM50" s="108" t="s">
        <v>317</v>
      </c>
      <c r="AN50" s="108" t="s">
        <v>317</v>
      </c>
      <c r="AO50" s="108" t="s">
        <v>317</v>
      </c>
      <c r="AP50" s="108" t="s">
        <v>317</v>
      </c>
      <c r="AQ50" s="108" t="s">
        <v>317</v>
      </c>
      <c r="AR50" s="108" t="s">
        <v>317</v>
      </c>
      <c r="AS50" s="108" t="s">
        <v>317</v>
      </c>
      <c r="AT50" s="108" t="s">
        <v>317</v>
      </c>
      <c r="AU50" s="108" t="s">
        <v>317</v>
      </c>
      <c r="AV50" s="108" t="s">
        <v>317</v>
      </c>
      <c r="AW50" s="108" t="s">
        <v>317</v>
      </c>
      <c r="AX50" s="108" t="s">
        <v>317</v>
      </c>
      <c r="AY50" s="108" t="s">
        <v>345</v>
      </c>
      <c r="AZ50" s="109" t="e">
        <f>VLOOKUP(C50,kvkData!C50:P175,12,FALSE)</f>
        <v>#N/A</v>
      </c>
      <c r="BA50" s="109" t="e">
        <f>VLOOKUP(C50,kvkData!C50:Q175,13,FALSE)</f>
        <v>#N/A</v>
      </c>
      <c r="BB50" s="105" t="e">
        <f>VLOOKUP(C50,kvkData!C50:P175,13,FALSE)</f>
        <v>#N/A</v>
      </c>
      <c r="BC50" s="149" t="e">
        <f>IF(formData!BB50&gt;25000000,16,IF(AND(15000000&lt;formData!BB50,formData!BB50&lt;25000000),10,IF(AND(10000000&lt;formData!BB50,formData!BB50&lt;15000000),6,IF(AND(10000000&gt;formData!BB50,formData!BB50&gt;5000000),3,IF(formData!BB50&lt;5000000,1,)))))</f>
        <v>#N/A</v>
      </c>
      <c r="BD50" s="105" t="e">
        <f>VLOOKUP(C50,kvkData!C50:Q175,14,FALSE)</f>
        <v>#N/A</v>
      </c>
      <c r="BE50" s="146" t="e">
        <f>IF(AND(ISNUMBER(formData!BD50),formData!BD50&gt;500000000),2,IF(AND(ISNUMBER(formData!BD50),200000000&lt;formData!BD50,formData!BD50&lt;300000000),1.5,IF(AND(ISNUMBER(formData!BD50),100000000&lt;formData!BD50,formData!BD50&lt;200000000),1,IF(100000000&gt;formData!BD50,0,"No record"))))</f>
        <v>#N/A</v>
      </c>
      <c r="BF50" s="146">
        <f>IF(formData!D50&gt;667,10,IF(AND(499&lt;formData!D50,formData!D50&lt;666),formData!D50*0.015,IF(AND(399&lt;formData!D50,formData!D50&lt;500),formData!D50*0.012,IF(AND(400&gt;formData!D50,formData!D50&gt;299),formData!D50*0.01,IF(AND(199&lt;formData!D50,formData!D50&lt;300),formData!D50*0.0075,IF(AND(99&lt;formData!D50,formData!D50&lt;200),formData!D50*0.005,IF(formData!D50&lt;100,formData!D50*0.002)))))))</f>
        <v>5.1120000000000001</v>
      </c>
      <c r="BG50" s="147">
        <f>IF(formData!E50&gt;601,5,IF(AND(501&lt;formData!E50,formData!E50&lt;601),4,IF(AND(401&lt;formData!E50,formData!E50&lt;501),3,IF(AND(401&gt;formData!E50,formData!E50&gt;301),2,IF(AND(201&lt;formData!E50,formData!E50&lt;301),1.5,IF(AND(101&lt;formData!E50,formData!E50&lt;201),1,IF(AND(formData!E50&gt;10,formData!E50&lt;101),0.5,IF(formData!E50&lt;11,0))))))))</f>
        <v>5</v>
      </c>
      <c r="BH50" s="147">
        <f>COUNTIF(G50:N50,"Legendary")*1+COUNTIF(G50:N50,"Legendary(ST)")*1.25+COUNTIF(G50:N50,"Epic")*0.5+COUNTIF(G50:N50,"Epic(ST)")*0.75</f>
        <v>6.5</v>
      </c>
      <c r="BI50" s="147">
        <f>COUNTIF(O50:V50,"Legendary")*1+COUNTIF(O50:V50,"Legendary(ST)")*1.25+COUNTIF(O50:V50,"Epic")*0.5+COUNTIF(O50:V50,"Epic(ST)")*0.75</f>
        <v>3.5</v>
      </c>
      <c r="BJ50" s="147">
        <f>COUNTIF(W50:AD50,"Legendary")*1+COUNTIF(W50:AD50,"Legendary(ST)")*1.25+COUNTIF(W50:AD50,"Epic")*0.5+COUNTIF(W50:AD50,"Epic(ST)")*0.75</f>
        <v>4.25</v>
      </c>
      <c r="BK50" s="147" t="e">
        <f>IF(formData!BB50&gt;25000000,16,IF(AND(15000000&lt;formData!BB50,formData!BB50&lt;25000000),10,IF(AND(10000000&lt;formData!BB50,formData!BB50&lt;15000000),6,IF(AND(10000000&gt;formData!BB50,formData!BB50&gt;5000000),3,IF(formData!BB50&lt;5000000,1,)))))</f>
        <v>#N/A</v>
      </c>
      <c r="BL50" s="9">
        <f>SUMIF(BE50:BK50,"&gt;0")</f>
        <v>24.362000000000002</v>
      </c>
    </row>
    <row r="51" spans="1:64" ht="14.4" x14ac:dyDescent="0.3">
      <c r="A51" s="107">
        <v>44429.701069826391</v>
      </c>
      <c r="B51" s="108" t="s">
        <v>391</v>
      </c>
      <c r="C51" s="108">
        <v>6644439</v>
      </c>
      <c r="D51" s="108">
        <v>497</v>
      </c>
      <c r="E51" s="108">
        <v>1350</v>
      </c>
      <c r="F51" s="108">
        <v>10000000</v>
      </c>
      <c r="G51" s="108" t="s">
        <v>309</v>
      </c>
      <c r="H51" s="108" t="s">
        <v>309</v>
      </c>
      <c r="I51" s="108" t="s">
        <v>309</v>
      </c>
      <c r="J51" s="108" t="s">
        <v>74</v>
      </c>
      <c r="K51" s="108" t="s">
        <v>309</v>
      </c>
      <c r="L51" s="108" t="s">
        <v>309</v>
      </c>
      <c r="M51" s="108" t="s">
        <v>310</v>
      </c>
      <c r="N51" s="108" t="s">
        <v>310</v>
      </c>
      <c r="O51" s="108" t="s">
        <v>311</v>
      </c>
      <c r="P51" s="108" t="s">
        <v>311</v>
      </c>
      <c r="Q51" s="108" t="s">
        <v>311</v>
      </c>
      <c r="R51" s="108" t="s">
        <v>311</v>
      </c>
      <c r="S51" s="108" t="s">
        <v>311</v>
      </c>
      <c r="T51" s="108" t="s">
        <v>311</v>
      </c>
      <c r="U51" s="108" t="s">
        <v>311</v>
      </c>
      <c r="V51" s="108" t="s">
        <v>311</v>
      </c>
      <c r="W51" s="108" t="s">
        <v>310</v>
      </c>
      <c r="X51" s="108" t="s">
        <v>321</v>
      </c>
      <c r="Y51" s="108" t="s">
        <v>321</v>
      </c>
      <c r="Z51" s="108" t="s">
        <v>321</v>
      </c>
      <c r="AA51" s="108" t="s">
        <v>321</v>
      </c>
      <c r="AB51" s="108" t="s">
        <v>321</v>
      </c>
      <c r="AC51" s="108" t="s">
        <v>310</v>
      </c>
      <c r="AD51" s="108" t="s">
        <v>310</v>
      </c>
      <c r="AE51" s="108">
        <v>15</v>
      </c>
      <c r="AF51" s="108" t="s">
        <v>312</v>
      </c>
      <c r="AG51" s="108" t="s">
        <v>313</v>
      </c>
      <c r="AH51" s="108" t="s">
        <v>316</v>
      </c>
      <c r="AI51" s="108" t="s">
        <v>317</v>
      </c>
      <c r="AJ51" s="108" t="s">
        <v>317</v>
      </c>
      <c r="AK51" s="108" t="s">
        <v>317</v>
      </c>
      <c r="AL51" s="108" t="s">
        <v>317</v>
      </c>
      <c r="AM51" s="108" t="s">
        <v>317</v>
      </c>
      <c r="AN51" s="108" t="s">
        <v>317</v>
      </c>
      <c r="AO51" s="108" t="s">
        <v>317</v>
      </c>
      <c r="AP51" s="108" t="s">
        <v>315</v>
      </c>
      <c r="AQ51" s="108" t="s">
        <v>316</v>
      </c>
      <c r="AR51" s="108" t="s">
        <v>317</v>
      </c>
      <c r="AS51" s="108" t="s">
        <v>317</v>
      </c>
      <c r="AT51" s="108" t="s">
        <v>317</v>
      </c>
      <c r="AU51" s="108" t="s">
        <v>317</v>
      </c>
      <c r="AV51" s="108" t="s">
        <v>317</v>
      </c>
      <c r="AW51" s="108" t="s">
        <v>317</v>
      </c>
      <c r="AX51" s="108" t="s">
        <v>317</v>
      </c>
      <c r="AY51" s="108" t="s">
        <v>392</v>
      </c>
      <c r="AZ51" s="109">
        <f>VLOOKUP(C51,kvkData!C51:P176,12,FALSE)</f>
        <v>1923000</v>
      </c>
      <c r="BA51" s="109">
        <f>VLOOKUP(C51,kvkData!C51:Q176,13,FALSE)</f>
        <v>5114570</v>
      </c>
      <c r="BB51" s="105">
        <f>VLOOKUP(C51,kvkData!C51:P176,13,FALSE)</f>
        <v>5114570</v>
      </c>
      <c r="BC51" s="149">
        <f>IF(formData!BB51&gt;25000000,16,IF(AND(15000000&lt;formData!BB51,formData!BB51&lt;25000000),10,IF(AND(10000000&lt;formData!BB51,formData!BB51&lt;15000000),6,IF(AND(10000000&gt;formData!BB51,formData!BB51&gt;5000000),3,IF(formData!BB51&lt;5000000,1,)))))</f>
        <v>3</v>
      </c>
      <c r="BD51" s="105">
        <f>VLOOKUP(C51,kvkData!C51:Q176,14,FALSE)</f>
        <v>3412213000</v>
      </c>
      <c r="BE51" s="146">
        <f>IF(AND(ISNUMBER(formData!BD51),formData!BD51&gt;500000000),2,IF(AND(ISNUMBER(formData!BD51),200000000&lt;formData!BD51,formData!BD51&lt;300000000),1.5,IF(AND(ISNUMBER(formData!BD51),100000000&lt;formData!BD51,formData!BD51&lt;200000000),1,IF(100000000&gt;formData!BD51,0,"No record"))))</f>
        <v>2</v>
      </c>
      <c r="BF51" s="146">
        <f>IF(formData!D51&gt;667,10,IF(AND(499&lt;formData!D51,formData!D51&lt;666),formData!D51*0.015,IF(AND(399&lt;formData!D51,formData!D51&lt;500),formData!D51*0.012,IF(AND(400&gt;formData!D51,formData!D51&gt;299),formData!D51*0.01,IF(AND(199&lt;formData!D51,formData!D51&lt;300),formData!D51*0.0075,IF(AND(99&lt;formData!D51,formData!D51&lt;200),formData!D51*0.005,IF(formData!D51&lt;100,formData!D51*0.002)))))))</f>
        <v>5.9640000000000004</v>
      </c>
      <c r="BG51" s="147">
        <f>IF(formData!E51&gt;601,5,IF(AND(501&lt;formData!E51,formData!E51&lt;601),4,IF(AND(401&lt;formData!E51,formData!E51&lt;501),3,IF(AND(401&gt;formData!E51,formData!E51&gt;301),2,IF(AND(201&lt;formData!E51,formData!E51&lt;301),1.5,IF(AND(101&lt;formData!E51,formData!E51&lt;201),1,IF(AND(formData!E51&gt;10,formData!E51&lt;101),0.5,IF(formData!E51&lt;11,0))))))))</f>
        <v>5</v>
      </c>
      <c r="BH51" s="147">
        <f>COUNTIF(G51:N51,"Legendary")*1+COUNTIF(G51:N51,"Legendary(ST)")*1.25+COUNTIF(G51:N51,"Epic")*0.5+COUNTIF(G51:N51,"Epic(ST)")*0.75</f>
        <v>6.75</v>
      </c>
      <c r="BI51" s="147">
        <f>COUNTIF(O51:V51,"Legendary")*1+COUNTIF(O51:V51,"Legendary(ST)")*1.25+COUNTIF(O51:V51,"Epic")*0.5+COUNTIF(O51:V51,"Epic(ST)")*0.75</f>
        <v>0</v>
      </c>
      <c r="BJ51" s="147">
        <f>COUNTIF(W51:AD51,"Legendary")*1+COUNTIF(W51:AD51,"Legendary(ST)")*1.25+COUNTIF(W51:AD51,"Epic")*0.5+COUNTIF(W51:AD51,"Epic(ST)")*0.75</f>
        <v>1.5</v>
      </c>
      <c r="BK51" s="147">
        <f>IF(formData!BB51&gt;25000000,16,IF(AND(15000000&lt;formData!BB51,formData!BB51&lt;25000000),10,IF(AND(10000000&lt;formData!BB51,formData!BB51&lt;15000000),6,IF(AND(10000000&gt;formData!BB51,formData!BB51&gt;5000000),3,IF(formData!BB51&lt;5000000,1,)))))</f>
        <v>3</v>
      </c>
      <c r="BL51" s="9">
        <f>SUMIF(BE51:BK51,"&gt;0")</f>
        <v>24.213999999999999</v>
      </c>
    </row>
    <row r="52" spans="1:64" ht="14.4" x14ac:dyDescent="0.3">
      <c r="A52" s="107">
        <v>44429.710574606477</v>
      </c>
      <c r="B52" s="108" t="s">
        <v>158</v>
      </c>
      <c r="C52" s="108">
        <v>5032051</v>
      </c>
      <c r="D52" s="108">
        <v>27</v>
      </c>
      <c r="E52" s="108">
        <v>2600</v>
      </c>
      <c r="F52" s="108">
        <v>470000000</v>
      </c>
      <c r="G52" s="108" t="s">
        <v>310</v>
      </c>
      <c r="H52" s="108" t="s">
        <v>310</v>
      </c>
      <c r="I52" s="108" t="s">
        <v>310</v>
      </c>
      <c r="J52" s="108" t="s">
        <v>310</v>
      </c>
      <c r="K52" s="108" t="s">
        <v>310</v>
      </c>
      <c r="L52" s="108" t="s">
        <v>310</v>
      </c>
      <c r="M52" s="108" t="s">
        <v>310</v>
      </c>
      <c r="N52" s="108" t="s">
        <v>310</v>
      </c>
      <c r="O52" s="108" t="s">
        <v>332</v>
      </c>
      <c r="P52" s="108" t="s">
        <v>332</v>
      </c>
      <c r="Q52" s="108" t="s">
        <v>332</v>
      </c>
      <c r="R52" s="108" t="s">
        <v>332</v>
      </c>
      <c r="S52" s="108" t="s">
        <v>332</v>
      </c>
      <c r="T52" s="108" t="s">
        <v>310</v>
      </c>
      <c r="U52" s="108" t="s">
        <v>332</v>
      </c>
      <c r="V52" s="108" t="s">
        <v>310</v>
      </c>
      <c r="W52" s="108" t="s">
        <v>310</v>
      </c>
      <c r="X52" s="108" t="s">
        <v>332</v>
      </c>
      <c r="Y52" s="108" t="s">
        <v>332</v>
      </c>
      <c r="Z52" s="108" t="s">
        <v>310</v>
      </c>
      <c r="AA52" s="108" t="s">
        <v>310</v>
      </c>
      <c r="AB52" s="108" t="s">
        <v>310</v>
      </c>
      <c r="AC52" s="108" t="s">
        <v>310</v>
      </c>
      <c r="AD52" s="108" t="s">
        <v>310</v>
      </c>
      <c r="AE52" s="108">
        <v>16</v>
      </c>
      <c r="AF52" s="108" t="s">
        <v>312</v>
      </c>
      <c r="AG52" s="108" t="s">
        <v>317</v>
      </c>
      <c r="AH52" s="108" t="s">
        <v>322</v>
      </c>
      <c r="AI52" s="108" t="s">
        <v>317</v>
      </c>
      <c r="AJ52" s="108" t="s">
        <v>316</v>
      </c>
      <c r="AK52" s="108" t="s">
        <v>313</v>
      </c>
      <c r="AL52" s="108" t="s">
        <v>317</v>
      </c>
      <c r="AM52" s="108" t="s">
        <v>317</v>
      </c>
      <c r="AN52" s="108" t="s">
        <v>314</v>
      </c>
      <c r="AO52" s="108" t="s">
        <v>317</v>
      </c>
      <c r="AP52" s="108" t="s">
        <v>317</v>
      </c>
      <c r="AQ52" s="108" t="s">
        <v>317</v>
      </c>
      <c r="AR52" s="108" t="s">
        <v>317</v>
      </c>
      <c r="AS52" s="108" t="s">
        <v>317</v>
      </c>
      <c r="AT52" s="108" t="s">
        <v>317</v>
      </c>
      <c r="AU52" s="108" t="s">
        <v>313</v>
      </c>
      <c r="AV52" s="108" t="s">
        <v>317</v>
      </c>
      <c r="AW52" s="108" t="s">
        <v>317</v>
      </c>
      <c r="AX52" s="108" t="s">
        <v>317</v>
      </c>
      <c r="AY52" s="108" t="s">
        <v>393</v>
      </c>
      <c r="AZ52" s="109" t="e">
        <f>VLOOKUP(C52,kvkData!C52:P177,12,FALSE)</f>
        <v>#N/A</v>
      </c>
      <c r="BA52" s="109" t="e">
        <f>VLOOKUP(C52,kvkData!C52:Q177,13,FALSE)</f>
        <v>#N/A</v>
      </c>
      <c r="BB52" s="105" t="e">
        <f>VLOOKUP(C52,kvkData!C52:P177,13,FALSE)</f>
        <v>#N/A</v>
      </c>
      <c r="BC52" s="149" t="e">
        <f>IF(formData!BB52&gt;25000000,16,IF(AND(15000000&lt;formData!BB52,formData!BB52&lt;25000000),10,IF(AND(10000000&lt;formData!BB52,formData!BB52&lt;15000000),6,IF(AND(10000000&gt;formData!BB52,formData!BB52&gt;5000000),3,IF(formData!BB52&lt;5000000,1,)))))</f>
        <v>#N/A</v>
      </c>
      <c r="BD52" s="105" t="e">
        <f>VLOOKUP(C52,kvkData!C52:Q177,14,FALSE)</f>
        <v>#N/A</v>
      </c>
      <c r="BE52" s="146" t="e">
        <f>IF(AND(ISNUMBER(formData!BD52),formData!BD52&gt;500000000),2,IF(AND(ISNUMBER(formData!BD52),200000000&lt;formData!BD52,formData!BD52&lt;300000000),1.5,IF(AND(ISNUMBER(formData!BD52),100000000&lt;formData!BD52,formData!BD52&lt;200000000),1,IF(100000000&gt;formData!BD52,0,"No record"))))</f>
        <v>#N/A</v>
      </c>
      <c r="BF52" s="146">
        <f>IF(formData!D52&gt;667,10,IF(AND(499&lt;formData!D52,formData!D52&lt;666),formData!D52*0.015,IF(AND(399&lt;formData!D52,formData!D52&lt;500),formData!D52*0.012,IF(AND(400&gt;formData!D52,formData!D52&gt;299),formData!D52*0.01,IF(AND(199&lt;formData!D52,formData!D52&lt;300),formData!D52*0.0075,IF(AND(99&lt;formData!D52,formData!D52&lt;200),formData!D52*0.005,IF(formData!D52&lt;100,formData!D52*0.002)))))))</f>
        <v>5.3999999999999999E-2</v>
      </c>
      <c r="BG52" s="147">
        <f>IF(formData!E52&gt;601,5,IF(AND(501&lt;formData!E52,formData!E52&lt;601),4,IF(AND(401&lt;formData!E52,formData!E52&lt;501),3,IF(AND(401&gt;formData!E52,formData!E52&gt;301),2,IF(AND(201&lt;formData!E52,formData!E52&lt;301),1.5,IF(AND(101&lt;formData!E52,formData!E52&lt;201),1,IF(AND(formData!E52&gt;10,formData!E52&lt;101),0.5,IF(formData!E52&lt;11,0))))))))</f>
        <v>5</v>
      </c>
      <c r="BH52" s="147">
        <f>COUNTIF(G52:N52,"Legendary")*1+COUNTIF(G52:N52,"Legendary(ST)")*1.25+COUNTIF(G52:N52,"Epic")*0.5+COUNTIF(G52:N52,"Epic(ST)")*0.75</f>
        <v>4</v>
      </c>
      <c r="BI52" s="147">
        <f>COUNTIF(O52:V52,"Legendary")*1+COUNTIF(O52:V52,"Legendary(ST)")*1.25+COUNTIF(O52:V52,"Epic")*0.5+COUNTIF(O52:V52,"Epic(ST)")*0.75</f>
        <v>1</v>
      </c>
      <c r="BJ52" s="147">
        <f>COUNTIF(W52:AD52,"Legendary")*1+COUNTIF(W52:AD52,"Legendary(ST)")*1.25+COUNTIF(W52:AD52,"Epic")*0.5+COUNTIF(W52:AD52,"Epic(ST)")*0.75</f>
        <v>3</v>
      </c>
      <c r="BK52" s="147" t="e">
        <f>IF(formData!BB52&gt;25000000,16,IF(AND(15000000&lt;formData!BB52,formData!BB52&lt;25000000),10,IF(AND(10000000&lt;formData!BB52,formData!BB52&lt;15000000),6,IF(AND(10000000&gt;formData!BB52,formData!BB52&gt;5000000),3,IF(formData!BB52&lt;5000000,1,)))))</f>
        <v>#N/A</v>
      </c>
      <c r="BL52" s="9">
        <f>SUMIF(BE52:BK52,"&gt;0")</f>
        <v>13.054</v>
      </c>
    </row>
    <row r="53" spans="1:64" ht="14.4" x14ac:dyDescent="0.3">
      <c r="A53" s="107">
        <v>44429.724704224536</v>
      </c>
      <c r="B53" s="108" t="s">
        <v>394</v>
      </c>
      <c r="C53" s="108">
        <v>60121704</v>
      </c>
      <c r="D53" s="108">
        <v>354</v>
      </c>
      <c r="E53" s="108">
        <v>1536</v>
      </c>
      <c r="F53" s="108">
        <v>267655100</v>
      </c>
      <c r="G53" s="108" t="s">
        <v>332</v>
      </c>
      <c r="H53" s="108" t="s">
        <v>332</v>
      </c>
      <c r="I53" s="108" t="s">
        <v>321</v>
      </c>
      <c r="J53" s="108" t="s">
        <v>332</v>
      </c>
      <c r="K53" s="108" t="s">
        <v>321</v>
      </c>
      <c r="L53" s="108" t="s">
        <v>332</v>
      </c>
      <c r="M53" s="108" t="s">
        <v>332</v>
      </c>
      <c r="N53" s="108" t="s">
        <v>311</v>
      </c>
      <c r="O53" s="108" t="s">
        <v>332</v>
      </c>
      <c r="P53" s="108" t="s">
        <v>332</v>
      </c>
      <c r="Q53" s="108" t="s">
        <v>332</v>
      </c>
      <c r="R53" s="108" t="s">
        <v>332</v>
      </c>
      <c r="S53" s="108" t="s">
        <v>332</v>
      </c>
      <c r="T53" s="108" t="s">
        <v>332</v>
      </c>
      <c r="U53" s="108" t="s">
        <v>332</v>
      </c>
      <c r="V53" s="108" t="s">
        <v>311</v>
      </c>
      <c r="W53" s="108" t="s">
        <v>332</v>
      </c>
      <c r="X53" s="108" t="s">
        <v>332</v>
      </c>
      <c r="Y53" s="108" t="s">
        <v>332</v>
      </c>
      <c r="Z53" s="108" t="s">
        <v>332</v>
      </c>
      <c r="AA53" s="108" t="s">
        <v>321</v>
      </c>
      <c r="AB53" s="108" t="s">
        <v>332</v>
      </c>
      <c r="AC53" s="108" t="s">
        <v>332</v>
      </c>
      <c r="AD53" s="108" t="s">
        <v>311</v>
      </c>
      <c r="AE53" s="109" t="s">
        <v>324</v>
      </c>
      <c r="AF53" s="108" t="s">
        <v>312</v>
      </c>
      <c r="AG53" s="108" t="s">
        <v>316</v>
      </c>
      <c r="AH53" s="108" t="s">
        <v>316</v>
      </c>
      <c r="AI53" s="108" t="s">
        <v>316</v>
      </c>
      <c r="AJ53" s="108" t="s">
        <v>316</v>
      </c>
      <c r="AK53" s="108" t="s">
        <v>316</v>
      </c>
      <c r="AL53" s="108" t="s">
        <v>316</v>
      </c>
      <c r="AM53" s="108" t="s">
        <v>316</v>
      </c>
      <c r="AN53" s="108" t="s">
        <v>316</v>
      </c>
      <c r="AO53" s="108" t="s">
        <v>316</v>
      </c>
      <c r="AP53" s="108" t="s">
        <v>316</v>
      </c>
      <c r="AQ53" s="108" t="s">
        <v>316</v>
      </c>
      <c r="AR53" s="108" t="s">
        <v>316</v>
      </c>
      <c r="AS53" s="108" t="s">
        <v>316</v>
      </c>
      <c r="AT53" s="108" t="s">
        <v>316</v>
      </c>
      <c r="AU53" s="108" t="s">
        <v>316</v>
      </c>
      <c r="AV53" s="108" t="s">
        <v>316</v>
      </c>
      <c r="AW53" s="108" t="s">
        <v>316</v>
      </c>
      <c r="AX53" s="108" t="s">
        <v>316</v>
      </c>
      <c r="AY53" s="108" t="s">
        <v>345</v>
      </c>
      <c r="AZ53" s="109" t="e">
        <f>VLOOKUP(C53,kvkData!C53:P178,12,FALSE)</f>
        <v>#N/A</v>
      </c>
      <c r="BA53" s="109" t="e">
        <f>VLOOKUP(C53,kvkData!C53:Q178,13,FALSE)</f>
        <v>#N/A</v>
      </c>
      <c r="BB53" s="105" t="e">
        <f>VLOOKUP(C53,kvkData!C53:P178,13,FALSE)</f>
        <v>#N/A</v>
      </c>
      <c r="BC53" s="149" t="e">
        <f>IF(formData!BB53&gt;25000000,16,IF(AND(15000000&lt;formData!BB53,formData!BB53&lt;25000000),10,IF(AND(10000000&lt;formData!BB53,formData!BB53&lt;15000000),6,IF(AND(10000000&gt;formData!BB53,formData!BB53&gt;5000000),3,IF(formData!BB53&lt;5000000,1,)))))</f>
        <v>#N/A</v>
      </c>
      <c r="BD53" s="105" t="e">
        <f>VLOOKUP(C53,kvkData!C53:Q178,14,FALSE)</f>
        <v>#N/A</v>
      </c>
      <c r="BE53" s="146" t="e">
        <f>IF(AND(ISNUMBER(formData!BD53),formData!BD53&gt;500000000),2,IF(AND(ISNUMBER(formData!BD53),200000000&lt;formData!BD53,formData!BD53&lt;300000000),1.5,IF(AND(ISNUMBER(formData!BD53),100000000&lt;formData!BD53,formData!BD53&lt;200000000),1,IF(100000000&gt;formData!BD53,0,"No record"))))</f>
        <v>#N/A</v>
      </c>
      <c r="BF53" s="146">
        <f>IF(formData!D53&gt;667,10,IF(AND(499&lt;formData!D53,formData!D53&lt;666),formData!D53*0.015,IF(AND(399&lt;formData!D53,formData!D53&lt;500),formData!D53*0.012,IF(AND(400&gt;formData!D53,formData!D53&gt;299),formData!D53*0.01,IF(AND(199&lt;formData!D53,formData!D53&lt;300),formData!D53*0.0075,IF(AND(99&lt;formData!D53,formData!D53&lt;200),formData!D53*0.005,IF(formData!D53&lt;100,formData!D53*0.002)))))))</f>
        <v>3.54</v>
      </c>
      <c r="BG53" s="147">
        <f>IF(formData!E53&gt;601,5,IF(AND(501&lt;formData!E53,formData!E53&lt;601),4,IF(AND(401&lt;formData!E53,formData!E53&lt;501),3,IF(AND(401&gt;formData!E53,formData!E53&gt;301),2,IF(AND(201&lt;formData!E53,formData!E53&lt;301),1.5,IF(AND(101&lt;formData!E53,formData!E53&lt;201),1,IF(AND(formData!E53&gt;10,formData!E53&lt;101),0.5,IF(formData!E53&lt;11,0))))))))</f>
        <v>5</v>
      </c>
      <c r="BH53" s="147">
        <f>COUNTIF(G53:N53,"Legendary")*1+COUNTIF(G53:N53,"Legendary(ST)")*1.25+COUNTIF(G53:N53,"Epic")*0.5+COUNTIF(G53:N53,"Epic(ST)")*0.75</f>
        <v>0</v>
      </c>
      <c r="BI53" s="147">
        <f>COUNTIF(O53:V53,"Legendary")*1+COUNTIF(O53:V53,"Legendary(ST)")*1.25+COUNTIF(O53:V53,"Epic")*0.5+COUNTIF(O53:V53,"Epic(ST)")*0.75</f>
        <v>0</v>
      </c>
      <c r="BJ53" s="147">
        <f>COUNTIF(W53:AD53,"Legendary")*1+COUNTIF(W53:AD53,"Legendary(ST)")*1.25+COUNTIF(W53:AD53,"Epic")*0.5+COUNTIF(W53:AD53,"Epic(ST)")*0.75</f>
        <v>0</v>
      </c>
      <c r="BK53" s="147" t="e">
        <f>IF(formData!BB53&gt;25000000,16,IF(AND(15000000&lt;formData!BB53,formData!BB53&lt;25000000),10,IF(AND(10000000&lt;formData!BB53,formData!BB53&lt;15000000),6,IF(AND(10000000&gt;formData!BB53,formData!BB53&gt;5000000),3,IF(formData!BB53&lt;5000000,1,)))))</f>
        <v>#N/A</v>
      </c>
      <c r="BL53" s="9">
        <f>SUMIF(BE53:BK53,"&gt;0")</f>
        <v>8.5399999999999991</v>
      </c>
    </row>
    <row r="54" spans="1:64" ht="14.4" x14ac:dyDescent="0.3">
      <c r="A54" s="107">
        <v>44429.728064618059</v>
      </c>
      <c r="B54" s="108" t="s">
        <v>129</v>
      </c>
      <c r="C54" s="108">
        <v>32702391</v>
      </c>
      <c r="D54" s="108">
        <v>30</v>
      </c>
      <c r="E54" s="108">
        <v>100</v>
      </c>
      <c r="F54" s="108">
        <v>13001000</v>
      </c>
      <c r="G54" s="108" t="s">
        <v>310</v>
      </c>
      <c r="H54" s="108" t="s">
        <v>310</v>
      </c>
      <c r="I54" s="108" t="s">
        <v>321</v>
      </c>
      <c r="J54" s="108" t="s">
        <v>74</v>
      </c>
      <c r="K54" s="108" t="s">
        <v>70</v>
      </c>
      <c r="L54" s="108" t="s">
        <v>309</v>
      </c>
      <c r="M54" s="108" t="s">
        <v>309</v>
      </c>
      <c r="N54" s="108" t="s">
        <v>332</v>
      </c>
      <c r="O54" s="108" t="s">
        <v>310</v>
      </c>
      <c r="P54" s="108" t="s">
        <v>310</v>
      </c>
      <c r="Q54" s="108" t="s">
        <v>310</v>
      </c>
      <c r="R54" s="108" t="s">
        <v>332</v>
      </c>
      <c r="S54" s="108" t="s">
        <v>332</v>
      </c>
      <c r="T54" s="108" t="s">
        <v>332</v>
      </c>
      <c r="U54" s="108" t="s">
        <v>311</v>
      </c>
      <c r="V54" s="108" t="s">
        <v>311</v>
      </c>
      <c r="W54" s="108" t="s">
        <v>310</v>
      </c>
      <c r="X54" s="108" t="s">
        <v>309</v>
      </c>
      <c r="Y54" s="108" t="s">
        <v>310</v>
      </c>
      <c r="Z54" s="108" t="s">
        <v>310</v>
      </c>
      <c r="AA54" s="108" t="s">
        <v>321</v>
      </c>
      <c r="AB54" s="108" t="s">
        <v>321</v>
      </c>
      <c r="AC54" s="108" t="s">
        <v>311</v>
      </c>
      <c r="AD54" s="108" t="s">
        <v>311</v>
      </c>
      <c r="AE54" s="109" t="s">
        <v>324</v>
      </c>
      <c r="AF54" s="108" t="s">
        <v>312</v>
      </c>
      <c r="AG54" s="108" t="s">
        <v>313</v>
      </c>
      <c r="AH54" s="108" t="s">
        <v>317</v>
      </c>
      <c r="AI54" s="108" t="s">
        <v>317</v>
      </c>
      <c r="AJ54" s="108" t="s">
        <v>322</v>
      </c>
      <c r="AK54" s="108" t="s">
        <v>322</v>
      </c>
      <c r="AL54" s="108" t="s">
        <v>317</v>
      </c>
      <c r="AM54" s="108" t="s">
        <v>322</v>
      </c>
      <c r="AN54" s="108" t="s">
        <v>317</v>
      </c>
      <c r="AO54" s="108" t="s">
        <v>317</v>
      </c>
      <c r="AP54" s="108" t="s">
        <v>322</v>
      </c>
      <c r="AQ54" s="108" t="s">
        <v>316</v>
      </c>
      <c r="AR54" s="108" t="s">
        <v>317</v>
      </c>
      <c r="AS54" s="108" t="s">
        <v>317</v>
      </c>
      <c r="AT54" s="108" t="s">
        <v>317</v>
      </c>
      <c r="AU54" s="108" t="s">
        <v>317</v>
      </c>
      <c r="AV54" s="108" t="s">
        <v>322</v>
      </c>
      <c r="AW54" s="108" t="s">
        <v>317</v>
      </c>
      <c r="AX54" s="108" t="s">
        <v>317</v>
      </c>
      <c r="AY54" s="108" t="s">
        <v>395</v>
      </c>
      <c r="AZ54" s="109" t="e">
        <f>VLOOKUP(C54,kvkData!C54:P179,12,FALSE)</f>
        <v>#N/A</v>
      </c>
      <c r="BA54" s="109" t="e">
        <f>VLOOKUP(C54,kvkData!C54:Q179,13,FALSE)</f>
        <v>#N/A</v>
      </c>
      <c r="BB54" s="105" t="e">
        <f>VLOOKUP(C54,kvkData!C54:P179,13,FALSE)</f>
        <v>#N/A</v>
      </c>
      <c r="BC54" s="149" t="e">
        <f>IF(formData!BB54&gt;25000000,16,IF(AND(15000000&lt;formData!BB54,formData!BB54&lt;25000000),10,IF(AND(10000000&lt;formData!BB54,formData!BB54&lt;15000000),6,IF(AND(10000000&gt;formData!BB54,formData!BB54&gt;5000000),3,IF(formData!BB54&lt;5000000,1,)))))</f>
        <v>#N/A</v>
      </c>
      <c r="BD54" s="105" t="e">
        <f>VLOOKUP(C54,kvkData!C54:Q179,14,FALSE)</f>
        <v>#N/A</v>
      </c>
      <c r="BE54" s="146" t="e">
        <f>IF(AND(ISNUMBER(formData!BD54),formData!BD54&gt;500000000),2,IF(AND(ISNUMBER(formData!BD54),200000000&lt;formData!BD54,formData!BD54&lt;300000000),1.5,IF(AND(ISNUMBER(formData!BD54),100000000&lt;formData!BD54,formData!BD54&lt;200000000),1,IF(100000000&gt;formData!BD54,0,"No record"))))</f>
        <v>#N/A</v>
      </c>
      <c r="BF54" s="146">
        <f>IF(formData!D54&gt;667,10,IF(AND(499&lt;formData!D54,formData!D54&lt;666),formData!D54*0.015,IF(AND(399&lt;formData!D54,formData!D54&lt;500),formData!D54*0.012,IF(AND(400&gt;formData!D54,formData!D54&gt;299),formData!D54*0.01,IF(AND(199&lt;formData!D54,formData!D54&lt;300),formData!D54*0.0075,IF(AND(99&lt;formData!D54,formData!D54&lt;200),formData!D54*0.005,IF(formData!D54&lt;100,formData!D54*0.002)))))))</f>
        <v>0.06</v>
      </c>
      <c r="BG54" s="147">
        <f>IF(formData!E54&gt;601,5,IF(AND(501&lt;formData!E54,formData!E54&lt;601),4,IF(AND(401&lt;formData!E54,formData!E54&lt;501),3,IF(AND(401&gt;formData!E54,formData!E54&gt;301),2,IF(AND(201&lt;formData!E54,formData!E54&lt;301),1.5,IF(AND(101&lt;formData!E54,formData!E54&lt;201),1,IF(AND(formData!E54&gt;10,formData!E54&lt;101),0.5,IF(formData!E54&lt;11,0))))))))</f>
        <v>0.5</v>
      </c>
      <c r="BH54" s="147">
        <f>COUNTIF(G54:N54,"Legendary")*1+COUNTIF(G54:N54,"Legendary(ST)")*1.25+COUNTIF(G54:N54,"Epic")*0.5+COUNTIF(G54:N54,"Epic(ST)")*0.75</f>
        <v>5</v>
      </c>
      <c r="BI54" s="147">
        <f>COUNTIF(O54:V54,"Legendary")*1+COUNTIF(O54:V54,"Legendary(ST)")*1.25+COUNTIF(O54:V54,"Epic")*0.5+COUNTIF(O54:V54,"Epic(ST)")*0.75</f>
        <v>1.5</v>
      </c>
      <c r="BJ54" s="147">
        <f>COUNTIF(W54:AD54,"Legendary")*1+COUNTIF(W54:AD54,"Legendary(ST)")*1.25+COUNTIF(W54:AD54,"Epic")*0.5+COUNTIF(W54:AD54,"Epic(ST)")*0.75</f>
        <v>2.5</v>
      </c>
      <c r="BK54" s="147" t="e">
        <f>IF(formData!BB54&gt;25000000,16,IF(AND(15000000&lt;formData!BB54,formData!BB54&lt;25000000),10,IF(AND(10000000&lt;formData!BB54,formData!BB54&lt;15000000),6,IF(AND(10000000&gt;formData!BB54,formData!BB54&gt;5000000),3,IF(formData!BB54&lt;5000000,1,)))))</f>
        <v>#N/A</v>
      </c>
      <c r="BL54" s="9">
        <f>SUMIF(BE54:BK54,"&gt;0")</f>
        <v>9.56</v>
      </c>
    </row>
    <row r="55" spans="1:64" ht="14.4" x14ac:dyDescent="0.3">
      <c r="A55" s="107">
        <v>44429.737119976853</v>
      </c>
      <c r="B55" s="108" t="s">
        <v>396</v>
      </c>
      <c r="C55" s="108">
        <v>78732029</v>
      </c>
      <c r="D55" s="108">
        <v>150</v>
      </c>
      <c r="E55" s="108">
        <v>200</v>
      </c>
      <c r="F55" s="108">
        <v>30000000</v>
      </c>
      <c r="G55" s="108" t="s">
        <v>321</v>
      </c>
      <c r="H55" s="108" t="s">
        <v>321</v>
      </c>
      <c r="I55" s="108" t="s">
        <v>321</v>
      </c>
      <c r="J55" s="108" t="s">
        <v>321</v>
      </c>
      <c r="K55" s="108" t="s">
        <v>321</v>
      </c>
      <c r="L55" s="108" t="s">
        <v>321</v>
      </c>
      <c r="M55" s="108" t="s">
        <v>321</v>
      </c>
      <c r="N55" s="108" t="s">
        <v>321</v>
      </c>
      <c r="O55" s="108" t="s">
        <v>310</v>
      </c>
      <c r="P55" s="108" t="s">
        <v>321</v>
      </c>
      <c r="Q55" s="108" t="s">
        <v>321</v>
      </c>
      <c r="R55" s="108" t="s">
        <v>321</v>
      </c>
      <c r="S55" s="108" t="s">
        <v>321</v>
      </c>
      <c r="T55" s="108" t="s">
        <v>321</v>
      </c>
      <c r="U55" s="108" t="s">
        <v>321</v>
      </c>
      <c r="V55" s="108" t="s">
        <v>321</v>
      </c>
      <c r="W55" s="108" t="s">
        <v>74</v>
      </c>
      <c r="X55" s="108" t="s">
        <v>310</v>
      </c>
      <c r="Y55" s="108" t="s">
        <v>309</v>
      </c>
      <c r="Z55" s="108" t="s">
        <v>310</v>
      </c>
      <c r="AA55" s="108" t="s">
        <v>309</v>
      </c>
      <c r="AB55" s="108" t="s">
        <v>74</v>
      </c>
      <c r="AC55" s="108" t="s">
        <v>310</v>
      </c>
      <c r="AD55" s="108" t="s">
        <v>310</v>
      </c>
      <c r="AE55" s="109" t="s">
        <v>324</v>
      </c>
      <c r="AF55" s="108" t="s">
        <v>312</v>
      </c>
      <c r="AG55" s="108" t="s">
        <v>317</v>
      </c>
      <c r="AH55" s="108" t="s">
        <v>317</v>
      </c>
      <c r="AI55" s="108" t="s">
        <v>317</v>
      </c>
      <c r="AJ55" s="108" t="s">
        <v>317</v>
      </c>
      <c r="AK55" s="108" t="s">
        <v>317</v>
      </c>
      <c r="AL55" s="108" t="s">
        <v>317</v>
      </c>
      <c r="AM55" s="108" t="s">
        <v>317</v>
      </c>
      <c r="AN55" s="108" t="s">
        <v>317</v>
      </c>
      <c r="AO55" s="108" t="s">
        <v>317</v>
      </c>
      <c r="AP55" s="108" t="s">
        <v>317</v>
      </c>
      <c r="AQ55" s="108" t="s">
        <v>317</v>
      </c>
      <c r="AR55" s="108" t="s">
        <v>317</v>
      </c>
      <c r="AS55" s="108" t="s">
        <v>317</v>
      </c>
      <c r="AT55" s="108" t="s">
        <v>317</v>
      </c>
      <c r="AU55" s="108" t="s">
        <v>317</v>
      </c>
      <c r="AV55" s="108" t="s">
        <v>317</v>
      </c>
      <c r="AW55" s="108" t="s">
        <v>317</v>
      </c>
      <c r="AX55" s="108" t="s">
        <v>317</v>
      </c>
      <c r="AY55" s="108" t="s">
        <v>397</v>
      </c>
      <c r="AZ55" s="109" t="e">
        <f>VLOOKUP(C55,kvkData!C55:P180,12,FALSE)</f>
        <v>#N/A</v>
      </c>
      <c r="BA55" s="109" t="e">
        <f>VLOOKUP(C55,kvkData!C55:Q180,13,FALSE)</f>
        <v>#N/A</v>
      </c>
      <c r="BB55" s="105" t="e">
        <f>VLOOKUP(C55,kvkData!C55:P180,13,FALSE)</f>
        <v>#N/A</v>
      </c>
      <c r="BC55" s="149" t="e">
        <f>IF(formData!BB55&gt;25000000,16,IF(AND(15000000&lt;formData!BB55,formData!BB55&lt;25000000),10,IF(AND(10000000&lt;formData!BB55,formData!BB55&lt;15000000),6,IF(AND(10000000&gt;formData!BB55,formData!BB55&gt;5000000),3,IF(formData!BB55&lt;5000000,1,)))))</f>
        <v>#N/A</v>
      </c>
      <c r="BD55" s="105" t="e">
        <f>VLOOKUP(C55,kvkData!C55:Q180,14,FALSE)</f>
        <v>#N/A</v>
      </c>
      <c r="BE55" s="146" t="e">
        <f>IF(AND(ISNUMBER(formData!BD55),formData!BD55&gt;500000000),2,IF(AND(ISNUMBER(formData!BD55),200000000&lt;formData!BD55,formData!BD55&lt;300000000),1.5,IF(AND(ISNUMBER(formData!BD55),100000000&lt;formData!BD55,formData!BD55&lt;200000000),1,IF(100000000&gt;formData!BD55,0,"No record"))))</f>
        <v>#N/A</v>
      </c>
      <c r="BF55" s="146">
        <f>IF(formData!D55&gt;667,10,IF(AND(499&lt;formData!D55,formData!D55&lt;666),formData!D55*0.015,IF(AND(399&lt;formData!D55,formData!D55&lt;500),formData!D55*0.012,IF(AND(400&gt;formData!D55,formData!D55&gt;299),formData!D55*0.01,IF(AND(199&lt;formData!D55,formData!D55&lt;300),formData!D55*0.0075,IF(AND(99&lt;formData!D55,formData!D55&lt;200),formData!D55*0.005,IF(formData!D55&lt;100,formData!D55*0.002)))))))</f>
        <v>0.75</v>
      </c>
      <c r="BG55" s="147">
        <f>IF(formData!E55&gt;601,5,IF(AND(501&lt;formData!E55,formData!E55&lt;601),4,IF(AND(401&lt;formData!E55,formData!E55&lt;501),3,IF(AND(401&gt;formData!E55,formData!E55&gt;301),2,IF(AND(201&lt;formData!E55,formData!E55&lt;301),1.5,IF(AND(101&lt;formData!E55,formData!E55&lt;201),1,IF(AND(formData!E55&gt;10,formData!E55&lt;101),0.5,IF(formData!E55&lt;11,0))))))))</f>
        <v>1</v>
      </c>
      <c r="BH55" s="147">
        <f>COUNTIF(G55:N55,"Legendary")*1+COUNTIF(G55:N55,"Legendary(ST)")*1.25+COUNTIF(G55:N55,"Epic")*0.5+COUNTIF(G55:N55,"Epic(ST)")*0.75</f>
        <v>0</v>
      </c>
      <c r="BI55" s="147">
        <f>COUNTIF(O55:V55,"Legendary")*1+COUNTIF(O55:V55,"Legendary(ST)")*1.25+COUNTIF(O55:V55,"Epic")*0.5+COUNTIF(O55:V55,"Epic(ST)")*0.75</f>
        <v>0.5</v>
      </c>
      <c r="BJ55" s="147">
        <f>COUNTIF(W55:AD55,"Legendary")*1+COUNTIF(W55:AD55,"Legendary(ST)")*1.25+COUNTIF(W55:AD55,"Epic")*0.5+COUNTIF(W55:AD55,"Epic(ST)")*0.75</f>
        <v>5.5</v>
      </c>
      <c r="BK55" s="147" t="e">
        <f>IF(formData!BB55&gt;25000000,16,IF(AND(15000000&lt;formData!BB55,formData!BB55&lt;25000000),10,IF(AND(10000000&lt;formData!BB55,formData!BB55&lt;15000000),6,IF(AND(10000000&gt;formData!BB55,formData!BB55&gt;5000000),3,IF(formData!BB55&lt;5000000,1,)))))</f>
        <v>#N/A</v>
      </c>
      <c r="BL55" s="9">
        <f>SUMIF(BE55:BK55,"&gt;0")</f>
        <v>7.75</v>
      </c>
    </row>
    <row r="56" spans="1:64" ht="14.4" x14ac:dyDescent="0.3">
      <c r="A56" s="107">
        <v>44429.756776030088</v>
      </c>
      <c r="B56" s="108" t="s">
        <v>398</v>
      </c>
      <c r="C56" s="108">
        <v>20304558</v>
      </c>
      <c r="D56" s="108">
        <v>13</v>
      </c>
      <c r="E56" s="108">
        <v>808</v>
      </c>
      <c r="F56" s="108">
        <v>138972000</v>
      </c>
      <c r="G56" s="108" t="s">
        <v>332</v>
      </c>
      <c r="H56" s="108" t="s">
        <v>332</v>
      </c>
      <c r="I56" s="108" t="s">
        <v>332</v>
      </c>
      <c r="J56" s="108" t="s">
        <v>332</v>
      </c>
      <c r="K56" s="108" t="s">
        <v>311</v>
      </c>
      <c r="L56" s="108" t="s">
        <v>311</v>
      </c>
      <c r="M56" s="108" t="s">
        <v>332</v>
      </c>
      <c r="N56" s="108" t="s">
        <v>332</v>
      </c>
      <c r="O56" s="108" t="s">
        <v>332</v>
      </c>
      <c r="P56" s="108" t="s">
        <v>332</v>
      </c>
      <c r="Q56" s="108" t="s">
        <v>332</v>
      </c>
      <c r="R56" s="108" t="s">
        <v>332</v>
      </c>
      <c r="S56" s="108" t="s">
        <v>311</v>
      </c>
      <c r="T56" s="108" t="s">
        <v>332</v>
      </c>
      <c r="U56" s="108" t="s">
        <v>332</v>
      </c>
      <c r="V56" s="108" t="s">
        <v>332</v>
      </c>
      <c r="W56" s="108" t="s">
        <v>311</v>
      </c>
      <c r="X56" s="108" t="s">
        <v>311</v>
      </c>
      <c r="Y56" s="108" t="s">
        <v>332</v>
      </c>
      <c r="Z56" s="108" t="s">
        <v>332</v>
      </c>
      <c r="AA56" s="108" t="s">
        <v>311</v>
      </c>
      <c r="AB56" s="108" t="s">
        <v>311</v>
      </c>
      <c r="AC56" s="108" t="s">
        <v>332</v>
      </c>
      <c r="AD56" s="108" t="s">
        <v>332</v>
      </c>
      <c r="AE56" s="108">
        <v>14</v>
      </c>
      <c r="AF56" s="108" t="s">
        <v>312</v>
      </c>
      <c r="AG56" s="108" t="s">
        <v>313</v>
      </c>
      <c r="AH56" s="108" t="s">
        <v>317</v>
      </c>
      <c r="AI56" s="108" t="s">
        <v>317</v>
      </c>
      <c r="AJ56" s="108" t="s">
        <v>317</v>
      </c>
      <c r="AK56" s="108" t="s">
        <v>317</v>
      </c>
      <c r="AL56" s="108" t="s">
        <v>317</v>
      </c>
      <c r="AM56" s="108" t="s">
        <v>317</v>
      </c>
      <c r="AN56" s="108" t="s">
        <v>317</v>
      </c>
      <c r="AO56" s="108" t="s">
        <v>317</v>
      </c>
      <c r="AP56" s="108" t="s">
        <v>317</v>
      </c>
      <c r="AQ56" s="108" t="s">
        <v>317</v>
      </c>
      <c r="AR56" s="108" t="s">
        <v>317</v>
      </c>
      <c r="AS56" s="108" t="s">
        <v>317</v>
      </c>
      <c r="AT56" s="108" t="s">
        <v>317</v>
      </c>
      <c r="AU56" s="108" t="s">
        <v>317</v>
      </c>
      <c r="AV56" s="108" t="s">
        <v>317</v>
      </c>
      <c r="AW56" s="108" t="s">
        <v>317</v>
      </c>
      <c r="AX56" s="108" t="s">
        <v>317</v>
      </c>
      <c r="AY56" s="108" t="s">
        <v>399</v>
      </c>
      <c r="AZ56" s="109">
        <f>VLOOKUP(C56,kvkData!C56:P181,12,FALSE)</f>
        <v>3962113</v>
      </c>
      <c r="BA56" s="109">
        <f>VLOOKUP(C56,kvkData!C56:Q181,13,FALSE)</f>
        <v>11037058</v>
      </c>
      <c r="BB56" s="105">
        <f>VLOOKUP(C56,kvkData!C56:P181,13,FALSE)</f>
        <v>11037058</v>
      </c>
      <c r="BC56" s="149">
        <f>IF(formData!BB56&gt;25000000,16,IF(AND(15000000&lt;formData!BB56,formData!BB56&lt;25000000),10,IF(AND(10000000&lt;formData!BB56,formData!BB56&lt;15000000),6,IF(AND(10000000&gt;formData!BB56,formData!BB56&gt;5000000),3,IF(formData!BB56&lt;5000000,1,)))))</f>
        <v>6</v>
      </c>
      <c r="BD56" s="105">
        <f>VLOOKUP(C56,kvkData!C56:Q181,14,FALSE)</f>
        <v>270000005</v>
      </c>
      <c r="BE56" s="146">
        <f>IF(AND(ISNUMBER(formData!BD56),formData!BD56&gt;500000000),2,IF(AND(ISNUMBER(formData!BD56),200000000&lt;formData!BD56,formData!BD56&lt;300000000),1.5,IF(AND(ISNUMBER(formData!BD56),100000000&lt;formData!BD56,formData!BD56&lt;200000000),1,IF(100000000&gt;formData!BD56,0,"No record"))))</f>
        <v>1.5</v>
      </c>
      <c r="BF56" s="146">
        <f>IF(formData!D56&gt;667,10,IF(AND(499&lt;formData!D56,formData!D56&lt;666),formData!D56*0.015,IF(AND(399&lt;formData!D56,formData!D56&lt;500),formData!D56*0.012,IF(AND(400&gt;formData!D56,formData!D56&gt;299),formData!D56*0.01,IF(AND(199&lt;formData!D56,formData!D56&lt;300),formData!D56*0.0075,IF(AND(99&lt;formData!D56,formData!D56&lt;200),formData!D56*0.005,IF(formData!D56&lt;100,formData!D56*0.002)))))))</f>
        <v>2.6000000000000002E-2</v>
      </c>
      <c r="BG56" s="147">
        <f>IF(formData!E56&gt;601,5,IF(AND(501&lt;formData!E56,formData!E56&lt;601),4,IF(AND(401&lt;formData!E56,formData!E56&lt;501),3,IF(AND(401&gt;formData!E56,formData!E56&gt;301),2,IF(AND(201&lt;formData!E56,formData!E56&lt;301),1.5,IF(AND(101&lt;formData!E56,formData!E56&lt;201),1,IF(AND(formData!E56&gt;10,formData!E56&lt;101),0.5,IF(formData!E56&lt;11,0))))))))</f>
        <v>5</v>
      </c>
      <c r="BH56" s="147">
        <f>COUNTIF(G56:N56,"Legendary")*1+COUNTIF(G56:N56,"Legendary(ST)")*1.25+COUNTIF(G56:N56,"Epic")*0.5+COUNTIF(G56:N56,"Epic(ST)")*0.75</f>
        <v>0</v>
      </c>
      <c r="BI56" s="147">
        <f>COUNTIF(O56:V56,"Legendary")*1+COUNTIF(O56:V56,"Legendary(ST)")*1.25+COUNTIF(O56:V56,"Epic")*0.5+COUNTIF(O56:V56,"Epic(ST)")*0.75</f>
        <v>0</v>
      </c>
      <c r="BJ56" s="147">
        <f>COUNTIF(W56:AD56,"Legendary")*1+COUNTIF(W56:AD56,"Legendary(ST)")*1.25+COUNTIF(W56:AD56,"Epic")*0.5+COUNTIF(W56:AD56,"Epic(ST)")*0.75</f>
        <v>0</v>
      </c>
      <c r="BK56" s="147">
        <f>IF(formData!BB56&gt;25000000,16,IF(AND(15000000&lt;formData!BB56,formData!BB56&lt;25000000),10,IF(AND(10000000&lt;formData!BB56,formData!BB56&lt;15000000),6,IF(AND(10000000&gt;formData!BB56,formData!BB56&gt;5000000),3,IF(formData!BB56&lt;5000000,1,)))))</f>
        <v>6</v>
      </c>
      <c r="BL56" s="9">
        <f>SUMIF(BE56:BK56,"&gt;0")</f>
        <v>12.526</v>
      </c>
    </row>
    <row r="57" spans="1:64" ht="14.4" x14ac:dyDescent="0.3">
      <c r="A57" s="107">
        <v>44429.759778842592</v>
      </c>
      <c r="B57" s="108" t="s">
        <v>219</v>
      </c>
      <c r="C57" s="108">
        <v>78306594</v>
      </c>
      <c r="D57" s="108">
        <v>10</v>
      </c>
      <c r="E57" s="108">
        <v>224</v>
      </c>
      <c r="F57" s="108">
        <v>13750000</v>
      </c>
      <c r="G57" s="108" t="s">
        <v>310</v>
      </c>
      <c r="H57" s="108" t="s">
        <v>310</v>
      </c>
      <c r="I57" s="108" t="s">
        <v>310</v>
      </c>
      <c r="J57" s="108" t="s">
        <v>310</v>
      </c>
      <c r="K57" s="108" t="s">
        <v>309</v>
      </c>
      <c r="L57" s="108" t="s">
        <v>309</v>
      </c>
      <c r="M57" s="108" t="s">
        <v>74</v>
      </c>
      <c r="N57" s="108" t="s">
        <v>74</v>
      </c>
      <c r="O57" s="108" t="s">
        <v>311</v>
      </c>
      <c r="P57" s="108" t="s">
        <v>311</v>
      </c>
      <c r="Q57" s="108" t="s">
        <v>311</v>
      </c>
      <c r="R57" s="108" t="s">
        <v>311</v>
      </c>
      <c r="S57" s="108" t="s">
        <v>311</v>
      </c>
      <c r="T57" s="108" t="s">
        <v>311</v>
      </c>
      <c r="U57" s="108" t="s">
        <v>311</v>
      </c>
      <c r="V57" s="108" t="s">
        <v>311</v>
      </c>
      <c r="W57" s="108" t="s">
        <v>332</v>
      </c>
      <c r="X57" s="108" t="s">
        <v>332</v>
      </c>
      <c r="Y57" s="108" t="s">
        <v>332</v>
      </c>
      <c r="Z57" s="108" t="s">
        <v>332</v>
      </c>
      <c r="AA57" s="108" t="s">
        <v>332</v>
      </c>
      <c r="AB57" s="108" t="s">
        <v>332</v>
      </c>
      <c r="AC57" s="108" t="s">
        <v>332</v>
      </c>
      <c r="AD57" s="108" t="s">
        <v>332</v>
      </c>
      <c r="AE57" s="109" t="s">
        <v>324</v>
      </c>
      <c r="AF57" s="108" t="s">
        <v>312</v>
      </c>
      <c r="AG57" s="108" t="s">
        <v>316</v>
      </c>
      <c r="AH57" s="108" t="s">
        <v>316</v>
      </c>
      <c r="AI57" s="108" t="s">
        <v>316</v>
      </c>
      <c r="AJ57" s="108" t="s">
        <v>316</v>
      </c>
      <c r="AK57" s="108" t="s">
        <v>316</v>
      </c>
      <c r="AL57" s="108" t="s">
        <v>316</v>
      </c>
      <c r="AM57" s="108" t="s">
        <v>316</v>
      </c>
      <c r="AN57" s="108" t="s">
        <v>316</v>
      </c>
      <c r="AO57" s="108" t="s">
        <v>316</v>
      </c>
      <c r="AP57" s="108" t="s">
        <v>316</v>
      </c>
      <c r="AQ57" s="108" t="s">
        <v>316</v>
      </c>
      <c r="AR57" s="108" t="s">
        <v>316</v>
      </c>
      <c r="AS57" s="108" t="s">
        <v>316</v>
      </c>
      <c r="AT57" s="108" t="s">
        <v>316</v>
      </c>
      <c r="AU57" s="108" t="s">
        <v>316</v>
      </c>
      <c r="AV57" s="108" t="s">
        <v>316</v>
      </c>
      <c r="AW57" s="108" t="s">
        <v>316</v>
      </c>
      <c r="AX57" s="108" t="s">
        <v>316</v>
      </c>
      <c r="AY57" s="108" t="s">
        <v>400</v>
      </c>
      <c r="AZ57" s="109">
        <f>VLOOKUP(C57,kvkData!C57:P182,12,FALSE)</f>
        <v>2175755</v>
      </c>
      <c r="BA57" s="109">
        <f>VLOOKUP(C57,kvkData!C57:Q182,13,FALSE)</f>
        <v>5237805</v>
      </c>
      <c r="BB57" s="105">
        <f>VLOOKUP(C57,kvkData!C57:P182,13,FALSE)</f>
        <v>5237805</v>
      </c>
      <c r="BC57" s="149">
        <f>IF(formData!BB57&gt;25000000,16,IF(AND(15000000&lt;formData!BB57,formData!BB57&lt;25000000),10,IF(AND(10000000&lt;formData!BB57,formData!BB57&lt;15000000),6,IF(AND(10000000&gt;formData!BB57,formData!BB57&gt;5000000),3,IF(formData!BB57&lt;5000000,1,)))))</f>
        <v>3</v>
      </c>
      <c r="BD57" s="105">
        <f>VLOOKUP(C57,kvkData!C57:Q182,14,FALSE)</f>
        <v>54999999</v>
      </c>
      <c r="BE57" s="146">
        <f>IF(AND(ISNUMBER(formData!BD57),formData!BD57&gt;500000000),2,IF(AND(ISNUMBER(formData!BD57),200000000&lt;formData!BD57,formData!BD57&lt;300000000),1.5,IF(AND(ISNUMBER(formData!BD57),100000000&lt;formData!BD57,formData!BD57&lt;200000000),1,IF(100000000&gt;formData!BD57,0,"No record"))))</f>
        <v>0</v>
      </c>
      <c r="BF57" s="146">
        <f>IF(formData!D57&gt;667,10,IF(AND(499&lt;formData!D57,formData!D57&lt;666),formData!D57*0.015,IF(AND(399&lt;formData!D57,formData!D57&lt;500),formData!D57*0.012,IF(AND(400&gt;formData!D57,formData!D57&gt;299),formData!D57*0.01,IF(AND(199&lt;formData!D57,formData!D57&lt;300),formData!D57*0.0075,IF(AND(99&lt;formData!D57,formData!D57&lt;200),formData!D57*0.005,IF(formData!D57&lt;100,formData!D57*0.002)))))))</f>
        <v>0.02</v>
      </c>
      <c r="BG57" s="147">
        <f>IF(formData!E57&gt;601,5,IF(AND(501&lt;formData!E57,formData!E57&lt;601),4,IF(AND(401&lt;formData!E57,formData!E57&lt;501),3,IF(AND(401&gt;formData!E57,formData!E57&gt;301),2,IF(AND(201&lt;formData!E57,formData!E57&lt;301),1.5,IF(AND(101&lt;formData!E57,formData!E57&lt;201),1,IF(AND(formData!E57&gt;10,formData!E57&lt;101),0.5,IF(formData!E57&lt;11,0))))))))</f>
        <v>1.5</v>
      </c>
      <c r="BH57" s="147">
        <f>COUNTIF(G57:N57,"Legendary")*1+COUNTIF(G57:N57,"Legendary(ST)")*1.25+COUNTIF(G57:N57,"Epic")*0.5+COUNTIF(G57:N57,"Epic(ST)")*0.75</f>
        <v>5.5</v>
      </c>
      <c r="BI57" s="147">
        <f>COUNTIF(O57:V57,"Legendary")*1+COUNTIF(O57:V57,"Legendary(ST)")*1.25+COUNTIF(O57:V57,"Epic")*0.5+COUNTIF(O57:V57,"Epic(ST)")*0.75</f>
        <v>0</v>
      </c>
      <c r="BJ57" s="147">
        <f>COUNTIF(W57:AD57,"Legendary")*1+COUNTIF(W57:AD57,"Legendary(ST)")*1.25+COUNTIF(W57:AD57,"Epic")*0.5+COUNTIF(W57:AD57,"Epic(ST)")*0.75</f>
        <v>0</v>
      </c>
      <c r="BK57" s="147">
        <f>IF(formData!BB57&gt;25000000,16,IF(AND(15000000&lt;formData!BB57,formData!BB57&lt;25000000),10,IF(AND(10000000&lt;formData!BB57,formData!BB57&lt;15000000),6,IF(AND(10000000&gt;formData!BB57,formData!BB57&gt;5000000),3,IF(formData!BB57&lt;5000000,1,)))))</f>
        <v>3</v>
      </c>
      <c r="BL57" s="9">
        <f>SUMIF(BE57:BK57,"&gt;0")</f>
        <v>10.02</v>
      </c>
    </row>
    <row r="58" spans="1:64" ht="14.4" x14ac:dyDescent="0.3">
      <c r="A58" s="107">
        <v>44429.772401030088</v>
      </c>
      <c r="B58" s="108" t="s">
        <v>401</v>
      </c>
      <c r="C58" s="108">
        <v>5173812</v>
      </c>
      <c r="D58" s="108">
        <v>0</v>
      </c>
      <c r="E58" s="108">
        <v>17</v>
      </c>
      <c r="F58" s="108">
        <v>2314099</v>
      </c>
      <c r="G58" s="108" t="s">
        <v>74</v>
      </c>
      <c r="H58" s="108" t="s">
        <v>74</v>
      </c>
      <c r="I58" s="108" t="s">
        <v>74</v>
      </c>
      <c r="J58" s="108" t="s">
        <v>74</v>
      </c>
      <c r="K58" s="108" t="s">
        <v>74</v>
      </c>
      <c r="L58" s="108" t="s">
        <v>74</v>
      </c>
      <c r="M58" s="108" t="s">
        <v>311</v>
      </c>
      <c r="N58" s="108" t="s">
        <v>311</v>
      </c>
      <c r="O58" s="108" t="s">
        <v>321</v>
      </c>
      <c r="P58" s="108" t="s">
        <v>321</v>
      </c>
      <c r="Q58" s="108" t="s">
        <v>321</v>
      </c>
      <c r="R58" s="108" t="s">
        <v>321</v>
      </c>
      <c r="S58" s="108" t="s">
        <v>321</v>
      </c>
      <c r="T58" s="108" t="s">
        <v>321</v>
      </c>
      <c r="U58" s="108" t="s">
        <v>311</v>
      </c>
      <c r="V58" s="108" t="s">
        <v>311</v>
      </c>
      <c r="W58" s="108" t="s">
        <v>321</v>
      </c>
      <c r="X58" s="108" t="s">
        <v>321</v>
      </c>
      <c r="Y58" s="108" t="s">
        <v>321</v>
      </c>
      <c r="Z58" s="108" t="s">
        <v>321</v>
      </c>
      <c r="AA58" s="108" t="s">
        <v>321</v>
      </c>
      <c r="AB58" s="108" t="s">
        <v>321</v>
      </c>
      <c r="AC58" s="108" t="s">
        <v>311</v>
      </c>
      <c r="AD58" s="108" t="s">
        <v>311</v>
      </c>
      <c r="AE58" s="108">
        <v>14</v>
      </c>
      <c r="AF58" s="108" t="s">
        <v>312</v>
      </c>
      <c r="AG58" s="108" t="s">
        <v>314</v>
      </c>
      <c r="AH58" s="108" t="s">
        <v>314</v>
      </c>
      <c r="AI58" s="108" t="s">
        <v>317</v>
      </c>
      <c r="AJ58" s="108" t="s">
        <v>314</v>
      </c>
      <c r="AK58" s="108" t="s">
        <v>314</v>
      </c>
      <c r="AL58" s="108" t="s">
        <v>317</v>
      </c>
      <c r="AM58" s="108" t="s">
        <v>322</v>
      </c>
      <c r="AN58" s="108" t="s">
        <v>322</v>
      </c>
      <c r="AO58" s="108" t="s">
        <v>317</v>
      </c>
      <c r="AP58" s="108" t="s">
        <v>317</v>
      </c>
      <c r="AQ58" s="108" t="s">
        <v>322</v>
      </c>
      <c r="AR58" s="108" t="s">
        <v>322</v>
      </c>
      <c r="AS58" s="108" t="s">
        <v>317</v>
      </c>
      <c r="AT58" s="108" t="s">
        <v>317</v>
      </c>
      <c r="AU58" s="108" t="s">
        <v>317</v>
      </c>
      <c r="AV58" s="108" t="s">
        <v>317</v>
      </c>
      <c r="AW58" s="108" t="s">
        <v>317</v>
      </c>
      <c r="AX58" s="108" t="s">
        <v>317</v>
      </c>
      <c r="AY58" s="108" t="s">
        <v>402</v>
      </c>
      <c r="AZ58" s="109" t="e">
        <f>VLOOKUP(C58,kvkData!C58:P183,12,FALSE)</f>
        <v>#N/A</v>
      </c>
      <c r="BA58" s="109" t="e">
        <f>VLOOKUP(C58,kvkData!C58:Q183,13,FALSE)</f>
        <v>#N/A</v>
      </c>
      <c r="BB58" s="105" t="e">
        <f>VLOOKUP(C58,kvkData!C58:P183,13,FALSE)</f>
        <v>#N/A</v>
      </c>
      <c r="BC58" s="149" t="e">
        <f>IF(formData!BB58&gt;25000000,16,IF(AND(15000000&lt;formData!BB58,formData!BB58&lt;25000000),10,IF(AND(10000000&lt;formData!BB58,formData!BB58&lt;15000000),6,IF(AND(10000000&gt;formData!BB58,formData!BB58&gt;5000000),3,IF(formData!BB58&lt;5000000,1,)))))</f>
        <v>#N/A</v>
      </c>
      <c r="BD58" s="105" t="e">
        <f>VLOOKUP(C58,kvkData!C58:Q183,14,FALSE)</f>
        <v>#N/A</v>
      </c>
      <c r="BE58" s="146" t="e">
        <f>IF(AND(ISNUMBER(formData!BD58),formData!BD58&gt;500000000),2,IF(AND(ISNUMBER(formData!BD58),200000000&lt;formData!BD58,formData!BD58&lt;300000000),1.5,IF(AND(ISNUMBER(formData!BD58),100000000&lt;formData!BD58,formData!BD58&lt;200000000),1,IF(100000000&gt;formData!BD58,0,"No record"))))</f>
        <v>#N/A</v>
      </c>
      <c r="BF58" s="146">
        <f>IF(formData!D58&gt;667,10,IF(AND(499&lt;formData!D58,formData!D58&lt;666),formData!D58*0.015,IF(AND(399&lt;formData!D58,formData!D58&lt;500),formData!D58*0.012,IF(AND(400&gt;formData!D58,formData!D58&gt;299),formData!D58*0.01,IF(AND(199&lt;formData!D58,formData!D58&lt;300),formData!D58*0.0075,IF(AND(99&lt;formData!D58,formData!D58&lt;200),formData!D58*0.005,IF(formData!D58&lt;100,formData!D58*0.002)))))))</f>
        <v>0</v>
      </c>
      <c r="BG58" s="147">
        <f>IF(formData!E58&gt;601,5,IF(AND(501&lt;formData!E58,formData!E58&lt;601),4,IF(AND(401&lt;formData!E58,formData!E58&lt;501),3,IF(AND(401&gt;formData!E58,formData!E58&gt;301),2,IF(AND(201&lt;formData!E58,formData!E58&lt;301),1.5,IF(AND(101&lt;formData!E58,formData!E58&lt;201),1,IF(AND(formData!E58&gt;10,formData!E58&lt;101),0.5,IF(formData!E58&lt;11,0))))))))</f>
        <v>0.5</v>
      </c>
      <c r="BH58" s="147">
        <f>COUNTIF(G58:N58,"Legendary")*1+COUNTIF(G58:N58,"Legendary(ST)")*1.25+COUNTIF(G58:N58,"Epic")*0.5+COUNTIF(G58:N58,"Epic(ST)")*0.75</f>
        <v>4.5</v>
      </c>
      <c r="BI58" s="147">
        <f>COUNTIF(O58:V58,"Legendary")*1+COUNTIF(O58:V58,"Legendary(ST)")*1.25+COUNTIF(O58:V58,"Epic")*0.5+COUNTIF(O58:V58,"Epic(ST)")*0.75</f>
        <v>0</v>
      </c>
      <c r="BJ58" s="147">
        <f>COUNTIF(W58:AD58,"Legendary")*1+COUNTIF(W58:AD58,"Legendary(ST)")*1.25+COUNTIF(W58:AD58,"Epic")*0.5+COUNTIF(W58:AD58,"Epic(ST)")*0.75</f>
        <v>0</v>
      </c>
      <c r="BK58" s="147" t="e">
        <f>IF(formData!BB58&gt;25000000,16,IF(AND(15000000&lt;formData!BB58,formData!BB58&lt;25000000),10,IF(AND(10000000&lt;formData!BB58,formData!BB58&lt;15000000),6,IF(AND(10000000&gt;formData!BB58,formData!BB58&gt;5000000),3,IF(formData!BB58&lt;5000000,1,)))))</f>
        <v>#N/A</v>
      </c>
      <c r="BL58" s="9">
        <f>SUMIF(BE58:BK58,"&gt;0")</f>
        <v>5</v>
      </c>
    </row>
    <row r="59" spans="1:64" ht="14.4" x14ac:dyDescent="0.3">
      <c r="A59" s="107">
        <v>44429.785519861107</v>
      </c>
      <c r="B59" s="108" t="s">
        <v>184</v>
      </c>
      <c r="C59" s="108">
        <v>38651767</v>
      </c>
      <c r="D59" s="108">
        <v>277</v>
      </c>
      <c r="E59" s="108">
        <v>266</v>
      </c>
      <c r="F59" s="108">
        <v>119333900</v>
      </c>
      <c r="G59" s="108" t="s">
        <v>310</v>
      </c>
      <c r="H59" s="108" t="s">
        <v>74</v>
      </c>
      <c r="I59" s="108" t="s">
        <v>74</v>
      </c>
      <c r="J59" s="108" t="s">
        <v>74</v>
      </c>
      <c r="K59" s="108" t="s">
        <v>309</v>
      </c>
      <c r="L59" s="108" t="s">
        <v>309</v>
      </c>
      <c r="M59" s="108" t="s">
        <v>310</v>
      </c>
      <c r="N59" s="108" t="s">
        <v>310</v>
      </c>
      <c r="O59" s="108" t="s">
        <v>332</v>
      </c>
      <c r="P59" s="108" t="s">
        <v>332</v>
      </c>
      <c r="Q59" s="108" t="s">
        <v>332</v>
      </c>
      <c r="R59" s="108" t="s">
        <v>332</v>
      </c>
      <c r="S59" s="108" t="s">
        <v>332</v>
      </c>
      <c r="T59" s="108" t="s">
        <v>321</v>
      </c>
      <c r="U59" s="108" t="s">
        <v>311</v>
      </c>
      <c r="V59" s="108" t="s">
        <v>311</v>
      </c>
      <c r="W59" s="108" t="s">
        <v>310</v>
      </c>
      <c r="X59" s="108" t="s">
        <v>310</v>
      </c>
      <c r="Y59" s="108" t="s">
        <v>310</v>
      </c>
      <c r="Z59" s="108" t="s">
        <v>74</v>
      </c>
      <c r="AA59" s="108" t="s">
        <v>74</v>
      </c>
      <c r="AB59" s="108" t="s">
        <v>74</v>
      </c>
      <c r="AC59" s="108" t="s">
        <v>321</v>
      </c>
      <c r="AD59" s="108" t="s">
        <v>311</v>
      </c>
      <c r="AE59" s="109" t="s">
        <v>324</v>
      </c>
      <c r="AF59" s="108" t="s">
        <v>312</v>
      </c>
      <c r="AG59" s="108" t="s">
        <v>322</v>
      </c>
      <c r="AH59" s="108" t="s">
        <v>316</v>
      </c>
      <c r="AI59" s="108" t="s">
        <v>322</v>
      </c>
      <c r="AJ59" s="108" t="s">
        <v>316</v>
      </c>
      <c r="AK59" s="108" t="s">
        <v>316</v>
      </c>
      <c r="AL59" s="108" t="s">
        <v>316</v>
      </c>
      <c r="AM59" s="108" t="s">
        <v>316</v>
      </c>
      <c r="AN59" s="108" t="s">
        <v>316</v>
      </c>
      <c r="AO59" s="108" t="s">
        <v>316</v>
      </c>
      <c r="AP59" s="108" t="s">
        <v>316</v>
      </c>
      <c r="AQ59" s="108" t="s">
        <v>315</v>
      </c>
      <c r="AR59" s="108" t="s">
        <v>316</v>
      </c>
      <c r="AS59" s="108" t="s">
        <v>316</v>
      </c>
      <c r="AT59" s="108" t="s">
        <v>316</v>
      </c>
      <c r="AU59" s="108" t="s">
        <v>316</v>
      </c>
      <c r="AV59" s="108" t="s">
        <v>316</v>
      </c>
      <c r="AW59" s="108" t="s">
        <v>316</v>
      </c>
      <c r="AX59" s="108" t="s">
        <v>316</v>
      </c>
      <c r="AY59" s="108" t="s">
        <v>403</v>
      </c>
      <c r="AZ59" s="109">
        <f>VLOOKUP(C59,kvkData!C59:P184,12,FALSE)</f>
        <v>1418017</v>
      </c>
      <c r="BA59" s="109">
        <f>VLOOKUP(C59,kvkData!C59:Q184,13,FALSE)</f>
        <v>3486862</v>
      </c>
      <c r="BB59" s="105">
        <f>VLOOKUP(C59,kvkData!C59:P184,13,FALSE)</f>
        <v>3486862</v>
      </c>
      <c r="BC59" s="149">
        <f>IF(formData!BB59&gt;25000000,16,IF(AND(15000000&lt;formData!BB59,formData!BB59&lt;25000000),10,IF(AND(10000000&lt;formData!BB59,formData!BB59&lt;15000000),6,IF(AND(10000000&gt;formData!BB59,formData!BB59&gt;5000000),3,IF(formData!BB59&lt;5000000,1,)))))</f>
        <v>1</v>
      </c>
      <c r="BD59" s="105">
        <f>VLOOKUP(C59,kvkData!C59:Q184,14,FALSE)</f>
        <v>62194730</v>
      </c>
      <c r="BE59" s="146">
        <f>IF(AND(ISNUMBER(formData!BD59),formData!BD59&gt;500000000),2,IF(AND(ISNUMBER(formData!BD59),200000000&lt;formData!BD59,formData!BD59&lt;300000000),1.5,IF(AND(ISNUMBER(formData!BD59),100000000&lt;formData!BD59,formData!BD59&lt;200000000),1,IF(100000000&gt;formData!BD59,0,"No record"))))</f>
        <v>0</v>
      </c>
      <c r="BF59" s="146">
        <f>IF(formData!D59&gt;667,10,IF(AND(499&lt;formData!D59,formData!D59&lt;666),formData!D59*0.015,IF(AND(399&lt;formData!D59,formData!D59&lt;500),formData!D59*0.012,IF(AND(400&gt;formData!D59,formData!D59&gt;299),formData!D59*0.01,IF(AND(199&lt;formData!D59,formData!D59&lt;300),formData!D59*0.0075,IF(AND(99&lt;formData!D59,formData!D59&lt;200),formData!D59*0.005,IF(formData!D59&lt;100,formData!D59*0.002)))))))</f>
        <v>2.0775000000000001</v>
      </c>
      <c r="BG59" s="147">
        <f>IF(formData!E59&gt;601,5,IF(AND(501&lt;formData!E59,formData!E59&lt;601),4,IF(AND(401&lt;formData!E59,formData!E59&lt;501),3,IF(AND(401&gt;formData!E59,formData!E59&gt;301),2,IF(AND(201&lt;formData!E59,formData!E59&lt;301),1.5,IF(AND(101&lt;formData!E59,formData!E59&lt;201),1,IF(AND(formData!E59&gt;10,formData!E59&lt;101),0.5,IF(formData!E59&lt;11,0))))))))</f>
        <v>1.5</v>
      </c>
      <c r="BH59" s="147">
        <f>COUNTIF(G59:N59,"Legendary")*1+COUNTIF(G59:N59,"Legendary(ST)")*1.25+COUNTIF(G59:N59,"Epic")*0.5+COUNTIF(G59:N59,"Epic(ST)")*0.75</f>
        <v>5.75</v>
      </c>
      <c r="BI59" s="147">
        <f>COUNTIF(O59:V59,"Legendary")*1+COUNTIF(O59:V59,"Legendary(ST)")*1.25+COUNTIF(O59:V59,"Epic")*0.5+COUNTIF(O59:V59,"Epic(ST)")*0.75</f>
        <v>0</v>
      </c>
      <c r="BJ59" s="147">
        <f>COUNTIF(W59:AD59,"Legendary")*1+COUNTIF(W59:AD59,"Legendary(ST)")*1.25+COUNTIF(W59:AD59,"Epic")*0.5+COUNTIF(W59:AD59,"Epic(ST)")*0.75</f>
        <v>3.75</v>
      </c>
      <c r="BK59" s="147">
        <f>IF(formData!BB59&gt;25000000,16,IF(AND(15000000&lt;formData!BB59,formData!BB59&lt;25000000),10,IF(AND(10000000&lt;formData!BB59,formData!BB59&lt;15000000),6,IF(AND(10000000&gt;formData!BB59,formData!BB59&gt;5000000),3,IF(formData!BB59&lt;5000000,1,)))))</f>
        <v>1</v>
      </c>
      <c r="BL59" s="9">
        <f>SUMIF(BE59:BK59,"&gt;0")</f>
        <v>14.077500000000001</v>
      </c>
    </row>
    <row r="60" spans="1:64" ht="14.4" x14ac:dyDescent="0.3">
      <c r="A60" s="107">
        <v>44429.792486030092</v>
      </c>
      <c r="B60" s="108" t="s">
        <v>404</v>
      </c>
      <c r="C60" s="108">
        <v>78884915</v>
      </c>
      <c r="D60" s="108">
        <v>600</v>
      </c>
      <c r="E60" s="108">
        <v>600</v>
      </c>
      <c r="F60" s="108">
        <v>116570000000</v>
      </c>
      <c r="G60" s="108" t="s">
        <v>321</v>
      </c>
      <c r="H60" s="108" t="s">
        <v>321</v>
      </c>
      <c r="I60" s="108" t="s">
        <v>332</v>
      </c>
      <c r="J60" s="108" t="s">
        <v>332</v>
      </c>
      <c r="K60" s="108" t="s">
        <v>321</v>
      </c>
      <c r="L60" s="108" t="s">
        <v>321</v>
      </c>
      <c r="M60" s="108" t="s">
        <v>332</v>
      </c>
      <c r="N60" s="108" t="s">
        <v>332</v>
      </c>
      <c r="O60" s="108" t="s">
        <v>311</v>
      </c>
      <c r="P60" s="108" t="s">
        <v>311</v>
      </c>
      <c r="Q60" s="108" t="s">
        <v>311</v>
      </c>
      <c r="R60" s="108" t="s">
        <v>311</v>
      </c>
      <c r="S60" s="108" t="s">
        <v>311</v>
      </c>
      <c r="T60" s="108" t="s">
        <v>311</v>
      </c>
      <c r="U60" s="108" t="s">
        <v>311</v>
      </c>
      <c r="V60" s="108" t="s">
        <v>311</v>
      </c>
      <c r="W60" s="108" t="s">
        <v>321</v>
      </c>
      <c r="X60" s="108" t="s">
        <v>332</v>
      </c>
      <c r="Y60" s="108" t="s">
        <v>332</v>
      </c>
      <c r="Z60" s="108" t="s">
        <v>311</v>
      </c>
      <c r="AA60" s="108" t="s">
        <v>311</v>
      </c>
      <c r="AB60" s="108" t="s">
        <v>311</v>
      </c>
      <c r="AC60" s="108" t="s">
        <v>311</v>
      </c>
      <c r="AD60" s="108" t="s">
        <v>311</v>
      </c>
      <c r="AE60" s="109" t="s">
        <v>324</v>
      </c>
      <c r="AF60" s="108" t="s">
        <v>312</v>
      </c>
      <c r="AG60" s="108" t="s">
        <v>316</v>
      </c>
      <c r="AH60" s="108" t="s">
        <v>316</v>
      </c>
      <c r="AI60" s="108" t="s">
        <v>316</v>
      </c>
      <c r="AJ60" s="108" t="s">
        <v>316</v>
      </c>
      <c r="AK60" s="108" t="s">
        <v>316</v>
      </c>
      <c r="AL60" s="108" t="s">
        <v>316</v>
      </c>
      <c r="AM60" s="108" t="s">
        <v>316</v>
      </c>
      <c r="AN60" s="108" t="s">
        <v>316</v>
      </c>
      <c r="AO60" s="108" t="s">
        <v>316</v>
      </c>
      <c r="AP60" s="108" t="s">
        <v>316</v>
      </c>
      <c r="AQ60" s="108" t="s">
        <v>316</v>
      </c>
      <c r="AR60" s="108" t="s">
        <v>316</v>
      </c>
      <c r="AS60" s="108" t="s">
        <v>316</v>
      </c>
      <c r="AT60" s="108" t="s">
        <v>316</v>
      </c>
      <c r="AU60" s="108" t="s">
        <v>316</v>
      </c>
      <c r="AV60" s="108" t="s">
        <v>316</v>
      </c>
      <c r="AW60" s="108" t="s">
        <v>316</v>
      </c>
      <c r="AX60" s="108" t="s">
        <v>316</v>
      </c>
      <c r="AY60" s="108" t="s">
        <v>405</v>
      </c>
      <c r="AZ60" s="109" t="e">
        <f>VLOOKUP(C60,kvkData!C60:P185,12,FALSE)</f>
        <v>#N/A</v>
      </c>
      <c r="BA60" s="109" t="e">
        <f>VLOOKUP(C60,kvkData!C60:Q185,13,FALSE)</f>
        <v>#N/A</v>
      </c>
      <c r="BB60" s="105" t="e">
        <f>VLOOKUP(C60,kvkData!C60:P185,13,FALSE)</f>
        <v>#N/A</v>
      </c>
      <c r="BC60" s="149" t="e">
        <f>IF(formData!BB60&gt;25000000,16,IF(AND(15000000&lt;formData!BB60,formData!BB60&lt;25000000),10,IF(AND(10000000&lt;formData!BB60,formData!BB60&lt;15000000),6,IF(AND(10000000&gt;formData!BB60,formData!BB60&gt;5000000),3,IF(formData!BB60&lt;5000000,1,)))))</f>
        <v>#N/A</v>
      </c>
      <c r="BD60" s="105" t="e">
        <f>VLOOKUP(C60,kvkData!C60:Q185,14,FALSE)</f>
        <v>#N/A</v>
      </c>
      <c r="BE60" s="146" t="e">
        <f>IF(AND(ISNUMBER(formData!BD60),formData!BD60&gt;500000000),2,IF(AND(ISNUMBER(formData!BD60),200000000&lt;formData!BD60,formData!BD60&lt;300000000),1.5,IF(AND(ISNUMBER(formData!BD60),100000000&lt;formData!BD60,formData!BD60&lt;200000000),1,IF(100000000&gt;formData!BD60,0,"No record"))))</f>
        <v>#N/A</v>
      </c>
      <c r="BF60" s="146">
        <f>IF(formData!D60&gt;667,10,IF(AND(499&lt;formData!D60,formData!D60&lt;666),formData!D60*0.015,IF(AND(399&lt;formData!D60,formData!D60&lt;500),formData!D60*0.012,IF(AND(400&gt;formData!D60,formData!D60&gt;299),formData!D60*0.01,IF(AND(199&lt;formData!D60,formData!D60&lt;300),formData!D60*0.0075,IF(AND(99&lt;formData!D60,formData!D60&lt;200),formData!D60*0.005,IF(formData!D60&lt;100,formData!D60*0.002)))))))</f>
        <v>9</v>
      </c>
      <c r="BG60" s="147">
        <f>IF(formData!E60&gt;601,5,IF(AND(501&lt;formData!E60,formData!E60&lt;601),4,IF(AND(401&lt;formData!E60,formData!E60&lt;501),3,IF(AND(401&gt;formData!E60,formData!E60&gt;301),2,IF(AND(201&lt;formData!E60,formData!E60&lt;301),1.5,IF(AND(101&lt;formData!E60,formData!E60&lt;201),1,IF(AND(formData!E60&gt;10,formData!E60&lt;101),0.5,IF(formData!E60&lt;11,0))))))))</f>
        <v>4</v>
      </c>
      <c r="BH60" s="147">
        <f>COUNTIF(G60:N60,"Legendary")*1+COUNTIF(G60:N60,"Legendary(ST)")*1.25+COUNTIF(G60:N60,"Epic")*0.5+COUNTIF(G60:N60,"Epic(ST)")*0.75</f>
        <v>0</v>
      </c>
      <c r="BI60" s="147">
        <f>COUNTIF(O60:V60,"Legendary")*1+COUNTIF(O60:V60,"Legendary(ST)")*1.25+COUNTIF(O60:V60,"Epic")*0.5+COUNTIF(O60:V60,"Epic(ST)")*0.75</f>
        <v>0</v>
      </c>
      <c r="BJ60" s="147">
        <f>COUNTIF(W60:AD60,"Legendary")*1+COUNTIF(W60:AD60,"Legendary(ST)")*1.25+COUNTIF(W60:AD60,"Epic")*0.5+COUNTIF(W60:AD60,"Epic(ST)")*0.75</f>
        <v>0</v>
      </c>
      <c r="BK60" s="147" t="e">
        <f>IF(formData!BB60&gt;25000000,16,IF(AND(15000000&lt;formData!BB60,formData!BB60&lt;25000000),10,IF(AND(10000000&lt;formData!BB60,formData!BB60&lt;15000000),6,IF(AND(10000000&gt;formData!BB60,formData!BB60&gt;5000000),3,IF(formData!BB60&lt;5000000,1,)))))</f>
        <v>#N/A</v>
      </c>
      <c r="BL60" s="9">
        <f>SUMIF(BE60:BK60,"&gt;0")</f>
        <v>13</v>
      </c>
    </row>
    <row r="61" spans="1:64" ht="14.4" x14ac:dyDescent="0.3">
      <c r="A61" s="107">
        <v>44429.800493854171</v>
      </c>
      <c r="B61" s="108" t="s">
        <v>232</v>
      </c>
      <c r="C61" s="108">
        <v>12991679</v>
      </c>
      <c r="D61" s="108">
        <v>130</v>
      </c>
      <c r="E61" s="108">
        <v>3500</v>
      </c>
      <c r="F61" s="108">
        <v>5000000</v>
      </c>
      <c r="G61" s="108" t="s">
        <v>74</v>
      </c>
      <c r="H61" s="108" t="s">
        <v>74</v>
      </c>
      <c r="I61" s="108" t="s">
        <v>74</v>
      </c>
      <c r="J61" s="108" t="s">
        <v>74</v>
      </c>
      <c r="K61" s="108" t="s">
        <v>74</v>
      </c>
      <c r="L61" s="108" t="s">
        <v>309</v>
      </c>
      <c r="M61" s="108" t="s">
        <v>310</v>
      </c>
      <c r="N61" s="108" t="s">
        <v>310</v>
      </c>
      <c r="O61" s="108" t="s">
        <v>321</v>
      </c>
      <c r="P61" s="108" t="s">
        <v>332</v>
      </c>
      <c r="Q61" s="108" t="s">
        <v>321</v>
      </c>
      <c r="R61" s="108" t="s">
        <v>332</v>
      </c>
      <c r="S61" s="108" t="s">
        <v>321</v>
      </c>
      <c r="T61" s="108" t="s">
        <v>332</v>
      </c>
      <c r="U61" s="108" t="s">
        <v>332</v>
      </c>
      <c r="V61" s="108" t="s">
        <v>332</v>
      </c>
      <c r="W61" s="108" t="s">
        <v>332</v>
      </c>
      <c r="X61" s="108" t="s">
        <v>321</v>
      </c>
      <c r="Y61" s="108" t="s">
        <v>321</v>
      </c>
      <c r="Z61" s="108" t="s">
        <v>332</v>
      </c>
      <c r="AA61" s="108" t="s">
        <v>332</v>
      </c>
      <c r="AB61" s="108" t="s">
        <v>332</v>
      </c>
      <c r="AC61" s="108" t="s">
        <v>332</v>
      </c>
      <c r="AD61" s="108" t="s">
        <v>332</v>
      </c>
      <c r="AE61" s="108">
        <v>15</v>
      </c>
      <c r="AF61" s="108" t="s">
        <v>312</v>
      </c>
      <c r="AG61" s="108" t="s">
        <v>313</v>
      </c>
      <c r="AH61" s="108" t="s">
        <v>314</v>
      </c>
      <c r="AI61" s="108" t="s">
        <v>316</v>
      </c>
      <c r="AJ61" s="108" t="s">
        <v>316</v>
      </c>
      <c r="AK61" s="108" t="s">
        <v>316</v>
      </c>
      <c r="AL61" s="108" t="s">
        <v>316</v>
      </c>
      <c r="AM61" s="108" t="s">
        <v>316</v>
      </c>
      <c r="AN61" s="108" t="s">
        <v>316</v>
      </c>
      <c r="AO61" s="108" t="s">
        <v>316</v>
      </c>
      <c r="AP61" s="108" t="s">
        <v>314</v>
      </c>
      <c r="AQ61" s="108" t="s">
        <v>314</v>
      </c>
      <c r="AR61" s="108" t="s">
        <v>316</v>
      </c>
      <c r="AS61" s="108" t="s">
        <v>316</v>
      </c>
      <c r="AT61" s="108" t="s">
        <v>316</v>
      </c>
      <c r="AU61" s="108" t="s">
        <v>316</v>
      </c>
      <c r="AV61" s="108" t="s">
        <v>316</v>
      </c>
      <c r="AW61" s="108" t="s">
        <v>316</v>
      </c>
      <c r="AX61" s="108" t="s">
        <v>316</v>
      </c>
      <c r="AY61" s="108" t="s">
        <v>334</v>
      </c>
      <c r="AZ61" s="109" t="str">
        <f>VLOOKUP(C61,kvkData!C61:P186,12,FALSE)</f>
        <v>No Record</v>
      </c>
      <c r="BA61" s="109" t="str">
        <f>VLOOKUP(C61,kvkData!C61:Q186,13,FALSE)</f>
        <v>3.6M</v>
      </c>
      <c r="BB61" s="105" t="str">
        <f>VLOOKUP(C61,kvkData!C61:P186,13,FALSE)</f>
        <v>3.6M</v>
      </c>
      <c r="BC61" s="149">
        <f>IF(formData!BB61&gt;25000000,16,IF(AND(15000000&lt;formData!BB61,formData!BB61&lt;25000000),10,IF(AND(10000000&lt;formData!BB61,formData!BB61&lt;15000000),6,IF(AND(10000000&gt;formData!BB61,formData!BB61&gt;5000000),3,IF(formData!BB61&lt;5000000,1,)))))</f>
        <v>16</v>
      </c>
      <c r="BD61" s="105" t="str">
        <f>VLOOKUP(C61,kvkData!C61:Q186,14,FALSE)</f>
        <v>No Record</v>
      </c>
      <c r="BE61" s="146" t="str">
        <f>IF(AND(ISNUMBER(formData!BD61),formData!BD61&gt;500000000),2,IF(AND(ISNUMBER(formData!BD61),200000000&lt;formData!BD61,formData!BD61&lt;300000000),1.5,IF(AND(ISNUMBER(formData!BD61),100000000&lt;formData!BD61,formData!BD61&lt;200000000),1,IF(100000000&gt;formData!BD61,0,"No record"))))</f>
        <v>No record</v>
      </c>
      <c r="BF61" s="146">
        <f>IF(formData!D61&gt;667,10,IF(AND(499&lt;formData!D61,formData!D61&lt;666),formData!D61*0.015,IF(AND(399&lt;formData!D61,formData!D61&lt;500),formData!D61*0.012,IF(AND(400&gt;formData!D61,formData!D61&gt;299),formData!D61*0.01,IF(AND(199&lt;formData!D61,formData!D61&lt;300),formData!D61*0.0075,IF(AND(99&lt;formData!D61,formData!D61&lt;200),formData!D61*0.005,IF(formData!D61&lt;100,formData!D61*0.002)))))))</f>
        <v>0.65</v>
      </c>
      <c r="BG61" s="147">
        <f>IF(formData!E61&gt;601,5,IF(AND(501&lt;formData!E61,formData!E61&lt;601),4,IF(AND(401&lt;formData!E61,formData!E61&lt;501),3,IF(AND(401&gt;formData!E61,formData!E61&gt;301),2,IF(AND(201&lt;formData!E61,formData!E61&lt;301),1.5,IF(AND(101&lt;formData!E61,formData!E61&lt;201),1,IF(AND(formData!E61&gt;10,formData!E61&lt;101),0.5,IF(formData!E61&lt;11,0))))))))</f>
        <v>5</v>
      </c>
      <c r="BH61" s="147">
        <f>COUNTIF(G61:N61,"Legendary")*1+COUNTIF(G61:N61,"Legendary(ST)")*1.25+COUNTIF(G61:N61,"Epic")*0.5+COUNTIF(G61:N61,"Epic(ST)")*0.75</f>
        <v>5.75</v>
      </c>
      <c r="BI61" s="147">
        <f>COUNTIF(O61:V61,"Legendary")*1+COUNTIF(O61:V61,"Legendary(ST)")*1.25+COUNTIF(O61:V61,"Epic")*0.5+COUNTIF(O61:V61,"Epic(ST)")*0.75</f>
        <v>0</v>
      </c>
      <c r="BJ61" s="147">
        <f>COUNTIF(W61:AD61,"Legendary")*1+COUNTIF(W61:AD61,"Legendary(ST)")*1.25+COUNTIF(W61:AD61,"Epic")*0.5+COUNTIF(W61:AD61,"Epic(ST)")*0.75</f>
        <v>0</v>
      </c>
      <c r="BK61" s="147">
        <f>IF(formData!BB61&gt;25000000,16,IF(AND(15000000&lt;formData!BB61,formData!BB61&lt;25000000),10,IF(AND(10000000&lt;formData!BB61,formData!BB61&lt;15000000),6,IF(AND(10000000&gt;formData!BB61,formData!BB61&gt;5000000),3,IF(formData!BB61&lt;5000000,1,)))))</f>
        <v>16</v>
      </c>
      <c r="BL61" s="9">
        <f>SUMIF(BE61:BK61,"&gt;0")</f>
        <v>27.4</v>
      </c>
    </row>
    <row r="62" spans="1:64" ht="14.4" x14ac:dyDescent="0.3">
      <c r="A62" s="107">
        <v>44429.835762118055</v>
      </c>
      <c r="B62" s="108" t="s">
        <v>406</v>
      </c>
      <c r="C62" s="108">
        <v>77840348</v>
      </c>
      <c r="D62" s="108">
        <v>39</v>
      </c>
      <c r="E62" s="108">
        <v>48</v>
      </c>
      <c r="F62" s="108">
        <v>3455300</v>
      </c>
      <c r="G62" s="108" t="s">
        <v>332</v>
      </c>
      <c r="H62" s="108" t="s">
        <v>332</v>
      </c>
      <c r="I62" s="108" t="s">
        <v>310</v>
      </c>
      <c r="J62" s="108" t="s">
        <v>332</v>
      </c>
      <c r="K62" s="108" t="s">
        <v>332</v>
      </c>
      <c r="L62" s="108" t="s">
        <v>332</v>
      </c>
      <c r="M62" s="108" t="s">
        <v>332</v>
      </c>
      <c r="N62" s="108" t="s">
        <v>332</v>
      </c>
      <c r="O62" s="108" t="s">
        <v>310</v>
      </c>
      <c r="P62" s="108" t="s">
        <v>310</v>
      </c>
      <c r="Q62" s="108" t="s">
        <v>332</v>
      </c>
      <c r="R62" s="108" t="s">
        <v>310</v>
      </c>
      <c r="S62" s="108" t="s">
        <v>310</v>
      </c>
      <c r="T62" s="108" t="s">
        <v>332</v>
      </c>
      <c r="U62" s="108" t="s">
        <v>332</v>
      </c>
      <c r="V62" s="108" t="s">
        <v>332</v>
      </c>
      <c r="W62" s="108" t="s">
        <v>74</v>
      </c>
      <c r="X62" s="108" t="s">
        <v>74</v>
      </c>
      <c r="Y62" s="108" t="s">
        <v>74</v>
      </c>
      <c r="Z62" s="108" t="s">
        <v>74</v>
      </c>
      <c r="AA62" s="108" t="s">
        <v>70</v>
      </c>
      <c r="AB62" s="108" t="s">
        <v>74</v>
      </c>
      <c r="AC62" s="108" t="s">
        <v>310</v>
      </c>
      <c r="AD62" s="108" t="s">
        <v>332</v>
      </c>
      <c r="AE62" s="108">
        <v>14</v>
      </c>
      <c r="AF62" s="108" t="s">
        <v>312</v>
      </c>
      <c r="AG62" s="108" t="s">
        <v>317</v>
      </c>
      <c r="AH62" s="108" t="s">
        <v>317</v>
      </c>
      <c r="AI62" s="108" t="s">
        <v>317</v>
      </c>
      <c r="AJ62" s="108" t="s">
        <v>317</v>
      </c>
      <c r="AK62" s="108" t="s">
        <v>317</v>
      </c>
      <c r="AL62" s="108" t="s">
        <v>317</v>
      </c>
      <c r="AM62" s="108" t="s">
        <v>317</v>
      </c>
      <c r="AN62" s="108" t="s">
        <v>317</v>
      </c>
      <c r="AO62" s="108" t="s">
        <v>317</v>
      </c>
      <c r="AP62" s="108" t="s">
        <v>317</v>
      </c>
      <c r="AQ62" s="108" t="s">
        <v>317</v>
      </c>
      <c r="AR62" s="108" t="s">
        <v>317</v>
      </c>
      <c r="AS62" s="108" t="s">
        <v>317</v>
      </c>
      <c r="AT62" s="108" t="s">
        <v>317</v>
      </c>
      <c r="AU62" s="108" t="s">
        <v>317</v>
      </c>
      <c r="AV62" s="108" t="s">
        <v>317</v>
      </c>
      <c r="AW62" s="108" t="s">
        <v>317</v>
      </c>
      <c r="AX62" s="108" t="s">
        <v>317</v>
      </c>
      <c r="AY62" s="108" t="s">
        <v>407</v>
      </c>
      <c r="AZ62" s="109" t="e">
        <f>VLOOKUP(C62,kvkData!C62:P187,12,FALSE)</f>
        <v>#N/A</v>
      </c>
      <c r="BA62" s="109" t="e">
        <f>VLOOKUP(C62,kvkData!C62:Q187,13,FALSE)</f>
        <v>#N/A</v>
      </c>
      <c r="BB62" s="105" t="e">
        <f>VLOOKUP(C62,kvkData!C62:P187,13,FALSE)</f>
        <v>#N/A</v>
      </c>
      <c r="BC62" s="149" t="e">
        <f>IF(formData!BB62&gt;25000000,16,IF(AND(15000000&lt;formData!BB62,formData!BB62&lt;25000000),10,IF(AND(10000000&lt;formData!BB62,formData!BB62&lt;15000000),6,IF(AND(10000000&gt;formData!BB62,formData!BB62&gt;5000000),3,IF(formData!BB62&lt;5000000,1,)))))</f>
        <v>#N/A</v>
      </c>
      <c r="BD62" s="105" t="e">
        <f>VLOOKUP(C62,kvkData!C62:Q187,14,FALSE)</f>
        <v>#N/A</v>
      </c>
      <c r="BE62" s="146" t="e">
        <f>IF(AND(ISNUMBER(formData!BD62),formData!BD62&gt;500000000),2,IF(AND(ISNUMBER(formData!BD62),200000000&lt;formData!BD62,formData!BD62&lt;300000000),1.5,IF(AND(ISNUMBER(formData!BD62),100000000&lt;formData!BD62,formData!BD62&lt;200000000),1,IF(100000000&gt;formData!BD62,0,"No record"))))</f>
        <v>#N/A</v>
      </c>
      <c r="BF62" s="146">
        <f>IF(formData!D62&gt;667,10,IF(AND(499&lt;formData!D62,formData!D62&lt;666),formData!D62*0.015,IF(AND(399&lt;formData!D62,formData!D62&lt;500),formData!D62*0.012,IF(AND(400&gt;formData!D62,formData!D62&gt;299),formData!D62*0.01,IF(AND(199&lt;formData!D62,formData!D62&lt;300),formData!D62*0.0075,IF(AND(99&lt;formData!D62,formData!D62&lt;200),formData!D62*0.005,IF(formData!D62&lt;100,formData!D62*0.002)))))))</f>
        <v>7.8E-2</v>
      </c>
      <c r="BG62" s="147">
        <f>IF(formData!E62&gt;601,5,IF(AND(501&lt;formData!E62,formData!E62&lt;601),4,IF(AND(401&lt;formData!E62,formData!E62&lt;501),3,IF(AND(401&gt;formData!E62,formData!E62&gt;301),2,IF(AND(201&lt;formData!E62,formData!E62&lt;301),1.5,IF(AND(101&lt;formData!E62,formData!E62&lt;201),1,IF(AND(formData!E62&gt;10,formData!E62&lt;101),0.5,IF(formData!E62&lt;11,0))))))))</f>
        <v>0.5</v>
      </c>
      <c r="BH62" s="147">
        <f>COUNTIF(G62:N62,"Legendary")*1+COUNTIF(G62:N62,"Legendary(ST)")*1.25+COUNTIF(G62:N62,"Epic")*0.5+COUNTIF(G62:N62,"Epic(ST)")*0.75</f>
        <v>0.5</v>
      </c>
      <c r="BI62" s="147">
        <f>COUNTIF(O62:V62,"Legendary")*1+COUNTIF(O62:V62,"Legendary(ST)")*1.25+COUNTIF(O62:V62,"Epic")*0.5+COUNTIF(O62:V62,"Epic(ST)")*0.75</f>
        <v>2</v>
      </c>
      <c r="BJ62" s="147">
        <f>COUNTIF(W62:AD62,"Legendary")*1+COUNTIF(W62:AD62,"Legendary(ST)")*1.25+COUNTIF(W62:AD62,"Epic")*0.5+COUNTIF(W62:AD62,"Epic(ST)")*0.75</f>
        <v>5.5</v>
      </c>
      <c r="BK62" s="147" t="e">
        <f>IF(formData!BB62&gt;25000000,16,IF(AND(15000000&lt;formData!BB62,formData!BB62&lt;25000000),10,IF(AND(10000000&lt;formData!BB62,formData!BB62&lt;15000000),6,IF(AND(10000000&gt;formData!BB62,formData!BB62&gt;5000000),3,IF(formData!BB62&lt;5000000,1,)))))</f>
        <v>#N/A</v>
      </c>
      <c r="BL62" s="9">
        <f>SUMIF(BE62:BK62,"&gt;0")</f>
        <v>8.5779999999999994</v>
      </c>
    </row>
    <row r="63" spans="1:64" ht="14.4" x14ac:dyDescent="0.3">
      <c r="A63" s="107">
        <v>44429.846871840273</v>
      </c>
      <c r="B63" s="108" t="s">
        <v>408</v>
      </c>
      <c r="C63" s="108">
        <v>50399600</v>
      </c>
      <c r="D63" s="108">
        <v>699</v>
      </c>
      <c r="E63" s="108">
        <v>1798</v>
      </c>
      <c r="F63" s="108">
        <v>153579400</v>
      </c>
      <c r="G63" s="108" t="s">
        <v>309</v>
      </c>
      <c r="H63" s="108" t="s">
        <v>70</v>
      </c>
      <c r="I63" s="108" t="s">
        <v>309</v>
      </c>
      <c r="J63" s="108" t="s">
        <v>309</v>
      </c>
      <c r="K63" s="108" t="s">
        <v>309</v>
      </c>
      <c r="L63" s="108" t="s">
        <v>309</v>
      </c>
      <c r="M63" s="108" t="s">
        <v>310</v>
      </c>
      <c r="N63" s="108" t="s">
        <v>310</v>
      </c>
      <c r="O63" s="108" t="s">
        <v>311</v>
      </c>
      <c r="P63" s="108" t="s">
        <v>311</v>
      </c>
      <c r="Q63" s="108" t="s">
        <v>311</v>
      </c>
      <c r="R63" s="108" t="s">
        <v>311</v>
      </c>
      <c r="S63" s="108" t="s">
        <v>311</v>
      </c>
      <c r="T63" s="108" t="s">
        <v>311</v>
      </c>
      <c r="U63" s="108" t="s">
        <v>311</v>
      </c>
      <c r="V63" s="108" t="s">
        <v>311</v>
      </c>
      <c r="W63" s="108" t="s">
        <v>74</v>
      </c>
      <c r="X63" s="108" t="s">
        <v>74</v>
      </c>
      <c r="Y63" s="108" t="s">
        <v>74</v>
      </c>
      <c r="Z63" s="108" t="s">
        <v>74</v>
      </c>
      <c r="AA63" s="108" t="s">
        <v>74</v>
      </c>
      <c r="AB63" s="108" t="s">
        <v>74</v>
      </c>
      <c r="AC63" s="108" t="s">
        <v>310</v>
      </c>
      <c r="AD63" s="108" t="s">
        <v>310</v>
      </c>
      <c r="AE63" s="108">
        <v>14</v>
      </c>
      <c r="AF63" s="108" t="s">
        <v>312</v>
      </c>
      <c r="AG63" s="108" t="s">
        <v>316</v>
      </c>
      <c r="AH63" s="108" t="s">
        <v>317</v>
      </c>
      <c r="AI63" s="108" t="s">
        <v>317</v>
      </c>
      <c r="AJ63" s="108" t="s">
        <v>317</v>
      </c>
      <c r="AK63" s="108" t="s">
        <v>317</v>
      </c>
      <c r="AL63" s="108" t="s">
        <v>317</v>
      </c>
      <c r="AM63" s="108" t="s">
        <v>317</v>
      </c>
      <c r="AN63" s="108" t="s">
        <v>317</v>
      </c>
      <c r="AO63" s="108" t="s">
        <v>317</v>
      </c>
      <c r="AP63" s="108" t="s">
        <v>317</v>
      </c>
      <c r="AQ63" s="108" t="s">
        <v>317</v>
      </c>
      <c r="AR63" s="108" t="s">
        <v>317</v>
      </c>
      <c r="AS63" s="108" t="s">
        <v>317</v>
      </c>
      <c r="AT63" s="108" t="s">
        <v>317</v>
      </c>
      <c r="AU63" s="108" t="s">
        <v>317</v>
      </c>
      <c r="AV63" s="108" t="s">
        <v>317</v>
      </c>
      <c r="AW63" s="108" t="s">
        <v>317</v>
      </c>
      <c r="AX63" s="108" t="s">
        <v>317</v>
      </c>
      <c r="AY63" s="108" t="s">
        <v>409</v>
      </c>
      <c r="AZ63" s="109" t="e">
        <f>VLOOKUP(C63,kvkData!C63:P188,12,FALSE)</f>
        <v>#N/A</v>
      </c>
      <c r="BA63" s="109" t="e">
        <f>VLOOKUP(C63,kvkData!C63:Q188,13,FALSE)</f>
        <v>#N/A</v>
      </c>
      <c r="BB63" s="105" t="e">
        <f>VLOOKUP(C63,kvkData!C63:P188,13,FALSE)</f>
        <v>#N/A</v>
      </c>
      <c r="BC63" s="149" t="e">
        <f>IF(formData!BB63&gt;25000000,16,IF(AND(15000000&lt;formData!BB63,formData!BB63&lt;25000000),10,IF(AND(10000000&lt;formData!BB63,formData!BB63&lt;15000000),6,IF(AND(10000000&gt;formData!BB63,formData!BB63&gt;5000000),3,IF(formData!BB63&lt;5000000,1,)))))</f>
        <v>#N/A</v>
      </c>
      <c r="BD63" s="105" t="e">
        <f>VLOOKUP(C63,kvkData!C63:Q188,14,FALSE)</f>
        <v>#N/A</v>
      </c>
      <c r="BE63" s="146" t="e">
        <f>IF(AND(ISNUMBER(formData!BD63),formData!BD63&gt;500000000),2,IF(AND(ISNUMBER(formData!BD63),200000000&lt;formData!BD63,formData!BD63&lt;300000000),1.5,IF(AND(ISNUMBER(formData!BD63),100000000&lt;formData!BD63,formData!BD63&lt;200000000),1,IF(100000000&gt;formData!BD63,0,"No record"))))</f>
        <v>#N/A</v>
      </c>
      <c r="BF63" s="146">
        <f>IF(formData!D63&gt;667,10,IF(AND(499&lt;formData!D63,formData!D63&lt;666),formData!D63*0.015,IF(AND(399&lt;formData!D63,formData!D63&lt;500),formData!D63*0.012,IF(AND(400&gt;formData!D63,formData!D63&gt;299),formData!D63*0.01,IF(AND(199&lt;formData!D63,formData!D63&lt;300),formData!D63*0.0075,IF(AND(99&lt;formData!D63,formData!D63&lt;200),formData!D63*0.005,IF(formData!D63&lt;100,formData!D63*0.002)))))))</f>
        <v>10</v>
      </c>
      <c r="BG63" s="147">
        <f>IF(formData!E63&gt;601,5,IF(AND(501&lt;formData!E63,formData!E63&lt;601),4,IF(AND(401&lt;formData!E63,formData!E63&lt;501),3,IF(AND(401&gt;formData!E63,formData!E63&gt;301),2,IF(AND(201&lt;formData!E63,formData!E63&lt;301),1.5,IF(AND(101&lt;formData!E63,formData!E63&lt;201),1,IF(AND(formData!E63&gt;10,formData!E63&lt;101),0.5,IF(formData!E63&lt;11,0))))))))</f>
        <v>5</v>
      </c>
      <c r="BH63" s="147">
        <f>COUNTIF(G63:N63,"Legendary")*1+COUNTIF(G63:N63,"Legendary(ST)")*1.25+COUNTIF(G63:N63,"Epic")*0.5+COUNTIF(G63:N63,"Epic(ST)")*0.75</f>
        <v>7.25</v>
      </c>
      <c r="BI63" s="147">
        <f>COUNTIF(O63:V63,"Legendary")*1+COUNTIF(O63:V63,"Legendary(ST)")*1.25+COUNTIF(O63:V63,"Epic")*0.5+COUNTIF(O63:V63,"Epic(ST)")*0.75</f>
        <v>0</v>
      </c>
      <c r="BJ63" s="147">
        <f>COUNTIF(W63:AD63,"Legendary")*1+COUNTIF(W63:AD63,"Legendary(ST)")*1.25+COUNTIF(W63:AD63,"Epic")*0.5+COUNTIF(W63:AD63,"Epic(ST)")*0.75</f>
        <v>5.5</v>
      </c>
      <c r="BK63" s="147" t="e">
        <f>IF(formData!BB63&gt;25000000,16,IF(AND(15000000&lt;formData!BB63,formData!BB63&lt;25000000),10,IF(AND(10000000&lt;formData!BB63,formData!BB63&lt;15000000),6,IF(AND(10000000&gt;formData!BB63,formData!BB63&gt;5000000),3,IF(formData!BB63&lt;5000000,1,)))))</f>
        <v>#N/A</v>
      </c>
      <c r="BL63" s="9">
        <f>SUMIF(BE63:BK63,"&gt;0")</f>
        <v>27.75</v>
      </c>
    </row>
    <row r="64" spans="1:64" ht="14.4" x14ac:dyDescent="0.3">
      <c r="A64" s="107">
        <v>44429.850087129627</v>
      </c>
      <c r="B64" s="108" t="s">
        <v>160</v>
      </c>
      <c r="C64" s="108">
        <v>64817189</v>
      </c>
      <c r="D64" s="108">
        <v>30</v>
      </c>
      <c r="E64" s="108">
        <v>102</v>
      </c>
      <c r="F64" s="108">
        <v>208250</v>
      </c>
      <c r="G64" s="108" t="s">
        <v>332</v>
      </c>
      <c r="H64" s="108" t="s">
        <v>332</v>
      </c>
      <c r="I64" s="108" t="s">
        <v>321</v>
      </c>
      <c r="J64" s="108" t="s">
        <v>332</v>
      </c>
      <c r="K64" s="108" t="s">
        <v>332</v>
      </c>
      <c r="L64" s="108" t="s">
        <v>332</v>
      </c>
      <c r="M64" s="108" t="s">
        <v>332</v>
      </c>
      <c r="N64" s="108" t="s">
        <v>332</v>
      </c>
      <c r="O64" s="108" t="s">
        <v>311</v>
      </c>
      <c r="P64" s="108" t="s">
        <v>311</v>
      </c>
      <c r="Q64" s="108" t="s">
        <v>332</v>
      </c>
      <c r="R64" s="108" t="s">
        <v>311</v>
      </c>
      <c r="S64" s="108" t="s">
        <v>311</v>
      </c>
      <c r="T64" s="108" t="s">
        <v>311</v>
      </c>
      <c r="U64" s="108" t="s">
        <v>311</v>
      </c>
      <c r="V64" s="108" t="s">
        <v>311</v>
      </c>
      <c r="W64" s="108" t="s">
        <v>332</v>
      </c>
      <c r="X64" s="108" t="s">
        <v>332</v>
      </c>
      <c r="Y64" s="108" t="s">
        <v>332</v>
      </c>
      <c r="Z64" s="108" t="s">
        <v>332</v>
      </c>
      <c r="AA64" s="108" t="s">
        <v>332</v>
      </c>
      <c r="AB64" s="108" t="s">
        <v>332</v>
      </c>
      <c r="AC64" s="108" t="s">
        <v>332</v>
      </c>
      <c r="AD64" s="108" t="s">
        <v>332</v>
      </c>
      <c r="AE64" s="109" t="s">
        <v>324</v>
      </c>
      <c r="AF64" s="108" t="s">
        <v>312</v>
      </c>
      <c r="AG64" s="108" t="s">
        <v>316</v>
      </c>
      <c r="AH64" s="108" t="s">
        <v>316</v>
      </c>
      <c r="AI64" s="108" t="s">
        <v>316</v>
      </c>
      <c r="AJ64" s="108" t="s">
        <v>316</v>
      </c>
      <c r="AK64" s="108" t="s">
        <v>316</v>
      </c>
      <c r="AL64" s="108" t="s">
        <v>316</v>
      </c>
      <c r="AM64" s="108" t="s">
        <v>316</v>
      </c>
      <c r="AN64" s="108" t="s">
        <v>316</v>
      </c>
      <c r="AO64" s="108" t="s">
        <v>316</v>
      </c>
      <c r="AP64" s="108" t="s">
        <v>316</v>
      </c>
      <c r="AQ64" s="108" t="s">
        <v>316</v>
      </c>
      <c r="AR64" s="108" t="s">
        <v>316</v>
      </c>
      <c r="AS64" s="108" t="s">
        <v>316</v>
      </c>
      <c r="AT64" s="108" t="s">
        <v>316</v>
      </c>
      <c r="AU64" s="108" t="s">
        <v>316</v>
      </c>
      <c r="AV64" s="108" t="s">
        <v>316</v>
      </c>
      <c r="AW64" s="108" t="s">
        <v>316</v>
      </c>
      <c r="AX64" s="108" t="s">
        <v>316</v>
      </c>
      <c r="AY64" s="108" t="s">
        <v>410</v>
      </c>
      <c r="AZ64" s="109" t="e">
        <f>VLOOKUP(C64,kvkData!C64:P189,12,FALSE)</f>
        <v>#N/A</v>
      </c>
      <c r="BA64" s="109" t="e">
        <f>VLOOKUP(C64,kvkData!C64:Q189,13,FALSE)</f>
        <v>#N/A</v>
      </c>
      <c r="BB64" s="105" t="e">
        <f>VLOOKUP(C64,kvkData!C64:P189,13,FALSE)</f>
        <v>#N/A</v>
      </c>
      <c r="BC64" s="149" t="e">
        <f>IF(formData!BB64&gt;25000000,16,IF(AND(15000000&lt;formData!BB64,formData!BB64&lt;25000000),10,IF(AND(10000000&lt;formData!BB64,formData!BB64&lt;15000000),6,IF(AND(10000000&gt;formData!BB64,formData!BB64&gt;5000000),3,IF(formData!BB64&lt;5000000,1,)))))</f>
        <v>#N/A</v>
      </c>
      <c r="BD64" s="105" t="e">
        <f>VLOOKUP(C64,kvkData!C64:Q189,14,FALSE)</f>
        <v>#N/A</v>
      </c>
      <c r="BE64" s="146" t="e">
        <f>IF(AND(ISNUMBER(formData!BD64),formData!BD64&gt;500000000),2,IF(AND(ISNUMBER(formData!BD64),200000000&lt;formData!BD64,formData!BD64&lt;300000000),1.5,IF(AND(ISNUMBER(formData!BD64),100000000&lt;formData!BD64,formData!BD64&lt;200000000),1,IF(100000000&gt;formData!BD64,0,"No record"))))</f>
        <v>#N/A</v>
      </c>
      <c r="BF64" s="146">
        <f>IF(formData!D64&gt;667,10,IF(AND(499&lt;formData!D64,formData!D64&lt;666),formData!D64*0.015,IF(AND(399&lt;formData!D64,formData!D64&lt;500),formData!D64*0.012,IF(AND(400&gt;formData!D64,formData!D64&gt;299),formData!D64*0.01,IF(AND(199&lt;formData!D64,formData!D64&lt;300),formData!D64*0.0075,IF(AND(99&lt;formData!D64,formData!D64&lt;200),formData!D64*0.005,IF(formData!D64&lt;100,formData!D64*0.002)))))))</f>
        <v>0.06</v>
      </c>
      <c r="BG64" s="147">
        <f>IF(formData!E64&gt;601,5,IF(AND(501&lt;formData!E64,formData!E64&lt;601),4,IF(AND(401&lt;formData!E64,formData!E64&lt;501),3,IF(AND(401&gt;formData!E64,formData!E64&gt;301),2,IF(AND(201&lt;formData!E64,formData!E64&lt;301),1.5,IF(AND(101&lt;formData!E64,formData!E64&lt;201),1,IF(AND(formData!E64&gt;10,formData!E64&lt;101),0.5,IF(formData!E64&lt;11,0))))))))</f>
        <v>1</v>
      </c>
      <c r="BH64" s="147">
        <f>COUNTIF(G64:N64,"Legendary")*1+COUNTIF(G64:N64,"Legendary(ST)")*1.25+COUNTIF(G64:N64,"Epic")*0.5+COUNTIF(G64:N64,"Epic(ST)")*0.75</f>
        <v>0</v>
      </c>
      <c r="BI64" s="147">
        <f>COUNTIF(O64:V64,"Legendary")*1+COUNTIF(O64:V64,"Legendary(ST)")*1.25+COUNTIF(O64:V64,"Epic")*0.5+COUNTIF(O64:V64,"Epic(ST)")*0.75</f>
        <v>0</v>
      </c>
      <c r="BJ64" s="147">
        <f>COUNTIF(W64:AD64,"Legendary")*1+COUNTIF(W64:AD64,"Legendary(ST)")*1.25+COUNTIF(W64:AD64,"Epic")*0.5+COUNTIF(W64:AD64,"Epic(ST)")*0.75</f>
        <v>0</v>
      </c>
      <c r="BK64" s="147" t="e">
        <f>IF(formData!BB64&gt;25000000,16,IF(AND(15000000&lt;formData!BB64,formData!BB64&lt;25000000),10,IF(AND(10000000&lt;formData!BB64,formData!BB64&lt;15000000),6,IF(AND(10000000&gt;formData!BB64,formData!BB64&gt;5000000),3,IF(formData!BB64&lt;5000000,1,)))))</f>
        <v>#N/A</v>
      </c>
      <c r="BL64" s="9">
        <f>SUMIF(BE64:BK64,"&gt;0")</f>
        <v>1.06</v>
      </c>
    </row>
    <row r="65" spans="1:67" ht="14.4" x14ac:dyDescent="0.3">
      <c r="A65" s="107">
        <v>44429.852547685186</v>
      </c>
      <c r="B65" s="108" t="s">
        <v>411</v>
      </c>
      <c r="C65" s="108">
        <v>11696780</v>
      </c>
      <c r="D65" s="108">
        <v>0</v>
      </c>
      <c r="E65" s="108">
        <v>1339</v>
      </c>
      <c r="F65" s="108">
        <v>107000000</v>
      </c>
      <c r="G65" s="108" t="s">
        <v>310</v>
      </c>
      <c r="H65" s="108" t="s">
        <v>74</v>
      </c>
      <c r="I65" s="108" t="s">
        <v>310</v>
      </c>
      <c r="J65" s="108" t="s">
        <v>310</v>
      </c>
      <c r="K65" s="108" t="s">
        <v>310</v>
      </c>
      <c r="L65" s="108" t="s">
        <v>309</v>
      </c>
      <c r="M65" s="108" t="s">
        <v>310</v>
      </c>
      <c r="N65" s="108" t="s">
        <v>311</v>
      </c>
      <c r="O65" s="108" t="s">
        <v>310</v>
      </c>
      <c r="P65" s="108" t="s">
        <v>310</v>
      </c>
      <c r="Q65" s="108" t="s">
        <v>310</v>
      </c>
      <c r="R65" s="108" t="s">
        <v>310</v>
      </c>
      <c r="S65" s="108" t="s">
        <v>74</v>
      </c>
      <c r="T65" s="108" t="s">
        <v>310</v>
      </c>
      <c r="U65" s="108" t="s">
        <v>310</v>
      </c>
      <c r="V65" s="108" t="s">
        <v>311</v>
      </c>
      <c r="W65" s="108" t="s">
        <v>310</v>
      </c>
      <c r="X65" s="108" t="s">
        <v>309</v>
      </c>
      <c r="Y65" s="108" t="s">
        <v>310</v>
      </c>
      <c r="Z65" s="108" t="s">
        <v>310</v>
      </c>
      <c r="AA65" s="108" t="s">
        <v>74</v>
      </c>
      <c r="AB65" s="108" t="s">
        <v>310</v>
      </c>
      <c r="AC65" s="108" t="s">
        <v>332</v>
      </c>
      <c r="AD65" s="108" t="s">
        <v>311</v>
      </c>
      <c r="AE65" s="108">
        <v>16</v>
      </c>
      <c r="AF65" s="108" t="s">
        <v>312</v>
      </c>
      <c r="AG65" s="108" t="s">
        <v>313</v>
      </c>
      <c r="AH65" s="108" t="s">
        <v>313</v>
      </c>
      <c r="AI65" s="108" t="s">
        <v>316</v>
      </c>
      <c r="AJ65" s="108" t="s">
        <v>315</v>
      </c>
      <c r="AK65" s="108" t="s">
        <v>316</v>
      </c>
      <c r="AL65" s="108" t="s">
        <v>316</v>
      </c>
      <c r="AM65" s="108" t="s">
        <v>316</v>
      </c>
      <c r="AN65" s="108" t="s">
        <v>317</v>
      </c>
      <c r="AO65" s="108" t="s">
        <v>317</v>
      </c>
      <c r="AP65" s="108" t="s">
        <v>317</v>
      </c>
      <c r="AQ65" s="108" t="s">
        <v>316</v>
      </c>
      <c r="AR65" s="108" t="s">
        <v>317</v>
      </c>
      <c r="AS65" s="108" t="s">
        <v>317</v>
      </c>
      <c r="AT65" s="108" t="s">
        <v>317</v>
      </c>
      <c r="AU65" s="108" t="s">
        <v>317</v>
      </c>
      <c r="AV65" s="108" t="s">
        <v>317</v>
      </c>
      <c r="AW65" s="108" t="s">
        <v>317</v>
      </c>
      <c r="AX65" s="108" t="s">
        <v>317</v>
      </c>
      <c r="AY65" s="108" t="s">
        <v>412</v>
      </c>
      <c r="AZ65" s="109">
        <f>VLOOKUP(C65,kvkData!C65:P190,12,FALSE)</f>
        <v>3671167</v>
      </c>
      <c r="BA65" s="109">
        <f>VLOOKUP(C65,kvkData!C65:Q190,13,FALSE)</f>
        <v>8708291</v>
      </c>
      <c r="BB65" s="105">
        <f>VLOOKUP(C65,kvkData!C65:P190,13,FALSE)</f>
        <v>8708291</v>
      </c>
      <c r="BC65" s="149">
        <f>IF(formData!BB65&gt;25000000,16,IF(AND(15000000&lt;formData!BB65,formData!BB65&lt;25000000),10,IF(AND(10000000&lt;formData!BB65,formData!BB65&lt;15000000),6,IF(AND(10000000&gt;formData!BB65,formData!BB65&gt;5000000),3,IF(formData!BB65&lt;5000000,1,)))))</f>
        <v>3</v>
      </c>
      <c r="BD65" s="105">
        <f>VLOOKUP(C65,kvkData!C65:Q190,14,FALSE)</f>
        <v>405000000</v>
      </c>
      <c r="BE65" s="146" t="str">
        <f>IF(AND(ISNUMBER(formData!BD65),formData!BD65&gt;500000000),2,IF(AND(ISNUMBER(formData!BD65),200000000&lt;formData!BD65,formData!BD65&lt;300000000),1.5,IF(AND(ISNUMBER(formData!BD65),100000000&lt;formData!BD65,formData!BD65&lt;200000000),1,IF(100000000&gt;formData!BD65,0,"No record"))))</f>
        <v>No record</v>
      </c>
      <c r="BF65" s="146">
        <f>IF(formData!D65&gt;667,10,IF(AND(499&lt;formData!D65,formData!D65&lt;666),formData!D65*0.015,IF(AND(399&lt;formData!D65,formData!D65&lt;500),formData!D65*0.012,IF(AND(400&gt;formData!D65,formData!D65&gt;299),formData!D65*0.01,IF(AND(199&lt;formData!D65,formData!D65&lt;300),formData!D65*0.0075,IF(AND(99&lt;formData!D65,formData!D65&lt;200),formData!D65*0.005,IF(formData!D65&lt;100,formData!D65*0.002)))))))</f>
        <v>0</v>
      </c>
      <c r="BG65" s="147">
        <f>IF(formData!E65&gt;601,5,IF(AND(501&lt;formData!E65,formData!E65&lt;601),4,IF(AND(401&lt;formData!E65,formData!E65&lt;501),3,IF(AND(401&gt;formData!E65,formData!E65&gt;301),2,IF(AND(201&lt;formData!E65,formData!E65&lt;301),1.5,IF(AND(101&lt;formData!E65,formData!E65&lt;201),1,IF(AND(formData!E65&gt;10,formData!E65&lt;101),0.5,IF(formData!E65&lt;11,0))))))))</f>
        <v>5</v>
      </c>
      <c r="BH65" s="147">
        <f>COUNTIF(G65:N65,"Legendary")*1+COUNTIF(G65:N65,"Legendary(ST)")*1.25+COUNTIF(G65:N65,"Epic")*0.5+COUNTIF(G65:N65,"Epic(ST)")*0.75</f>
        <v>4.25</v>
      </c>
      <c r="BI65" s="147">
        <f>COUNTIF(O65:V65,"Legendary")*1+COUNTIF(O65:V65,"Legendary(ST)")*1.25+COUNTIF(O65:V65,"Epic")*0.5+COUNTIF(O65:V65,"Epic(ST)")*0.75</f>
        <v>3.75</v>
      </c>
      <c r="BJ65" s="147">
        <f>COUNTIF(W65:AD65,"Legendary")*1+COUNTIF(W65:AD65,"Legendary(ST)")*1.25+COUNTIF(W65:AD65,"Epic")*0.5+COUNTIF(W65:AD65,"Epic(ST)")*0.75</f>
        <v>3.75</v>
      </c>
      <c r="BK65" s="147">
        <f>IF(formData!BB65&gt;25000000,16,IF(AND(15000000&lt;formData!BB65,formData!BB65&lt;25000000),10,IF(AND(10000000&lt;formData!BB65,formData!BB65&lt;15000000),6,IF(AND(10000000&gt;formData!BB65,formData!BB65&gt;5000000),3,IF(formData!BB65&lt;5000000,1,)))))</f>
        <v>3</v>
      </c>
      <c r="BL65" s="9">
        <f>SUMIF(BE65:BK65,"&gt;0")</f>
        <v>19.75</v>
      </c>
      <c r="BO65" s="9">
        <f>SUMIF(BH65:BN65,"&gt;0")</f>
        <v>34.5</v>
      </c>
    </row>
    <row r="66" spans="1:67" ht="14.4" x14ac:dyDescent="0.3">
      <c r="A66" s="107">
        <v>44429.923629629629</v>
      </c>
      <c r="B66" s="108" t="s">
        <v>156</v>
      </c>
      <c r="C66" s="108">
        <v>65910376</v>
      </c>
      <c r="D66" s="108">
        <v>583</v>
      </c>
      <c r="E66" s="108">
        <v>1400</v>
      </c>
      <c r="F66" s="108">
        <v>125069800</v>
      </c>
      <c r="G66" s="108" t="s">
        <v>332</v>
      </c>
      <c r="H66" s="108" t="s">
        <v>311</v>
      </c>
      <c r="I66" s="108" t="s">
        <v>332</v>
      </c>
      <c r="J66" s="108" t="s">
        <v>332</v>
      </c>
      <c r="K66" s="108" t="s">
        <v>311</v>
      </c>
      <c r="L66" s="108" t="s">
        <v>311</v>
      </c>
      <c r="M66" s="108" t="s">
        <v>332</v>
      </c>
      <c r="N66" s="108" t="s">
        <v>332</v>
      </c>
      <c r="O66" s="108" t="s">
        <v>332</v>
      </c>
      <c r="P66" s="108" t="s">
        <v>332</v>
      </c>
      <c r="Q66" s="108" t="s">
        <v>332</v>
      </c>
      <c r="R66" s="108" t="s">
        <v>332</v>
      </c>
      <c r="S66" s="108" t="s">
        <v>332</v>
      </c>
      <c r="T66" s="108" t="s">
        <v>332</v>
      </c>
      <c r="U66" s="108" t="s">
        <v>332</v>
      </c>
      <c r="V66" s="108" t="s">
        <v>332</v>
      </c>
      <c r="W66" s="108" t="s">
        <v>332</v>
      </c>
      <c r="X66" s="108" t="s">
        <v>332</v>
      </c>
      <c r="Y66" s="108" t="s">
        <v>332</v>
      </c>
      <c r="Z66" s="108" t="s">
        <v>332</v>
      </c>
      <c r="AA66" s="108" t="s">
        <v>332</v>
      </c>
      <c r="AB66" s="108" t="s">
        <v>332</v>
      </c>
      <c r="AC66" s="108" t="s">
        <v>332</v>
      </c>
      <c r="AD66" s="108" t="s">
        <v>332</v>
      </c>
      <c r="AE66" s="108">
        <v>14</v>
      </c>
      <c r="AF66" s="108" t="s">
        <v>312</v>
      </c>
      <c r="AG66" s="108" t="s">
        <v>316</v>
      </c>
      <c r="AH66" s="108" t="s">
        <v>316</v>
      </c>
      <c r="AI66" s="108" t="s">
        <v>316</v>
      </c>
      <c r="AJ66" s="108" t="s">
        <v>316</v>
      </c>
      <c r="AK66" s="108" t="s">
        <v>316</v>
      </c>
      <c r="AL66" s="108" t="s">
        <v>316</v>
      </c>
      <c r="AM66" s="108" t="s">
        <v>316</v>
      </c>
      <c r="AN66" s="108" t="s">
        <v>316</v>
      </c>
      <c r="AO66" s="108" t="s">
        <v>316</v>
      </c>
      <c r="AP66" s="108" t="s">
        <v>316</v>
      </c>
      <c r="AQ66" s="108" t="s">
        <v>316</v>
      </c>
      <c r="AR66" s="108" t="s">
        <v>316</v>
      </c>
      <c r="AS66" s="108" t="s">
        <v>316</v>
      </c>
      <c r="AT66" s="108" t="s">
        <v>316</v>
      </c>
      <c r="AU66" s="108" t="s">
        <v>316</v>
      </c>
      <c r="AV66" s="108" t="s">
        <v>316</v>
      </c>
      <c r="AW66" s="108" t="s">
        <v>316</v>
      </c>
      <c r="AX66" s="108" t="s">
        <v>316</v>
      </c>
      <c r="AY66" s="108" t="s">
        <v>413</v>
      </c>
      <c r="AZ66" s="109" t="e">
        <f>VLOOKUP(C66,kvkData!C66:P191,12,FALSE)</f>
        <v>#N/A</v>
      </c>
      <c r="BA66" s="109" t="e">
        <f>VLOOKUP(C66,kvkData!C66:Q191,13,FALSE)</f>
        <v>#N/A</v>
      </c>
      <c r="BB66" s="105" t="e">
        <f>VLOOKUP(C66,kvkData!C66:P191,13,FALSE)</f>
        <v>#N/A</v>
      </c>
      <c r="BC66" s="149" t="e">
        <f>IF(formData!BB66&gt;25000000,16,IF(AND(15000000&lt;formData!BB66,formData!BB66&lt;25000000),10,IF(AND(10000000&lt;formData!BB66,formData!BB66&lt;15000000),6,IF(AND(10000000&gt;formData!BB66,formData!BB66&gt;5000000),3,IF(formData!BB66&lt;5000000,1,)))))</f>
        <v>#N/A</v>
      </c>
      <c r="BD66" s="105" t="e">
        <f>VLOOKUP(C66,kvkData!C66:Q191,14,FALSE)</f>
        <v>#N/A</v>
      </c>
      <c r="BE66" s="146" t="e">
        <f>IF(AND(ISNUMBER(formData!BD66),formData!BD66&gt;500000000),2,IF(AND(ISNUMBER(formData!BD66),200000000&lt;formData!BD66,formData!BD66&lt;300000000),1.5,IF(AND(ISNUMBER(formData!BD66),100000000&lt;formData!BD66,formData!BD66&lt;200000000),1,IF(100000000&gt;formData!BD66,0,"No record"))))</f>
        <v>#N/A</v>
      </c>
      <c r="BF66" s="146">
        <f>IF(formData!D66&gt;667,10,IF(AND(499&lt;formData!D66,formData!D66&lt;666),formData!D66*0.015,IF(AND(399&lt;formData!D66,formData!D66&lt;500),formData!D66*0.012,IF(AND(400&gt;formData!D66,formData!D66&gt;299),formData!D66*0.01,IF(AND(199&lt;formData!D66,formData!D66&lt;300),formData!D66*0.0075,IF(AND(99&lt;formData!D66,formData!D66&lt;200),formData!D66*0.005,IF(formData!D66&lt;100,formData!D66*0.002)))))))</f>
        <v>8.7449999999999992</v>
      </c>
      <c r="BG66" s="147">
        <f>IF(formData!E66&gt;601,5,IF(AND(501&lt;formData!E66,formData!E66&lt;601),4,IF(AND(401&lt;formData!E66,formData!E66&lt;501),3,IF(AND(401&gt;formData!E66,formData!E66&gt;301),2,IF(AND(201&lt;formData!E66,formData!E66&lt;301),1.5,IF(AND(101&lt;formData!E66,formData!E66&lt;201),1,IF(AND(formData!E66&gt;10,formData!E66&lt;101),0.5,IF(formData!E66&lt;11,0))))))))</f>
        <v>5</v>
      </c>
      <c r="BH66" s="147">
        <f>COUNTIF(G66:N66,"Legendary")*1+COUNTIF(G66:N66,"Legendary(ST)")*1.25+COUNTIF(G66:N66,"Epic")*0.5+COUNTIF(G66:N66,"Epic(ST)")*0.75</f>
        <v>0</v>
      </c>
      <c r="BI66" s="147">
        <f>COUNTIF(O66:V66,"Legendary")*1+COUNTIF(O66:V66,"Legendary(ST)")*1.25+COUNTIF(O66:V66,"Epic")*0.5+COUNTIF(O66:V66,"Epic(ST)")*0.75</f>
        <v>0</v>
      </c>
      <c r="BJ66" s="147">
        <f>COUNTIF(W66:AD66,"Legendary")*1+COUNTIF(W66:AD66,"Legendary(ST)")*1.25+COUNTIF(W66:AD66,"Epic")*0.5+COUNTIF(W66:AD66,"Epic(ST)")*0.75</f>
        <v>0</v>
      </c>
      <c r="BK66" s="147" t="e">
        <f>IF(formData!BB66&gt;25000000,16,IF(AND(15000000&lt;formData!BB66,formData!BB66&lt;25000000),10,IF(AND(10000000&lt;formData!BB66,formData!BB66&lt;15000000),6,IF(AND(10000000&gt;formData!BB66,formData!BB66&gt;5000000),3,IF(formData!BB66&lt;5000000,1,)))))</f>
        <v>#N/A</v>
      </c>
      <c r="BL66" s="9">
        <f>SUMIF(BE66:BK66,"&gt;0")</f>
        <v>13.744999999999999</v>
      </c>
      <c r="BO66" s="9">
        <f>SUMIF(BH66:BN66,"&gt;0")</f>
        <v>13.744999999999999</v>
      </c>
    </row>
    <row r="67" spans="1:67" ht="14.4" x14ac:dyDescent="0.3">
      <c r="A67" s="107">
        <v>44429.975181134258</v>
      </c>
      <c r="B67" s="108" t="s">
        <v>166</v>
      </c>
      <c r="C67" s="108">
        <v>38395396</v>
      </c>
      <c r="D67" s="108">
        <v>489</v>
      </c>
      <c r="E67" s="108">
        <v>2379</v>
      </c>
      <c r="F67" s="108">
        <v>13100000</v>
      </c>
      <c r="G67" s="108" t="s">
        <v>310</v>
      </c>
      <c r="H67" s="108" t="s">
        <v>310</v>
      </c>
      <c r="I67" s="108" t="s">
        <v>321</v>
      </c>
      <c r="J67" s="108" t="s">
        <v>74</v>
      </c>
      <c r="K67" s="108" t="s">
        <v>74</v>
      </c>
      <c r="L67" s="108" t="s">
        <v>74</v>
      </c>
      <c r="M67" s="108" t="s">
        <v>321</v>
      </c>
      <c r="N67" s="108" t="s">
        <v>311</v>
      </c>
      <c r="O67" s="108" t="s">
        <v>311</v>
      </c>
      <c r="P67" s="108" t="s">
        <v>311</v>
      </c>
      <c r="Q67" s="108" t="s">
        <v>311</v>
      </c>
      <c r="R67" s="108" t="s">
        <v>311</v>
      </c>
      <c r="S67" s="108" t="s">
        <v>311</v>
      </c>
      <c r="T67" s="108" t="s">
        <v>311</v>
      </c>
      <c r="U67" s="108" t="s">
        <v>311</v>
      </c>
      <c r="V67" s="108" t="s">
        <v>311</v>
      </c>
      <c r="W67" s="108" t="s">
        <v>74</v>
      </c>
      <c r="X67" s="108" t="s">
        <v>74</v>
      </c>
      <c r="Y67" s="108" t="s">
        <v>310</v>
      </c>
      <c r="Z67" s="108" t="s">
        <v>74</v>
      </c>
      <c r="AA67" s="108" t="s">
        <v>74</v>
      </c>
      <c r="AB67" s="108" t="s">
        <v>74</v>
      </c>
      <c r="AC67" s="108" t="s">
        <v>321</v>
      </c>
      <c r="AD67" s="108" t="s">
        <v>310</v>
      </c>
      <c r="AE67" s="108">
        <v>14</v>
      </c>
      <c r="AF67" s="108" t="s">
        <v>327</v>
      </c>
      <c r="AG67" s="108" t="s">
        <v>317</v>
      </c>
      <c r="AH67" s="108" t="s">
        <v>317</v>
      </c>
      <c r="AI67" s="108" t="s">
        <v>317</v>
      </c>
      <c r="AJ67" s="108" t="s">
        <v>317</v>
      </c>
      <c r="AK67" s="108" t="s">
        <v>317</v>
      </c>
      <c r="AL67" s="108" t="s">
        <v>317</v>
      </c>
      <c r="AM67" s="108" t="s">
        <v>317</v>
      </c>
      <c r="AN67" s="108" t="s">
        <v>317</v>
      </c>
      <c r="AO67" s="108" t="s">
        <v>317</v>
      </c>
      <c r="AP67" s="108" t="s">
        <v>317</v>
      </c>
      <c r="AQ67" s="108" t="s">
        <v>317</v>
      </c>
      <c r="AR67" s="108" t="s">
        <v>317</v>
      </c>
      <c r="AS67" s="108" t="s">
        <v>317</v>
      </c>
      <c r="AT67" s="108" t="s">
        <v>317</v>
      </c>
      <c r="AU67" s="108" t="s">
        <v>317</v>
      </c>
      <c r="AV67" s="108" t="s">
        <v>317</v>
      </c>
      <c r="AW67" s="108" t="s">
        <v>317</v>
      </c>
      <c r="AX67" s="108" t="s">
        <v>317</v>
      </c>
      <c r="AY67" s="108" t="s">
        <v>414</v>
      </c>
      <c r="AZ67" s="109" t="e">
        <f>VLOOKUP(C67,kvkData!C67:P192,12,FALSE)</f>
        <v>#N/A</v>
      </c>
      <c r="BA67" s="109" t="e">
        <f>VLOOKUP(C67,kvkData!C67:Q192,13,FALSE)</f>
        <v>#N/A</v>
      </c>
      <c r="BB67" s="105" t="e">
        <f>VLOOKUP(C67,kvkData!C67:P192,13,FALSE)</f>
        <v>#N/A</v>
      </c>
      <c r="BC67" s="149" t="e">
        <f>IF(formData!BB67&gt;25000000,16,IF(AND(15000000&lt;formData!BB67,formData!BB67&lt;25000000),10,IF(AND(10000000&lt;formData!BB67,formData!BB67&lt;15000000),6,IF(AND(10000000&gt;formData!BB67,formData!BB67&gt;5000000),3,IF(formData!BB67&lt;5000000,1,)))))</f>
        <v>#N/A</v>
      </c>
      <c r="BD67" s="105" t="e">
        <f>VLOOKUP(C67,kvkData!C67:Q192,14,FALSE)</f>
        <v>#N/A</v>
      </c>
      <c r="BE67" s="146" t="e">
        <f>IF(AND(ISNUMBER(formData!BD67),formData!BD67&gt;500000000),2,IF(AND(ISNUMBER(formData!BD67),200000000&lt;formData!BD67,formData!BD67&lt;300000000),1.5,IF(AND(ISNUMBER(formData!BD67),100000000&lt;formData!BD67,formData!BD67&lt;200000000),1,IF(100000000&gt;formData!BD67,0,"No record"))))</f>
        <v>#N/A</v>
      </c>
      <c r="BF67" s="146">
        <f>IF(formData!D67&gt;667,10,IF(AND(499&lt;formData!D67,formData!D67&lt;666),formData!D67*0.015,IF(AND(399&lt;formData!D67,formData!D67&lt;500),formData!D67*0.012,IF(AND(400&gt;formData!D67,formData!D67&gt;299),formData!D67*0.01,IF(AND(199&lt;formData!D67,formData!D67&lt;300),formData!D67*0.0075,IF(AND(99&lt;formData!D67,formData!D67&lt;200),formData!D67*0.005,IF(formData!D67&lt;100,formData!D67*0.002)))))))</f>
        <v>5.8680000000000003</v>
      </c>
      <c r="BG67" s="147">
        <f>IF(formData!E67&gt;601,5,IF(AND(501&lt;formData!E67,formData!E67&lt;601),4,IF(AND(401&lt;formData!E67,formData!E67&lt;501),3,IF(AND(401&gt;formData!E67,formData!E67&gt;301),2,IF(AND(201&lt;formData!E67,formData!E67&lt;301),1.5,IF(AND(101&lt;formData!E67,formData!E67&lt;201),1,IF(AND(formData!E67&gt;10,formData!E67&lt;101),0.5,IF(formData!E67&lt;11,0))))))))</f>
        <v>5</v>
      </c>
      <c r="BH67" s="147">
        <f>COUNTIF(G67:N67,"Legendary")*1+COUNTIF(G67:N67,"Legendary(ST)")*1.25+COUNTIF(G67:N67,"Epic")*0.5+COUNTIF(G67:N67,"Epic(ST)")*0.75</f>
        <v>3.25</v>
      </c>
      <c r="BI67" s="147">
        <f>COUNTIF(O67:V67,"Legendary")*1+COUNTIF(O67:V67,"Legendary(ST)")*1.25+COUNTIF(O67:V67,"Epic")*0.5+COUNTIF(O67:V67,"Epic(ST)")*0.75</f>
        <v>0</v>
      </c>
      <c r="BJ67" s="147">
        <f>COUNTIF(W67:AD67,"Legendary")*1+COUNTIF(W67:AD67,"Legendary(ST)")*1.25+COUNTIF(W67:AD67,"Epic")*0.5+COUNTIF(W67:AD67,"Epic(ST)")*0.75</f>
        <v>4.75</v>
      </c>
      <c r="BK67" s="147" t="e">
        <f>IF(formData!BB67&gt;25000000,16,IF(AND(15000000&lt;formData!BB67,formData!BB67&lt;25000000),10,IF(AND(10000000&lt;formData!BB67,formData!BB67&lt;15000000),6,IF(AND(10000000&gt;formData!BB67,formData!BB67&gt;5000000),3,IF(formData!BB67&lt;5000000,1,)))))</f>
        <v>#N/A</v>
      </c>
      <c r="BL67" s="9">
        <f>SUMIF(BE67:BK67,"&gt;0")</f>
        <v>18.868000000000002</v>
      </c>
      <c r="BO67" s="9">
        <f>SUMIF(BH67:BN67,"&gt;0")</f>
        <v>26.868000000000002</v>
      </c>
    </row>
    <row r="68" spans="1:67" ht="14.4" x14ac:dyDescent="0.3">
      <c r="A68" s="107">
        <v>44429.978967175921</v>
      </c>
      <c r="B68" s="108" t="s">
        <v>415</v>
      </c>
      <c r="C68" s="108">
        <v>25787546</v>
      </c>
      <c r="D68" s="108">
        <v>480</v>
      </c>
      <c r="E68" s="108">
        <v>8</v>
      </c>
      <c r="F68" s="108">
        <v>176441096</v>
      </c>
      <c r="G68" s="108" t="s">
        <v>310</v>
      </c>
      <c r="H68" s="108" t="s">
        <v>309</v>
      </c>
      <c r="I68" s="108" t="s">
        <v>70</v>
      </c>
      <c r="J68" s="108" t="s">
        <v>309</v>
      </c>
      <c r="K68" s="108" t="s">
        <v>310</v>
      </c>
      <c r="L68" s="108" t="s">
        <v>309</v>
      </c>
      <c r="M68" s="108" t="s">
        <v>309</v>
      </c>
      <c r="N68" s="108" t="s">
        <v>309</v>
      </c>
      <c r="O68" s="108" t="s">
        <v>310</v>
      </c>
      <c r="P68" s="108" t="s">
        <v>310</v>
      </c>
      <c r="Q68" s="108" t="s">
        <v>332</v>
      </c>
      <c r="R68" s="108" t="s">
        <v>332</v>
      </c>
      <c r="S68" s="108" t="s">
        <v>332</v>
      </c>
      <c r="T68" s="108" t="s">
        <v>332</v>
      </c>
      <c r="U68" s="108" t="s">
        <v>311</v>
      </c>
      <c r="V68" s="108" t="s">
        <v>311</v>
      </c>
      <c r="W68" s="108" t="s">
        <v>309</v>
      </c>
      <c r="X68" s="108" t="s">
        <v>74</v>
      </c>
      <c r="Y68" s="108" t="s">
        <v>309</v>
      </c>
      <c r="Z68" s="108" t="s">
        <v>74</v>
      </c>
      <c r="AA68" s="108" t="s">
        <v>74</v>
      </c>
      <c r="AB68" s="108" t="s">
        <v>74</v>
      </c>
      <c r="AC68" s="108" t="s">
        <v>310</v>
      </c>
      <c r="AD68" s="108" t="s">
        <v>310</v>
      </c>
      <c r="AE68" s="108">
        <v>15</v>
      </c>
      <c r="AF68" s="108" t="s">
        <v>312</v>
      </c>
      <c r="AG68" s="108" t="s">
        <v>313</v>
      </c>
      <c r="AH68" s="108" t="s">
        <v>316</v>
      </c>
      <c r="AI68" s="108" t="s">
        <v>316</v>
      </c>
      <c r="AJ68" s="108" t="s">
        <v>316</v>
      </c>
      <c r="AK68" s="108" t="s">
        <v>316</v>
      </c>
      <c r="AL68" s="108" t="s">
        <v>317</v>
      </c>
      <c r="AM68" s="108" t="s">
        <v>316</v>
      </c>
      <c r="AN68" s="108" t="s">
        <v>316</v>
      </c>
      <c r="AO68" s="108" t="s">
        <v>317</v>
      </c>
      <c r="AP68" s="108" t="s">
        <v>315</v>
      </c>
      <c r="AQ68" s="108" t="s">
        <v>316</v>
      </c>
      <c r="AR68" s="108" t="s">
        <v>317</v>
      </c>
      <c r="AS68" s="108" t="s">
        <v>316</v>
      </c>
      <c r="AT68" s="108" t="s">
        <v>317</v>
      </c>
      <c r="AU68" s="108" t="s">
        <v>317</v>
      </c>
      <c r="AV68" s="108" t="s">
        <v>317</v>
      </c>
      <c r="AW68" s="108" t="s">
        <v>317</v>
      </c>
      <c r="AX68" s="108" t="s">
        <v>317</v>
      </c>
      <c r="AY68" s="108" t="s">
        <v>416</v>
      </c>
      <c r="AZ68" s="109" t="e">
        <f>VLOOKUP(C68,kvkData!C68:P193,12,FALSE)</f>
        <v>#N/A</v>
      </c>
      <c r="BA68" s="109" t="e">
        <f>VLOOKUP(C68,kvkData!C68:Q193,13,FALSE)</f>
        <v>#N/A</v>
      </c>
      <c r="BB68" s="105" t="e">
        <f>VLOOKUP(C68,kvkData!C68:P193,13,FALSE)</f>
        <v>#N/A</v>
      </c>
      <c r="BC68" s="149" t="e">
        <f>IF(formData!BB68&gt;25000000,16,IF(AND(15000000&lt;formData!BB68,formData!BB68&lt;25000000),10,IF(AND(10000000&lt;formData!BB68,formData!BB68&lt;15000000),6,IF(AND(10000000&gt;formData!BB68,formData!BB68&gt;5000000),3,IF(formData!BB68&lt;5000000,1,)))))</f>
        <v>#N/A</v>
      </c>
      <c r="BD68" s="105" t="e">
        <f>VLOOKUP(C68,kvkData!C68:Q193,14,FALSE)</f>
        <v>#N/A</v>
      </c>
      <c r="BE68" s="146" t="e">
        <f>IF(AND(ISNUMBER(formData!BD68),formData!BD68&gt;500000000),2,IF(AND(ISNUMBER(formData!BD68),200000000&lt;formData!BD68,formData!BD68&lt;300000000),1.5,IF(AND(ISNUMBER(formData!BD68),100000000&lt;formData!BD68,formData!BD68&lt;200000000),1,IF(100000000&gt;formData!BD68,0,"No record"))))</f>
        <v>#N/A</v>
      </c>
      <c r="BF68" s="146">
        <f>IF(formData!D68&gt;667,10,IF(AND(499&lt;formData!D68,formData!D68&lt;666),formData!D68*0.015,IF(AND(399&lt;formData!D68,formData!D68&lt;500),formData!D68*0.012,IF(AND(400&gt;formData!D68,formData!D68&gt;299),formData!D68*0.01,IF(AND(199&lt;formData!D68,formData!D68&lt;300),formData!D68*0.0075,IF(AND(99&lt;formData!D68,formData!D68&lt;200),formData!D68*0.005,IF(formData!D68&lt;100,formData!D68*0.002)))))))</f>
        <v>5.76</v>
      </c>
      <c r="BG68" s="147">
        <f>IF(formData!E68&gt;601,5,IF(AND(501&lt;formData!E68,formData!E68&lt;601),4,IF(AND(401&lt;formData!E68,formData!E68&lt;501),3,IF(AND(401&gt;formData!E68,formData!E68&gt;301),2,IF(AND(201&lt;formData!E68,formData!E68&lt;301),1.5,IF(AND(101&lt;formData!E68,formData!E68&lt;201),1,IF(AND(formData!E68&gt;10,formData!E68&lt;101),0.5,IF(formData!E68&lt;11,0))))))))</f>
        <v>0</v>
      </c>
      <c r="BH68" s="147">
        <f>COUNTIF(G68:N68,"Legendary")*1+COUNTIF(G68:N68,"Legendary(ST)")*1.25+COUNTIF(G68:N68,"Epic")*0.5+COUNTIF(G68:N68,"Epic(ST)")*0.75</f>
        <v>7.25</v>
      </c>
      <c r="BI68" s="147">
        <f>COUNTIF(O68:V68,"Legendary")*1+COUNTIF(O68:V68,"Legendary(ST)")*1.25+COUNTIF(O68:V68,"Epic")*0.5+COUNTIF(O68:V68,"Epic(ST)")*0.75</f>
        <v>1</v>
      </c>
      <c r="BJ68" s="147">
        <f>COUNTIF(W68:AD68,"Legendary")*1+COUNTIF(W68:AD68,"Legendary(ST)")*1.25+COUNTIF(W68:AD68,"Epic")*0.5+COUNTIF(W68:AD68,"Epic(ST)")*0.75</f>
        <v>6</v>
      </c>
      <c r="BK68" s="147" t="e">
        <f>IF(formData!BB68&gt;25000000,16,IF(AND(15000000&lt;formData!BB68,formData!BB68&lt;25000000),10,IF(AND(10000000&lt;formData!BB68,formData!BB68&lt;15000000),6,IF(AND(10000000&gt;formData!BB68,formData!BB68&gt;5000000),3,IF(formData!BB68&lt;5000000,1,)))))</f>
        <v>#N/A</v>
      </c>
      <c r="BL68" s="9">
        <f>SUMIF(BE68:BK68,"&gt;0")</f>
        <v>20.009999999999998</v>
      </c>
      <c r="BO68" s="9">
        <f>SUMIF(BH68:BN68,"&gt;0")</f>
        <v>34.26</v>
      </c>
    </row>
    <row r="69" spans="1:67" ht="14.4" x14ac:dyDescent="0.3">
      <c r="A69" s="107">
        <v>44429.985246851851</v>
      </c>
      <c r="B69" s="108" t="s">
        <v>417</v>
      </c>
      <c r="C69" s="108">
        <v>38408749</v>
      </c>
      <c r="D69" s="108">
        <v>500</v>
      </c>
      <c r="E69" s="108">
        <v>900</v>
      </c>
      <c r="F69" s="108">
        <v>220000000</v>
      </c>
      <c r="G69" s="108" t="s">
        <v>310</v>
      </c>
      <c r="H69" s="108" t="s">
        <v>74</v>
      </c>
      <c r="I69" s="108" t="s">
        <v>74</v>
      </c>
      <c r="J69" s="108" t="s">
        <v>74</v>
      </c>
      <c r="K69" s="108" t="s">
        <v>74</v>
      </c>
      <c r="L69" s="108" t="s">
        <v>70</v>
      </c>
      <c r="M69" s="108" t="s">
        <v>74</v>
      </c>
      <c r="N69" s="108" t="s">
        <v>74</v>
      </c>
      <c r="O69" s="108" t="s">
        <v>311</v>
      </c>
      <c r="P69" s="108" t="s">
        <v>311</v>
      </c>
      <c r="Q69" s="108" t="s">
        <v>311</v>
      </c>
      <c r="R69" s="108" t="s">
        <v>311</v>
      </c>
      <c r="S69" s="108" t="s">
        <v>311</v>
      </c>
      <c r="T69" s="108" t="s">
        <v>311</v>
      </c>
      <c r="U69" s="108" t="s">
        <v>311</v>
      </c>
      <c r="V69" s="108" t="s">
        <v>311</v>
      </c>
      <c r="W69" s="108" t="s">
        <v>310</v>
      </c>
      <c r="X69" s="108" t="s">
        <v>310</v>
      </c>
      <c r="Y69" s="108" t="s">
        <v>310</v>
      </c>
      <c r="Z69" s="108" t="s">
        <v>310</v>
      </c>
      <c r="AA69" s="108" t="s">
        <v>310</v>
      </c>
      <c r="AB69" s="108" t="s">
        <v>310</v>
      </c>
      <c r="AC69" s="108" t="s">
        <v>311</v>
      </c>
      <c r="AD69" s="108" t="s">
        <v>311</v>
      </c>
      <c r="AE69" s="108">
        <v>14</v>
      </c>
      <c r="AF69" s="108" t="s">
        <v>312</v>
      </c>
      <c r="AG69" s="108" t="s">
        <v>313</v>
      </c>
      <c r="AH69" s="108" t="s">
        <v>317</v>
      </c>
      <c r="AI69" s="108" t="s">
        <v>317</v>
      </c>
      <c r="AJ69" s="108" t="s">
        <v>317</v>
      </c>
      <c r="AK69" s="108" t="s">
        <v>317</v>
      </c>
      <c r="AL69" s="108" t="s">
        <v>317</v>
      </c>
      <c r="AM69" s="108" t="s">
        <v>317</v>
      </c>
      <c r="AN69" s="108" t="s">
        <v>317</v>
      </c>
      <c r="AO69" s="108" t="s">
        <v>317</v>
      </c>
      <c r="AP69" s="108" t="s">
        <v>317</v>
      </c>
      <c r="AQ69" s="108" t="s">
        <v>317</v>
      </c>
      <c r="AR69" s="108" t="s">
        <v>317</v>
      </c>
      <c r="AS69" s="108" t="s">
        <v>317</v>
      </c>
      <c r="AT69" s="108" t="s">
        <v>317</v>
      </c>
      <c r="AU69" s="108" t="s">
        <v>317</v>
      </c>
      <c r="AV69" s="108" t="s">
        <v>317</v>
      </c>
      <c r="AW69" s="108" t="s">
        <v>317</v>
      </c>
      <c r="AX69" s="108" t="s">
        <v>317</v>
      </c>
      <c r="AY69" s="108" t="s">
        <v>418</v>
      </c>
      <c r="AZ69" s="109" t="e">
        <f>VLOOKUP(C69,kvkData!C69:P194,12,FALSE)</f>
        <v>#N/A</v>
      </c>
      <c r="BA69" s="109" t="e">
        <f>VLOOKUP(C69,kvkData!C69:Q194,13,FALSE)</f>
        <v>#N/A</v>
      </c>
      <c r="BB69" s="105" t="e">
        <f>VLOOKUP(C69,kvkData!C69:P194,13,FALSE)</f>
        <v>#N/A</v>
      </c>
      <c r="BC69" s="149" t="e">
        <f>IF(formData!BB69&gt;25000000,16,IF(AND(15000000&lt;formData!BB69,formData!BB69&lt;25000000),10,IF(AND(10000000&lt;formData!BB69,formData!BB69&lt;15000000),6,IF(AND(10000000&gt;formData!BB69,formData!BB69&gt;5000000),3,IF(formData!BB69&lt;5000000,1,)))))</f>
        <v>#N/A</v>
      </c>
      <c r="BD69" s="105" t="e">
        <f>VLOOKUP(C69,kvkData!C69:Q194,14,FALSE)</f>
        <v>#N/A</v>
      </c>
      <c r="BE69" s="146" t="e">
        <f>IF(AND(ISNUMBER(formData!BD69),formData!BD69&gt;500000000),2,IF(AND(ISNUMBER(formData!BD69),200000000&lt;formData!BD69,formData!BD69&lt;300000000),1.5,IF(AND(ISNUMBER(formData!BD69),100000000&lt;formData!BD69,formData!BD69&lt;200000000),1,IF(100000000&gt;formData!BD69,0,"No record"))))</f>
        <v>#N/A</v>
      </c>
      <c r="BF69" s="146">
        <f>IF(formData!D69&gt;667,10,IF(AND(499&lt;formData!D69,formData!D69&lt;666),formData!D69*0.015,IF(AND(399&lt;formData!D69,formData!D69&lt;500),formData!D69*0.012,IF(AND(400&gt;formData!D69,formData!D69&gt;299),formData!D69*0.01,IF(AND(199&lt;formData!D69,formData!D69&lt;300),formData!D69*0.0075,IF(AND(99&lt;formData!D69,formData!D69&lt;200),formData!D69*0.005,IF(formData!D69&lt;100,formData!D69*0.002)))))))</f>
        <v>7.5</v>
      </c>
      <c r="BG69" s="147">
        <f>IF(formData!E69&gt;601,5,IF(AND(501&lt;formData!E69,formData!E69&lt;601),4,IF(AND(401&lt;formData!E69,formData!E69&lt;501),3,IF(AND(401&gt;formData!E69,formData!E69&gt;301),2,IF(AND(201&lt;formData!E69,formData!E69&lt;301),1.5,IF(AND(101&lt;formData!E69,formData!E69&lt;201),1,IF(AND(formData!E69&gt;10,formData!E69&lt;101),0.5,IF(formData!E69&lt;11,0))))))))</f>
        <v>5</v>
      </c>
      <c r="BH69" s="147">
        <f>COUNTIF(G69:N69,"Legendary")*1+COUNTIF(G69:N69,"Legendary(ST)")*1.25+COUNTIF(G69:N69,"Epic")*0.5+COUNTIF(G69:N69,"Epic(ST)")*0.75</f>
        <v>6.25</v>
      </c>
      <c r="BI69" s="147">
        <f>COUNTIF(O69:V69,"Legendary")*1+COUNTIF(O69:V69,"Legendary(ST)")*1.25+COUNTIF(O69:V69,"Epic")*0.5+COUNTIF(O69:V69,"Epic(ST)")*0.75</f>
        <v>0</v>
      </c>
      <c r="BJ69" s="147">
        <f>COUNTIF(W69:AD69,"Legendary")*1+COUNTIF(W69:AD69,"Legendary(ST)")*1.25+COUNTIF(W69:AD69,"Epic")*0.5+COUNTIF(W69:AD69,"Epic(ST)")*0.75</f>
        <v>3</v>
      </c>
      <c r="BK69" s="147" t="e">
        <f>IF(formData!BB69&gt;25000000,16,IF(AND(15000000&lt;formData!BB69,formData!BB69&lt;25000000),10,IF(AND(10000000&lt;formData!BB69,formData!BB69&lt;15000000),6,IF(AND(10000000&gt;formData!BB69,formData!BB69&gt;5000000),3,IF(formData!BB69&lt;5000000,1,)))))</f>
        <v>#N/A</v>
      </c>
      <c r="BL69" s="9">
        <f>SUMIF(BE69:BK69,"&gt;0")</f>
        <v>21.75</v>
      </c>
      <c r="BO69" s="9">
        <f>SUMIF(BH69:BN69,"&gt;0")</f>
        <v>31</v>
      </c>
    </row>
    <row r="70" spans="1:67" ht="14.4" x14ac:dyDescent="0.3">
      <c r="A70" s="107">
        <v>44429.987025115741</v>
      </c>
      <c r="B70" s="108" t="s">
        <v>189</v>
      </c>
      <c r="C70" s="108">
        <v>18644889</v>
      </c>
      <c r="D70" s="108">
        <v>236</v>
      </c>
      <c r="E70" s="108">
        <v>1745</v>
      </c>
      <c r="F70" s="108">
        <v>152480000</v>
      </c>
      <c r="G70" s="108" t="s">
        <v>74</v>
      </c>
      <c r="H70" s="108" t="s">
        <v>74</v>
      </c>
      <c r="I70" s="108" t="s">
        <v>74</v>
      </c>
      <c r="J70" s="108" t="s">
        <v>74</v>
      </c>
      <c r="K70" s="108" t="s">
        <v>74</v>
      </c>
      <c r="L70" s="108" t="s">
        <v>309</v>
      </c>
      <c r="M70" s="108" t="s">
        <v>74</v>
      </c>
      <c r="N70" s="108" t="s">
        <v>74</v>
      </c>
      <c r="O70" s="108" t="s">
        <v>311</v>
      </c>
      <c r="P70" s="108" t="s">
        <v>311</v>
      </c>
      <c r="Q70" s="108" t="s">
        <v>311</v>
      </c>
      <c r="R70" s="108" t="s">
        <v>311</v>
      </c>
      <c r="S70" s="108" t="s">
        <v>311</v>
      </c>
      <c r="T70" s="108" t="s">
        <v>311</v>
      </c>
      <c r="U70" s="108" t="s">
        <v>311</v>
      </c>
      <c r="V70" s="108" t="s">
        <v>311</v>
      </c>
      <c r="W70" s="108" t="s">
        <v>74</v>
      </c>
      <c r="X70" s="108" t="s">
        <v>74</v>
      </c>
      <c r="Y70" s="108" t="s">
        <v>74</v>
      </c>
      <c r="Z70" s="108" t="s">
        <v>74</v>
      </c>
      <c r="AA70" s="108" t="s">
        <v>74</v>
      </c>
      <c r="AB70" s="108" t="s">
        <v>74</v>
      </c>
      <c r="AC70" s="108" t="s">
        <v>74</v>
      </c>
      <c r="AD70" s="108" t="s">
        <v>74</v>
      </c>
      <c r="AE70" s="108">
        <v>15</v>
      </c>
      <c r="AF70" s="108" t="s">
        <v>312</v>
      </c>
      <c r="AG70" s="108" t="s">
        <v>313</v>
      </c>
      <c r="AH70" s="108" t="s">
        <v>322</v>
      </c>
      <c r="AI70" s="108" t="s">
        <v>322</v>
      </c>
      <c r="AJ70" s="108" t="s">
        <v>316</v>
      </c>
      <c r="AK70" s="108" t="s">
        <v>316</v>
      </c>
      <c r="AL70" s="108" t="s">
        <v>316</v>
      </c>
      <c r="AM70" s="108" t="s">
        <v>316</v>
      </c>
      <c r="AN70" s="108" t="s">
        <v>316</v>
      </c>
      <c r="AO70" s="108" t="s">
        <v>316</v>
      </c>
      <c r="AP70" s="108" t="s">
        <v>322</v>
      </c>
      <c r="AQ70" s="108" t="s">
        <v>316</v>
      </c>
      <c r="AR70" s="108" t="s">
        <v>316</v>
      </c>
      <c r="AS70" s="108" t="s">
        <v>316</v>
      </c>
      <c r="AT70" s="108" t="s">
        <v>316</v>
      </c>
      <c r="AU70" s="108" t="s">
        <v>316</v>
      </c>
      <c r="AV70" s="108" t="s">
        <v>316</v>
      </c>
      <c r="AW70" s="108" t="s">
        <v>316</v>
      </c>
      <c r="AX70" s="108" t="s">
        <v>316</v>
      </c>
      <c r="AY70" s="108" t="s">
        <v>419</v>
      </c>
      <c r="AZ70" s="109" t="e">
        <f>VLOOKUP(C70,kvkData!C70:P195,12,FALSE)</f>
        <v>#N/A</v>
      </c>
      <c r="BA70" s="109" t="e">
        <f>VLOOKUP(C70,kvkData!C70:Q195,13,FALSE)</f>
        <v>#N/A</v>
      </c>
      <c r="BB70" s="105" t="e">
        <f>VLOOKUP(C70,kvkData!C70:P195,13,FALSE)</f>
        <v>#N/A</v>
      </c>
      <c r="BC70" s="149" t="e">
        <f>IF(formData!BB70&gt;25000000,16,IF(AND(15000000&lt;formData!BB70,formData!BB70&lt;25000000),10,IF(AND(10000000&lt;formData!BB70,formData!BB70&lt;15000000),6,IF(AND(10000000&gt;formData!BB70,formData!BB70&gt;5000000),3,IF(formData!BB70&lt;5000000,1,)))))</f>
        <v>#N/A</v>
      </c>
      <c r="BD70" s="105" t="e">
        <f>VLOOKUP(C70,kvkData!C70:Q195,14,FALSE)</f>
        <v>#N/A</v>
      </c>
      <c r="BE70" s="146" t="e">
        <f>IF(AND(ISNUMBER(formData!BD70),formData!BD70&gt;500000000),2,IF(AND(ISNUMBER(formData!BD70),200000000&lt;formData!BD70,formData!BD70&lt;300000000),1.5,IF(AND(ISNUMBER(formData!BD70),100000000&lt;formData!BD70,formData!BD70&lt;200000000),1,IF(100000000&gt;formData!BD70,0,"No record"))))</f>
        <v>#N/A</v>
      </c>
      <c r="BF70" s="146">
        <f>IF(formData!D70&gt;667,10,IF(AND(499&lt;formData!D70,formData!D70&lt;666),formData!D70*0.015,IF(AND(399&lt;formData!D70,formData!D70&lt;500),formData!D70*0.012,IF(AND(400&gt;formData!D70,formData!D70&gt;299),formData!D70*0.01,IF(AND(199&lt;formData!D70,formData!D70&lt;300),formData!D70*0.0075,IF(AND(99&lt;formData!D70,formData!D70&lt;200),formData!D70*0.005,IF(formData!D70&lt;100,formData!D70*0.002)))))))</f>
        <v>1.77</v>
      </c>
      <c r="BG70" s="147">
        <f>IF(formData!E70&gt;601,5,IF(AND(501&lt;formData!E70,formData!E70&lt;601),4,IF(AND(401&lt;formData!E70,formData!E70&lt;501),3,IF(AND(401&gt;formData!E70,formData!E70&gt;301),2,IF(AND(201&lt;formData!E70,formData!E70&lt;301),1.5,IF(AND(101&lt;formData!E70,formData!E70&lt;201),1,IF(AND(formData!E70&gt;10,formData!E70&lt;101),0.5,IF(formData!E70&lt;11,0))))))))</f>
        <v>5</v>
      </c>
      <c r="BH70" s="147">
        <f>COUNTIF(G70:N70,"Legendary")*1+COUNTIF(G70:N70,"Legendary(ST)")*1.25+COUNTIF(G70:N70,"Epic")*0.5+COUNTIF(G70:N70,"Epic(ST)")*0.75</f>
        <v>6.25</v>
      </c>
      <c r="BI70" s="147">
        <f>COUNTIF(O70:V70,"Legendary")*1+COUNTIF(O70:V70,"Legendary(ST)")*1.25+COUNTIF(O70:V70,"Epic")*0.5+COUNTIF(O70:V70,"Epic(ST)")*0.75</f>
        <v>0</v>
      </c>
      <c r="BJ70" s="147">
        <f>COUNTIF(W70:AD70,"Legendary")*1+COUNTIF(W70:AD70,"Legendary(ST)")*1.25+COUNTIF(W70:AD70,"Epic")*0.5+COUNTIF(W70:AD70,"Epic(ST)")*0.75</f>
        <v>6</v>
      </c>
      <c r="BK70" s="147" t="e">
        <f>IF(formData!BB70&gt;25000000,16,IF(AND(15000000&lt;formData!BB70,formData!BB70&lt;25000000),10,IF(AND(10000000&lt;formData!BB70,formData!BB70&lt;15000000),6,IF(AND(10000000&gt;formData!BB70,formData!BB70&gt;5000000),3,IF(formData!BB70&lt;5000000,1,)))))</f>
        <v>#N/A</v>
      </c>
      <c r="BL70" s="9">
        <f>SUMIF(BE70:BK70,"&gt;0")</f>
        <v>19.02</v>
      </c>
      <c r="BO70" s="9">
        <f>SUMIF(BH70:BN70,"&gt;0")</f>
        <v>31.27</v>
      </c>
    </row>
    <row r="71" spans="1:67" ht="14.4" x14ac:dyDescent="0.3">
      <c r="A71" s="107">
        <v>44429.992198148146</v>
      </c>
      <c r="B71" s="108" t="s">
        <v>203</v>
      </c>
      <c r="C71" s="108">
        <v>17656136</v>
      </c>
      <c r="D71" s="108">
        <v>32</v>
      </c>
      <c r="E71" s="108">
        <v>80</v>
      </c>
      <c r="F71" s="108">
        <v>307788200</v>
      </c>
      <c r="G71" s="108" t="s">
        <v>74</v>
      </c>
      <c r="H71" s="108" t="s">
        <v>74</v>
      </c>
      <c r="I71" s="108" t="s">
        <v>74</v>
      </c>
      <c r="J71" s="108" t="s">
        <v>74</v>
      </c>
      <c r="K71" s="108" t="s">
        <v>74</v>
      </c>
      <c r="L71" s="108" t="s">
        <v>309</v>
      </c>
      <c r="M71" s="108" t="s">
        <v>309</v>
      </c>
      <c r="N71" s="108" t="s">
        <v>309</v>
      </c>
      <c r="O71" s="108" t="s">
        <v>310</v>
      </c>
      <c r="P71" s="108" t="s">
        <v>310</v>
      </c>
      <c r="Q71" s="108" t="s">
        <v>310</v>
      </c>
      <c r="R71" s="108" t="s">
        <v>74</v>
      </c>
      <c r="S71" s="108" t="s">
        <v>310</v>
      </c>
      <c r="T71" s="108" t="s">
        <v>74</v>
      </c>
      <c r="U71" s="108" t="s">
        <v>311</v>
      </c>
      <c r="V71" s="108" t="s">
        <v>311</v>
      </c>
      <c r="W71" s="108" t="s">
        <v>74</v>
      </c>
      <c r="X71" s="108" t="s">
        <v>310</v>
      </c>
      <c r="Y71" s="108" t="s">
        <v>74</v>
      </c>
      <c r="Z71" s="108" t="s">
        <v>74</v>
      </c>
      <c r="AA71" s="108" t="s">
        <v>74</v>
      </c>
      <c r="AB71" s="108" t="s">
        <v>310</v>
      </c>
      <c r="AC71" s="108" t="s">
        <v>310</v>
      </c>
      <c r="AD71" s="108" t="s">
        <v>310</v>
      </c>
      <c r="AE71" s="108">
        <v>14</v>
      </c>
      <c r="AF71" s="108" t="s">
        <v>327</v>
      </c>
      <c r="AG71" s="108" t="s">
        <v>314</v>
      </c>
      <c r="AH71" s="108" t="s">
        <v>316</v>
      </c>
      <c r="AI71" s="108" t="s">
        <v>314</v>
      </c>
      <c r="AJ71" s="108" t="s">
        <v>316</v>
      </c>
      <c r="AK71" s="108" t="s">
        <v>316</v>
      </c>
      <c r="AL71" s="108" t="s">
        <v>316</v>
      </c>
      <c r="AM71" s="108" t="s">
        <v>317</v>
      </c>
      <c r="AN71" s="108" t="s">
        <v>317</v>
      </c>
      <c r="AO71" s="108" t="s">
        <v>317</v>
      </c>
      <c r="AP71" s="108" t="s">
        <v>316</v>
      </c>
      <c r="AQ71" s="108" t="s">
        <v>317</v>
      </c>
      <c r="AR71" s="108" t="s">
        <v>317</v>
      </c>
      <c r="AS71" s="108" t="s">
        <v>317</v>
      </c>
      <c r="AT71" s="108" t="s">
        <v>322</v>
      </c>
      <c r="AU71" s="108" t="s">
        <v>317</v>
      </c>
      <c r="AV71" s="108" t="s">
        <v>317</v>
      </c>
      <c r="AW71" s="108" t="s">
        <v>317</v>
      </c>
      <c r="AX71" s="108" t="s">
        <v>317</v>
      </c>
      <c r="AY71" s="108" t="s">
        <v>420</v>
      </c>
      <c r="AZ71" s="109" t="str">
        <f>VLOOKUP(C71,kvkData!C71:P196,12,FALSE)</f>
        <v>No Record</v>
      </c>
      <c r="BA71" s="109" t="str">
        <f>VLOOKUP(C71,kvkData!C71:Q196,13,FALSE)</f>
        <v>No record</v>
      </c>
      <c r="BB71" s="105" t="str">
        <f>VLOOKUP(C71,kvkData!C71:P196,13,FALSE)</f>
        <v>No record</v>
      </c>
      <c r="BC71" s="149">
        <f>IF(formData!BB71&gt;25000000,16,IF(AND(15000000&lt;formData!BB71,formData!BB71&lt;25000000),10,IF(AND(10000000&lt;formData!BB71,formData!BB71&lt;15000000),6,IF(AND(10000000&gt;formData!BB71,formData!BB71&gt;5000000),3,IF(formData!BB71&lt;5000000,1,)))))</f>
        <v>16</v>
      </c>
      <c r="BD71" s="105" t="str">
        <f>VLOOKUP(C71,kvkData!C71:Q196,14,FALSE)</f>
        <v>No Record</v>
      </c>
      <c r="BE71" s="146" t="str">
        <f>IF(AND(ISNUMBER(formData!BD71),formData!BD71&gt;500000000),2,IF(AND(ISNUMBER(formData!BD71),200000000&lt;formData!BD71,formData!BD71&lt;300000000),1.5,IF(AND(ISNUMBER(formData!BD71),100000000&lt;formData!BD71,formData!BD71&lt;200000000),1,IF(100000000&gt;formData!BD71,0,"No record"))))</f>
        <v>No record</v>
      </c>
      <c r="BF71" s="146">
        <f>IF(formData!D71&gt;667,10,IF(AND(499&lt;formData!D71,formData!D71&lt;666),formData!D71*0.015,IF(AND(399&lt;formData!D71,formData!D71&lt;500),formData!D71*0.012,IF(AND(400&gt;formData!D71,formData!D71&gt;299),formData!D71*0.01,IF(AND(199&lt;formData!D71,formData!D71&lt;300),formData!D71*0.0075,IF(AND(99&lt;formData!D71,formData!D71&lt;200),formData!D71*0.005,IF(formData!D71&lt;100,formData!D71*0.002)))))))</f>
        <v>6.4000000000000001E-2</v>
      </c>
      <c r="BG71" s="147">
        <f>IF(formData!E71&gt;601,5,IF(AND(501&lt;formData!E71,formData!E71&lt;601),4,IF(AND(401&lt;formData!E71,formData!E71&lt;501),3,IF(AND(401&gt;formData!E71,formData!E71&gt;301),2,IF(AND(201&lt;formData!E71,formData!E71&lt;301),1.5,IF(AND(101&lt;formData!E71,formData!E71&lt;201),1,IF(AND(formData!E71&gt;10,formData!E71&lt;101),0.5,IF(formData!E71&lt;11,0))))))))</f>
        <v>0.5</v>
      </c>
      <c r="BH71" s="147">
        <f>COUNTIF(G71:N71,"Legendary")*1+COUNTIF(G71:N71,"Legendary(ST)")*1.25+COUNTIF(G71:N71,"Epic")*0.5+COUNTIF(G71:N71,"Epic(ST)")*0.75</f>
        <v>6.75</v>
      </c>
      <c r="BI71" s="147">
        <f>COUNTIF(O71:V71,"Legendary")*1+COUNTIF(O71:V71,"Legendary(ST)")*1.25+COUNTIF(O71:V71,"Epic")*0.5+COUNTIF(O71:V71,"Epic(ST)")*0.75</f>
        <v>3.5</v>
      </c>
      <c r="BJ71" s="147">
        <f>COUNTIF(W71:AD71,"Legendary")*1+COUNTIF(W71:AD71,"Legendary(ST)")*1.25+COUNTIF(W71:AD71,"Epic")*0.5+COUNTIF(W71:AD71,"Epic(ST)")*0.75</f>
        <v>5</v>
      </c>
      <c r="BK71" s="147">
        <f>IF(formData!BB71&gt;25000000,16,IF(AND(15000000&lt;formData!BB71,formData!BB71&lt;25000000),10,IF(AND(10000000&lt;formData!BB71,formData!BB71&lt;15000000),6,IF(AND(10000000&gt;formData!BB71,formData!BB71&gt;5000000),3,IF(formData!BB71&lt;5000000,1,)))))</f>
        <v>16</v>
      </c>
      <c r="BL71" s="9">
        <f>SUMIF(BE71:BK71,"&gt;0")</f>
        <v>31.814</v>
      </c>
      <c r="BO71" s="9">
        <f>SUMIF(BH71:BN71,"&gt;0")</f>
        <v>63.064</v>
      </c>
    </row>
    <row r="72" spans="1:67" ht="14.4" x14ac:dyDescent="0.3">
      <c r="A72" s="107">
        <v>44429.99570699074</v>
      </c>
      <c r="B72" s="108" t="s">
        <v>421</v>
      </c>
      <c r="C72" s="108">
        <v>47387411</v>
      </c>
      <c r="D72" s="108">
        <v>15</v>
      </c>
      <c r="E72" s="108">
        <v>267</v>
      </c>
      <c r="F72" s="108">
        <v>105000000</v>
      </c>
      <c r="G72" s="108" t="s">
        <v>310</v>
      </c>
      <c r="H72" s="108" t="s">
        <v>74</v>
      </c>
      <c r="I72" s="108" t="s">
        <v>310</v>
      </c>
      <c r="J72" s="108" t="s">
        <v>310</v>
      </c>
      <c r="K72" s="108" t="s">
        <v>70</v>
      </c>
      <c r="L72" s="108" t="s">
        <v>309</v>
      </c>
      <c r="M72" s="108" t="s">
        <v>310</v>
      </c>
      <c r="N72" s="108" t="s">
        <v>310</v>
      </c>
      <c r="O72" s="108" t="s">
        <v>332</v>
      </c>
      <c r="P72" s="108" t="s">
        <v>310</v>
      </c>
      <c r="Q72" s="108" t="s">
        <v>332</v>
      </c>
      <c r="R72" s="108" t="s">
        <v>310</v>
      </c>
      <c r="S72" s="108" t="s">
        <v>332</v>
      </c>
      <c r="T72" s="108" t="s">
        <v>310</v>
      </c>
      <c r="U72" s="108" t="s">
        <v>332</v>
      </c>
      <c r="V72" s="108" t="s">
        <v>332</v>
      </c>
      <c r="W72" s="108" t="s">
        <v>74</v>
      </c>
      <c r="X72" s="108" t="s">
        <v>309</v>
      </c>
      <c r="Y72" s="108" t="s">
        <v>332</v>
      </c>
      <c r="Z72" s="108" t="s">
        <v>310</v>
      </c>
      <c r="AA72" s="108" t="s">
        <v>310</v>
      </c>
      <c r="AB72" s="108" t="s">
        <v>74</v>
      </c>
      <c r="AC72" s="108" t="s">
        <v>332</v>
      </c>
      <c r="AD72" s="108" t="s">
        <v>332</v>
      </c>
      <c r="AE72" s="109" t="s">
        <v>324</v>
      </c>
      <c r="AF72" s="108" t="s">
        <v>312</v>
      </c>
      <c r="AG72" s="108" t="s">
        <v>322</v>
      </c>
      <c r="AH72" s="108" t="s">
        <v>317</v>
      </c>
      <c r="AI72" s="108" t="s">
        <v>317</v>
      </c>
      <c r="AJ72" s="108" t="s">
        <v>317</v>
      </c>
      <c r="AK72" s="108" t="s">
        <v>317</v>
      </c>
      <c r="AL72" s="108" t="s">
        <v>317</v>
      </c>
      <c r="AM72" s="108" t="s">
        <v>317</v>
      </c>
      <c r="AN72" s="108" t="s">
        <v>317</v>
      </c>
      <c r="AO72" s="108" t="s">
        <v>317</v>
      </c>
      <c r="AP72" s="108" t="s">
        <v>317</v>
      </c>
      <c r="AQ72" s="108" t="s">
        <v>317</v>
      </c>
      <c r="AR72" s="108" t="s">
        <v>317</v>
      </c>
      <c r="AS72" s="108" t="s">
        <v>317</v>
      </c>
      <c r="AT72" s="108" t="s">
        <v>317</v>
      </c>
      <c r="AU72" s="108" t="s">
        <v>317</v>
      </c>
      <c r="AV72" s="108" t="s">
        <v>317</v>
      </c>
      <c r="AW72" s="108" t="s">
        <v>317</v>
      </c>
      <c r="AX72" s="108" t="s">
        <v>317</v>
      </c>
      <c r="AY72" s="108" t="s">
        <v>357</v>
      </c>
      <c r="AZ72" s="109" t="e">
        <f>VLOOKUP(C72,kvkData!C72:P197,12,FALSE)</f>
        <v>#N/A</v>
      </c>
      <c r="BA72" s="109" t="e">
        <f>VLOOKUP(C72,kvkData!C72:Q197,13,FALSE)</f>
        <v>#N/A</v>
      </c>
      <c r="BB72" s="105" t="e">
        <f>VLOOKUP(C72,kvkData!C72:P197,13,FALSE)</f>
        <v>#N/A</v>
      </c>
      <c r="BC72" s="149" t="e">
        <f>IF(formData!BB72&gt;25000000,16,IF(AND(15000000&lt;formData!BB72,formData!BB72&lt;25000000),10,IF(AND(10000000&lt;formData!BB72,formData!BB72&lt;15000000),6,IF(AND(10000000&gt;formData!BB72,formData!BB72&gt;5000000),3,IF(formData!BB72&lt;5000000,1,)))))</f>
        <v>#N/A</v>
      </c>
      <c r="BD72" s="105" t="e">
        <f>VLOOKUP(C72,kvkData!C72:Q197,14,FALSE)</f>
        <v>#N/A</v>
      </c>
      <c r="BE72" s="146" t="e">
        <f>IF(AND(ISNUMBER(formData!BD72),formData!BD72&gt;500000000),2,IF(AND(ISNUMBER(formData!BD72),200000000&lt;formData!BD72,formData!BD72&lt;300000000),1.5,IF(AND(ISNUMBER(formData!BD72),100000000&lt;formData!BD72,formData!BD72&lt;200000000),1,IF(100000000&gt;formData!BD72,0,"No record"))))</f>
        <v>#N/A</v>
      </c>
      <c r="BF72" s="146">
        <f>IF(formData!D72&gt;667,10,IF(AND(499&lt;formData!D72,formData!D72&lt;666),formData!D72*0.015,IF(AND(399&lt;formData!D72,formData!D72&lt;500),formData!D72*0.012,IF(AND(400&gt;formData!D72,formData!D72&gt;299),formData!D72*0.01,IF(AND(199&lt;formData!D72,formData!D72&lt;300),formData!D72*0.0075,IF(AND(99&lt;formData!D72,formData!D72&lt;200),formData!D72*0.005,IF(formData!D72&lt;100,formData!D72*0.002)))))))</f>
        <v>0.03</v>
      </c>
      <c r="BG72" s="147">
        <f>IF(formData!E72&gt;601,5,IF(AND(501&lt;formData!E72,formData!E72&lt;601),4,IF(AND(401&lt;formData!E72,formData!E72&lt;501),3,IF(AND(401&gt;formData!E72,formData!E72&gt;301),2,IF(AND(201&lt;formData!E72,formData!E72&lt;301),1.5,IF(AND(101&lt;formData!E72,formData!E72&lt;201),1,IF(AND(formData!E72&gt;10,formData!E72&lt;101),0.5,IF(formData!E72&lt;11,0))))))))</f>
        <v>1.5</v>
      </c>
      <c r="BH72" s="147">
        <f>COUNTIF(G72:N72,"Legendary")*1+COUNTIF(G72:N72,"Legendary(ST)")*1.25+COUNTIF(G72:N72,"Epic")*0.5+COUNTIF(G72:N72,"Epic(ST)")*0.75</f>
        <v>5.5</v>
      </c>
      <c r="BI72" s="147">
        <f>COUNTIF(O72:V72,"Legendary")*1+COUNTIF(O72:V72,"Legendary(ST)")*1.25+COUNTIF(O72:V72,"Epic")*0.5+COUNTIF(O72:V72,"Epic(ST)")*0.75</f>
        <v>1.5</v>
      </c>
      <c r="BJ72" s="147">
        <f>COUNTIF(W72:AD72,"Legendary")*1+COUNTIF(W72:AD72,"Legendary(ST)")*1.25+COUNTIF(W72:AD72,"Epic")*0.5+COUNTIF(W72:AD72,"Epic(ST)")*0.75</f>
        <v>3.5</v>
      </c>
      <c r="BK72" s="147" t="e">
        <f>IF(formData!BB72&gt;25000000,16,IF(AND(15000000&lt;formData!BB72,formData!BB72&lt;25000000),10,IF(AND(10000000&lt;formData!BB72,formData!BB72&lt;15000000),6,IF(AND(10000000&gt;formData!BB72,formData!BB72&gt;5000000),3,IF(formData!BB72&lt;5000000,1,)))))</f>
        <v>#N/A</v>
      </c>
      <c r="BL72" s="9">
        <f>SUMIF(BE72:BK72,"&gt;0")</f>
        <v>12.030000000000001</v>
      </c>
      <c r="BO72" s="9">
        <f>SUMIF(BH72:BN72,"&gt;0")</f>
        <v>22.53</v>
      </c>
    </row>
    <row r="73" spans="1:67" ht="14.4" x14ac:dyDescent="0.3">
      <c r="A73" s="107">
        <v>44430.008286215278</v>
      </c>
      <c r="B73" s="108" t="s">
        <v>185</v>
      </c>
      <c r="C73" s="108">
        <v>37761481</v>
      </c>
      <c r="D73" s="108">
        <v>-9</v>
      </c>
      <c r="E73" s="108">
        <v>500</v>
      </c>
      <c r="F73" s="108">
        <v>6000000</v>
      </c>
      <c r="G73" s="108" t="s">
        <v>309</v>
      </c>
      <c r="H73" s="108" t="s">
        <v>74</v>
      </c>
      <c r="I73" s="108" t="s">
        <v>309</v>
      </c>
      <c r="J73" s="108" t="s">
        <v>74</v>
      </c>
      <c r="K73" s="108" t="s">
        <v>74</v>
      </c>
      <c r="L73" s="108" t="s">
        <v>74</v>
      </c>
      <c r="M73" s="108" t="s">
        <v>74</v>
      </c>
      <c r="N73" s="108" t="s">
        <v>74</v>
      </c>
      <c r="O73" s="108" t="s">
        <v>309</v>
      </c>
      <c r="P73" s="108" t="s">
        <v>309</v>
      </c>
      <c r="Q73" s="108" t="s">
        <v>309</v>
      </c>
      <c r="R73" s="108" t="s">
        <v>309</v>
      </c>
      <c r="S73" s="108" t="s">
        <v>309</v>
      </c>
      <c r="T73" s="108" t="s">
        <v>309</v>
      </c>
      <c r="U73" s="108" t="s">
        <v>309</v>
      </c>
      <c r="V73" s="108" t="s">
        <v>309</v>
      </c>
      <c r="W73" s="108" t="s">
        <v>321</v>
      </c>
      <c r="X73" s="108" t="s">
        <v>321</v>
      </c>
      <c r="Y73" s="108" t="s">
        <v>321</v>
      </c>
      <c r="Z73" s="108" t="s">
        <v>321</v>
      </c>
      <c r="AA73" s="108" t="s">
        <v>321</v>
      </c>
      <c r="AB73" s="108" t="s">
        <v>321</v>
      </c>
      <c r="AC73" s="108" t="s">
        <v>321</v>
      </c>
      <c r="AD73" s="108" t="s">
        <v>321</v>
      </c>
      <c r="AE73" s="108">
        <v>14</v>
      </c>
      <c r="AF73" s="108" t="s">
        <v>312</v>
      </c>
      <c r="AG73" s="108" t="s">
        <v>322</v>
      </c>
      <c r="AH73" s="108" t="s">
        <v>317</v>
      </c>
      <c r="AI73" s="108" t="s">
        <v>316</v>
      </c>
      <c r="AJ73" s="108" t="s">
        <v>317</v>
      </c>
      <c r="AK73" s="108" t="s">
        <v>317</v>
      </c>
      <c r="AL73" s="108" t="s">
        <v>317</v>
      </c>
      <c r="AM73" s="108" t="s">
        <v>317</v>
      </c>
      <c r="AN73" s="108" t="s">
        <v>317</v>
      </c>
      <c r="AO73" s="108" t="s">
        <v>317</v>
      </c>
      <c r="AP73" s="108" t="s">
        <v>317</v>
      </c>
      <c r="AQ73" s="108" t="s">
        <v>317</v>
      </c>
      <c r="AR73" s="108" t="s">
        <v>322</v>
      </c>
      <c r="AS73" s="108" t="s">
        <v>317</v>
      </c>
      <c r="AT73" s="108" t="s">
        <v>322</v>
      </c>
      <c r="AU73" s="108" t="s">
        <v>317</v>
      </c>
      <c r="AV73" s="108" t="s">
        <v>317</v>
      </c>
      <c r="AW73" s="108" t="s">
        <v>317</v>
      </c>
      <c r="AX73" s="108" t="s">
        <v>317</v>
      </c>
      <c r="AY73" s="108" t="s">
        <v>422</v>
      </c>
      <c r="AZ73" s="109" t="e">
        <f>VLOOKUP(C73,kvkData!C73:P198,12,FALSE)</f>
        <v>#N/A</v>
      </c>
      <c r="BA73" s="109" t="e">
        <f>VLOOKUP(C73,kvkData!C73:Q198,13,FALSE)</f>
        <v>#N/A</v>
      </c>
      <c r="BB73" s="105" t="e">
        <f>VLOOKUP(C73,kvkData!C73:P198,13,FALSE)</f>
        <v>#N/A</v>
      </c>
      <c r="BC73" s="149" t="e">
        <f>IF(formData!BB73&gt;25000000,16,IF(AND(15000000&lt;formData!BB73,formData!BB73&lt;25000000),10,IF(AND(10000000&lt;formData!BB73,formData!BB73&lt;15000000),6,IF(AND(10000000&gt;formData!BB73,formData!BB73&gt;5000000),3,IF(formData!BB73&lt;5000000,1,)))))</f>
        <v>#N/A</v>
      </c>
      <c r="BD73" s="105" t="e">
        <f>VLOOKUP(C73,kvkData!C73:Q198,14,FALSE)</f>
        <v>#N/A</v>
      </c>
      <c r="BE73" s="146" t="e">
        <f>IF(AND(ISNUMBER(formData!BD73),formData!BD73&gt;500000000),2,IF(AND(ISNUMBER(formData!BD73),200000000&lt;formData!BD73,formData!BD73&lt;300000000),1.5,IF(AND(ISNUMBER(formData!BD73),100000000&lt;formData!BD73,formData!BD73&lt;200000000),1,IF(100000000&gt;formData!BD73,0,"No record"))))</f>
        <v>#N/A</v>
      </c>
      <c r="BF73" s="146">
        <f>IF(formData!D73&gt;667,10,IF(AND(499&lt;formData!D73,formData!D73&lt;666),formData!D73*0.015,IF(AND(399&lt;formData!D73,formData!D73&lt;500),formData!D73*0.012,IF(AND(400&gt;formData!D73,formData!D73&gt;299),formData!D73*0.01,IF(AND(199&lt;formData!D73,formData!D73&lt;300),formData!D73*0.0075,IF(AND(99&lt;formData!D73,formData!D73&lt;200),formData!D73*0.005,IF(formData!D73&lt;100,formData!D73*0.002)))))))</f>
        <v>-1.8000000000000002E-2</v>
      </c>
      <c r="BG73" s="147">
        <f>IF(formData!E73&gt;601,5,IF(AND(501&lt;formData!E73,formData!E73&lt;601),4,IF(AND(401&lt;formData!E73,formData!E73&lt;501),3,IF(AND(401&gt;formData!E73,formData!E73&gt;301),2,IF(AND(201&lt;formData!E73,formData!E73&lt;301),1.5,IF(AND(101&lt;formData!E73,formData!E73&lt;201),1,IF(AND(formData!E73&gt;10,formData!E73&lt;101),0.5,IF(formData!E73&lt;11,0))))))))</f>
        <v>3</v>
      </c>
      <c r="BH73" s="147">
        <f>COUNTIF(G73:N73,"Legendary")*1+COUNTIF(G73:N73,"Legendary(ST)")*1.25+COUNTIF(G73:N73,"Epic")*0.5+COUNTIF(G73:N73,"Epic(ST)")*0.75</f>
        <v>6.5</v>
      </c>
      <c r="BI73" s="147">
        <f>COUNTIF(O73:V73,"Legendary")*1+COUNTIF(O73:V73,"Legendary(ST)")*1.25+COUNTIF(O73:V73,"Epic")*0.5+COUNTIF(O73:V73,"Epic(ST)")*0.75</f>
        <v>8</v>
      </c>
      <c r="BJ73" s="147">
        <f>COUNTIF(W73:AD73,"Legendary")*1+COUNTIF(W73:AD73,"Legendary(ST)")*1.25+COUNTIF(W73:AD73,"Epic")*0.5+COUNTIF(W73:AD73,"Epic(ST)")*0.75</f>
        <v>0</v>
      </c>
      <c r="BK73" s="147" t="e">
        <f>IF(formData!BB73&gt;25000000,16,IF(AND(15000000&lt;formData!BB73,formData!BB73&lt;25000000),10,IF(AND(10000000&lt;formData!BB73,formData!BB73&lt;15000000),6,IF(AND(10000000&gt;formData!BB73,formData!BB73&gt;5000000),3,IF(formData!BB73&lt;5000000,1,)))))</f>
        <v>#N/A</v>
      </c>
      <c r="BL73" s="9">
        <f>SUMIF(BE73:BK73,"&gt;0")</f>
        <v>17.5</v>
      </c>
      <c r="BO73" s="9">
        <f>SUMIF(BH73:BN73,"&gt;0")</f>
        <v>32</v>
      </c>
    </row>
    <row r="74" spans="1:67" ht="14.4" x14ac:dyDescent="0.3">
      <c r="BO74" s="9">
        <f>SUMIF(BH74:BN74,"&gt;0")</f>
        <v>0</v>
      </c>
    </row>
    <row r="75" spans="1:67" ht="14.4" x14ac:dyDescent="0.3">
      <c r="BO75" s="9">
        <f>SUMIF(BH75:BN75,"&gt;0")</f>
        <v>0</v>
      </c>
    </row>
    <row r="76" spans="1:67" ht="14.4" x14ac:dyDescent="0.3">
      <c r="BO76" s="9">
        <f>SUMIF(BH76:BN76,"&gt;0")</f>
        <v>0</v>
      </c>
    </row>
    <row r="77" spans="1:67" ht="14.4" x14ac:dyDescent="0.3">
      <c r="BO77" s="9">
        <f>SUMIF(BH77:BN77,"&gt;0")</f>
        <v>0</v>
      </c>
    </row>
    <row r="78" spans="1:67" ht="14.4" x14ac:dyDescent="0.3">
      <c r="BO78" s="9">
        <f>SUMIF(BH78:BN78,"&gt;0")</f>
        <v>0</v>
      </c>
    </row>
    <row r="79" spans="1:67" ht="14.4" x14ac:dyDescent="0.3">
      <c r="BO79" s="9">
        <f>SUMIF(BH79:BN79,"&gt;0")</f>
        <v>0</v>
      </c>
    </row>
    <row r="80" spans="1:67" ht="14.4" x14ac:dyDescent="0.3">
      <c r="BO80" s="9">
        <f>SUMIF(BH80:BN80,"&gt;0")</f>
        <v>0</v>
      </c>
    </row>
    <row r="81" spans="67:67" ht="14.4" x14ac:dyDescent="0.3">
      <c r="BO81" s="9">
        <f>SUMIF(BH81:BN81,"&gt;0")</f>
        <v>0</v>
      </c>
    </row>
    <row r="82" spans="67:67" ht="14.4" x14ac:dyDescent="0.3">
      <c r="BO82" s="9">
        <f>SUMIF(BH82:BN82,"&gt;0")</f>
        <v>0</v>
      </c>
    </row>
    <row r="83" spans="67:67" ht="14.4" x14ac:dyDescent="0.3">
      <c r="BO83" s="9">
        <f>SUMIF(BH83:BN83,"&gt;0")</f>
        <v>0</v>
      </c>
    </row>
    <row r="84" spans="67:67" ht="14.4" x14ac:dyDescent="0.3">
      <c r="BO84" s="9">
        <f>SUMIF(BH84:BN84,"&gt;0")</f>
        <v>0</v>
      </c>
    </row>
    <row r="85" spans="67:67" ht="14.4" x14ac:dyDescent="0.3">
      <c r="BO85" s="9">
        <f>SUMIF(BH85:BN85,"&gt;0")</f>
        <v>0</v>
      </c>
    </row>
    <row r="86" spans="67:67" ht="14.4" x14ac:dyDescent="0.3">
      <c r="BO86" s="9">
        <f>SUMIF(BH86:BN86,"&gt;0")</f>
        <v>0</v>
      </c>
    </row>
    <row r="87" spans="67:67" ht="14.4" x14ac:dyDescent="0.3">
      <c r="BO87" s="9">
        <f>SUMIF(BH87:BN87,"&gt;0")</f>
        <v>0</v>
      </c>
    </row>
    <row r="88" spans="67:67" ht="14.4" x14ac:dyDescent="0.3">
      <c r="BO88" s="9">
        <f>SUMIF(BH88:BN88,"&gt;0")</f>
        <v>0</v>
      </c>
    </row>
    <row r="89" spans="67:67" ht="14.4" x14ac:dyDescent="0.3">
      <c r="BO89" s="9">
        <f>SUMIF(BH89:BN89,"&gt;0")</f>
        <v>0</v>
      </c>
    </row>
    <row r="90" spans="67:67" ht="14.4" x14ac:dyDescent="0.3">
      <c r="BO90" s="9">
        <f>SUMIF(BH90:BN90,"&gt;0")</f>
        <v>0</v>
      </c>
    </row>
    <row r="91" spans="67:67" ht="14.4" x14ac:dyDescent="0.3">
      <c r="BO91" s="9">
        <f>SUMIF(BH91:BN91,"&gt;0")</f>
        <v>0</v>
      </c>
    </row>
    <row r="92" spans="67:67" ht="14.4" x14ac:dyDescent="0.3">
      <c r="BO92" s="9">
        <f>SUMIF(BH92:BN92,"&gt;0")</f>
        <v>0</v>
      </c>
    </row>
    <row r="93" spans="67:67" ht="14.4" x14ac:dyDescent="0.3">
      <c r="BO93" s="9">
        <f>SUMIF(BH93:BN93,"&gt;0")</f>
        <v>0</v>
      </c>
    </row>
    <row r="94" spans="67:67" ht="14.4" x14ac:dyDescent="0.3">
      <c r="BO94" s="9">
        <f>SUMIF(BH94:BN94,"&gt;0")</f>
        <v>0</v>
      </c>
    </row>
    <row r="95" spans="67:67" ht="14.4" x14ac:dyDescent="0.3">
      <c r="BO95" s="9">
        <f>SUMIF(BH95:BN95,"&gt;0")</f>
        <v>0</v>
      </c>
    </row>
    <row r="96" spans="67:67" ht="14.4" x14ac:dyDescent="0.3">
      <c r="BO96" s="9">
        <f>SUMIF(BH96:BN96,"&gt;0")</f>
        <v>0</v>
      </c>
    </row>
    <row r="97" spans="67:67" ht="14.4" x14ac:dyDescent="0.3">
      <c r="BO97" s="9">
        <f>SUMIF(BH97:BN97,"&gt;0")</f>
        <v>0</v>
      </c>
    </row>
    <row r="98" spans="67:67" ht="14.4" x14ac:dyDescent="0.3">
      <c r="BO98" s="9">
        <f>SUMIF(BH98:BN98,"&gt;0")</f>
        <v>0</v>
      </c>
    </row>
    <row r="99" spans="67:67" ht="14.4" x14ac:dyDescent="0.3">
      <c r="BO99" s="9">
        <f>SUMIF(BH99:BN99,"&gt;0")</f>
        <v>0</v>
      </c>
    </row>
    <row r="100" spans="67:67" ht="14.4" x14ac:dyDescent="0.3">
      <c r="BO100" s="9">
        <f>SUMIF(BH100:BN100,"&gt;0")</f>
        <v>0</v>
      </c>
    </row>
    <row r="101" spans="67:67" ht="14.4" x14ac:dyDescent="0.3">
      <c r="BO101" s="9">
        <f>SUMIF(BH101:BN101,"&gt;0")</f>
        <v>0</v>
      </c>
    </row>
    <row r="102" spans="67:67" ht="14.4" x14ac:dyDescent="0.3">
      <c r="BO102" s="9">
        <f>SUMIF(BH102:BN102,"&gt;0")</f>
        <v>0</v>
      </c>
    </row>
    <row r="103" spans="67:67" ht="14.4" x14ac:dyDescent="0.3">
      <c r="BO103" s="9">
        <f>SUMIF(BH103:BN103,"&gt;0")</f>
        <v>0</v>
      </c>
    </row>
    <row r="104" spans="67:67" ht="14.4" x14ac:dyDescent="0.3">
      <c r="BO104" s="9">
        <f>SUMIF(BH104:BN104,"&gt;0")</f>
        <v>0</v>
      </c>
    </row>
    <row r="105" spans="67:67" ht="14.4" x14ac:dyDescent="0.3">
      <c r="BO105" s="9">
        <f>SUMIF(BH105:BN105,"&gt;0")</f>
        <v>0</v>
      </c>
    </row>
    <row r="106" spans="67:67" ht="14.4" x14ac:dyDescent="0.3">
      <c r="BO106" s="9">
        <f>SUMIF(BH106:BN106,"&gt;0")</f>
        <v>0</v>
      </c>
    </row>
    <row r="107" spans="67:67" ht="14.4" x14ac:dyDescent="0.3">
      <c r="BO107" s="9">
        <f>SUMIF(BH107:BN107,"&gt;0")</f>
        <v>0</v>
      </c>
    </row>
    <row r="108" spans="67:67" ht="14.4" x14ac:dyDescent="0.3">
      <c r="BO108" s="9">
        <f>SUMIF(BH108:BN108,"&gt;0")</f>
        <v>0</v>
      </c>
    </row>
    <row r="109" spans="67:67" ht="14.4" x14ac:dyDescent="0.3">
      <c r="BO109" s="9">
        <f>SUMIF(BH109:BN109,"&gt;0")</f>
        <v>0</v>
      </c>
    </row>
    <row r="110" spans="67:67" ht="14.4" x14ac:dyDescent="0.3">
      <c r="BO110" s="9">
        <f>SUMIF(BH110:BN110,"&gt;0")</f>
        <v>0</v>
      </c>
    </row>
    <row r="111" spans="67:67" ht="14.4" x14ac:dyDescent="0.3">
      <c r="BO111" s="9">
        <f>SUMIF(BH111:BN111,"&gt;0")</f>
        <v>0</v>
      </c>
    </row>
    <row r="112" spans="67:67" ht="14.4" x14ac:dyDescent="0.3">
      <c r="BO112" s="9">
        <f>SUMIF(BH112:BN112,"&gt;0")</f>
        <v>0</v>
      </c>
    </row>
    <row r="113" spans="67:67" ht="14.4" x14ac:dyDescent="0.3">
      <c r="BO113" s="9">
        <f>SUMIF(BH113:BN113,"&gt;0")</f>
        <v>0</v>
      </c>
    </row>
    <row r="114" spans="67:67" ht="14.4" x14ac:dyDescent="0.3">
      <c r="BO114" s="9">
        <f>SUMIF(BH114:BN114,"&gt;0")</f>
        <v>0</v>
      </c>
    </row>
    <row r="115" spans="67:67" ht="14.4" x14ac:dyDescent="0.3">
      <c r="BO115" s="9">
        <f>SUMIF(BH115:BN115,"&gt;0")</f>
        <v>0</v>
      </c>
    </row>
    <row r="116" spans="67:67" ht="14.4" x14ac:dyDescent="0.3">
      <c r="BO116" s="9">
        <f>SUMIF(BH116:BN116,"&gt;0")</f>
        <v>0</v>
      </c>
    </row>
    <row r="117" spans="67:67" ht="14.4" x14ac:dyDescent="0.3">
      <c r="BO117" s="9">
        <f>SUMIF(BH117:BN117,"&gt;0")</f>
        <v>0</v>
      </c>
    </row>
    <row r="118" spans="67:67" ht="14.4" x14ac:dyDescent="0.3">
      <c r="BO118" s="9">
        <f>SUMIF(BH118:BN118,"&gt;0")</f>
        <v>0</v>
      </c>
    </row>
    <row r="119" spans="67:67" ht="14.4" x14ac:dyDescent="0.3">
      <c r="BO119" s="9">
        <f>SUMIF(BH119:BN119,"&gt;0")</f>
        <v>0</v>
      </c>
    </row>
    <row r="120" spans="67:67" ht="14.4" x14ac:dyDescent="0.3">
      <c r="BO120" s="9">
        <f>SUMIF(BH120:BN120,"&gt;0")</f>
        <v>0</v>
      </c>
    </row>
    <row r="121" spans="67:67" ht="14.4" x14ac:dyDescent="0.3">
      <c r="BO121" s="9">
        <f>SUMIF(BH121:BN121,"&gt;0")</f>
        <v>0</v>
      </c>
    </row>
    <row r="122" spans="67:67" ht="14.4" x14ac:dyDescent="0.3">
      <c r="BO122" s="9">
        <f>SUMIF(BH122:BN122,"&gt;0")</f>
        <v>0</v>
      </c>
    </row>
    <row r="123" spans="67:67" ht="14.4" x14ac:dyDescent="0.3">
      <c r="BO123" s="9">
        <f>SUMIF(BH123:BN123,"&gt;0")</f>
        <v>0</v>
      </c>
    </row>
    <row r="124" spans="67:67" ht="14.4" x14ac:dyDescent="0.3">
      <c r="BO124" s="9">
        <f>SUMIF(BH124:BN124,"&gt;0")</f>
        <v>0</v>
      </c>
    </row>
    <row r="125" spans="67:67" ht="14.4" x14ac:dyDescent="0.3">
      <c r="BO125" s="9">
        <f>SUMIF(BH125:BN125,"&gt;0")</f>
        <v>0</v>
      </c>
    </row>
    <row r="126" spans="67:67" ht="14.4" x14ac:dyDescent="0.3">
      <c r="BO126" s="9">
        <f>SUMIF(BH126:BN126,"&gt;0")</f>
        <v>0</v>
      </c>
    </row>
    <row r="127" spans="67:67" ht="14.4" x14ac:dyDescent="0.3">
      <c r="BO127" s="9">
        <f>SUMIF(BH127:BN127,"&gt;0")</f>
        <v>0</v>
      </c>
    </row>
    <row r="128" spans="67:67" ht="14.4" x14ac:dyDescent="0.3">
      <c r="BO128" s="9">
        <f>SUMIF(BH128:BN128,"&gt;0")</f>
        <v>0</v>
      </c>
    </row>
    <row r="129" spans="67:67" ht="14.4" x14ac:dyDescent="0.3">
      <c r="BO129" s="9">
        <f>SUMIF(BH129:BN129,"&gt;0")</f>
        <v>0</v>
      </c>
    </row>
    <row r="130" spans="67:67" ht="14.4" x14ac:dyDescent="0.3">
      <c r="BO130" s="9">
        <f>SUMIF(BH130:BN130,"&gt;0")</f>
        <v>0</v>
      </c>
    </row>
    <row r="131" spans="67:67" ht="14.4" x14ac:dyDescent="0.3">
      <c r="BO131" s="9">
        <f>SUMIF(BH131:BN131,"&gt;0")</f>
        <v>0</v>
      </c>
    </row>
    <row r="132" spans="67:67" ht="14.4" x14ac:dyDescent="0.3">
      <c r="BO132" s="9">
        <f>SUMIF(BH132:BN132,"&gt;0")</f>
        <v>0</v>
      </c>
    </row>
    <row r="133" spans="67:67" ht="14.4" x14ac:dyDescent="0.3">
      <c r="BO133" s="9">
        <f>SUMIF(BH133:BN133,"&gt;0")</f>
        <v>0</v>
      </c>
    </row>
    <row r="134" spans="67:67" ht="14.4" x14ac:dyDescent="0.3">
      <c r="BO134" s="9">
        <f>SUMIF(BH134:BN134,"&gt;0")</f>
        <v>0</v>
      </c>
    </row>
    <row r="135" spans="67:67" ht="14.4" x14ac:dyDescent="0.3">
      <c r="BO135" s="9">
        <f>SUMIF(BH135:BN135,"&gt;0")</f>
        <v>0</v>
      </c>
    </row>
    <row r="136" spans="67:67" ht="14.4" x14ac:dyDescent="0.3">
      <c r="BO136" s="9">
        <f>SUMIF(BH136:BN136,"&gt;0")</f>
        <v>0</v>
      </c>
    </row>
  </sheetData>
  <sortState xmlns:xlrd2="http://schemas.microsoft.com/office/spreadsheetml/2017/richdata2" ref="BO65:BO136">
    <sortCondition descending="1" ref="BO65:BO136"/>
  </sortState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9CDA-A198-4DA6-BA7E-8149731FD2E8}">
  <dimension ref="A1:B73"/>
  <sheetViews>
    <sheetView tabSelected="1" workbookViewId="0">
      <selection activeCell="A11" sqref="A11"/>
    </sheetView>
  </sheetViews>
  <sheetFormatPr baseColWidth="10" defaultRowHeight="13.2" x14ac:dyDescent="0.25"/>
  <cols>
    <col min="1" max="1" width="32.77734375" customWidth="1"/>
  </cols>
  <sheetData>
    <row r="1" spans="1:2" x14ac:dyDescent="0.25">
      <c r="A1" s="150" t="s">
        <v>259</v>
      </c>
      <c r="B1" s="150" t="s">
        <v>437</v>
      </c>
    </row>
    <row r="2" spans="1:2" x14ac:dyDescent="0.25">
      <c r="A2" t="s">
        <v>220</v>
      </c>
      <c r="B2">
        <v>37.75</v>
      </c>
    </row>
    <row r="3" spans="1:2" x14ac:dyDescent="0.25">
      <c r="A3" t="s">
        <v>235</v>
      </c>
      <c r="B3">
        <v>37.5</v>
      </c>
    </row>
    <row r="4" spans="1:2" x14ac:dyDescent="0.25">
      <c r="A4" t="s">
        <v>230</v>
      </c>
      <c r="B4">
        <v>36.5</v>
      </c>
    </row>
    <row r="5" spans="1:2" x14ac:dyDescent="0.25">
      <c r="A5" t="s">
        <v>153</v>
      </c>
      <c r="B5">
        <v>34.877499999999998</v>
      </c>
    </row>
    <row r="6" spans="1:2" x14ac:dyDescent="0.25">
      <c r="A6" t="s">
        <v>150</v>
      </c>
      <c r="B6">
        <v>34.5</v>
      </c>
    </row>
    <row r="7" spans="1:2" x14ac:dyDescent="0.25">
      <c r="A7" t="s">
        <v>145</v>
      </c>
      <c r="B7">
        <v>34</v>
      </c>
    </row>
    <row r="8" spans="1:2" x14ac:dyDescent="0.25">
      <c r="A8" t="s">
        <v>368</v>
      </c>
      <c r="B8">
        <v>32.96</v>
      </c>
    </row>
    <row r="9" spans="1:2" x14ac:dyDescent="0.25">
      <c r="A9" t="s">
        <v>203</v>
      </c>
      <c r="B9">
        <v>31.814</v>
      </c>
    </row>
    <row r="10" spans="1:2" x14ac:dyDescent="0.25">
      <c r="A10" t="s">
        <v>199</v>
      </c>
      <c r="B10">
        <v>30.044</v>
      </c>
    </row>
    <row r="11" spans="1:2" x14ac:dyDescent="0.25">
      <c r="A11" t="s">
        <v>217</v>
      </c>
      <c r="B11">
        <v>29.92</v>
      </c>
    </row>
    <row r="12" spans="1:2" x14ac:dyDescent="0.25">
      <c r="A12" t="s">
        <v>329</v>
      </c>
      <c r="B12">
        <v>29.75</v>
      </c>
    </row>
    <row r="13" spans="1:2" x14ac:dyDescent="0.25">
      <c r="A13" t="s">
        <v>186</v>
      </c>
      <c r="B13">
        <v>29.75</v>
      </c>
    </row>
    <row r="14" spans="1:2" x14ac:dyDescent="0.25">
      <c r="A14" t="s">
        <v>365</v>
      </c>
      <c r="B14">
        <v>29.54</v>
      </c>
    </row>
    <row r="15" spans="1:2" x14ac:dyDescent="0.25">
      <c r="A15" t="s">
        <v>188</v>
      </c>
      <c r="B15">
        <v>28.5</v>
      </c>
    </row>
    <row r="16" spans="1:2" x14ac:dyDescent="0.25">
      <c r="A16" t="s">
        <v>408</v>
      </c>
      <c r="B16">
        <v>27.75</v>
      </c>
    </row>
    <row r="17" spans="1:2" x14ac:dyDescent="0.25">
      <c r="A17" t="s">
        <v>141</v>
      </c>
      <c r="B17">
        <v>27.5</v>
      </c>
    </row>
    <row r="18" spans="1:2" x14ac:dyDescent="0.25">
      <c r="A18" t="s">
        <v>232</v>
      </c>
      <c r="B18">
        <v>27.4</v>
      </c>
    </row>
    <row r="19" spans="1:2" x14ac:dyDescent="0.25">
      <c r="A19" t="s">
        <v>349</v>
      </c>
      <c r="B19">
        <v>26</v>
      </c>
    </row>
    <row r="20" spans="1:2" x14ac:dyDescent="0.25">
      <c r="A20" t="s">
        <v>155</v>
      </c>
      <c r="B20">
        <v>24.362000000000002</v>
      </c>
    </row>
    <row r="21" spans="1:2" x14ac:dyDescent="0.25">
      <c r="A21" t="s">
        <v>391</v>
      </c>
      <c r="B21">
        <v>24.213999999999999</v>
      </c>
    </row>
    <row r="22" spans="1:2" x14ac:dyDescent="0.25">
      <c r="A22" t="s">
        <v>355</v>
      </c>
      <c r="B22">
        <v>23.9</v>
      </c>
    </row>
    <row r="23" spans="1:2" x14ac:dyDescent="0.25">
      <c r="A23" t="s">
        <v>194</v>
      </c>
      <c r="B23">
        <v>23</v>
      </c>
    </row>
    <row r="24" spans="1:2" x14ac:dyDescent="0.25">
      <c r="A24" t="s">
        <v>142</v>
      </c>
      <c r="B24">
        <v>22.626000000000001</v>
      </c>
    </row>
    <row r="25" spans="1:2" x14ac:dyDescent="0.25">
      <c r="A25" t="s">
        <v>351</v>
      </c>
      <c r="B25">
        <v>22.310000000000002</v>
      </c>
    </row>
    <row r="26" spans="1:2" x14ac:dyDescent="0.25">
      <c r="A26" t="s">
        <v>386</v>
      </c>
      <c r="B26">
        <v>21.875</v>
      </c>
    </row>
    <row r="27" spans="1:2" x14ac:dyDescent="0.25">
      <c r="A27" t="s">
        <v>417</v>
      </c>
      <c r="B27">
        <v>21.75</v>
      </c>
    </row>
    <row r="28" spans="1:2" x14ac:dyDescent="0.25">
      <c r="A28" t="s">
        <v>198</v>
      </c>
      <c r="B28">
        <v>20.875</v>
      </c>
    </row>
    <row r="29" spans="1:2" x14ac:dyDescent="0.25">
      <c r="A29" t="s">
        <v>176</v>
      </c>
      <c r="B29">
        <v>20.545000000000002</v>
      </c>
    </row>
    <row r="30" spans="1:2" x14ac:dyDescent="0.25">
      <c r="A30" t="s">
        <v>415</v>
      </c>
      <c r="B30">
        <v>20.009999999999998</v>
      </c>
    </row>
    <row r="31" spans="1:2" x14ac:dyDescent="0.25">
      <c r="A31" t="s">
        <v>411</v>
      </c>
      <c r="B31">
        <v>19.75</v>
      </c>
    </row>
    <row r="32" spans="1:2" x14ac:dyDescent="0.25">
      <c r="A32" t="s">
        <v>189</v>
      </c>
      <c r="B32">
        <v>19.02</v>
      </c>
    </row>
    <row r="33" spans="1:2" x14ac:dyDescent="0.25">
      <c r="A33" t="s">
        <v>166</v>
      </c>
      <c r="B33">
        <v>18.868000000000002</v>
      </c>
    </row>
    <row r="34" spans="1:2" x14ac:dyDescent="0.25">
      <c r="A34" t="s">
        <v>146</v>
      </c>
      <c r="B34">
        <v>18.689999999999998</v>
      </c>
    </row>
    <row r="35" spans="1:2" x14ac:dyDescent="0.25">
      <c r="A35" t="s">
        <v>234</v>
      </c>
      <c r="B35">
        <v>18.02</v>
      </c>
    </row>
    <row r="36" spans="1:2" x14ac:dyDescent="0.25">
      <c r="A36" t="s">
        <v>119</v>
      </c>
      <c r="B36">
        <v>18</v>
      </c>
    </row>
    <row r="37" spans="1:2" x14ac:dyDescent="0.25">
      <c r="A37" t="s">
        <v>340</v>
      </c>
      <c r="B37">
        <v>17.932500000000001</v>
      </c>
    </row>
    <row r="38" spans="1:2" x14ac:dyDescent="0.25">
      <c r="A38" t="s">
        <v>210</v>
      </c>
      <c r="B38">
        <v>17.89</v>
      </c>
    </row>
    <row r="39" spans="1:2" x14ac:dyDescent="0.25">
      <c r="A39" t="s">
        <v>326</v>
      </c>
      <c r="B39">
        <v>17.8</v>
      </c>
    </row>
    <row r="40" spans="1:2" x14ac:dyDescent="0.25">
      <c r="A40" t="s">
        <v>252</v>
      </c>
      <c r="B40">
        <v>17.5</v>
      </c>
    </row>
    <row r="41" spans="1:2" x14ac:dyDescent="0.25">
      <c r="A41" t="s">
        <v>185</v>
      </c>
      <c r="B41">
        <v>17.5</v>
      </c>
    </row>
    <row r="42" spans="1:2" x14ac:dyDescent="0.25">
      <c r="A42" t="s">
        <v>136</v>
      </c>
      <c r="B42">
        <v>17</v>
      </c>
    </row>
    <row r="43" spans="1:2" x14ac:dyDescent="0.25">
      <c r="A43" t="s">
        <v>380</v>
      </c>
      <c r="B43">
        <v>17</v>
      </c>
    </row>
    <row r="44" spans="1:2" x14ac:dyDescent="0.25">
      <c r="A44" t="s">
        <v>358</v>
      </c>
      <c r="B44">
        <v>16.649999999999999</v>
      </c>
    </row>
    <row r="45" spans="1:2" x14ac:dyDescent="0.25">
      <c r="A45" t="s">
        <v>331</v>
      </c>
      <c r="B45">
        <v>16.018000000000001</v>
      </c>
    </row>
    <row r="46" spans="1:2" x14ac:dyDescent="0.25">
      <c r="A46" t="s">
        <v>331</v>
      </c>
      <c r="B46">
        <v>16.018000000000001</v>
      </c>
    </row>
    <row r="47" spans="1:2" x14ac:dyDescent="0.25">
      <c r="A47" t="s">
        <v>139</v>
      </c>
      <c r="B47">
        <v>15.21</v>
      </c>
    </row>
    <row r="48" spans="1:2" x14ac:dyDescent="0.25">
      <c r="A48" t="s">
        <v>140</v>
      </c>
      <c r="B48">
        <v>14.11</v>
      </c>
    </row>
    <row r="49" spans="1:2" x14ac:dyDescent="0.25">
      <c r="A49" t="s">
        <v>184</v>
      </c>
      <c r="B49">
        <v>14.077500000000001</v>
      </c>
    </row>
    <row r="50" spans="1:2" x14ac:dyDescent="0.25">
      <c r="A50" t="s">
        <v>389</v>
      </c>
      <c r="B50">
        <v>13.75</v>
      </c>
    </row>
    <row r="51" spans="1:2" x14ac:dyDescent="0.25">
      <c r="A51" t="s">
        <v>156</v>
      </c>
      <c r="B51">
        <v>13.744999999999999</v>
      </c>
    </row>
    <row r="52" spans="1:2" x14ac:dyDescent="0.25">
      <c r="A52" t="s">
        <v>158</v>
      </c>
      <c r="B52">
        <v>13.054</v>
      </c>
    </row>
    <row r="53" spans="1:2" x14ac:dyDescent="0.25">
      <c r="A53" t="s">
        <v>404</v>
      </c>
      <c r="B53">
        <v>13</v>
      </c>
    </row>
    <row r="54" spans="1:2" x14ac:dyDescent="0.25">
      <c r="A54" t="s">
        <v>398</v>
      </c>
      <c r="B54">
        <v>12.526</v>
      </c>
    </row>
    <row r="55" spans="1:2" x14ac:dyDescent="0.25">
      <c r="A55" t="s">
        <v>421</v>
      </c>
      <c r="B55">
        <v>12.030000000000001</v>
      </c>
    </row>
    <row r="56" spans="1:2" x14ac:dyDescent="0.25">
      <c r="A56" t="s">
        <v>378</v>
      </c>
      <c r="B56">
        <v>11.995000000000001</v>
      </c>
    </row>
    <row r="57" spans="1:2" x14ac:dyDescent="0.25">
      <c r="A57" t="s">
        <v>320</v>
      </c>
      <c r="B57">
        <v>11</v>
      </c>
    </row>
    <row r="58" spans="1:2" x14ac:dyDescent="0.25">
      <c r="A58" t="s">
        <v>192</v>
      </c>
      <c r="B58">
        <v>10.036</v>
      </c>
    </row>
    <row r="59" spans="1:2" x14ac:dyDescent="0.25">
      <c r="A59" t="s">
        <v>219</v>
      </c>
      <c r="B59">
        <v>10.02</v>
      </c>
    </row>
    <row r="60" spans="1:2" x14ac:dyDescent="0.25">
      <c r="A60" t="s">
        <v>129</v>
      </c>
      <c r="B60">
        <v>9.56</v>
      </c>
    </row>
    <row r="61" spans="1:2" x14ac:dyDescent="0.25">
      <c r="A61" t="s">
        <v>383</v>
      </c>
      <c r="B61">
        <v>9.1760000000000002</v>
      </c>
    </row>
    <row r="62" spans="1:2" x14ac:dyDescent="0.25">
      <c r="A62" t="s">
        <v>406</v>
      </c>
      <c r="B62">
        <v>8.5779999999999994</v>
      </c>
    </row>
    <row r="63" spans="1:2" x14ac:dyDescent="0.25">
      <c r="A63" t="s">
        <v>394</v>
      </c>
      <c r="B63">
        <v>8.5399999999999991</v>
      </c>
    </row>
    <row r="64" spans="1:2" x14ac:dyDescent="0.25">
      <c r="A64" t="s">
        <v>114</v>
      </c>
      <c r="B64">
        <v>8.06</v>
      </c>
    </row>
    <row r="65" spans="1:2" x14ac:dyDescent="0.25">
      <c r="A65" t="s">
        <v>396</v>
      </c>
      <c r="B65">
        <v>7.75</v>
      </c>
    </row>
    <row r="66" spans="1:2" x14ac:dyDescent="0.25">
      <c r="A66" t="s">
        <v>336</v>
      </c>
      <c r="B66">
        <v>7.5819999999999999</v>
      </c>
    </row>
    <row r="67" spans="1:2" x14ac:dyDescent="0.25">
      <c r="A67" t="s">
        <v>371</v>
      </c>
      <c r="B67">
        <v>6.5</v>
      </c>
    </row>
    <row r="68" spans="1:2" x14ac:dyDescent="0.25">
      <c r="A68" t="s">
        <v>346</v>
      </c>
      <c r="B68">
        <v>6.01</v>
      </c>
    </row>
    <row r="69" spans="1:2" x14ac:dyDescent="0.25">
      <c r="A69" t="s">
        <v>342</v>
      </c>
      <c r="B69">
        <v>5</v>
      </c>
    </row>
    <row r="70" spans="1:2" x14ac:dyDescent="0.25">
      <c r="A70" t="s">
        <v>401</v>
      </c>
      <c r="B70">
        <v>5</v>
      </c>
    </row>
    <row r="71" spans="1:2" x14ac:dyDescent="0.25">
      <c r="A71" t="s">
        <v>338</v>
      </c>
      <c r="B71">
        <v>1.6339999999999999</v>
      </c>
    </row>
    <row r="72" spans="1:2" x14ac:dyDescent="0.25">
      <c r="A72" t="s">
        <v>353</v>
      </c>
      <c r="B72">
        <v>1.29</v>
      </c>
    </row>
    <row r="73" spans="1:2" x14ac:dyDescent="0.25">
      <c r="A73" t="s">
        <v>160</v>
      </c>
      <c r="B73">
        <v>1.06</v>
      </c>
    </row>
  </sheetData>
  <sortState xmlns:xlrd2="http://schemas.microsoft.com/office/spreadsheetml/2017/richdata2" caseSensitive="1" ref="A2:B73">
    <sortCondition descending="1" ref="B2:B7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48F3-086D-4D26-B1A7-BD3AB1CC5F48}">
  <dimension ref="A1:P127"/>
  <sheetViews>
    <sheetView workbookViewId="0">
      <selection activeCell="K26" sqref="K26"/>
    </sheetView>
  </sheetViews>
  <sheetFormatPr baseColWidth="10" defaultRowHeight="13.2" x14ac:dyDescent="0.25"/>
  <cols>
    <col min="11" max="11" width="16.5546875" customWidth="1"/>
  </cols>
  <sheetData>
    <row r="1" spans="1:16" x14ac:dyDescent="0.25">
      <c r="A1" s="72" t="s">
        <v>92</v>
      </c>
      <c r="B1" s="72" t="s">
        <v>93</v>
      </c>
      <c r="C1" s="72" t="s">
        <v>94</v>
      </c>
      <c r="D1" s="72" t="s">
        <v>95</v>
      </c>
      <c r="E1" s="72" t="s">
        <v>96</v>
      </c>
      <c r="F1" s="72" t="s">
        <v>97</v>
      </c>
      <c r="G1" s="72" t="s">
        <v>98</v>
      </c>
      <c r="H1" s="72" t="s">
        <v>99</v>
      </c>
      <c r="I1" s="72" t="s">
        <v>100</v>
      </c>
      <c r="J1" s="72" t="s">
        <v>101</v>
      </c>
      <c r="K1" s="72" t="s">
        <v>102</v>
      </c>
      <c r="L1" s="72" t="s">
        <v>103</v>
      </c>
      <c r="M1" s="73" t="s">
        <v>104</v>
      </c>
      <c r="N1" s="73" t="s">
        <v>105</v>
      </c>
      <c r="O1" s="73" t="s">
        <v>106</v>
      </c>
      <c r="P1" s="73" t="s">
        <v>107</v>
      </c>
    </row>
    <row r="2" spans="1:16" x14ac:dyDescent="0.25">
      <c r="A2" s="75">
        <v>44409.62699074074</v>
      </c>
      <c r="B2" s="72" t="s">
        <v>108</v>
      </c>
      <c r="C2" s="76">
        <v>17296212</v>
      </c>
      <c r="D2" s="72" t="s">
        <v>109</v>
      </c>
      <c r="E2" s="72" t="s">
        <v>110</v>
      </c>
      <c r="F2" s="76">
        <v>89800000</v>
      </c>
      <c r="G2" s="76">
        <v>4249000</v>
      </c>
      <c r="H2" s="76">
        <v>44500000</v>
      </c>
      <c r="I2" s="76">
        <v>19950000</v>
      </c>
      <c r="J2" s="76">
        <v>2005000000</v>
      </c>
      <c r="K2" s="76">
        <v>1160000</v>
      </c>
      <c r="L2" s="72" t="s">
        <v>111</v>
      </c>
      <c r="M2" s="77">
        <v>8539000</v>
      </c>
      <c r="N2" s="77">
        <v>5593000</v>
      </c>
      <c r="O2" s="78">
        <v>14132000</v>
      </c>
      <c r="P2" s="78">
        <v>117000000</v>
      </c>
    </row>
    <row r="3" spans="1:16" x14ac:dyDescent="0.25">
      <c r="A3" s="75">
        <v>44410.239270833335</v>
      </c>
      <c r="B3" s="72" t="s">
        <v>112</v>
      </c>
      <c r="C3" s="76">
        <v>56644241</v>
      </c>
      <c r="D3" s="72" t="s">
        <v>109</v>
      </c>
      <c r="E3" s="72" t="s">
        <v>113</v>
      </c>
      <c r="F3" s="76">
        <v>79919110</v>
      </c>
      <c r="G3" s="76">
        <v>3691953</v>
      </c>
      <c r="H3" s="76">
        <v>32405856</v>
      </c>
      <c r="I3" s="76">
        <v>17543462</v>
      </c>
      <c r="J3" s="76">
        <v>589559968</v>
      </c>
      <c r="K3" s="76">
        <v>190000</v>
      </c>
      <c r="L3" s="72" t="s">
        <v>111</v>
      </c>
      <c r="M3" s="77">
        <v>8688149</v>
      </c>
      <c r="N3" s="77">
        <v>7047449</v>
      </c>
      <c r="O3" s="79">
        <v>15735598</v>
      </c>
      <c r="P3" s="79">
        <v>80000000</v>
      </c>
    </row>
    <row r="4" spans="1:16" x14ac:dyDescent="0.25">
      <c r="A4" s="75">
        <v>44409.531736111108</v>
      </c>
      <c r="B4" s="72" t="s">
        <v>114</v>
      </c>
      <c r="C4" s="76">
        <v>50350626</v>
      </c>
      <c r="D4" s="72" t="s">
        <v>109</v>
      </c>
      <c r="E4" s="72" t="s">
        <v>113</v>
      </c>
      <c r="F4" s="76">
        <v>58000000</v>
      </c>
      <c r="G4" s="76">
        <v>1853000</v>
      </c>
      <c r="H4" s="76">
        <v>14050000</v>
      </c>
      <c r="I4" s="76">
        <v>4190000</v>
      </c>
      <c r="J4" s="76">
        <v>913000000</v>
      </c>
      <c r="K4" s="72" t="s">
        <v>115</v>
      </c>
      <c r="L4" s="72" t="s">
        <v>116</v>
      </c>
      <c r="M4" s="77" t="s">
        <v>117</v>
      </c>
      <c r="N4" s="77" t="s">
        <v>117</v>
      </c>
      <c r="O4" s="79" t="s">
        <v>118</v>
      </c>
      <c r="P4" s="79" t="s">
        <v>117</v>
      </c>
    </row>
    <row r="5" spans="1:16" x14ac:dyDescent="0.25">
      <c r="A5" s="75">
        <v>44409.531840277778</v>
      </c>
      <c r="B5" s="72" t="s">
        <v>119</v>
      </c>
      <c r="C5" s="76">
        <v>32736979</v>
      </c>
      <c r="D5" s="72" t="s">
        <v>109</v>
      </c>
      <c r="E5" s="72" t="s">
        <v>113</v>
      </c>
      <c r="F5" s="76">
        <v>52567804</v>
      </c>
      <c r="G5" s="76">
        <v>4466675</v>
      </c>
      <c r="H5" s="76">
        <v>19511687</v>
      </c>
      <c r="I5" s="76">
        <v>9354484</v>
      </c>
      <c r="J5" s="76">
        <v>7205373349</v>
      </c>
      <c r="K5" s="76">
        <v>202413</v>
      </c>
      <c r="L5" s="72" t="s">
        <v>116</v>
      </c>
      <c r="M5" s="77">
        <v>3013518</v>
      </c>
      <c r="N5" s="77">
        <v>2529373</v>
      </c>
      <c r="O5" s="79">
        <v>5542891</v>
      </c>
      <c r="P5" s="79">
        <v>835154964</v>
      </c>
    </row>
    <row r="6" spans="1:16" x14ac:dyDescent="0.25">
      <c r="A6" s="75">
        <v>44409.53297453704</v>
      </c>
      <c r="B6" s="72" t="s">
        <v>120</v>
      </c>
      <c r="C6" s="76">
        <v>20129250</v>
      </c>
      <c r="D6" s="72" t="s">
        <v>109</v>
      </c>
      <c r="E6" s="72" t="s">
        <v>113</v>
      </c>
      <c r="F6" s="76">
        <v>58285564</v>
      </c>
      <c r="G6" s="76">
        <v>4781404</v>
      </c>
      <c r="H6" s="76">
        <v>31822845</v>
      </c>
      <c r="I6" s="76">
        <v>13032159</v>
      </c>
      <c r="J6" s="76">
        <v>3226972950</v>
      </c>
      <c r="K6" s="72" t="s">
        <v>121</v>
      </c>
      <c r="L6" s="72" t="s">
        <v>116</v>
      </c>
      <c r="M6" s="77">
        <v>6183180</v>
      </c>
      <c r="N6" s="77">
        <v>4120245</v>
      </c>
      <c r="O6" s="79">
        <v>10303425</v>
      </c>
      <c r="P6" s="79">
        <v>20000600</v>
      </c>
    </row>
    <row r="7" spans="1:16" x14ac:dyDescent="0.25">
      <c r="A7" s="75">
        <v>44409.53324074074</v>
      </c>
      <c r="B7" s="72" t="s">
        <v>122</v>
      </c>
      <c r="C7" s="76">
        <v>78755416</v>
      </c>
      <c r="D7" s="72" t="s">
        <v>109</v>
      </c>
      <c r="E7" s="72" t="s">
        <v>113</v>
      </c>
      <c r="F7" s="76">
        <v>37755274</v>
      </c>
      <c r="G7" s="76">
        <v>1166501</v>
      </c>
      <c r="H7" s="76">
        <v>11806537</v>
      </c>
      <c r="I7" s="76">
        <v>3774369</v>
      </c>
      <c r="J7" s="76">
        <v>222090758</v>
      </c>
      <c r="K7" s="76">
        <v>197806</v>
      </c>
      <c r="L7" s="72" t="s">
        <v>116</v>
      </c>
      <c r="M7" s="77">
        <v>4276083</v>
      </c>
      <c r="N7" s="77">
        <v>3240603</v>
      </c>
      <c r="O7" s="79">
        <v>7516686</v>
      </c>
      <c r="P7" s="79">
        <v>124000014</v>
      </c>
    </row>
    <row r="8" spans="1:16" x14ac:dyDescent="0.25">
      <c r="A8" s="75">
        <v>44409.533738425926</v>
      </c>
      <c r="B8" s="72" t="s">
        <v>123</v>
      </c>
      <c r="C8" s="76">
        <v>41654855</v>
      </c>
      <c r="D8" s="72" t="s">
        <v>109</v>
      </c>
      <c r="E8" s="72" t="s">
        <v>113</v>
      </c>
      <c r="F8" s="76">
        <v>55305445</v>
      </c>
      <c r="G8" s="76">
        <v>3111000</v>
      </c>
      <c r="H8" s="76">
        <v>14650433</v>
      </c>
      <c r="I8" s="76">
        <v>5961978</v>
      </c>
      <c r="J8" s="76">
        <v>804229883</v>
      </c>
      <c r="K8" s="76">
        <v>183742</v>
      </c>
      <c r="L8" s="72" t="s">
        <v>116</v>
      </c>
      <c r="M8" s="77">
        <v>2650433</v>
      </c>
      <c r="N8" s="77">
        <v>1961978</v>
      </c>
      <c r="O8" s="79">
        <v>4612411</v>
      </c>
      <c r="P8" s="79">
        <v>24229883</v>
      </c>
    </row>
    <row r="9" spans="1:16" x14ac:dyDescent="0.25">
      <c r="A9" s="75">
        <v>44409.534155092595</v>
      </c>
      <c r="B9" s="72" t="s">
        <v>124</v>
      </c>
      <c r="C9" s="76">
        <v>24001860</v>
      </c>
      <c r="D9" s="72" t="s">
        <v>109</v>
      </c>
      <c r="E9" s="72" t="s">
        <v>113</v>
      </c>
      <c r="F9" s="76">
        <v>75893185</v>
      </c>
      <c r="G9" s="76">
        <v>3372360</v>
      </c>
      <c r="H9" s="76">
        <v>28691176</v>
      </c>
      <c r="I9" s="76">
        <v>10849117</v>
      </c>
      <c r="J9" s="76">
        <v>2983310610</v>
      </c>
      <c r="K9" s="76">
        <v>216203</v>
      </c>
      <c r="L9" s="72" t="s">
        <v>116</v>
      </c>
      <c r="M9" s="77">
        <v>26414940</v>
      </c>
      <c r="N9" s="77">
        <v>3482150</v>
      </c>
      <c r="O9" s="79">
        <v>29897090</v>
      </c>
      <c r="P9" s="79">
        <v>85000000</v>
      </c>
    </row>
    <row r="10" spans="1:16" x14ac:dyDescent="0.25">
      <c r="A10" s="75">
        <v>44409.536504629628</v>
      </c>
      <c r="B10" s="72" t="s">
        <v>125</v>
      </c>
      <c r="C10" s="76">
        <v>55092948</v>
      </c>
      <c r="D10" s="72" t="s">
        <v>109</v>
      </c>
      <c r="E10" s="72" t="s">
        <v>113</v>
      </c>
      <c r="F10" s="76">
        <v>68690013</v>
      </c>
      <c r="G10" s="76">
        <v>946044</v>
      </c>
      <c r="H10" s="76">
        <v>12898491</v>
      </c>
      <c r="I10" s="76">
        <v>4088333</v>
      </c>
      <c r="J10" s="76">
        <v>996849306</v>
      </c>
      <c r="K10" s="76">
        <v>210956</v>
      </c>
      <c r="L10" s="72" t="s">
        <v>116</v>
      </c>
      <c r="M10" s="77">
        <v>4498491</v>
      </c>
      <c r="N10" s="77">
        <v>2788333</v>
      </c>
      <c r="O10" s="79">
        <v>7286824</v>
      </c>
      <c r="P10" s="79">
        <v>270849306</v>
      </c>
    </row>
    <row r="11" spans="1:16" x14ac:dyDescent="0.25">
      <c r="A11" s="75">
        <v>44409.537256944444</v>
      </c>
      <c r="B11" s="72" t="s">
        <v>126</v>
      </c>
      <c r="C11" s="76">
        <v>57540032</v>
      </c>
      <c r="D11" s="72" t="s">
        <v>109</v>
      </c>
      <c r="E11" s="72" t="s">
        <v>113</v>
      </c>
      <c r="F11" s="76">
        <v>59881629</v>
      </c>
      <c r="G11" s="76">
        <v>1980549</v>
      </c>
      <c r="H11" s="76">
        <v>34090674</v>
      </c>
      <c r="I11" s="76">
        <v>17518919</v>
      </c>
      <c r="J11" s="76">
        <v>1311175562</v>
      </c>
      <c r="K11" s="76">
        <v>161886</v>
      </c>
      <c r="L11" s="72" t="s">
        <v>116</v>
      </c>
      <c r="M11" s="77">
        <v>7652882</v>
      </c>
      <c r="N11" s="77">
        <v>6205786</v>
      </c>
      <c r="O11" s="79">
        <v>13858668</v>
      </c>
      <c r="P11" s="79">
        <v>15000000</v>
      </c>
    </row>
    <row r="12" spans="1:16" x14ac:dyDescent="0.25">
      <c r="A12" s="75">
        <v>44409.537685185183</v>
      </c>
      <c r="B12" s="72" t="s">
        <v>127</v>
      </c>
      <c r="C12" s="76">
        <v>50108570</v>
      </c>
      <c r="D12" s="72" t="s">
        <v>109</v>
      </c>
      <c r="E12" s="72" t="s">
        <v>113</v>
      </c>
      <c r="F12" s="76">
        <v>71721570</v>
      </c>
      <c r="G12" s="76">
        <v>3125971</v>
      </c>
      <c r="H12" s="76">
        <v>17150547</v>
      </c>
      <c r="I12" s="76">
        <v>7514393</v>
      </c>
      <c r="J12" s="76">
        <v>1604807317</v>
      </c>
      <c r="K12" s="76">
        <v>285544</v>
      </c>
      <c r="L12" s="72" t="s">
        <v>116</v>
      </c>
      <c r="M12" s="77">
        <v>3134465</v>
      </c>
      <c r="N12" s="77">
        <v>2058340</v>
      </c>
      <c r="O12" s="79">
        <v>5192805</v>
      </c>
      <c r="P12" s="79">
        <v>35000000</v>
      </c>
    </row>
    <row r="13" spans="1:16" x14ac:dyDescent="0.25">
      <c r="A13" s="75">
        <v>44409.538726851853</v>
      </c>
      <c r="B13" s="72" t="s">
        <v>128</v>
      </c>
      <c r="C13" s="76">
        <v>41594173</v>
      </c>
      <c r="D13" s="72" t="s">
        <v>109</v>
      </c>
      <c r="E13" s="72" t="s">
        <v>113</v>
      </c>
      <c r="F13" s="76">
        <v>69394142</v>
      </c>
      <c r="G13" s="76">
        <v>2095830</v>
      </c>
      <c r="H13" s="76">
        <v>20929779</v>
      </c>
      <c r="I13" s="76">
        <v>5274563</v>
      </c>
      <c r="J13" s="76">
        <v>717471536</v>
      </c>
      <c r="K13" s="76">
        <v>229929</v>
      </c>
      <c r="L13" s="72" t="s">
        <v>116</v>
      </c>
      <c r="M13" s="77">
        <v>6354197</v>
      </c>
      <c r="N13" s="77">
        <v>2885222</v>
      </c>
      <c r="O13" s="79">
        <v>9239419</v>
      </c>
      <c r="P13" s="79">
        <v>0</v>
      </c>
    </row>
    <row r="14" spans="1:16" x14ac:dyDescent="0.25">
      <c r="A14" s="75">
        <v>44409.539155092592</v>
      </c>
      <c r="B14" s="72" t="s">
        <v>129</v>
      </c>
      <c r="C14" s="76">
        <v>32702391</v>
      </c>
      <c r="D14" s="72" t="s">
        <v>109</v>
      </c>
      <c r="E14" s="72" t="s">
        <v>113</v>
      </c>
      <c r="F14" s="76">
        <v>61900</v>
      </c>
      <c r="G14" s="76">
        <v>2132384</v>
      </c>
      <c r="H14" s="76">
        <v>11983102</v>
      </c>
      <c r="I14" s="76">
        <v>4093470</v>
      </c>
      <c r="J14" s="76">
        <v>2175800074</v>
      </c>
      <c r="K14" s="76">
        <v>195000</v>
      </c>
      <c r="L14" s="72" t="s">
        <v>116</v>
      </c>
      <c r="M14" s="77">
        <v>3998259</v>
      </c>
      <c r="N14" s="77">
        <v>2081731</v>
      </c>
      <c r="O14" s="79">
        <v>6079990</v>
      </c>
      <c r="P14" s="79">
        <v>687000063</v>
      </c>
    </row>
    <row r="15" spans="1:16" x14ac:dyDescent="0.25">
      <c r="A15" s="75">
        <v>44409.539155092592</v>
      </c>
      <c r="B15" s="72" t="s">
        <v>130</v>
      </c>
      <c r="C15" s="76">
        <v>39058096</v>
      </c>
      <c r="D15" s="72" t="s">
        <v>109</v>
      </c>
      <c r="E15" s="72" t="s">
        <v>113</v>
      </c>
      <c r="F15" s="76">
        <v>71036161</v>
      </c>
      <c r="G15" s="76">
        <v>1342802</v>
      </c>
      <c r="H15" s="76">
        <v>11679970</v>
      </c>
      <c r="I15" s="76">
        <v>4237010</v>
      </c>
      <c r="J15" s="76">
        <v>1232758004</v>
      </c>
      <c r="K15" s="76">
        <v>218225</v>
      </c>
      <c r="L15" s="72" t="s">
        <v>116</v>
      </c>
      <c r="M15" s="77">
        <v>3410377</v>
      </c>
      <c r="N15" s="77">
        <v>2014812</v>
      </c>
      <c r="O15" s="79">
        <v>5425189</v>
      </c>
      <c r="P15" s="79">
        <v>0</v>
      </c>
    </row>
    <row r="16" spans="1:16" x14ac:dyDescent="0.25">
      <c r="A16" s="75">
        <v>44409.540173611109</v>
      </c>
      <c r="B16" s="72" t="s">
        <v>131</v>
      </c>
      <c r="C16" s="76">
        <v>19910496</v>
      </c>
      <c r="D16" s="72" t="s">
        <v>109</v>
      </c>
      <c r="E16" s="72" t="s">
        <v>113</v>
      </c>
      <c r="F16" s="76">
        <v>60182155</v>
      </c>
      <c r="G16" s="76">
        <v>5472779</v>
      </c>
      <c r="H16" s="76">
        <v>29443196</v>
      </c>
      <c r="I16" s="76">
        <v>10991705</v>
      </c>
      <c r="J16" s="76">
        <v>931300000</v>
      </c>
      <c r="K16" s="76">
        <v>167000</v>
      </c>
      <c r="L16" s="72" t="s">
        <v>116</v>
      </c>
      <c r="M16" s="77">
        <v>5754906</v>
      </c>
      <c r="N16" s="77">
        <v>4253705</v>
      </c>
      <c r="O16" s="79">
        <v>10008611</v>
      </c>
      <c r="P16" s="79">
        <v>300000</v>
      </c>
    </row>
    <row r="17" spans="1:16" x14ac:dyDescent="0.25">
      <c r="A17" s="75">
        <v>44409.540451388886</v>
      </c>
      <c r="B17" s="72" t="s">
        <v>132</v>
      </c>
      <c r="C17" s="76">
        <v>23167587</v>
      </c>
      <c r="D17" s="72" t="s">
        <v>109</v>
      </c>
      <c r="E17" s="72" t="s">
        <v>113</v>
      </c>
      <c r="F17" s="76">
        <v>67276893</v>
      </c>
      <c r="G17" s="76">
        <v>5422830</v>
      </c>
      <c r="H17" s="76">
        <v>25481820</v>
      </c>
      <c r="I17" s="76">
        <v>10140794</v>
      </c>
      <c r="J17" s="76">
        <v>2923616083</v>
      </c>
      <c r="K17" s="76">
        <v>241635</v>
      </c>
      <c r="L17" s="72" t="s">
        <v>116</v>
      </c>
      <c r="M17" s="77">
        <v>6547787</v>
      </c>
      <c r="N17" s="77">
        <v>4254405</v>
      </c>
      <c r="O17" s="79">
        <v>10802192</v>
      </c>
      <c r="P17" s="79">
        <v>2920787467</v>
      </c>
    </row>
    <row r="18" spans="1:16" x14ac:dyDescent="0.25">
      <c r="A18" s="75">
        <v>44409.540578703702</v>
      </c>
      <c r="B18" s="72" t="s">
        <v>133</v>
      </c>
      <c r="C18" s="76">
        <v>65680409</v>
      </c>
      <c r="D18" s="72" t="s">
        <v>109</v>
      </c>
      <c r="E18" s="72" t="s">
        <v>113</v>
      </c>
      <c r="F18" s="76">
        <v>43860000</v>
      </c>
      <c r="G18" s="76">
        <v>1111339</v>
      </c>
      <c r="H18" s="76">
        <v>14456200</v>
      </c>
      <c r="I18" s="76">
        <v>2633262</v>
      </c>
      <c r="J18" s="76">
        <v>1487681209</v>
      </c>
      <c r="K18" s="76">
        <v>216770</v>
      </c>
      <c r="L18" s="72" t="s">
        <v>116</v>
      </c>
      <c r="M18" s="77" t="s">
        <v>117</v>
      </c>
      <c r="N18" s="77" t="s">
        <v>117</v>
      </c>
      <c r="O18" s="79" t="s">
        <v>118</v>
      </c>
      <c r="P18" s="79" t="s">
        <v>117</v>
      </c>
    </row>
    <row r="19" spans="1:16" x14ac:dyDescent="0.25">
      <c r="A19" s="75">
        <v>44409.542488425926</v>
      </c>
      <c r="B19" s="72" t="s">
        <v>134</v>
      </c>
      <c r="C19" s="76">
        <v>78681295</v>
      </c>
      <c r="D19" s="72" t="s">
        <v>109</v>
      </c>
      <c r="E19" s="72" t="s">
        <v>135</v>
      </c>
      <c r="F19" s="76">
        <v>35.299999999999997</v>
      </c>
      <c r="G19" s="76">
        <v>982.98800000000006</v>
      </c>
      <c r="H19" s="76">
        <v>6383131</v>
      </c>
      <c r="I19" s="76">
        <v>1258234</v>
      </c>
      <c r="J19" s="76">
        <v>10</v>
      </c>
      <c r="K19" s="76">
        <v>157754</v>
      </c>
      <c r="L19" s="72" t="s">
        <v>116</v>
      </c>
      <c r="M19" s="77" t="s">
        <v>117</v>
      </c>
      <c r="N19" s="77" t="s">
        <v>117</v>
      </c>
      <c r="O19" s="79" t="s">
        <v>118</v>
      </c>
      <c r="P19" s="79" t="s">
        <v>117</v>
      </c>
    </row>
    <row r="20" spans="1:16" x14ac:dyDescent="0.25">
      <c r="A20" s="75">
        <v>44409.545474537037</v>
      </c>
      <c r="B20" s="72" t="s">
        <v>136</v>
      </c>
      <c r="C20" s="76">
        <v>78390313</v>
      </c>
      <c r="D20" s="72" t="s">
        <v>109</v>
      </c>
      <c r="E20" s="72" t="s">
        <v>113</v>
      </c>
      <c r="F20" s="76">
        <v>34141329</v>
      </c>
      <c r="G20" s="76">
        <v>2476294</v>
      </c>
      <c r="H20" s="76">
        <v>21039267</v>
      </c>
      <c r="I20" s="76">
        <v>5352119</v>
      </c>
      <c r="J20" s="76">
        <v>940835857</v>
      </c>
      <c r="K20" s="76">
        <v>186618</v>
      </c>
      <c r="L20" s="72" t="s">
        <v>116</v>
      </c>
      <c r="M20" s="77">
        <v>4554607</v>
      </c>
      <c r="N20" s="77">
        <v>3585033</v>
      </c>
      <c r="O20" s="79">
        <v>8139640</v>
      </c>
      <c r="P20" s="79">
        <v>245000000</v>
      </c>
    </row>
    <row r="21" spans="1:16" x14ac:dyDescent="0.25">
      <c r="A21" s="75">
        <v>44409.545775462961</v>
      </c>
      <c r="B21" s="72" t="s">
        <v>137</v>
      </c>
      <c r="C21" s="76">
        <v>78884915</v>
      </c>
      <c r="D21" s="72" t="s">
        <v>109</v>
      </c>
      <c r="E21" s="72" t="s">
        <v>113</v>
      </c>
      <c r="F21" s="76">
        <v>41316179</v>
      </c>
      <c r="G21" s="76">
        <v>1346426</v>
      </c>
      <c r="H21" s="76">
        <v>10398818</v>
      </c>
      <c r="I21" s="76">
        <v>1434063</v>
      </c>
      <c r="J21" s="76">
        <v>2257004694</v>
      </c>
      <c r="K21" s="72" t="s">
        <v>138</v>
      </c>
      <c r="L21" s="72" t="s">
        <v>116</v>
      </c>
      <c r="M21" s="77">
        <v>10398811.5</v>
      </c>
      <c r="N21" s="77">
        <v>1433916</v>
      </c>
      <c r="O21" s="79">
        <v>11832727.5</v>
      </c>
      <c r="P21" s="79">
        <v>-16742995306</v>
      </c>
    </row>
    <row r="22" spans="1:16" x14ac:dyDescent="0.25">
      <c r="A22" s="75">
        <v>44409.547013888892</v>
      </c>
      <c r="B22" s="72" t="s">
        <v>139</v>
      </c>
      <c r="C22" s="76">
        <v>26048275</v>
      </c>
      <c r="D22" s="72" t="s">
        <v>109</v>
      </c>
      <c r="E22" s="72" t="s">
        <v>113</v>
      </c>
      <c r="F22" s="76">
        <v>60000000</v>
      </c>
      <c r="G22" s="76">
        <v>2414203</v>
      </c>
      <c r="H22" s="76">
        <v>28948582</v>
      </c>
      <c r="I22" s="76">
        <v>7800314</v>
      </c>
      <c r="J22" s="76">
        <v>1593914978</v>
      </c>
      <c r="K22" s="76">
        <v>159335</v>
      </c>
      <c r="L22" s="72" t="s">
        <v>116</v>
      </c>
      <c r="M22" s="77" t="s">
        <v>117</v>
      </c>
      <c r="N22" s="77" t="s">
        <v>117</v>
      </c>
      <c r="O22" s="79" t="s">
        <v>118</v>
      </c>
      <c r="P22" s="79" t="s">
        <v>117</v>
      </c>
    </row>
    <row r="23" spans="1:16" x14ac:dyDescent="0.25">
      <c r="A23" s="75">
        <v>44409.549629629626</v>
      </c>
      <c r="B23" s="72" t="s">
        <v>140</v>
      </c>
      <c r="C23" s="76">
        <v>48234580</v>
      </c>
      <c r="D23" s="72" t="s">
        <v>109</v>
      </c>
      <c r="E23" s="72" t="s">
        <v>113</v>
      </c>
      <c r="F23" s="76">
        <v>56300000</v>
      </c>
      <c r="G23" s="76">
        <v>2077716</v>
      </c>
      <c r="H23" s="76">
        <v>16575338</v>
      </c>
      <c r="I23" s="76">
        <v>7118514</v>
      </c>
      <c r="J23" s="76">
        <v>1352616659</v>
      </c>
      <c r="K23" s="76">
        <v>178000</v>
      </c>
      <c r="L23" s="72" t="s">
        <v>116</v>
      </c>
      <c r="M23" s="77">
        <v>5187869</v>
      </c>
      <c r="N23" s="77">
        <v>3322601</v>
      </c>
      <c r="O23" s="79">
        <v>8510470</v>
      </c>
      <c r="P23" s="79">
        <v>160000000</v>
      </c>
    </row>
    <row r="24" spans="1:16" x14ac:dyDescent="0.25">
      <c r="A24" s="75">
        <v>44409.553611111114</v>
      </c>
      <c r="B24" s="72" t="s">
        <v>141</v>
      </c>
      <c r="C24" s="76">
        <v>65681436</v>
      </c>
      <c r="D24" s="72" t="s">
        <v>109</v>
      </c>
      <c r="E24" s="72" t="s">
        <v>113</v>
      </c>
      <c r="F24" s="76">
        <v>59000000</v>
      </c>
      <c r="G24" s="76">
        <v>3430000</v>
      </c>
      <c r="H24" s="76">
        <v>2260000</v>
      </c>
      <c r="I24" s="76">
        <v>3900000</v>
      </c>
      <c r="J24" s="76">
        <v>347</v>
      </c>
      <c r="K24" s="76">
        <v>199</v>
      </c>
      <c r="L24" s="72" t="s">
        <v>116</v>
      </c>
      <c r="M24" s="77">
        <v>2259980.6</v>
      </c>
      <c r="N24" s="77">
        <v>3899998.3</v>
      </c>
      <c r="O24" s="79">
        <v>6159978.9000000004</v>
      </c>
      <c r="P24" s="79">
        <v>130</v>
      </c>
    </row>
    <row r="25" spans="1:16" x14ac:dyDescent="0.25">
      <c r="A25" s="75">
        <v>44409.554039351853</v>
      </c>
      <c r="B25" s="72" t="s">
        <v>142</v>
      </c>
      <c r="C25" s="76">
        <v>28008325</v>
      </c>
      <c r="D25" s="72" t="s">
        <v>109</v>
      </c>
      <c r="E25" s="72" t="s">
        <v>113</v>
      </c>
      <c r="F25" s="76">
        <v>73172937</v>
      </c>
      <c r="G25" s="76">
        <v>3389969</v>
      </c>
      <c r="H25" s="76">
        <v>35557742</v>
      </c>
      <c r="I25" s="76">
        <v>8763403</v>
      </c>
      <c r="J25" s="76">
        <v>2083330102</v>
      </c>
      <c r="K25" s="76">
        <v>181495</v>
      </c>
      <c r="L25" s="72" t="s">
        <v>116</v>
      </c>
      <c r="M25" s="77">
        <v>4411526</v>
      </c>
      <c r="N25" s="77">
        <v>2324533</v>
      </c>
      <c r="O25" s="79">
        <v>6736059</v>
      </c>
      <c r="P25" s="79">
        <v>25000000</v>
      </c>
    </row>
    <row r="26" spans="1:16" x14ac:dyDescent="0.25">
      <c r="A26" s="75">
        <v>44409.556388888886</v>
      </c>
      <c r="B26" s="72" t="s">
        <v>143</v>
      </c>
      <c r="C26" s="76">
        <v>78392033</v>
      </c>
      <c r="D26" s="72" t="s">
        <v>109</v>
      </c>
      <c r="E26" s="72" t="s">
        <v>110</v>
      </c>
      <c r="F26" s="76">
        <v>36573356</v>
      </c>
      <c r="G26" s="76">
        <v>1638133</v>
      </c>
      <c r="H26" s="76">
        <v>9561566</v>
      </c>
      <c r="I26" s="76">
        <v>3320107</v>
      </c>
      <c r="J26" s="76">
        <v>232243827</v>
      </c>
      <c r="K26" s="76">
        <v>180000</v>
      </c>
      <c r="L26" s="72" t="s">
        <v>116</v>
      </c>
      <c r="M26" s="80">
        <v>3848566</v>
      </c>
      <c r="N26" s="80">
        <v>2089107</v>
      </c>
      <c r="O26" s="81">
        <v>5937673</v>
      </c>
      <c r="P26" s="81">
        <v>32243827</v>
      </c>
    </row>
    <row r="27" spans="1:16" x14ac:dyDescent="0.25">
      <c r="A27" s="75">
        <v>44409.55736111111</v>
      </c>
      <c r="B27" s="72" t="s">
        <v>144</v>
      </c>
      <c r="C27" s="76">
        <v>55792612</v>
      </c>
      <c r="D27" s="72" t="s">
        <v>109</v>
      </c>
      <c r="E27" s="72" t="s">
        <v>113</v>
      </c>
      <c r="F27" s="76">
        <v>64002733</v>
      </c>
      <c r="G27" s="76">
        <v>1322464</v>
      </c>
      <c r="H27" s="76">
        <v>12965731</v>
      </c>
      <c r="I27" s="76">
        <v>4621118</v>
      </c>
      <c r="J27" s="76">
        <v>2275767370</v>
      </c>
      <c r="K27" s="76">
        <v>232161</v>
      </c>
      <c r="L27" s="72" t="s">
        <v>116</v>
      </c>
      <c r="M27" s="80">
        <v>4753383</v>
      </c>
      <c r="N27" s="80">
        <v>2518033</v>
      </c>
      <c r="O27" s="81">
        <v>7271416</v>
      </c>
      <c r="P27" s="81">
        <v>530000000</v>
      </c>
    </row>
    <row r="28" spans="1:16" x14ac:dyDescent="0.25">
      <c r="A28" s="75">
        <v>44409.558668981481</v>
      </c>
      <c r="B28" s="72" t="s">
        <v>145</v>
      </c>
      <c r="C28" s="76">
        <v>33465698</v>
      </c>
      <c r="D28" s="72" t="s">
        <v>109</v>
      </c>
      <c r="E28" s="72" t="s">
        <v>113</v>
      </c>
      <c r="F28" s="76">
        <v>74152421</v>
      </c>
      <c r="G28" s="76">
        <v>2610310</v>
      </c>
      <c r="H28" s="76">
        <v>25014174</v>
      </c>
      <c r="I28" s="76">
        <v>9153288</v>
      </c>
      <c r="J28" s="76">
        <v>3400479299</v>
      </c>
      <c r="K28" s="76">
        <v>185200</v>
      </c>
      <c r="L28" s="72" t="s">
        <v>116</v>
      </c>
      <c r="M28" s="80" t="s">
        <v>117</v>
      </c>
      <c r="N28" s="80" t="s">
        <v>117</v>
      </c>
      <c r="O28" s="81" t="s">
        <v>118</v>
      </c>
      <c r="P28" s="81" t="s">
        <v>117</v>
      </c>
    </row>
    <row r="29" spans="1:16" x14ac:dyDescent="0.25">
      <c r="A29" s="75">
        <v>44409.559560185182</v>
      </c>
      <c r="B29" s="72" t="s">
        <v>146</v>
      </c>
      <c r="C29" s="76">
        <v>54648557</v>
      </c>
      <c r="D29" s="72" t="s">
        <v>147</v>
      </c>
      <c r="E29" s="72" t="s">
        <v>113</v>
      </c>
      <c r="F29" s="76">
        <v>47031473</v>
      </c>
      <c r="G29" s="76">
        <v>1458471</v>
      </c>
      <c r="H29" s="76">
        <v>12765964</v>
      </c>
      <c r="I29" s="76">
        <v>3424856</v>
      </c>
      <c r="J29" s="76">
        <v>5502843253</v>
      </c>
      <c r="K29" s="76">
        <v>185120</v>
      </c>
      <c r="L29" s="72" t="s">
        <v>116</v>
      </c>
      <c r="M29" s="80">
        <v>3169118</v>
      </c>
      <c r="N29" s="80">
        <v>2260109</v>
      </c>
      <c r="O29" s="81">
        <v>5429227</v>
      </c>
      <c r="P29" s="81">
        <v>781101101</v>
      </c>
    </row>
    <row r="30" spans="1:16" x14ac:dyDescent="0.25">
      <c r="A30" s="75">
        <v>44409.560231481482</v>
      </c>
      <c r="B30" s="72" t="s">
        <v>148</v>
      </c>
      <c r="C30" s="76">
        <v>27472432</v>
      </c>
      <c r="D30" s="72" t="s">
        <v>109</v>
      </c>
      <c r="E30" s="72" t="s">
        <v>113</v>
      </c>
      <c r="F30" s="76">
        <v>46</v>
      </c>
      <c r="G30" s="76">
        <v>3733684</v>
      </c>
      <c r="H30" s="76">
        <v>17368595</v>
      </c>
      <c r="I30" s="76">
        <v>2195209</v>
      </c>
      <c r="J30" s="76">
        <v>350</v>
      </c>
      <c r="K30" s="76">
        <v>181</v>
      </c>
      <c r="L30" s="72" t="s">
        <v>116</v>
      </c>
      <c r="M30" s="80">
        <v>3368595</v>
      </c>
      <c r="N30" s="80">
        <v>1195209</v>
      </c>
      <c r="O30" s="82">
        <v>4563804</v>
      </c>
      <c r="P30" s="81">
        <v>60</v>
      </c>
    </row>
    <row r="31" spans="1:16" x14ac:dyDescent="0.25">
      <c r="A31" s="75">
        <v>44409.560856481483</v>
      </c>
      <c r="B31" s="72" t="s">
        <v>149</v>
      </c>
      <c r="C31" s="76">
        <v>78718784</v>
      </c>
      <c r="D31" s="72" t="s">
        <v>109</v>
      </c>
      <c r="E31" s="72" t="s">
        <v>110</v>
      </c>
      <c r="F31" s="76">
        <v>36000000</v>
      </c>
      <c r="G31" s="76">
        <v>1526128</v>
      </c>
      <c r="H31" s="76">
        <v>12580792</v>
      </c>
      <c r="I31" s="76">
        <v>3150513</v>
      </c>
      <c r="J31" s="76">
        <v>188786680</v>
      </c>
      <c r="K31" s="76">
        <v>205000</v>
      </c>
      <c r="L31" s="72" t="s">
        <v>116</v>
      </c>
      <c r="M31" s="80">
        <v>4980792</v>
      </c>
      <c r="N31" s="80">
        <v>2025513</v>
      </c>
      <c r="O31" s="81">
        <v>7006305</v>
      </c>
      <c r="P31" s="81">
        <v>187286680</v>
      </c>
    </row>
    <row r="32" spans="1:16" x14ac:dyDescent="0.25">
      <c r="A32" s="75">
        <v>44409.563645833332</v>
      </c>
      <c r="B32" s="72" t="s">
        <v>150</v>
      </c>
      <c r="C32" s="76">
        <v>65684717</v>
      </c>
      <c r="D32" s="72" t="s">
        <v>109</v>
      </c>
      <c r="E32" s="72" t="s">
        <v>113</v>
      </c>
      <c r="F32" s="76">
        <v>44877537</v>
      </c>
      <c r="G32" s="76">
        <v>2307728</v>
      </c>
      <c r="H32" s="76">
        <v>23082007</v>
      </c>
      <c r="I32" s="76">
        <v>4605874</v>
      </c>
      <c r="J32" s="76">
        <v>1021176700</v>
      </c>
      <c r="K32" s="76">
        <v>215014</v>
      </c>
      <c r="L32" s="72" t="s">
        <v>116</v>
      </c>
      <c r="M32" s="80">
        <v>3095007</v>
      </c>
      <c r="N32" s="80">
        <v>2320874</v>
      </c>
      <c r="O32" s="81">
        <v>5415881</v>
      </c>
      <c r="P32" s="81">
        <v>293732700</v>
      </c>
    </row>
    <row r="33" spans="1:16" x14ac:dyDescent="0.25">
      <c r="A33" s="83">
        <v>44409.565000000002</v>
      </c>
      <c r="B33" s="84" t="s">
        <v>151</v>
      </c>
      <c r="C33" s="85">
        <v>66257277</v>
      </c>
      <c r="D33" s="84" t="s">
        <v>109</v>
      </c>
      <c r="E33" s="84" t="s">
        <v>110</v>
      </c>
      <c r="F33" s="85">
        <v>350000</v>
      </c>
      <c r="G33" s="85">
        <v>17003993</v>
      </c>
      <c r="H33" s="85">
        <v>59302008</v>
      </c>
      <c r="I33" s="85">
        <v>12637389</v>
      </c>
      <c r="J33" s="85">
        <v>49838290</v>
      </c>
      <c r="K33" s="86">
        <v>1044004</v>
      </c>
      <c r="L33" s="84" t="s">
        <v>116</v>
      </c>
      <c r="M33" s="80" t="s">
        <v>117</v>
      </c>
      <c r="N33" s="80" t="s">
        <v>117</v>
      </c>
      <c r="O33" s="81" t="s">
        <v>118</v>
      </c>
      <c r="P33" s="81" t="s">
        <v>117</v>
      </c>
    </row>
    <row r="34" spans="1:16" x14ac:dyDescent="0.25">
      <c r="A34" s="75">
        <v>44409.571203703701</v>
      </c>
      <c r="B34" s="72" t="s">
        <v>152</v>
      </c>
      <c r="C34" s="76">
        <v>812321</v>
      </c>
      <c r="D34" s="72" t="s">
        <v>109</v>
      </c>
      <c r="E34" s="72" t="s">
        <v>110</v>
      </c>
      <c r="F34" s="76">
        <v>71000000</v>
      </c>
      <c r="G34" s="76">
        <v>2742000</v>
      </c>
      <c r="H34" s="76">
        <v>34900000</v>
      </c>
      <c r="I34" s="76">
        <v>9050000</v>
      </c>
      <c r="J34" s="76">
        <v>4391000</v>
      </c>
      <c r="K34" s="76">
        <v>171000</v>
      </c>
      <c r="L34" s="72" t="s">
        <v>116</v>
      </c>
      <c r="M34" s="80" t="s">
        <v>117</v>
      </c>
      <c r="N34" s="80" t="s">
        <v>117</v>
      </c>
      <c r="O34" s="81" t="s">
        <v>118</v>
      </c>
      <c r="P34" s="81" t="s">
        <v>117</v>
      </c>
    </row>
    <row r="35" spans="1:16" x14ac:dyDescent="0.25">
      <c r="A35" s="75">
        <v>44409.57576388889</v>
      </c>
      <c r="B35" s="72" t="s">
        <v>153</v>
      </c>
      <c r="C35" s="76">
        <v>24362451</v>
      </c>
      <c r="D35" s="72" t="s">
        <v>109</v>
      </c>
      <c r="E35" s="72" t="s">
        <v>113</v>
      </c>
      <c r="F35" s="76">
        <v>65342438</v>
      </c>
      <c r="G35" s="76">
        <v>6302735</v>
      </c>
      <c r="H35" s="76">
        <v>38302113</v>
      </c>
      <c r="I35" s="76">
        <v>6761193</v>
      </c>
      <c r="J35" s="76">
        <v>4216866136</v>
      </c>
      <c r="K35" s="76">
        <v>173000</v>
      </c>
      <c r="L35" s="72" t="s">
        <v>116</v>
      </c>
      <c r="M35" s="80" t="s">
        <v>117</v>
      </c>
      <c r="N35" s="80" t="s">
        <v>117</v>
      </c>
      <c r="O35" s="81" t="s">
        <v>118</v>
      </c>
      <c r="P35" s="81" t="s">
        <v>117</v>
      </c>
    </row>
    <row r="36" spans="1:16" x14ac:dyDescent="0.25">
      <c r="A36" s="75">
        <v>44409.577060185184</v>
      </c>
      <c r="B36" s="72" t="s">
        <v>154</v>
      </c>
      <c r="C36" s="76">
        <v>41108394</v>
      </c>
      <c r="D36" s="72" t="s">
        <v>109</v>
      </c>
      <c r="E36" s="72" t="s">
        <v>113</v>
      </c>
      <c r="F36" s="76">
        <v>71464835</v>
      </c>
      <c r="G36" s="76">
        <v>2477127</v>
      </c>
      <c r="H36" s="76">
        <v>19407748</v>
      </c>
      <c r="I36" s="76">
        <v>7549275</v>
      </c>
      <c r="J36" s="76">
        <v>1352732924</v>
      </c>
      <c r="K36" s="76">
        <v>194924</v>
      </c>
      <c r="L36" s="72" t="s">
        <v>116</v>
      </c>
      <c r="M36" s="80">
        <v>3539859</v>
      </c>
      <c r="N36" s="80">
        <v>2962220</v>
      </c>
      <c r="O36" s="81">
        <v>6502079</v>
      </c>
      <c r="P36" s="81">
        <v>25000000</v>
      </c>
    </row>
    <row r="37" spans="1:16" x14ac:dyDescent="0.25">
      <c r="A37" s="75">
        <v>44409.578923611109</v>
      </c>
      <c r="B37" s="72" t="s">
        <v>155</v>
      </c>
      <c r="C37" s="76">
        <v>34429737</v>
      </c>
      <c r="D37" s="72" t="s">
        <v>109</v>
      </c>
      <c r="E37" s="72" t="s">
        <v>113</v>
      </c>
      <c r="F37" s="76">
        <v>57955717</v>
      </c>
      <c r="G37" s="76">
        <v>4573296</v>
      </c>
      <c r="H37" s="76">
        <v>17987196</v>
      </c>
      <c r="I37" s="76">
        <v>8370063</v>
      </c>
      <c r="J37" s="76">
        <v>2908759167</v>
      </c>
      <c r="K37" s="76">
        <v>163349</v>
      </c>
      <c r="L37" s="72" t="s">
        <v>116</v>
      </c>
      <c r="M37" s="80">
        <v>3427487</v>
      </c>
      <c r="N37" s="80">
        <v>2594055</v>
      </c>
      <c r="O37" s="81">
        <v>6021542</v>
      </c>
      <c r="P37" s="81">
        <v>50000000</v>
      </c>
    </row>
    <row r="38" spans="1:16" x14ac:dyDescent="0.25">
      <c r="A38" s="75">
        <v>44409.579189814816</v>
      </c>
      <c r="B38" s="72" t="s">
        <v>156</v>
      </c>
      <c r="C38" s="76">
        <v>65910376</v>
      </c>
      <c r="D38" s="72" t="s">
        <v>109</v>
      </c>
      <c r="E38" s="72" t="s">
        <v>113</v>
      </c>
      <c r="F38" s="76">
        <v>41500234</v>
      </c>
      <c r="G38" s="76">
        <v>1753914</v>
      </c>
      <c r="H38" s="76">
        <v>12186997</v>
      </c>
      <c r="I38" s="76">
        <v>2950922</v>
      </c>
      <c r="J38" s="76">
        <v>3712988640</v>
      </c>
      <c r="K38" s="72" t="s">
        <v>157</v>
      </c>
      <c r="L38" s="72" t="s">
        <v>116</v>
      </c>
      <c r="M38" s="80">
        <v>6809803</v>
      </c>
      <c r="N38" s="80">
        <v>2238492</v>
      </c>
      <c r="O38" s="81">
        <v>9048295</v>
      </c>
      <c r="P38" s="81">
        <v>46793425</v>
      </c>
    </row>
    <row r="39" spans="1:16" x14ac:dyDescent="0.25">
      <c r="A39" s="75">
        <v>44409.581446759257</v>
      </c>
      <c r="B39" s="72" t="s">
        <v>158</v>
      </c>
      <c r="C39" s="76">
        <v>5032051</v>
      </c>
      <c r="D39" s="72" t="s">
        <v>109</v>
      </c>
      <c r="E39" s="72" t="s">
        <v>113</v>
      </c>
      <c r="F39" s="76">
        <v>82007043</v>
      </c>
      <c r="G39" s="76">
        <v>9355283</v>
      </c>
      <c r="H39" s="76">
        <v>24165589</v>
      </c>
      <c r="I39" s="76">
        <v>13219280</v>
      </c>
      <c r="J39" s="76">
        <v>3356608755</v>
      </c>
      <c r="K39" s="76">
        <v>446047</v>
      </c>
      <c r="L39" s="72" t="s">
        <v>116</v>
      </c>
      <c r="M39" s="80">
        <v>4370755</v>
      </c>
      <c r="N39" s="80">
        <v>3125631</v>
      </c>
      <c r="O39" s="81">
        <v>7496386</v>
      </c>
      <c r="P39" s="81">
        <v>120600569</v>
      </c>
    </row>
    <row r="40" spans="1:16" x14ac:dyDescent="0.25">
      <c r="A40" s="75">
        <v>44409.582812499997</v>
      </c>
      <c r="B40" s="72" t="s">
        <v>159</v>
      </c>
      <c r="C40" s="76">
        <v>11269125</v>
      </c>
      <c r="D40" s="72" t="s">
        <v>109</v>
      </c>
      <c r="E40" s="72" t="s">
        <v>113</v>
      </c>
      <c r="F40" s="76">
        <v>37695649</v>
      </c>
      <c r="G40" s="76">
        <v>1944979</v>
      </c>
      <c r="H40" s="76">
        <v>7545638</v>
      </c>
      <c r="I40" s="76">
        <v>5074624</v>
      </c>
      <c r="J40" s="76">
        <v>341782645</v>
      </c>
      <c r="K40" s="76">
        <v>182614</v>
      </c>
      <c r="L40" s="72" t="s">
        <v>116</v>
      </c>
      <c r="M40" s="80">
        <v>2745598</v>
      </c>
      <c r="N40" s="80">
        <v>2852675</v>
      </c>
      <c r="O40" s="81">
        <v>5598273</v>
      </c>
      <c r="P40" s="81">
        <v>90931982</v>
      </c>
    </row>
    <row r="41" spans="1:16" x14ac:dyDescent="0.25">
      <c r="A41" s="75">
        <v>44409.583611111113</v>
      </c>
      <c r="B41" s="72" t="s">
        <v>160</v>
      </c>
      <c r="C41" s="76">
        <v>64817189</v>
      </c>
      <c r="D41" s="72" t="s">
        <v>109</v>
      </c>
      <c r="E41" s="72" t="s">
        <v>113</v>
      </c>
      <c r="F41" s="76">
        <v>41603394</v>
      </c>
      <c r="G41" s="76">
        <v>3119669</v>
      </c>
      <c r="H41" s="76">
        <v>7473863</v>
      </c>
      <c r="I41" s="76">
        <v>1696517</v>
      </c>
      <c r="J41" s="76">
        <v>507056008</v>
      </c>
      <c r="K41" s="76">
        <v>146873</v>
      </c>
      <c r="L41" s="72" t="s">
        <v>116</v>
      </c>
      <c r="M41" s="80" t="s">
        <v>117</v>
      </c>
      <c r="N41" s="80" t="s">
        <v>117</v>
      </c>
      <c r="O41" s="81" t="s">
        <v>118</v>
      </c>
      <c r="P41" s="81" t="s">
        <v>117</v>
      </c>
    </row>
    <row r="42" spans="1:16" x14ac:dyDescent="0.25">
      <c r="A42" s="75">
        <v>44409.588333333333</v>
      </c>
      <c r="B42" s="72" t="s">
        <v>161</v>
      </c>
      <c r="C42" s="76">
        <v>27517647</v>
      </c>
      <c r="D42" s="72" t="s">
        <v>109</v>
      </c>
      <c r="E42" s="72" t="s">
        <v>110</v>
      </c>
      <c r="F42" s="76">
        <v>7057300</v>
      </c>
      <c r="G42" s="76">
        <v>405300</v>
      </c>
      <c r="H42" s="76">
        <v>34715914</v>
      </c>
      <c r="I42" s="76">
        <v>9494116</v>
      </c>
      <c r="J42" s="76">
        <v>1918030116</v>
      </c>
      <c r="K42" s="76">
        <v>650000</v>
      </c>
      <c r="L42" s="72" t="s">
        <v>116</v>
      </c>
      <c r="M42" s="80">
        <v>3884055</v>
      </c>
      <c r="N42" s="80">
        <v>2307279</v>
      </c>
      <c r="O42" s="81">
        <v>6191334</v>
      </c>
      <c r="P42" s="81">
        <v>-63001095</v>
      </c>
    </row>
    <row r="43" spans="1:16" x14ac:dyDescent="0.25">
      <c r="A43" s="75">
        <v>44409.590844907405</v>
      </c>
      <c r="B43" s="72" t="s">
        <v>162</v>
      </c>
      <c r="C43" s="76">
        <v>47583888</v>
      </c>
      <c r="D43" s="72" t="s">
        <v>109</v>
      </c>
      <c r="E43" s="72" t="s">
        <v>113</v>
      </c>
      <c r="F43" s="76">
        <v>59875861</v>
      </c>
      <c r="G43" s="76">
        <v>3710746</v>
      </c>
      <c r="H43" s="76">
        <v>18964460</v>
      </c>
      <c r="I43" s="76">
        <v>6504925</v>
      </c>
      <c r="J43" s="76">
        <v>1886961388</v>
      </c>
      <c r="K43" s="76">
        <v>166083</v>
      </c>
      <c r="L43" s="72" t="s">
        <v>116</v>
      </c>
      <c r="M43" s="80">
        <v>2576460</v>
      </c>
      <c r="N43" s="80">
        <v>2120925</v>
      </c>
      <c r="O43" s="82">
        <v>4697385</v>
      </c>
      <c r="P43" s="81">
        <v>386961388</v>
      </c>
    </row>
    <row r="44" spans="1:16" x14ac:dyDescent="0.25">
      <c r="A44" s="83">
        <v>44409.590902777774</v>
      </c>
      <c r="B44" s="84" t="s">
        <v>163</v>
      </c>
      <c r="C44" s="85">
        <v>78419353</v>
      </c>
      <c r="D44" s="84" t="s">
        <v>147</v>
      </c>
      <c r="E44" s="84" t="s">
        <v>164</v>
      </c>
      <c r="F44" s="85">
        <v>17</v>
      </c>
      <c r="G44" s="85">
        <v>19</v>
      </c>
      <c r="H44" s="85">
        <v>1</v>
      </c>
      <c r="I44" s="85">
        <v>200</v>
      </c>
      <c r="J44" s="85">
        <v>700</v>
      </c>
      <c r="K44" s="85">
        <v>40</v>
      </c>
      <c r="L44" s="84" t="s">
        <v>116</v>
      </c>
      <c r="M44" s="80" t="s">
        <v>117</v>
      </c>
      <c r="N44" s="80" t="s">
        <v>117</v>
      </c>
      <c r="O44" s="81" t="s">
        <v>118</v>
      </c>
      <c r="P44" s="81" t="s">
        <v>117</v>
      </c>
    </row>
    <row r="45" spans="1:16" x14ac:dyDescent="0.25">
      <c r="A45" s="75">
        <v>44409.594247685185</v>
      </c>
      <c r="B45" s="72" t="s">
        <v>165</v>
      </c>
      <c r="C45" s="76">
        <v>78397701</v>
      </c>
      <c r="D45" s="72" t="s">
        <v>109</v>
      </c>
      <c r="E45" s="72" t="s">
        <v>113</v>
      </c>
      <c r="F45" s="76">
        <v>67798563</v>
      </c>
      <c r="G45" s="76">
        <v>1467680</v>
      </c>
      <c r="H45" s="76">
        <v>28578581</v>
      </c>
      <c r="I45" s="76">
        <v>8411580</v>
      </c>
      <c r="J45" s="76">
        <v>172967941</v>
      </c>
      <c r="K45" s="76">
        <v>187752</v>
      </c>
      <c r="L45" s="72" t="s">
        <v>116</v>
      </c>
      <c r="M45" s="80">
        <v>8078581</v>
      </c>
      <c r="N45" s="80">
        <v>5021580</v>
      </c>
      <c r="O45" s="81">
        <v>13100161</v>
      </c>
      <c r="P45" s="81">
        <v>13800941</v>
      </c>
    </row>
    <row r="46" spans="1:16" x14ac:dyDescent="0.25">
      <c r="A46" s="75">
        <v>44409.594398148147</v>
      </c>
      <c r="B46" s="72" t="s">
        <v>166</v>
      </c>
      <c r="C46" s="76">
        <v>38395396</v>
      </c>
      <c r="D46" s="72" t="s">
        <v>109</v>
      </c>
      <c r="E46" s="72" t="s">
        <v>113</v>
      </c>
      <c r="F46" s="76">
        <v>65656560</v>
      </c>
      <c r="G46" s="76">
        <v>2262050</v>
      </c>
      <c r="H46" s="76">
        <v>22976420</v>
      </c>
      <c r="I46" s="76">
        <v>5156282</v>
      </c>
      <c r="J46" s="76">
        <v>1486492213</v>
      </c>
      <c r="K46" s="76">
        <v>145000</v>
      </c>
      <c r="L46" s="72" t="s">
        <v>116</v>
      </c>
      <c r="M46" s="80">
        <v>4084466</v>
      </c>
      <c r="N46" s="80">
        <v>2270713</v>
      </c>
      <c r="O46" s="81">
        <v>6355179</v>
      </c>
      <c r="P46" s="81">
        <v>75000000</v>
      </c>
    </row>
    <row r="47" spans="1:16" x14ac:dyDescent="0.25">
      <c r="A47" s="75">
        <v>44409.597812499997</v>
      </c>
      <c r="B47" s="72" t="s">
        <v>167</v>
      </c>
      <c r="C47" s="76">
        <v>59017902</v>
      </c>
      <c r="D47" s="72" t="s">
        <v>109</v>
      </c>
      <c r="E47" s="72" t="s">
        <v>113</v>
      </c>
      <c r="F47" s="76">
        <v>63042753</v>
      </c>
      <c r="G47" s="76">
        <v>2154613</v>
      </c>
      <c r="H47" s="76">
        <v>14040808</v>
      </c>
      <c r="I47" s="76">
        <v>4720392</v>
      </c>
      <c r="J47" s="76">
        <v>993648810</v>
      </c>
      <c r="K47" s="76">
        <v>155897</v>
      </c>
      <c r="L47" s="72" t="s">
        <v>116</v>
      </c>
      <c r="M47" s="80">
        <v>3258523</v>
      </c>
      <c r="N47" s="80">
        <v>1860545</v>
      </c>
      <c r="O47" s="81">
        <v>5119068</v>
      </c>
      <c r="P47" s="81">
        <v>953648810</v>
      </c>
    </row>
    <row r="48" spans="1:16" x14ac:dyDescent="0.25">
      <c r="A48" s="75">
        <v>44409.598229166666</v>
      </c>
      <c r="B48" s="72" t="s">
        <v>168</v>
      </c>
      <c r="C48" s="76">
        <v>53797560</v>
      </c>
      <c r="D48" s="72" t="s">
        <v>109</v>
      </c>
      <c r="E48" s="72" t="s">
        <v>110</v>
      </c>
      <c r="F48" s="76">
        <v>59600000</v>
      </c>
      <c r="G48" s="76">
        <v>3340000</v>
      </c>
      <c r="H48" s="76">
        <v>32631000</v>
      </c>
      <c r="I48" s="76">
        <v>6761000</v>
      </c>
      <c r="J48" s="76">
        <v>79382</v>
      </c>
      <c r="K48" s="76">
        <v>164000</v>
      </c>
      <c r="L48" s="72" t="s">
        <v>116</v>
      </c>
      <c r="M48" s="80">
        <v>5090903</v>
      </c>
      <c r="N48" s="80">
        <v>2742104</v>
      </c>
      <c r="O48" s="81">
        <v>7833007</v>
      </c>
      <c r="P48" s="81">
        <v>4222</v>
      </c>
    </row>
    <row r="49" spans="1:16" x14ac:dyDescent="0.25">
      <c r="A49" s="87">
        <v>44409.600914351853</v>
      </c>
      <c r="B49" s="88" t="s">
        <v>169</v>
      </c>
      <c r="C49" s="89">
        <v>78939522</v>
      </c>
      <c r="D49" s="88" t="s">
        <v>109</v>
      </c>
      <c r="E49" s="88" t="s">
        <v>110</v>
      </c>
      <c r="F49" s="89">
        <v>32258558</v>
      </c>
      <c r="G49" s="89">
        <v>530.01700000000005</v>
      </c>
      <c r="H49" s="89">
        <v>5082013</v>
      </c>
      <c r="I49" s="89">
        <v>1328087</v>
      </c>
      <c r="J49" s="89">
        <v>60954257</v>
      </c>
      <c r="K49" s="88" t="s">
        <v>121</v>
      </c>
      <c r="L49" s="88" t="s">
        <v>116</v>
      </c>
      <c r="M49" s="80" t="s">
        <v>117</v>
      </c>
      <c r="N49" s="80" t="s">
        <v>117</v>
      </c>
      <c r="O49" s="81" t="s">
        <v>118</v>
      </c>
      <c r="P49" s="81" t="s">
        <v>117</v>
      </c>
    </row>
    <row r="50" spans="1:16" x14ac:dyDescent="0.25">
      <c r="A50" s="75">
        <v>44409.601041666669</v>
      </c>
      <c r="B50" s="72" t="s">
        <v>170</v>
      </c>
      <c r="C50" s="76">
        <v>38408749</v>
      </c>
      <c r="D50" s="72" t="s">
        <v>109</v>
      </c>
      <c r="E50" s="72" t="s">
        <v>113</v>
      </c>
      <c r="F50" s="76">
        <v>58307721</v>
      </c>
      <c r="G50" s="76">
        <v>3327628</v>
      </c>
      <c r="H50" s="76">
        <v>15035429</v>
      </c>
      <c r="I50" s="76">
        <v>4650184</v>
      </c>
      <c r="J50" s="76">
        <v>2274442032</v>
      </c>
      <c r="K50" s="76">
        <v>180000</v>
      </c>
      <c r="L50" s="72" t="s">
        <v>116</v>
      </c>
      <c r="M50" s="80">
        <v>3685773</v>
      </c>
      <c r="N50" s="80">
        <v>2372418</v>
      </c>
      <c r="O50" s="81">
        <v>6058191</v>
      </c>
      <c r="P50" s="81">
        <v>385000000</v>
      </c>
    </row>
    <row r="51" spans="1:16" x14ac:dyDescent="0.25">
      <c r="A51" s="75">
        <v>44409.602106481485</v>
      </c>
      <c r="B51" s="72" t="s">
        <v>171</v>
      </c>
      <c r="C51" s="76">
        <v>37717423</v>
      </c>
      <c r="D51" s="72" t="s">
        <v>109</v>
      </c>
      <c r="E51" s="72" t="s">
        <v>113</v>
      </c>
      <c r="F51" s="76">
        <v>66128884</v>
      </c>
      <c r="G51" s="76">
        <v>5690383</v>
      </c>
      <c r="H51" s="76">
        <v>77574254</v>
      </c>
      <c r="I51" s="76">
        <v>5405277</v>
      </c>
      <c r="J51" s="76">
        <v>2906140722</v>
      </c>
      <c r="K51" s="76">
        <v>243916</v>
      </c>
      <c r="L51" s="72" t="s">
        <v>116</v>
      </c>
      <c r="M51" s="80">
        <v>3809511</v>
      </c>
      <c r="N51" s="80">
        <v>2231201</v>
      </c>
      <c r="O51" s="81">
        <v>6040712</v>
      </c>
      <c r="P51" s="81">
        <v>15000000</v>
      </c>
    </row>
    <row r="52" spans="1:16" x14ac:dyDescent="0.25">
      <c r="A52" s="75">
        <v>44409.602939814817</v>
      </c>
      <c r="B52" s="72" t="s">
        <v>172</v>
      </c>
      <c r="C52" s="76">
        <v>78776818</v>
      </c>
      <c r="D52" s="72" t="s">
        <v>109</v>
      </c>
      <c r="E52" s="72" t="s">
        <v>113</v>
      </c>
      <c r="F52" s="76">
        <v>62871405</v>
      </c>
      <c r="G52" s="76">
        <v>1756632</v>
      </c>
      <c r="H52" s="76">
        <v>7118719</v>
      </c>
      <c r="I52" s="76">
        <v>2905581</v>
      </c>
      <c r="J52" s="76">
        <v>263618663</v>
      </c>
      <c r="K52" s="76">
        <v>249441</v>
      </c>
      <c r="L52" s="72" t="s">
        <v>116</v>
      </c>
      <c r="M52" s="80">
        <v>2825730</v>
      </c>
      <c r="N52" s="80">
        <v>1619127</v>
      </c>
      <c r="O52" s="81">
        <v>4444857</v>
      </c>
      <c r="P52" s="81">
        <v>111899859</v>
      </c>
    </row>
    <row r="53" spans="1:16" x14ac:dyDescent="0.25">
      <c r="A53" s="83">
        <v>44409.603622685187</v>
      </c>
      <c r="B53" s="84" t="s">
        <v>173</v>
      </c>
      <c r="C53" s="85">
        <v>75668225</v>
      </c>
      <c r="D53" s="84" t="s">
        <v>109</v>
      </c>
      <c r="E53" s="84" t="s">
        <v>174</v>
      </c>
      <c r="F53" s="85">
        <v>24689594</v>
      </c>
      <c r="G53" s="85">
        <v>245961</v>
      </c>
      <c r="H53" s="85">
        <v>693612</v>
      </c>
      <c r="I53" s="85">
        <v>183053</v>
      </c>
      <c r="J53" s="85">
        <v>26969423</v>
      </c>
      <c r="K53" s="85">
        <v>96148</v>
      </c>
      <c r="L53" s="84" t="s">
        <v>116</v>
      </c>
      <c r="M53" s="80" t="s">
        <v>117</v>
      </c>
      <c r="N53" s="80" t="s">
        <v>117</v>
      </c>
      <c r="O53" s="81" t="s">
        <v>118</v>
      </c>
      <c r="P53" s="81" t="s">
        <v>117</v>
      </c>
    </row>
    <row r="54" spans="1:16" x14ac:dyDescent="0.25">
      <c r="A54" s="75">
        <v>44409.606678240743</v>
      </c>
      <c r="B54" s="72" t="s">
        <v>175</v>
      </c>
      <c r="C54" s="76">
        <v>32531421</v>
      </c>
      <c r="D54" s="72" t="s">
        <v>109</v>
      </c>
      <c r="E54" s="72" t="s">
        <v>110</v>
      </c>
      <c r="F54" s="76">
        <v>33700156</v>
      </c>
      <c r="G54" s="76">
        <v>3314239</v>
      </c>
      <c r="H54" s="76">
        <v>5594351</v>
      </c>
      <c r="I54" s="76">
        <v>3085000</v>
      </c>
      <c r="J54" s="76">
        <v>4246648779</v>
      </c>
      <c r="K54" s="76">
        <v>164865</v>
      </c>
      <c r="L54" s="72" t="s">
        <v>116</v>
      </c>
      <c r="M54" s="80">
        <v>2725910</v>
      </c>
      <c r="N54" s="80">
        <v>2291946</v>
      </c>
      <c r="O54" s="81">
        <v>5017856</v>
      </c>
      <c r="P54" s="81">
        <v>20000000</v>
      </c>
    </row>
    <row r="55" spans="1:16" x14ac:dyDescent="0.25">
      <c r="A55" s="75">
        <v>44409.610138888886</v>
      </c>
      <c r="B55" s="72" t="s">
        <v>176</v>
      </c>
      <c r="C55" s="76">
        <v>37495355</v>
      </c>
      <c r="D55" s="72" t="s">
        <v>109</v>
      </c>
      <c r="E55" s="72" t="s">
        <v>113</v>
      </c>
      <c r="F55" s="76">
        <v>55984230</v>
      </c>
      <c r="G55" s="76">
        <v>5249429</v>
      </c>
      <c r="H55" s="76">
        <v>25007716</v>
      </c>
      <c r="I55" s="76">
        <v>6814339</v>
      </c>
      <c r="J55" s="76">
        <v>1852658466</v>
      </c>
      <c r="K55" s="76">
        <v>431360</v>
      </c>
      <c r="L55" s="72" t="s">
        <v>116</v>
      </c>
      <c r="M55" s="80">
        <v>3430212</v>
      </c>
      <c r="N55" s="80">
        <v>2320161</v>
      </c>
      <c r="O55" s="81">
        <v>5750373</v>
      </c>
      <c r="P55" s="81">
        <v>135000000</v>
      </c>
    </row>
    <row r="56" spans="1:16" x14ac:dyDescent="0.25">
      <c r="A56" s="75">
        <v>44409.621736111112</v>
      </c>
      <c r="B56" s="72" t="s">
        <v>177</v>
      </c>
      <c r="C56" s="76">
        <v>25327435</v>
      </c>
      <c r="D56" s="72" t="s">
        <v>109</v>
      </c>
      <c r="E56" s="72" t="s">
        <v>113</v>
      </c>
      <c r="F56" s="76">
        <v>61500000</v>
      </c>
      <c r="G56" s="76">
        <v>4487000</v>
      </c>
      <c r="H56" s="76">
        <v>14800000</v>
      </c>
      <c r="I56" s="76">
        <v>4890000</v>
      </c>
      <c r="J56" s="76">
        <v>2012000000</v>
      </c>
      <c r="K56" s="76">
        <v>235000</v>
      </c>
      <c r="L56" s="72" t="s">
        <v>116</v>
      </c>
      <c r="M56" s="80">
        <v>3300000</v>
      </c>
      <c r="N56" s="80">
        <v>2290000</v>
      </c>
      <c r="O56" s="81">
        <v>5590000</v>
      </c>
      <c r="P56" s="81">
        <v>112000000</v>
      </c>
    </row>
    <row r="57" spans="1:16" x14ac:dyDescent="0.25">
      <c r="A57" s="75">
        <v>44409.625706018516</v>
      </c>
      <c r="B57" s="72" t="s">
        <v>178</v>
      </c>
      <c r="C57" s="76">
        <v>17353110</v>
      </c>
      <c r="D57" s="72" t="s">
        <v>109</v>
      </c>
      <c r="E57" s="72" t="s">
        <v>113</v>
      </c>
      <c r="F57" s="76">
        <v>73131</v>
      </c>
      <c r="G57" s="76">
        <v>16269415</v>
      </c>
      <c r="H57" s="76">
        <v>31614215</v>
      </c>
      <c r="I57" s="76">
        <v>4800129</v>
      </c>
      <c r="J57" s="76">
        <v>6121416904</v>
      </c>
      <c r="K57" s="76">
        <v>180865</v>
      </c>
      <c r="L57" s="72" t="s">
        <v>116</v>
      </c>
      <c r="M57" s="80" t="s">
        <v>117</v>
      </c>
      <c r="N57" s="80" t="s">
        <v>117</v>
      </c>
      <c r="O57" s="81" t="s">
        <v>118</v>
      </c>
      <c r="P57" s="81" t="s">
        <v>117</v>
      </c>
    </row>
    <row r="58" spans="1:16" x14ac:dyDescent="0.25">
      <c r="A58" s="75">
        <v>44409.626400462963</v>
      </c>
      <c r="B58" s="72" t="s">
        <v>179</v>
      </c>
      <c r="C58" s="76">
        <v>28342597</v>
      </c>
      <c r="D58" s="72" t="s">
        <v>109</v>
      </c>
      <c r="E58" s="72" t="s">
        <v>113</v>
      </c>
      <c r="F58" s="76">
        <v>67039090</v>
      </c>
      <c r="G58" s="76">
        <v>5275278</v>
      </c>
      <c r="H58" s="76">
        <v>64124376</v>
      </c>
      <c r="I58" s="76">
        <v>14603268</v>
      </c>
      <c r="J58" s="76">
        <v>3399731870</v>
      </c>
      <c r="K58" s="76">
        <v>244623</v>
      </c>
      <c r="L58" s="72" t="s">
        <v>116</v>
      </c>
      <c r="M58" s="80">
        <v>2900000</v>
      </c>
      <c r="N58" s="80">
        <v>9099900</v>
      </c>
      <c r="O58" s="81">
        <v>11999900</v>
      </c>
      <c r="P58" s="81">
        <v>98119300</v>
      </c>
    </row>
    <row r="59" spans="1:16" x14ac:dyDescent="0.25">
      <c r="A59" s="87">
        <v>44409.629212962966</v>
      </c>
      <c r="B59" s="88" t="s">
        <v>180</v>
      </c>
      <c r="C59" s="89">
        <v>57571917</v>
      </c>
      <c r="D59" s="88" t="s">
        <v>109</v>
      </c>
      <c r="E59" s="88" t="s">
        <v>113</v>
      </c>
      <c r="F59" s="89">
        <v>44000000</v>
      </c>
      <c r="G59" s="89">
        <v>280000</v>
      </c>
      <c r="H59" s="89">
        <v>4600000</v>
      </c>
      <c r="I59" s="89">
        <v>1300000</v>
      </c>
      <c r="J59" s="89">
        <v>55000000</v>
      </c>
      <c r="K59" s="89">
        <v>115000</v>
      </c>
      <c r="L59" s="88" t="s">
        <v>116</v>
      </c>
      <c r="M59" s="80">
        <v>-3600000</v>
      </c>
      <c r="N59" s="80">
        <v>300000</v>
      </c>
      <c r="O59" s="81">
        <v>-3300000</v>
      </c>
      <c r="P59" s="81">
        <v>-1145000000</v>
      </c>
    </row>
    <row r="60" spans="1:16" x14ac:dyDescent="0.25">
      <c r="A60" s="75">
        <v>44409.62940972222</v>
      </c>
      <c r="B60" s="72" t="s">
        <v>181</v>
      </c>
      <c r="C60" s="76">
        <v>22955154</v>
      </c>
      <c r="D60" s="72" t="s">
        <v>109</v>
      </c>
      <c r="E60" s="72" t="s">
        <v>113</v>
      </c>
      <c r="F60" s="76">
        <v>78400090</v>
      </c>
      <c r="G60" s="76">
        <v>3882372</v>
      </c>
      <c r="H60" s="76">
        <v>22778312</v>
      </c>
      <c r="I60" s="76">
        <v>16423052</v>
      </c>
      <c r="J60" s="76">
        <v>7244952217</v>
      </c>
      <c r="K60" s="76">
        <v>181000</v>
      </c>
      <c r="L60" s="72" t="s">
        <v>116</v>
      </c>
      <c r="M60" s="80">
        <v>6218228</v>
      </c>
      <c r="N60" s="80">
        <v>4518261</v>
      </c>
      <c r="O60" s="81">
        <v>10736489</v>
      </c>
      <c r="P60" s="81">
        <v>2069</v>
      </c>
    </row>
    <row r="61" spans="1:16" x14ac:dyDescent="0.25">
      <c r="A61" s="75">
        <v>44409.631469907406</v>
      </c>
      <c r="B61" s="72" t="s">
        <v>182</v>
      </c>
      <c r="C61" s="76">
        <v>20304558</v>
      </c>
      <c r="D61" s="72" t="s">
        <v>109</v>
      </c>
      <c r="E61" s="72" t="s">
        <v>113</v>
      </c>
      <c r="F61" s="76">
        <v>65350389</v>
      </c>
      <c r="G61" s="76">
        <v>7803359</v>
      </c>
      <c r="H61" s="76">
        <v>59974693</v>
      </c>
      <c r="I61" s="76">
        <v>13866639</v>
      </c>
      <c r="J61" s="76">
        <v>3574610791</v>
      </c>
      <c r="K61" s="76">
        <v>191832</v>
      </c>
      <c r="L61" s="72" t="s">
        <v>116</v>
      </c>
      <c r="M61" s="80">
        <v>7074945</v>
      </c>
      <c r="N61" s="80">
        <v>3962113</v>
      </c>
      <c r="O61" s="81">
        <v>11037058</v>
      </c>
      <c r="P61" s="81">
        <v>270000005</v>
      </c>
    </row>
    <row r="62" spans="1:16" x14ac:dyDescent="0.25">
      <c r="A62" s="75">
        <v>44409.636608796296</v>
      </c>
      <c r="B62" s="72" t="s">
        <v>183</v>
      </c>
      <c r="C62" s="76">
        <v>46513783</v>
      </c>
      <c r="D62" s="72" t="s">
        <v>109</v>
      </c>
      <c r="E62" s="72" t="s">
        <v>113</v>
      </c>
      <c r="F62" s="76">
        <v>83582208</v>
      </c>
      <c r="G62" s="76">
        <v>2990092</v>
      </c>
      <c r="H62" s="76">
        <v>22166233</v>
      </c>
      <c r="I62" s="76">
        <v>4919019</v>
      </c>
      <c r="J62" s="76">
        <v>1739395297</v>
      </c>
      <c r="K62" s="76">
        <v>303567</v>
      </c>
      <c r="L62" s="72" t="s">
        <v>116</v>
      </c>
      <c r="M62" s="80" t="s">
        <v>117</v>
      </c>
      <c r="N62" s="80" t="s">
        <v>117</v>
      </c>
      <c r="O62" s="81" t="s">
        <v>118</v>
      </c>
      <c r="P62" s="81" t="s">
        <v>117</v>
      </c>
    </row>
    <row r="63" spans="1:16" x14ac:dyDescent="0.25">
      <c r="A63" s="83">
        <v>44409.636689814812</v>
      </c>
      <c r="B63" s="84" t="s">
        <v>184</v>
      </c>
      <c r="C63" s="85">
        <v>38651767</v>
      </c>
      <c r="D63" s="84" t="s">
        <v>109</v>
      </c>
      <c r="E63" s="84" t="s">
        <v>113</v>
      </c>
      <c r="F63" s="85">
        <v>51500000</v>
      </c>
      <c r="G63" s="85">
        <v>3100000</v>
      </c>
      <c r="H63" s="85">
        <v>12200000</v>
      </c>
      <c r="I63" s="85">
        <v>3800000</v>
      </c>
      <c r="J63" s="85">
        <v>1313000000</v>
      </c>
      <c r="K63" s="85">
        <v>133000</v>
      </c>
      <c r="L63" s="84" t="s">
        <v>116</v>
      </c>
      <c r="M63" s="80">
        <v>2068845</v>
      </c>
      <c r="N63" s="80">
        <v>1418017</v>
      </c>
      <c r="O63" s="90">
        <v>3486862</v>
      </c>
      <c r="P63" s="81">
        <v>62194730</v>
      </c>
    </row>
    <row r="64" spans="1:16" x14ac:dyDescent="0.25">
      <c r="A64" s="75">
        <v>44409.640798611108</v>
      </c>
      <c r="B64" s="72" t="s">
        <v>185</v>
      </c>
      <c r="C64" s="76">
        <v>37761491</v>
      </c>
      <c r="D64" s="72" t="s">
        <v>109</v>
      </c>
      <c r="E64" s="72" t="s">
        <v>110</v>
      </c>
      <c r="F64" s="76">
        <v>61000000</v>
      </c>
      <c r="G64" s="76">
        <v>3760000</v>
      </c>
      <c r="H64" s="76">
        <v>19223000</v>
      </c>
      <c r="I64" s="76">
        <v>5011000</v>
      </c>
      <c r="J64" s="76">
        <v>2862608767</v>
      </c>
      <c r="K64" s="76">
        <v>160000</v>
      </c>
      <c r="L64" s="72" t="s">
        <v>116</v>
      </c>
      <c r="M64" s="80">
        <v>5223000</v>
      </c>
      <c r="N64" s="80">
        <v>2511000</v>
      </c>
      <c r="O64" s="81">
        <v>7734000</v>
      </c>
      <c r="P64" s="81">
        <v>90000000</v>
      </c>
    </row>
    <row r="65" spans="1:16" x14ac:dyDescent="0.25">
      <c r="A65" s="75">
        <v>44409.643564814818</v>
      </c>
      <c r="B65" s="72" t="s">
        <v>186</v>
      </c>
      <c r="C65" s="76">
        <v>21303353</v>
      </c>
      <c r="D65" s="72" t="s">
        <v>109</v>
      </c>
      <c r="E65" s="72" t="s">
        <v>113</v>
      </c>
      <c r="F65" s="76">
        <v>66690000</v>
      </c>
      <c r="G65" s="76">
        <v>4345398</v>
      </c>
      <c r="H65" s="76">
        <v>22742000</v>
      </c>
      <c r="I65" s="76">
        <v>7433000</v>
      </c>
      <c r="J65" s="76">
        <v>4436884000</v>
      </c>
      <c r="K65" s="72" t="s">
        <v>187</v>
      </c>
      <c r="L65" s="72" t="s">
        <v>116</v>
      </c>
      <c r="M65" s="80">
        <v>5076126</v>
      </c>
      <c r="N65" s="80">
        <v>2950332</v>
      </c>
      <c r="O65" s="81">
        <v>8026458</v>
      </c>
      <c r="P65" s="81">
        <v>442020000</v>
      </c>
    </row>
    <row r="66" spans="1:16" x14ac:dyDescent="0.25">
      <c r="A66" s="83">
        <v>44409.64466435185</v>
      </c>
      <c r="B66" s="84" t="s">
        <v>188</v>
      </c>
      <c r="C66" s="85">
        <v>65683859</v>
      </c>
      <c r="D66" s="84" t="s">
        <v>109</v>
      </c>
      <c r="E66" s="84" t="s">
        <v>110</v>
      </c>
      <c r="F66" s="85">
        <v>35263275</v>
      </c>
      <c r="G66" s="85">
        <v>757591</v>
      </c>
      <c r="H66" s="85">
        <v>9.5449999999999999</v>
      </c>
      <c r="I66" s="85">
        <v>859.42600000000004</v>
      </c>
      <c r="J66" s="85">
        <v>996.39918299999999</v>
      </c>
      <c r="K66" s="85">
        <v>181</v>
      </c>
      <c r="L66" s="84" t="s">
        <v>116</v>
      </c>
      <c r="M66" s="85" t="s">
        <v>117</v>
      </c>
      <c r="N66" s="85" t="s">
        <v>117</v>
      </c>
      <c r="O66" s="82" t="s">
        <v>118</v>
      </c>
      <c r="P66" s="82" t="s">
        <v>117</v>
      </c>
    </row>
    <row r="67" spans="1:16" x14ac:dyDescent="0.25">
      <c r="A67" s="75">
        <v>44409.649745370371</v>
      </c>
      <c r="B67" s="72" t="s">
        <v>189</v>
      </c>
      <c r="C67" s="76">
        <v>18644889</v>
      </c>
      <c r="D67" s="72" t="s">
        <v>109</v>
      </c>
      <c r="E67" s="72" t="s">
        <v>113</v>
      </c>
      <c r="F67" s="76">
        <v>78833000</v>
      </c>
      <c r="G67" s="76">
        <v>3519680</v>
      </c>
      <c r="H67" s="76">
        <v>30500000</v>
      </c>
      <c r="I67" s="76">
        <v>12400000</v>
      </c>
      <c r="J67" s="76">
        <v>5678000000</v>
      </c>
      <c r="K67" s="91">
        <v>212148</v>
      </c>
      <c r="L67" s="72" t="s">
        <v>116</v>
      </c>
      <c r="M67" s="80">
        <v>4180560</v>
      </c>
      <c r="N67" s="80">
        <v>2665606</v>
      </c>
      <c r="O67" s="81">
        <v>6846166</v>
      </c>
      <c r="P67" s="81">
        <v>394411717</v>
      </c>
    </row>
    <row r="68" spans="1:16" x14ac:dyDescent="0.25">
      <c r="A68" s="92">
        <v>44409.656446759262</v>
      </c>
      <c r="B68" s="93" t="s">
        <v>190</v>
      </c>
      <c r="C68" s="80">
        <v>28455714</v>
      </c>
      <c r="D68" s="93" t="s">
        <v>109</v>
      </c>
      <c r="E68" s="93" t="s">
        <v>113</v>
      </c>
      <c r="F68" s="80">
        <v>3800000</v>
      </c>
      <c r="G68" s="80">
        <v>742527</v>
      </c>
      <c r="H68" s="80">
        <v>4685323</v>
      </c>
      <c r="I68" s="80">
        <v>2000000</v>
      </c>
      <c r="J68" s="80">
        <v>355231671</v>
      </c>
      <c r="K68" s="93" t="s">
        <v>191</v>
      </c>
      <c r="L68" s="93" t="s">
        <v>116</v>
      </c>
      <c r="M68" s="80" t="s">
        <v>117</v>
      </c>
      <c r="N68" s="80" t="s">
        <v>117</v>
      </c>
      <c r="O68" s="81" t="s">
        <v>118</v>
      </c>
      <c r="P68" s="81" t="s">
        <v>117</v>
      </c>
    </row>
    <row r="69" spans="1:16" x14ac:dyDescent="0.25">
      <c r="A69" s="75">
        <v>44409.660428240742</v>
      </c>
      <c r="B69" s="72" t="s">
        <v>192</v>
      </c>
      <c r="C69" s="76">
        <v>15862246</v>
      </c>
      <c r="D69" s="72" t="s">
        <v>109</v>
      </c>
      <c r="E69" s="72" t="s">
        <v>113</v>
      </c>
      <c r="F69" s="76">
        <v>55336829</v>
      </c>
      <c r="G69" s="76">
        <v>4523731</v>
      </c>
      <c r="H69" s="76">
        <v>32894299</v>
      </c>
      <c r="I69" s="76">
        <v>9284232</v>
      </c>
      <c r="J69" s="76">
        <v>5601386101</v>
      </c>
      <c r="K69" s="76">
        <v>190981</v>
      </c>
      <c r="L69" s="72" t="s">
        <v>116</v>
      </c>
      <c r="M69" s="80">
        <v>3535655</v>
      </c>
      <c r="N69" s="80">
        <v>2546618</v>
      </c>
      <c r="O69" s="81">
        <v>6082273</v>
      </c>
      <c r="P69" s="81">
        <v>1110000000</v>
      </c>
    </row>
    <row r="70" spans="1:16" x14ac:dyDescent="0.25">
      <c r="A70" s="75">
        <v>44409.665324074071</v>
      </c>
      <c r="B70" s="72" t="s">
        <v>193</v>
      </c>
      <c r="C70" s="76">
        <v>78499191</v>
      </c>
      <c r="D70" s="72" t="s">
        <v>109</v>
      </c>
      <c r="E70" s="72" t="s">
        <v>110</v>
      </c>
      <c r="F70" s="76">
        <v>32000000</v>
      </c>
      <c r="G70" s="76">
        <v>1600000</v>
      </c>
      <c r="H70" s="76">
        <v>2700000</v>
      </c>
      <c r="I70" s="76">
        <v>650000</v>
      </c>
      <c r="J70" s="76">
        <v>386200000</v>
      </c>
      <c r="K70" s="76">
        <v>187000</v>
      </c>
      <c r="L70" s="72" t="s">
        <v>116</v>
      </c>
      <c r="M70" s="80" t="s">
        <v>117</v>
      </c>
      <c r="N70" s="80" t="s">
        <v>117</v>
      </c>
      <c r="O70" s="81" t="s">
        <v>118</v>
      </c>
      <c r="P70" s="81" t="s">
        <v>117</v>
      </c>
    </row>
    <row r="71" spans="1:16" x14ac:dyDescent="0.25">
      <c r="A71" s="75">
        <v>44409.666724537034</v>
      </c>
      <c r="B71" s="72" t="s">
        <v>194</v>
      </c>
      <c r="C71" s="76">
        <v>8856360</v>
      </c>
      <c r="D71" s="72" t="s">
        <v>109</v>
      </c>
      <c r="E71" s="72" t="s">
        <v>113</v>
      </c>
      <c r="F71" s="76">
        <v>81000000</v>
      </c>
      <c r="G71" s="76">
        <v>12863575</v>
      </c>
      <c r="H71" s="76">
        <v>31207589</v>
      </c>
      <c r="I71" s="76">
        <v>12965806</v>
      </c>
      <c r="J71" s="76">
        <v>6101313180</v>
      </c>
      <c r="K71" s="76">
        <v>180478</v>
      </c>
      <c r="L71" s="72" t="s">
        <v>116</v>
      </c>
      <c r="M71" s="80">
        <v>4207589</v>
      </c>
      <c r="N71" s="80">
        <v>2305806</v>
      </c>
      <c r="O71" s="81">
        <v>6513395</v>
      </c>
      <c r="P71" s="81">
        <v>101313180</v>
      </c>
    </row>
    <row r="72" spans="1:16" x14ac:dyDescent="0.25">
      <c r="A72" s="75">
        <v>44409.669618055559</v>
      </c>
      <c r="B72" s="72" t="s">
        <v>195</v>
      </c>
      <c r="C72" s="76">
        <v>20150723</v>
      </c>
      <c r="D72" s="72" t="s">
        <v>109</v>
      </c>
      <c r="E72" s="72" t="s">
        <v>110</v>
      </c>
      <c r="F72" s="76">
        <v>86000000</v>
      </c>
      <c r="G72" s="76">
        <v>5935993</v>
      </c>
      <c r="H72" s="76">
        <v>91949756</v>
      </c>
      <c r="I72" s="76">
        <v>16193205</v>
      </c>
      <c r="J72" s="76">
        <v>6700132401</v>
      </c>
      <c r="K72" s="72" t="s">
        <v>196</v>
      </c>
      <c r="L72" s="72" t="s">
        <v>116</v>
      </c>
      <c r="M72" s="80">
        <v>7105595</v>
      </c>
      <c r="N72" s="80">
        <v>3346498</v>
      </c>
      <c r="O72" s="81">
        <v>10452093</v>
      </c>
      <c r="P72" s="81">
        <v>170000000</v>
      </c>
    </row>
    <row r="73" spans="1:16" x14ac:dyDescent="0.25">
      <c r="A73" s="75">
        <v>44409.698634259257</v>
      </c>
      <c r="B73" s="72" t="s">
        <v>197</v>
      </c>
      <c r="C73" s="76">
        <v>68457840</v>
      </c>
      <c r="D73" s="72" t="s">
        <v>109</v>
      </c>
      <c r="E73" s="72" t="s">
        <v>110</v>
      </c>
      <c r="F73" s="76">
        <v>44320279</v>
      </c>
      <c r="G73" s="76">
        <v>1016463</v>
      </c>
      <c r="H73" s="76">
        <v>10128665</v>
      </c>
      <c r="I73" s="76">
        <v>1593650</v>
      </c>
      <c r="J73" s="76">
        <v>1192281478</v>
      </c>
      <c r="K73" s="76">
        <v>185373</v>
      </c>
      <c r="L73" s="72" t="s">
        <v>116</v>
      </c>
      <c r="M73" s="80">
        <v>3941866</v>
      </c>
      <c r="N73" s="80">
        <v>743323</v>
      </c>
      <c r="O73" s="81">
        <v>4685189</v>
      </c>
      <c r="P73" s="81">
        <v>320000002</v>
      </c>
    </row>
    <row r="74" spans="1:16" x14ac:dyDescent="0.25">
      <c r="A74" s="75">
        <v>44409.703252314815</v>
      </c>
      <c r="B74" s="72" t="s">
        <v>198</v>
      </c>
      <c r="C74" s="76">
        <v>21556858</v>
      </c>
      <c r="D74" s="72" t="s">
        <v>109</v>
      </c>
      <c r="E74" s="72" t="s">
        <v>113</v>
      </c>
      <c r="F74" s="76">
        <v>79795865</v>
      </c>
      <c r="G74" s="76">
        <v>3384651</v>
      </c>
      <c r="H74" s="76">
        <v>21185359</v>
      </c>
      <c r="I74" s="76">
        <v>8223148</v>
      </c>
      <c r="J74" s="76">
        <v>698222972</v>
      </c>
      <c r="K74" s="76">
        <v>174996</v>
      </c>
      <c r="L74" s="72" t="s">
        <v>116</v>
      </c>
      <c r="M74" s="80">
        <v>4714699</v>
      </c>
      <c r="N74" s="80">
        <v>3121053</v>
      </c>
      <c r="O74" s="81">
        <v>7835752</v>
      </c>
      <c r="P74" s="81">
        <v>74999993</v>
      </c>
    </row>
    <row r="75" spans="1:16" x14ac:dyDescent="0.25">
      <c r="A75" s="75">
        <v>44409.709189814814</v>
      </c>
      <c r="B75" s="72" t="s">
        <v>199</v>
      </c>
      <c r="C75" s="76">
        <v>13372129</v>
      </c>
      <c r="D75" s="72" t="s">
        <v>109</v>
      </c>
      <c r="E75" s="72" t="s">
        <v>113</v>
      </c>
      <c r="F75" s="76">
        <v>60668759</v>
      </c>
      <c r="G75" s="76">
        <v>4408960</v>
      </c>
      <c r="H75" s="76">
        <v>146576460</v>
      </c>
      <c r="I75" s="76">
        <v>96657120</v>
      </c>
      <c r="J75" s="76">
        <v>4754498990</v>
      </c>
      <c r="K75" s="76">
        <v>183556</v>
      </c>
      <c r="L75" s="72" t="s">
        <v>116</v>
      </c>
      <c r="M75" s="80" t="s">
        <v>117</v>
      </c>
      <c r="N75" s="80" t="s">
        <v>117</v>
      </c>
      <c r="O75" s="81" t="s">
        <v>118</v>
      </c>
      <c r="P75" s="81" t="s">
        <v>117</v>
      </c>
    </row>
    <row r="76" spans="1:16" x14ac:dyDescent="0.25">
      <c r="A76" s="75">
        <v>44409.712430555555</v>
      </c>
      <c r="B76" s="72" t="s">
        <v>200</v>
      </c>
      <c r="C76" s="76">
        <v>46486493</v>
      </c>
      <c r="D76" s="72" t="s">
        <v>109</v>
      </c>
      <c r="E76" s="72" t="s">
        <v>164</v>
      </c>
      <c r="F76" s="76">
        <v>65900000</v>
      </c>
      <c r="G76" s="76">
        <v>1076009</v>
      </c>
      <c r="H76" s="76">
        <v>9387918</v>
      </c>
      <c r="I76" s="76">
        <v>4335098</v>
      </c>
      <c r="J76" s="76">
        <v>2214588367</v>
      </c>
      <c r="K76" s="76">
        <v>195000</v>
      </c>
      <c r="L76" s="72" t="s">
        <v>116</v>
      </c>
      <c r="M76" s="80">
        <v>3058918</v>
      </c>
      <c r="N76" s="80">
        <v>1614098</v>
      </c>
      <c r="O76" s="90">
        <v>4673016</v>
      </c>
      <c r="P76" s="81">
        <v>367</v>
      </c>
    </row>
    <row r="77" spans="1:16" x14ac:dyDescent="0.25">
      <c r="A77" s="75">
        <v>44409.725972222222</v>
      </c>
      <c r="B77" s="72" t="s">
        <v>201</v>
      </c>
      <c r="C77" s="76">
        <v>19841062</v>
      </c>
      <c r="D77" s="72" t="s">
        <v>109</v>
      </c>
      <c r="E77" s="72" t="s">
        <v>113</v>
      </c>
      <c r="F77" s="76">
        <v>65044576</v>
      </c>
      <c r="G77" s="76">
        <v>5692792</v>
      </c>
      <c r="H77" s="76">
        <v>29033735</v>
      </c>
      <c r="I77" s="76">
        <v>8172349</v>
      </c>
      <c r="J77" s="76">
        <v>3203768390</v>
      </c>
      <c r="K77" s="91">
        <v>178107</v>
      </c>
      <c r="L77" s="72" t="s">
        <v>116</v>
      </c>
      <c r="M77" s="80">
        <v>3958527</v>
      </c>
      <c r="N77" s="80">
        <v>2641817</v>
      </c>
      <c r="O77" s="81">
        <v>6600344</v>
      </c>
      <c r="P77" s="81">
        <v>125000000</v>
      </c>
    </row>
    <row r="78" spans="1:16" x14ac:dyDescent="0.25">
      <c r="A78" s="92">
        <v>44409.729189814818</v>
      </c>
      <c r="B78" s="93" t="s">
        <v>202</v>
      </c>
      <c r="C78" s="80">
        <v>78346778</v>
      </c>
      <c r="D78" s="93" t="s">
        <v>109</v>
      </c>
      <c r="E78" s="93" t="s">
        <v>110</v>
      </c>
      <c r="F78" s="80">
        <v>35</v>
      </c>
      <c r="G78" s="80">
        <v>1121053</v>
      </c>
      <c r="H78" s="80">
        <v>7366410</v>
      </c>
      <c r="I78" s="80">
        <v>2253967</v>
      </c>
      <c r="J78" s="80">
        <v>423336699</v>
      </c>
      <c r="K78" s="80">
        <v>180</v>
      </c>
      <c r="L78" s="93" t="s">
        <v>116</v>
      </c>
      <c r="M78" s="80" t="s">
        <v>117</v>
      </c>
      <c r="N78" s="80" t="s">
        <v>117</v>
      </c>
      <c r="O78" s="81" t="s">
        <v>118</v>
      </c>
      <c r="P78" s="81" t="s">
        <v>117</v>
      </c>
    </row>
    <row r="79" spans="1:16" x14ac:dyDescent="0.25">
      <c r="A79" s="75">
        <v>44409.731319444443</v>
      </c>
      <c r="B79" s="72" t="s">
        <v>203</v>
      </c>
      <c r="C79" s="76">
        <v>17656136</v>
      </c>
      <c r="D79" s="72" t="s">
        <v>109</v>
      </c>
      <c r="E79" s="72" t="s">
        <v>113</v>
      </c>
      <c r="F79" s="76">
        <v>65000000</v>
      </c>
      <c r="G79" s="76">
        <v>2201899</v>
      </c>
      <c r="H79" s="76">
        <v>30403275</v>
      </c>
      <c r="I79" s="76">
        <v>12540668</v>
      </c>
      <c r="J79" s="76">
        <v>3662126972</v>
      </c>
      <c r="K79" s="76">
        <v>138000</v>
      </c>
      <c r="L79" s="72" t="s">
        <v>116</v>
      </c>
      <c r="M79" s="80" t="s">
        <v>117</v>
      </c>
      <c r="N79" s="80" t="s">
        <v>117</v>
      </c>
      <c r="O79" s="81" t="s">
        <v>118</v>
      </c>
      <c r="P79" s="81" t="s">
        <v>117</v>
      </c>
    </row>
    <row r="80" spans="1:16" x14ac:dyDescent="0.25">
      <c r="A80" s="87">
        <v>44409.733726851853</v>
      </c>
      <c r="B80" s="88" t="s">
        <v>204</v>
      </c>
      <c r="C80" s="89">
        <v>50005990</v>
      </c>
      <c r="D80" s="88" t="s">
        <v>109</v>
      </c>
      <c r="E80" s="88" t="s">
        <v>113</v>
      </c>
      <c r="F80" s="89">
        <v>50479691</v>
      </c>
      <c r="G80" s="89">
        <v>2000681</v>
      </c>
      <c r="H80" s="89">
        <v>11531959</v>
      </c>
      <c r="I80" s="89">
        <v>3936038</v>
      </c>
      <c r="J80" s="89">
        <v>1086302414</v>
      </c>
      <c r="K80" s="89">
        <v>216597</v>
      </c>
      <c r="L80" s="88" t="s">
        <v>116</v>
      </c>
      <c r="M80" s="80">
        <v>2692458</v>
      </c>
      <c r="N80" s="80">
        <v>1977714</v>
      </c>
      <c r="O80" s="90">
        <v>4670172</v>
      </c>
      <c r="P80" s="81">
        <v>130000000</v>
      </c>
    </row>
    <row r="81" spans="1:16" x14ac:dyDescent="0.25">
      <c r="A81" s="75">
        <v>44409.734907407408</v>
      </c>
      <c r="B81" s="72" t="s">
        <v>205</v>
      </c>
      <c r="C81" s="76">
        <v>55610451</v>
      </c>
      <c r="D81" s="72" t="s">
        <v>109</v>
      </c>
      <c r="E81" s="72" t="s">
        <v>113</v>
      </c>
      <c r="F81" s="76">
        <v>60598162</v>
      </c>
      <c r="G81" s="76">
        <v>2730522</v>
      </c>
      <c r="H81" s="76">
        <v>55465029</v>
      </c>
      <c r="I81" s="76">
        <v>10054361</v>
      </c>
      <c r="J81" s="76">
        <v>1931225844</v>
      </c>
      <c r="K81" s="76">
        <v>262993</v>
      </c>
      <c r="L81" s="72" t="s">
        <v>116</v>
      </c>
      <c r="M81" s="80">
        <v>7271075</v>
      </c>
      <c r="N81" s="80">
        <v>3642003</v>
      </c>
      <c r="O81" s="81">
        <v>10913078</v>
      </c>
      <c r="P81" s="81">
        <v>410000000</v>
      </c>
    </row>
    <row r="82" spans="1:16" x14ac:dyDescent="0.25">
      <c r="A82" s="75">
        <v>44409.74013888889</v>
      </c>
      <c r="B82" s="72" t="s">
        <v>206</v>
      </c>
      <c r="C82" s="76">
        <v>68841680</v>
      </c>
      <c r="D82" s="72" t="s">
        <v>109</v>
      </c>
      <c r="E82" s="72" t="s">
        <v>110</v>
      </c>
      <c r="F82" s="76">
        <v>41327777</v>
      </c>
      <c r="G82" s="76">
        <v>3850024</v>
      </c>
      <c r="H82" s="76">
        <v>9553489</v>
      </c>
      <c r="I82" s="76">
        <v>2873326</v>
      </c>
      <c r="J82" s="76">
        <v>316426237</v>
      </c>
      <c r="K82" s="76">
        <v>232666</v>
      </c>
      <c r="L82" s="72" t="s">
        <v>116</v>
      </c>
      <c r="M82" s="80">
        <v>3162515</v>
      </c>
      <c r="N82" s="80">
        <v>1915355</v>
      </c>
      <c r="O82" s="81">
        <v>5077870</v>
      </c>
      <c r="P82" s="81">
        <v>40000000</v>
      </c>
    </row>
    <row r="83" spans="1:16" x14ac:dyDescent="0.25">
      <c r="A83" s="94">
        <v>44409.749097222222</v>
      </c>
      <c r="B83" s="95" t="s">
        <v>207</v>
      </c>
      <c r="C83" s="96">
        <v>65563421</v>
      </c>
      <c r="D83" s="95" t="s">
        <v>109</v>
      </c>
      <c r="E83" s="95" t="s">
        <v>110</v>
      </c>
      <c r="F83" s="96">
        <v>49774874</v>
      </c>
      <c r="G83" s="96">
        <v>1347000</v>
      </c>
      <c r="H83" s="96">
        <v>7737414</v>
      </c>
      <c r="I83" s="96">
        <v>1074772</v>
      </c>
      <c r="J83" s="96">
        <v>281734675</v>
      </c>
      <c r="K83" s="96">
        <v>120980</v>
      </c>
      <c r="L83" s="95" t="s">
        <v>116</v>
      </c>
      <c r="M83" s="80">
        <v>916742</v>
      </c>
      <c r="N83" s="80">
        <v>504235</v>
      </c>
      <c r="O83" s="90">
        <v>1420977</v>
      </c>
      <c r="P83" s="81">
        <v>562756</v>
      </c>
    </row>
    <row r="84" spans="1:16" x14ac:dyDescent="0.25">
      <c r="A84" s="75">
        <v>44409.757685185185</v>
      </c>
      <c r="B84" s="72" t="s">
        <v>208</v>
      </c>
      <c r="C84" s="76">
        <v>70214698</v>
      </c>
      <c r="D84" s="72" t="s">
        <v>109</v>
      </c>
      <c r="E84" s="72" t="s">
        <v>113</v>
      </c>
      <c r="F84" s="76">
        <v>55440600</v>
      </c>
      <c r="G84" s="76">
        <v>1107600</v>
      </c>
      <c r="H84" s="76">
        <v>11772500</v>
      </c>
      <c r="I84" s="76">
        <v>3493687</v>
      </c>
      <c r="J84" s="76">
        <v>564151597</v>
      </c>
      <c r="K84" s="76">
        <v>204669</v>
      </c>
      <c r="L84" s="72" t="s">
        <v>116</v>
      </c>
      <c r="M84" s="80" t="s">
        <v>117</v>
      </c>
      <c r="N84" s="80" t="s">
        <v>117</v>
      </c>
      <c r="O84" s="81" t="s">
        <v>118</v>
      </c>
      <c r="P84" s="81" t="s">
        <v>117</v>
      </c>
    </row>
    <row r="85" spans="1:16" x14ac:dyDescent="0.25">
      <c r="A85" s="75">
        <v>44409.766793981478</v>
      </c>
      <c r="B85" s="72" t="s">
        <v>209</v>
      </c>
      <c r="C85" s="76">
        <v>7228182</v>
      </c>
      <c r="D85" s="72" t="s">
        <v>109</v>
      </c>
      <c r="E85" s="72" t="s">
        <v>113</v>
      </c>
      <c r="F85" s="76">
        <v>83985657</v>
      </c>
      <c r="G85" s="76">
        <v>5824117</v>
      </c>
      <c r="H85" s="76">
        <v>24642530</v>
      </c>
      <c r="I85" s="76">
        <v>11625297</v>
      </c>
      <c r="J85" s="76">
        <v>1358541299</v>
      </c>
      <c r="K85" s="76">
        <v>418542</v>
      </c>
      <c r="L85" s="72" t="s">
        <v>116</v>
      </c>
      <c r="M85" s="80">
        <v>5056404</v>
      </c>
      <c r="N85" s="80">
        <v>3040229</v>
      </c>
      <c r="O85" s="81">
        <v>8096633</v>
      </c>
      <c r="P85" s="81">
        <v>195000000</v>
      </c>
    </row>
    <row r="86" spans="1:16" x14ac:dyDescent="0.25">
      <c r="A86" s="75">
        <v>44409.773229166669</v>
      </c>
      <c r="B86" s="72" t="s">
        <v>210</v>
      </c>
      <c r="C86" s="76">
        <v>50080941</v>
      </c>
      <c r="D86" s="72" t="s">
        <v>109</v>
      </c>
      <c r="E86" s="72" t="s">
        <v>113</v>
      </c>
      <c r="F86" s="76">
        <v>62137255</v>
      </c>
      <c r="G86" s="76">
        <v>1899396</v>
      </c>
      <c r="H86" s="76">
        <v>8326808</v>
      </c>
      <c r="I86" s="76">
        <v>2094778</v>
      </c>
      <c r="J86" s="76">
        <v>1152685417</v>
      </c>
      <c r="K86" s="76">
        <v>216612</v>
      </c>
      <c r="L86" s="72" t="s">
        <v>116</v>
      </c>
      <c r="M86" s="80">
        <v>5733808</v>
      </c>
      <c r="N86" s="80">
        <v>1653778</v>
      </c>
      <c r="O86" s="81">
        <v>7387586</v>
      </c>
      <c r="P86" s="81">
        <v>135685417</v>
      </c>
    </row>
    <row r="87" spans="1:16" x14ac:dyDescent="0.25">
      <c r="A87" s="75">
        <v>44409.799768518518</v>
      </c>
      <c r="B87" s="72" t="s">
        <v>211</v>
      </c>
      <c r="C87" s="76">
        <v>37814532</v>
      </c>
      <c r="D87" s="72" t="s">
        <v>109</v>
      </c>
      <c r="E87" s="72" t="s">
        <v>110</v>
      </c>
      <c r="F87" s="76">
        <v>76388633</v>
      </c>
      <c r="G87" s="76">
        <v>2335289</v>
      </c>
      <c r="H87" s="76">
        <v>81835963</v>
      </c>
      <c r="I87" s="76">
        <v>11896610</v>
      </c>
      <c r="J87" s="76">
        <v>4245685168</v>
      </c>
      <c r="K87" s="76">
        <v>251771</v>
      </c>
      <c r="L87" s="72" t="s">
        <v>116</v>
      </c>
      <c r="M87" s="80">
        <v>7191729</v>
      </c>
      <c r="N87" s="80">
        <v>2900791</v>
      </c>
      <c r="O87" s="81">
        <v>10092520</v>
      </c>
      <c r="P87" s="81">
        <v>135000000</v>
      </c>
    </row>
    <row r="88" spans="1:16" x14ac:dyDescent="0.25">
      <c r="A88" s="75">
        <v>44409.8125</v>
      </c>
      <c r="B88" s="72" t="s">
        <v>212</v>
      </c>
      <c r="C88" s="76">
        <v>76255236</v>
      </c>
      <c r="D88" s="72" t="s">
        <v>109</v>
      </c>
      <c r="E88" s="72" t="s">
        <v>113</v>
      </c>
      <c r="F88" s="76">
        <v>34725775</v>
      </c>
      <c r="G88" s="76">
        <v>929615</v>
      </c>
      <c r="H88" s="76">
        <v>4845336</v>
      </c>
      <c r="I88" s="76">
        <v>1169120</v>
      </c>
      <c r="J88" s="76">
        <v>581619656</v>
      </c>
      <c r="K88" s="76">
        <v>350000</v>
      </c>
      <c r="L88" s="72" t="s">
        <v>116</v>
      </c>
      <c r="M88" s="80">
        <v>1854134</v>
      </c>
      <c r="N88" s="80">
        <v>1133025</v>
      </c>
      <c r="O88" s="90">
        <v>2987159</v>
      </c>
      <c r="P88" s="81">
        <v>184932723</v>
      </c>
    </row>
    <row r="89" spans="1:16" x14ac:dyDescent="0.25">
      <c r="A89" s="75">
        <v>44409.819780092592</v>
      </c>
      <c r="B89" s="72" t="s">
        <v>213</v>
      </c>
      <c r="C89" s="76">
        <v>55825132</v>
      </c>
      <c r="D89" s="72" t="s">
        <v>109</v>
      </c>
      <c r="E89" s="72" t="s">
        <v>113</v>
      </c>
      <c r="F89" s="76">
        <v>53339567</v>
      </c>
      <c r="G89" s="76">
        <v>2319551</v>
      </c>
      <c r="H89" s="76">
        <v>22567396</v>
      </c>
      <c r="I89" s="76">
        <v>3912412</v>
      </c>
      <c r="J89" s="76">
        <v>632584632</v>
      </c>
      <c r="K89" s="72" t="s">
        <v>214</v>
      </c>
      <c r="L89" s="72" t="s">
        <v>116</v>
      </c>
      <c r="M89" s="80">
        <v>4098538</v>
      </c>
      <c r="N89" s="80">
        <v>1793766</v>
      </c>
      <c r="O89" s="81">
        <v>5892304</v>
      </c>
      <c r="P89" s="81">
        <v>289827386</v>
      </c>
    </row>
    <row r="90" spans="1:16" x14ac:dyDescent="0.25">
      <c r="A90" s="94">
        <v>44409.82236111111</v>
      </c>
      <c r="B90" s="95" t="s">
        <v>215</v>
      </c>
      <c r="C90" s="96">
        <v>78414007</v>
      </c>
      <c r="D90" s="95" t="s">
        <v>109</v>
      </c>
      <c r="E90" s="95" t="s">
        <v>216</v>
      </c>
      <c r="F90" s="96">
        <v>40299991</v>
      </c>
      <c r="G90" s="96">
        <v>808830</v>
      </c>
      <c r="H90" s="96">
        <v>6113670</v>
      </c>
      <c r="I90" s="96">
        <v>1620595</v>
      </c>
      <c r="J90" s="96">
        <v>329259549</v>
      </c>
      <c r="K90" s="96">
        <v>118116</v>
      </c>
      <c r="L90" s="95" t="s">
        <v>116</v>
      </c>
      <c r="M90" s="80">
        <v>1549019</v>
      </c>
      <c r="N90" s="80">
        <v>951941</v>
      </c>
      <c r="O90" s="90">
        <v>2500960</v>
      </c>
      <c r="P90" s="81">
        <v>20000000</v>
      </c>
    </row>
    <row r="91" spans="1:16" x14ac:dyDescent="0.25">
      <c r="A91" s="75">
        <v>44409.829884259256</v>
      </c>
      <c r="B91" s="72" t="s">
        <v>217</v>
      </c>
      <c r="C91" s="76">
        <v>50068540</v>
      </c>
      <c r="D91" s="72" t="s">
        <v>109</v>
      </c>
      <c r="E91" s="72" t="s">
        <v>113</v>
      </c>
      <c r="F91" s="76">
        <v>60810000</v>
      </c>
      <c r="G91" s="76">
        <v>1928082</v>
      </c>
      <c r="H91" s="76">
        <v>14850901</v>
      </c>
      <c r="I91" s="76">
        <v>4948561</v>
      </c>
      <c r="J91" s="76">
        <v>1436594384</v>
      </c>
      <c r="K91" s="76">
        <v>187905</v>
      </c>
      <c r="L91" s="72" t="s">
        <v>116</v>
      </c>
      <c r="M91" s="80">
        <v>3320713</v>
      </c>
      <c r="N91" s="80">
        <v>2166756</v>
      </c>
      <c r="O91" s="81">
        <v>5487469</v>
      </c>
      <c r="P91" s="81">
        <v>30238191</v>
      </c>
    </row>
    <row r="92" spans="1:16" x14ac:dyDescent="0.25">
      <c r="A92" s="75">
        <v>44409.852997685186</v>
      </c>
      <c r="B92" s="72" t="s">
        <v>218</v>
      </c>
      <c r="C92" s="76">
        <v>68269983</v>
      </c>
      <c r="D92" s="72" t="s">
        <v>109</v>
      </c>
      <c r="E92" s="72" t="s">
        <v>113</v>
      </c>
      <c r="F92" s="76">
        <v>40276628</v>
      </c>
      <c r="G92" s="76">
        <v>2392675</v>
      </c>
      <c r="H92" s="76">
        <v>12461618</v>
      </c>
      <c r="I92" s="76">
        <v>3591096</v>
      </c>
      <c r="J92" s="76">
        <v>1306348112</v>
      </c>
      <c r="K92" s="76">
        <v>240125</v>
      </c>
      <c r="L92" s="72" t="s">
        <v>116</v>
      </c>
      <c r="M92" s="80">
        <v>3873777</v>
      </c>
      <c r="N92" s="80">
        <v>2608469</v>
      </c>
      <c r="O92" s="81">
        <v>6482246</v>
      </c>
      <c r="P92" s="81">
        <v>204006891</v>
      </c>
    </row>
    <row r="93" spans="1:16" x14ac:dyDescent="0.25">
      <c r="A93" s="75">
        <v>44409.882743055554</v>
      </c>
      <c r="B93" s="72" t="s">
        <v>219</v>
      </c>
      <c r="C93" s="76">
        <v>78306594</v>
      </c>
      <c r="D93" s="72" t="s">
        <v>109</v>
      </c>
      <c r="E93" s="72" t="s">
        <v>113</v>
      </c>
      <c r="F93" s="76">
        <v>35504750</v>
      </c>
      <c r="G93" s="76">
        <v>1105185</v>
      </c>
      <c r="H93" s="76">
        <v>6335050</v>
      </c>
      <c r="I93" s="76">
        <v>3197883</v>
      </c>
      <c r="J93" s="76">
        <v>566311299</v>
      </c>
      <c r="K93" s="91">
        <v>158085</v>
      </c>
      <c r="L93" s="72" t="s">
        <v>116</v>
      </c>
      <c r="M93" s="80">
        <v>3062050</v>
      </c>
      <c r="N93" s="80">
        <v>2175755</v>
      </c>
      <c r="O93" s="81">
        <v>5237805</v>
      </c>
      <c r="P93" s="81">
        <v>54999999</v>
      </c>
    </row>
    <row r="94" spans="1:16" x14ac:dyDescent="0.25">
      <c r="A94" s="75">
        <v>44409.932662037034</v>
      </c>
      <c r="B94" s="72" t="s">
        <v>220</v>
      </c>
      <c r="C94" s="76">
        <v>54444421</v>
      </c>
      <c r="D94" s="72" t="s">
        <v>109</v>
      </c>
      <c r="E94" s="72" t="s">
        <v>113</v>
      </c>
      <c r="F94" s="76">
        <v>46406606</v>
      </c>
      <c r="G94" s="76">
        <v>3949547</v>
      </c>
      <c r="H94" s="76">
        <v>17725134</v>
      </c>
      <c r="I94" s="76">
        <v>5321063</v>
      </c>
      <c r="J94" s="76">
        <v>4370934481</v>
      </c>
      <c r="K94" s="76">
        <v>207410</v>
      </c>
      <c r="L94" s="72" t="s">
        <v>116</v>
      </c>
      <c r="M94" s="80" t="s">
        <v>117</v>
      </c>
      <c r="N94" s="80" t="s">
        <v>117</v>
      </c>
      <c r="O94" s="81" t="s">
        <v>118</v>
      </c>
      <c r="P94" s="81" t="s">
        <v>117</v>
      </c>
    </row>
    <row r="95" spans="1:16" x14ac:dyDescent="0.25">
      <c r="A95" s="75">
        <v>44409.934872685182</v>
      </c>
      <c r="B95" s="72" t="s">
        <v>221</v>
      </c>
      <c r="C95" s="76">
        <v>37726020</v>
      </c>
      <c r="D95" s="72" t="s">
        <v>109</v>
      </c>
      <c r="E95" s="72" t="s">
        <v>113</v>
      </c>
      <c r="F95" s="76">
        <v>74503293</v>
      </c>
      <c r="G95" s="76">
        <v>3468471</v>
      </c>
      <c r="H95" s="76">
        <v>45429108</v>
      </c>
      <c r="I95" s="76">
        <v>8300835</v>
      </c>
      <c r="J95" s="96">
        <v>295940000</v>
      </c>
      <c r="K95" s="76">
        <v>163377</v>
      </c>
      <c r="L95" s="72" t="s">
        <v>116</v>
      </c>
      <c r="M95" s="80">
        <v>4014626</v>
      </c>
      <c r="N95" s="80">
        <v>3047873</v>
      </c>
      <c r="O95" s="81">
        <v>7062499</v>
      </c>
      <c r="P95" s="81">
        <v>-2787328962</v>
      </c>
    </row>
    <row r="96" spans="1:16" x14ac:dyDescent="0.25">
      <c r="A96" s="83">
        <v>44409.943668981483</v>
      </c>
      <c r="B96" s="84" t="s">
        <v>222</v>
      </c>
      <c r="C96" s="85">
        <v>78741843</v>
      </c>
      <c r="D96" s="84" t="s">
        <v>109</v>
      </c>
      <c r="E96" s="84" t="s">
        <v>216</v>
      </c>
      <c r="F96" s="85">
        <v>35372915</v>
      </c>
      <c r="G96" s="85">
        <v>1124157</v>
      </c>
      <c r="H96" s="85">
        <v>2197139</v>
      </c>
      <c r="I96" s="85">
        <v>1097197</v>
      </c>
      <c r="J96" s="85">
        <v>856880458</v>
      </c>
      <c r="K96" s="85">
        <v>117706</v>
      </c>
      <c r="L96" s="84" t="s">
        <v>116</v>
      </c>
      <c r="M96" s="80">
        <v>514895</v>
      </c>
      <c r="N96" s="80">
        <v>614800</v>
      </c>
      <c r="O96" s="90">
        <v>1129695</v>
      </c>
      <c r="P96" s="81">
        <v>150000000</v>
      </c>
    </row>
    <row r="97" spans="1:16" x14ac:dyDescent="0.25">
      <c r="A97" s="83">
        <v>44409.964131944442</v>
      </c>
      <c r="B97" s="84" t="s">
        <v>223</v>
      </c>
      <c r="C97" s="85">
        <v>78731974</v>
      </c>
      <c r="D97" s="84" t="s">
        <v>109</v>
      </c>
      <c r="E97" s="84" t="s">
        <v>224</v>
      </c>
      <c r="F97" s="85">
        <v>31857426</v>
      </c>
      <c r="G97" s="85">
        <v>305983</v>
      </c>
      <c r="H97" s="85">
        <v>687158</v>
      </c>
      <c r="I97" s="85">
        <v>163968</v>
      </c>
      <c r="J97" s="85">
        <v>98850000</v>
      </c>
      <c r="K97" s="85">
        <v>154962</v>
      </c>
      <c r="L97" s="84" t="s">
        <v>116</v>
      </c>
      <c r="M97" s="80">
        <v>325152</v>
      </c>
      <c r="N97" s="80">
        <v>115113</v>
      </c>
      <c r="O97" s="90">
        <v>440265</v>
      </c>
      <c r="P97" s="81">
        <v>84000000</v>
      </c>
    </row>
    <row r="98" spans="1:16" x14ac:dyDescent="0.25">
      <c r="A98" s="75">
        <v>44409.969537037039</v>
      </c>
      <c r="B98" s="72" t="s">
        <v>225</v>
      </c>
      <c r="C98" s="76">
        <v>11696780</v>
      </c>
      <c r="D98" s="72" t="s">
        <v>109</v>
      </c>
      <c r="E98" s="72" t="s">
        <v>113</v>
      </c>
      <c r="F98" s="76">
        <v>66766753</v>
      </c>
      <c r="G98" s="76">
        <v>5040294</v>
      </c>
      <c r="H98" s="76">
        <v>18422038</v>
      </c>
      <c r="I98" s="76">
        <v>10520992</v>
      </c>
      <c r="J98" s="76">
        <v>12970506541</v>
      </c>
      <c r="K98" s="76">
        <v>244393</v>
      </c>
      <c r="L98" s="72" t="s">
        <v>116</v>
      </c>
      <c r="M98" s="80">
        <v>5037124</v>
      </c>
      <c r="N98" s="80">
        <v>3671167</v>
      </c>
      <c r="O98" s="81">
        <v>8708291</v>
      </c>
      <c r="P98" s="81">
        <v>405000000</v>
      </c>
    </row>
    <row r="99" spans="1:16" x14ac:dyDescent="0.25">
      <c r="A99" s="94">
        <v>44409.998368055552</v>
      </c>
      <c r="B99" s="95" t="s">
        <v>226</v>
      </c>
      <c r="C99" s="96">
        <v>77996989</v>
      </c>
      <c r="D99" s="95" t="s">
        <v>109</v>
      </c>
      <c r="E99" s="95" t="s">
        <v>216</v>
      </c>
      <c r="F99" s="96">
        <v>38637528</v>
      </c>
      <c r="G99" s="96">
        <v>279974</v>
      </c>
      <c r="H99" s="96">
        <v>2714177</v>
      </c>
      <c r="I99" s="96">
        <v>891167</v>
      </c>
      <c r="J99" s="96">
        <v>608205414</v>
      </c>
      <c r="K99" s="96">
        <v>110332</v>
      </c>
      <c r="L99" s="95" t="s">
        <v>116</v>
      </c>
      <c r="M99" s="80">
        <v>464820</v>
      </c>
      <c r="N99" s="80">
        <v>561076</v>
      </c>
      <c r="O99" s="90">
        <v>1025896</v>
      </c>
      <c r="P99" s="81">
        <v>35000000</v>
      </c>
    </row>
    <row r="100" spans="1:16" x14ac:dyDescent="0.25">
      <c r="A100" s="75">
        <v>44410.025266203702</v>
      </c>
      <c r="B100" s="72" t="s">
        <v>227</v>
      </c>
      <c r="C100" s="76">
        <v>69788433</v>
      </c>
      <c r="D100" s="72" t="s">
        <v>109</v>
      </c>
      <c r="E100" s="72" t="s">
        <v>113</v>
      </c>
      <c r="F100" s="76">
        <v>4780000</v>
      </c>
      <c r="G100" s="76">
        <v>651000</v>
      </c>
      <c r="H100" s="76">
        <v>5300000</v>
      </c>
      <c r="I100" s="76">
        <v>1600000</v>
      </c>
      <c r="J100" s="76">
        <v>9400000</v>
      </c>
      <c r="K100" s="76">
        <v>152000</v>
      </c>
      <c r="L100" s="72" t="s">
        <v>116</v>
      </c>
      <c r="M100" s="80" t="s">
        <v>117</v>
      </c>
      <c r="N100" s="80" t="s">
        <v>117</v>
      </c>
      <c r="O100" s="81" t="s">
        <v>118</v>
      </c>
      <c r="P100" s="81" t="s">
        <v>117</v>
      </c>
    </row>
    <row r="101" spans="1:16" x14ac:dyDescent="0.25">
      <c r="A101" s="75">
        <v>44410.039675925924</v>
      </c>
      <c r="B101" s="72" t="s">
        <v>228</v>
      </c>
      <c r="C101" s="76">
        <v>37750251</v>
      </c>
      <c r="D101" s="72" t="s">
        <v>109</v>
      </c>
      <c r="E101" s="72" t="s">
        <v>113</v>
      </c>
      <c r="F101" s="76">
        <v>50431293</v>
      </c>
      <c r="G101" s="76">
        <v>4222048</v>
      </c>
      <c r="H101" s="76">
        <v>20220402</v>
      </c>
      <c r="I101" s="76">
        <v>3635316</v>
      </c>
      <c r="J101" s="76">
        <v>744908405</v>
      </c>
      <c r="K101" s="76">
        <v>139000</v>
      </c>
      <c r="L101" s="72" t="s">
        <v>116</v>
      </c>
      <c r="M101" s="80">
        <v>3543402</v>
      </c>
      <c r="N101" s="80">
        <v>1515316</v>
      </c>
      <c r="O101" s="81">
        <v>5058718</v>
      </c>
      <c r="P101" s="81">
        <v>25008405</v>
      </c>
    </row>
    <row r="102" spans="1:16" x14ac:dyDescent="0.25">
      <c r="A102" s="75">
        <v>44410.049224537041</v>
      </c>
      <c r="B102" s="72" t="s">
        <v>229</v>
      </c>
      <c r="C102" s="76">
        <v>57934611</v>
      </c>
      <c r="D102" s="72" t="s">
        <v>109</v>
      </c>
      <c r="E102" s="72" t="s">
        <v>110</v>
      </c>
      <c r="F102" s="76">
        <v>35422543</v>
      </c>
      <c r="G102" s="76">
        <v>2644452</v>
      </c>
      <c r="H102" s="76">
        <v>29345245</v>
      </c>
      <c r="I102" s="76">
        <v>4365432</v>
      </c>
      <c r="J102" s="76">
        <v>481421245</v>
      </c>
      <c r="K102" s="76">
        <v>301345</v>
      </c>
      <c r="L102" s="72" t="s">
        <v>116</v>
      </c>
      <c r="M102" s="80" t="s">
        <v>117</v>
      </c>
      <c r="N102" s="80" t="s">
        <v>117</v>
      </c>
      <c r="O102" s="81" t="s">
        <v>118</v>
      </c>
      <c r="P102" s="81" t="s">
        <v>117</v>
      </c>
    </row>
    <row r="103" spans="1:16" x14ac:dyDescent="0.25">
      <c r="A103" s="75">
        <v>44410.050358796296</v>
      </c>
      <c r="B103" s="72" t="s">
        <v>230</v>
      </c>
      <c r="C103" s="76">
        <v>49966024</v>
      </c>
      <c r="D103" s="72" t="s">
        <v>109</v>
      </c>
      <c r="E103" s="72" t="s">
        <v>113</v>
      </c>
      <c r="F103" s="76">
        <v>70744800</v>
      </c>
      <c r="G103" s="76">
        <v>2623993</v>
      </c>
      <c r="H103" s="76">
        <v>26517552</v>
      </c>
      <c r="I103" s="76">
        <v>7859139</v>
      </c>
      <c r="J103" s="76">
        <v>512509508</v>
      </c>
      <c r="K103" s="76">
        <v>186473</v>
      </c>
      <c r="L103" s="72" t="s">
        <v>116</v>
      </c>
      <c r="M103" s="80">
        <v>4629448</v>
      </c>
      <c r="N103" s="80">
        <v>2697733</v>
      </c>
      <c r="O103" s="81">
        <v>7327181</v>
      </c>
      <c r="P103" s="81">
        <v>40000000</v>
      </c>
    </row>
    <row r="104" spans="1:16" x14ac:dyDescent="0.25">
      <c r="A104" s="75">
        <v>44410.066377314812</v>
      </c>
      <c r="B104" s="72" t="s">
        <v>231</v>
      </c>
      <c r="C104" s="76">
        <v>20026505</v>
      </c>
      <c r="D104" s="72" t="s">
        <v>109</v>
      </c>
      <c r="E104" s="72" t="s">
        <v>113</v>
      </c>
      <c r="F104" s="76">
        <v>54045648</v>
      </c>
      <c r="G104" s="76">
        <v>5874831</v>
      </c>
      <c r="H104" s="76">
        <v>21559072</v>
      </c>
      <c r="I104" s="76">
        <v>6056948</v>
      </c>
      <c r="J104" s="76">
        <v>5179760350</v>
      </c>
      <c r="K104" s="76">
        <v>191608</v>
      </c>
      <c r="L104" s="72" t="s">
        <v>116</v>
      </c>
      <c r="M104" s="80">
        <v>4309871</v>
      </c>
      <c r="N104" s="80">
        <v>2860198</v>
      </c>
      <c r="O104" s="81">
        <v>7170069</v>
      </c>
      <c r="P104" s="81">
        <v>205073678</v>
      </c>
    </row>
    <row r="105" spans="1:16" x14ac:dyDescent="0.25">
      <c r="A105" s="83">
        <v>44410.094942129632</v>
      </c>
      <c r="B105" s="84" t="s">
        <v>232</v>
      </c>
      <c r="C105" s="85">
        <v>12991679</v>
      </c>
      <c r="D105" s="84" t="s">
        <v>109</v>
      </c>
      <c r="E105" s="84" t="s">
        <v>113</v>
      </c>
      <c r="F105" s="85">
        <v>70.5</v>
      </c>
      <c r="G105" s="85">
        <v>5924848</v>
      </c>
      <c r="H105" s="85">
        <v>27300000</v>
      </c>
      <c r="I105" s="85">
        <v>207000000</v>
      </c>
      <c r="J105" s="85">
        <v>1830000000</v>
      </c>
      <c r="K105" s="85">
        <v>3000000</v>
      </c>
      <c r="L105" s="84" t="s">
        <v>116</v>
      </c>
      <c r="M105" s="80" t="s">
        <v>117</v>
      </c>
      <c r="N105" s="80" t="s">
        <v>117</v>
      </c>
      <c r="O105" s="81" t="s">
        <v>233</v>
      </c>
      <c r="P105" s="81" t="s">
        <v>117</v>
      </c>
    </row>
    <row r="106" spans="1:16" x14ac:dyDescent="0.25">
      <c r="A106" s="75">
        <v>44410.105856481481</v>
      </c>
      <c r="B106" s="72" t="s">
        <v>165</v>
      </c>
      <c r="C106" s="76">
        <v>78397701</v>
      </c>
      <c r="D106" s="72" t="s">
        <v>109</v>
      </c>
      <c r="E106" s="72" t="s">
        <v>113</v>
      </c>
      <c r="F106" s="76">
        <v>67798563</v>
      </c>
      <c r="G106" s="76">
        <v>1467680</v>
      </c>
      <c r="H106" s="76">
        <v>28578581</v>
      </c>
      <c r="I106" s="76">
        <v>8411580</v>
      </c>
      <c r="J106" s="76">
        <v>172967941</v>
      </c>
      <c r="K106" s="76">
        <v>187752</v>
      </c>
      <c r="L106" s="72" t="s">
        <v>116</v>
      </c>
      <c r="M106" s="80">
        <v>8078581</v>
      </c>
      <c r="N106" s="80">
        <v>5021580</v>
      </c>
      <c r="O106" s="81">
        <v>13100161</v>
      </c>
      <c r="P106" s="81">
        <v>13800941</v>
      </c>
    </row>
    <row r="107" spans="1:16" x14ac:dyDescent="0.25">
      <c r="A107" s="75">
        <v>44410.159895833334</v>
      </c>
      <c r="B107" s="72" t="s">
        <v>234</v>
      </c>
      <c r="C107" s="76">
        <v>36928561</v>
      </c>
      <c r="D107" s="72" t="s">
        <v>109</v>
      </c>
      <c r="E107" s="72" t="s">
        <v>113</v>
      </c>
      <c r="F107" s="76">
        <v>51000000</v>
      </c>
      <c r="G107" s="76">
        <v>4027000</v>
      </c>
      <c r="H107" s="76">
        <v>44830000</v>
      </c>
      <c r="I107" s="76">
        <v>12800000</v>
      </c>
      <c r="J107" s="76">
        <v>1750000000</v>
      </c>
      <c r="K107" s="76">
        <v>180000</v>
      </c>
      <c r="L107" s="72" t="s">
        <v>116</v>
      </c>
      <c r="M107" s="80">
        <v>4530000</v>
      </c>
      <c r="N107" s="80">
        <v>3500000</v>
      </c>
      <c r="O107" s="81">
        <v>8030000</v>
      </c>
      <c r="P107" s="81">
        <v>620000000</v>
      </c>
    </row>
    <row r="108" spans="1:16" x14ac:dyDescent="0.25">
      <c r="A108" s="75">
        <v>44410.191087962965</v>
      </c>
      <c r="B108" s="72" t="s">
        <v>235</v>
      </c>
      <c r="C108" s="76">
        <v>34023637</v>
      </c>
      <c r="D108" s="72" t="s">
        <v>109</v>
      </c>
      <c r="E108" s="72" t="s">
        <v>113</v>
      </c>
      <c r="F108" s="76">
        <v>60587984</v>
      </c>
      <c r="G108" s="76">
        <v>6440031</v>
      </c>
      <c r="H108" s="76">
        <v>33244169</v>
      </c>
      <c r="I108" s="76">
        <v>11211295</v>
      </c>
      <c r="J108" s="76">
        <v>2023315502</v>
      </c>
      <c r="K108" s="76">
        <v>288455</v>
      </c>
      <c r="L108" s="72" t="s">
        <v>116</v>
      </c>
      <c r="M108" s="80">
        <v>5847256</v>
      </c>
      <c r="N108" s="80">
        <v>4825669</v>
      </c>
      <c r="O108" s="81">
        <v>10672925</v>
      </c>
      <c r="P108" s="81">
        <v>229715489</v>
      </c>
    </row>
    <row r="109" spans="1:16" x14ac:dyDescent="0.25">
      <c r="A109" s="75">
        <v>44410.193159722221</v>
      </c>
      <c r="B109" s="72" t="s">
        <v>236</v>
      </c>
      <c r="C109" s="76">
        <v>68310864</v>
      </c>
      <c r="D109" s="72" t="s">
        <v>109</v>
      </c>
      <c r="E109" s="72" t="s">
        <v>110</v>
      </c>
      <c r="F109" s="76">
        <v>41051286</v>
      </c>
      <c r="G109" s="76">
        <v>1615992</v>
      </c>
      <c r="H109" s="76">
        <v>10322407</v>
      </c>
      <c r="I109" s="76">
        <v>2826238</v>
      </c>
      <c r="J109" s="76">
        <v>592818493</v>
      </c>
      <c r="K109" s="76">
        <v>191690</v>
      </c>
      <c r="L109" s="72" t="s">
        <v>116</v>
      </c>
      <c r="M109" s="80">
        <v>3312744</v>
      </c>
      <c r="N109" s="80">
        <v>1832263</v>
      </c>
      <c r="O109" s="81">
        <v>5145007</v>
      </c>
      <c r="P109" s="81">
        <v>330000001</v>
      </c>
    </row>
    <row r="110" spans="1:16" x14ac:dyDescent="0.25">
      <c r="A110" s="75">
        <v>44410.198298611111</v>
      </c>
      <c r="B110" s="72" t="s">
        <v>237</v>
      </c>
      <c r="C110" s="76">
        <v>72570809</v>
      </c>
      <c r="D110" s="72" t="s">
        <v>109</v>
      </c>
      <c r="E110" s="72" t="s">
        <v>113</v>
      </c>
      <c r="F110" s="76">
        <v>61209918</v>
      </c>
      <c r="G110" s="76">
        <v>2096525</v>
      </c>
      <c r="H110" s="76">
        <v>28651754</v>
      </c>
      <c r="I110" s="76">
        <v>4162185</v>
      </c>
      <c r="J110" s="76">
        <v>1674506119</v>
      </c>
      <c r="K110" s="76">
        <v>198616</v>
      </c>
      <c r="L110" s="72" t="s">
        <v>116</v>
      </c>
      <c r="M110" s="80">
        <v>4744898</v>
      </c>
      <c r="N110" s="80">
        <v>2790018</v>
      </c>
      <c r="O110" s="81">
        <v>7534916</v>
      </c>
      <c r="P110" s="81">
        <v>520000000</v>
      </c>
    </row>
    <row r="111" spans="1:16" x14ac:dyDescent="0.25">
      <c r="A111" s="75">
        <v>44410.285254629627</v>
      </c>
      <c r="B111" s="72" t="s">
        <v>238</v>
      </c>
      <c r="C111" s="76">
        <v>37809560</v>
      </c>
      <c r="D111" s="72" t="s">
        <v>109</v>
      </c>
      <c r="E111" s="72" t="s">
        <v>113</v>
      </c>
      <c r="F111" s="76">
        <v>48151514</v>
      </c>
      <c r="G111" s="76">
        <v>4054403</v>
      </c>
      <c r="H111" s="76">
        <v>15706684</v>
      </c>
      <c r="I111" s="76">
        <v>4120929</v>
      </c>
      <c r="J111" s="76">
        <v>1072854901</v>
      </c>
      <c r="K111" s="76">
        <v>160184</v>
      </c>
      <c r="L111" s="72" t="s">
        <v>116</v>
      </c>
      <c r="M111" s="80" t="s">
        <v>117</v>
      </c>
      <c r="N111" s="80" t="s">
        <v>117</v>
      </c>
      <c r="O111" s="81" t="s">
        <v>118</v>
      </c>
      <c r="P111" s="81" t="s">
        <v>117</v>
      </c>
    </row>
    <row r="112" spans="1:16" x14ac:dyDescent="0.25">
      <c r="A112" s="75">
        <v>44410.347592592596</v>
      </c>
      <c r="B112" s="72" t="s">
        <v>239</v>
      </c>
      <c r="C112" s="76">
        <v>65889876</v>
      </c>
      <c r="D112" s="72" t="s">
        <v>109</v>
      </c>
      <c r="E112" s="72" t="s">
        <v>113</v>
      </c>
      <c r="F112" s="76">
        <v>31410771</v>
      </c>
      <c r="G112" s="76">
        <v>2842482</v>
      </c>
      <c r="H112" s="76">
        <v>17324325</v>
      </c>
      <c r="I112" s="76">
        <v>2294128</v>
      </c>
      <c r="J112" s="76">
        <v>819226210</v>
      </c>
      <c r="K112" s="76">
        <v>180438</v>
      </c>
      <c r="L112" s="72" t="s">
        <v>116</v>
      </c>
      <c r="M112" s="80">
        <v>3989042</v>
      </c>
      <c r="N112" s="80">
        <v>1364713</v>
      </c>
      <c r="O112" s="81">
        <v>5353755</v>
      </c>
      <c r="P112" s="81">
        <v>245000008</v>
      </c>
    </row>
    <row r="113" spans="1:16" x14ac:dyDescent="0.25">
      <c r="A113" s="75">
        <v>44410.354097222225</v>
      </c>
      <c r="B113" s="72" t="s">
        <v>240</v>
      </c>
      <c r="C113" s="76">
        <v>27339446</v>
      </c>
      <c r="D113" s="72" t="s">
        <v>109</v>
      </c>
      <c r="E113" s="72" t="s">
        <v>113</v>
      </c>
      <c r="F113" s="76">
        <v>5470000</v>
      </c>
      <c r="G113" s="76">
        <v>4921370</v>
      </c>
      <c r="H113" s="76">
        <v>30000000</v>
      </c>
      <c r="I113" s="76">
        <v>12000000</v>
      </c>
      <c r="J113" s="76">
        <v>3551000000</v>
      </c>
      <c r="K113" s="76">
        <v>245000</v>
      </c>
      <c r="L113" s="72" t="s">
        <v>116</v>
      </c>
      <c r="M113" s="80">
        <v>8000000</v>
      </c>
      <c r="N113" s="80">
        <v>4000000</v>
      </c>
      <c r="O113" s="81">
        <v>12000000</v>
      </c>
      <c r="P113" s="81">
        <v>551000000</v>
      </c>
    </row>
    <row r="114" spans="1:16" x14ac:dyDescent="0.25">
      <c r="A114" s="75">
        <v>44410.356736111113</v>
      </c>
      <c r="B114" s="72" t="s">
        <v>241</v>
      </c>
      <c r="C114" s="76">
        <v>65680405</v>
      </c>
      <c r="D114" s="72" t="s">
        <v>109</v>
      </c>
      <c r="E114" s="72" t="s">
        <v>113</v>
      </c>
      <c r="F114" s="76">
        <v>43000000</v>
      </c>
      <c r="G114" s="76">
        <v>2114208</v>
      </c>
      <c r="H114" s="76">
        <v>30400836</v>
      </c>
      <c r="I114" s="76">
        <v>5563619</v>
      </c>
      <c r="J114" s="76">
        <v>3297960561</v>
      </c>
      <c r="K114" s="76">
        <v>181000</v>
      </c>
      <c r="L114" s="72" t="s">
        <v>116</v>
      </c>
      <c r="M114" s="80">
        <v>5602530</v>
      </c>
      <c r="N114" s="80">
        <v>2832783</v>
      </c>
      <c r="O114" s="81">
        <v>8435313</v>
      </c>
      <c r="P114" s="81">
        <v>393570561</v>
      </c>
    </row>
    <row r="115" spans="1:16" x14ac:dyDescent="0.25">
      <c r="A115" s="75">
        <v>44410.391388888886</v>
      </c>
      <c r="B115" s="72" t="s">
        <v>242</v>
      </c>
      <c r="C115" s="76">
        <v>24291322</v>
      </c>
      <c r="D115" s="72" t="s">
        <v>109</v>
      </c>
      <c r="E115" s="72" t="s">
        <v>113</v>
      </c>
      <c r="F115" s="76">
        <v>84857239</v>
      </c>
      <c r="G115" s="76">
        <v>9920999</v>
      </c>
      <c r="H115" s="76">
        <v>94037826</v>
      </c>
      <c r="I115" s="76">
        <v>19815529</v>
      </c>
      <c r="J115" s="76">
        <v>12338041079</v>
      </c>
      <c r="K115" s="76">
        <v>193601</v>
      </c>
      <c r="L115" s="72" t="s">
        <v>116</v>
      </c>
      <c r="M115" s="80" t="s">
        <v>117</v>
      </c>
      <c r="N115" s="80" t="s">
        <v>117</v>
      </c>
      <c r="O115" s="81" t="s">
        <v>118</v>
      </c>
      <c r="P115" s="81" t="s">
        <v>117</v>
      </c>
    </row>
    <row r="116" spans="1:16" x14ac:dyDescent="0.25">
      <c r="A116" s="75">
        <v>44409.538425925923</v>
      </c>
      <c r="B116" s="72" t="s">
        <v>243</v>
      </c>
      <c r="C116" s="76">
        <v>22857027</v>
      </c>
      <c r="D116" s="72" t="s">
        <v>109</v>
      </c>
      <c r="E116" s="72" t="s">
        <v>113</v>
      </c>
      <c r="F116" s="76">
        <v>88</v>
      </c>
      <c r="G116" s="76">
        <v>5904153</v>
      </c>
      <c r="H116" s="76">
        <v>95515185</v>
      </c>
      <c r="I116" s="76">
        <v>49966034</v>
      </c>
      <c r="J116" s="76">
        <v>7793067400</v>
      </c>
      <c r="K116" s="72" t="s">
        <v>244</v>
      </c>
      <c r="L116" s="72" t="s">
        <v>245</v>
      </c>
      <c r="M116" s="80">
        <v>16941062</v>
      </c>
      <c r="N116" s="80">
        <v>12480549</v>
      </c>
      <c r="O116" s="81">
        <v>29421611</v>
      </c>
      <c r="P116" s="81">
        <v>174997400</v>
      </c>
    </row>
    <row r="117" spans="1:16" x14ac:dyDescent="0.25">
      <c r="A117" s="75">
        <v>44410.241400462961</v>
      </c>
      <c r="B117" s="72" t="s">
        <v>246</v>
      </c>
      <c r="C117" s="76">
        <v>78409228</v>
      </c>
      <c r="D117" s="72" t="s">
        <v>109</v>
      </c>
      <c r="E117" s="72" t="s">
        <v>113</v>
      </c>
      <c r="F117" s="76">
        <v>82000000</v>
      </c>
      <c r="G117" s="76">
        <v>2400000</v>
      </c>
      <c r="H117" s="76">
        <v>63000000</v>
      </c>
      <c r="I117" s="76">
        <v>21000000</v>
      </c>
      <c r="J117" s="76">
        <v>292000000</v>
      </c>
      <c r="K117" s="76">
        <v>280000</v>
      </c>
      <c r="L117" s="72" t="s">
        <v>245</v>
      </c>
      <c r="M117" s="80">
        <v>20000000</v>
      </c>
      <c r="N117" s="80">
        <v>8000000</v>
      </c>
      <c r="O117" s="81">
        <v>28000000</v>
      </c>
      <c r="P117" s="81">
        <v>19000000</v>
      </c>
    </row>
    <row r="118" spans="1:16" x14ac:dyDescent="0.25">
      <c r="A118" s="75">
        <v>44410.249803240738</v>
      </c>
      <c r="B118" s="72" t="s">
        <v>247</v>
      </c>
      <c r="C118" s="76">
        <v>78752253</v>
      </c>
      <c r="D118" s="72" t="s">
        <v>109</v>
      </c>
      <c r="E118" s="72" t="s">
        <v>113</v>
      </c>
      <c r="F118" s="76">
        <v>77000000</v>
      </c>
      <c r="G118" s="76">
        <v>6000000</v>
      </c>
      <c r="H118" s="76">
        <v>69200000</v>
      </c>
      <c r="I118" s="76">
        <v>19000000</v>
      </c>
      <c r="J118" s="76">
        <v>2100000000</v>
      </c>
      <c r="K118" s="76">
        <v>130000</v>
      </c>
      <c r="L118" s="72" t="s">
        <v>245</v>
      </c>
      <c r="M118" s="80" t="s">
        <v>117</v>
      </c>
      <c r="N118" s="80" t="s">
        <v>117</v>
      </c>
      <c r="O118" s="81" t="s">
        <v>118</v>
      </c>
      <c r="P118" s="81" t="s">
        <v>117</v>
      </c>
    </row>
    <row r="119" spans="1:16" x14ac:dyDescent="0.25">
      <c r="A119" s="83">
        <v>44410.406284722223</v>
      </c>
      <c r="B119" s="84" t="s">
        <v>248</v>
      </c>
      <c r="C119" s="85">
        <v>78992446</v>
      </c>
      <c r="D119" s="84" t="s">
        <v>109</v>
      </c>
      <c r="E119" s="84" t="s">
        <v>113</v>
      </c>
      <c r="F119" s="85">
        <v>39000000</v>
      </c>
      <c r="G119" s="85">
        <v>1160000</v>
      </c>
      <c r="H119" s="85">
        <v>12000000</v>
      </c>
      <c r="I119" s="85">
        <v>1400000</v>
      </c>
      <c r="J119" s="85">
        <v>134000000</v>
      </c>
      <c r="K119" s="85">
        <v>182000</v>
      </c>
      <c r="L119" s="84" t="s">
        <v>116</v>
      </c>
      <c r="M119" s="80">
        <v>2010000</v>
      </c>
      <c r="N119" s="80">
        <v>726000</v>
      </c>
      <c r="O119" s="90">
        <v>2736000</v>
      </c>
      <c r="P119" s="81">
        <v>19000000</v>
      </c>
    </row>
    <row r="120" spans="1:16" x14ac:dyDescent="0.25">
      <c r="A120" s="75">
        <v>44410.41133101852</v>
      </c>
      <c r="B120" s="72" t="s">
        <v>249</v>
      </c>
      <c r="C120" s="76">
        <v>68565039</v>
      </c>
      <c r="D120" s="72" t="s">
        <v>109</v>
      </c>
      <c r="E120" s="72" t="s">
        <v>113</v>
      </c>
      <c r="F120" s="76">
        <v>51640654</v>
      </c>
      <c r="G120" s="76">
        <v>988783</v>
      </c>
      <c r="H120" s="76">
        <v>12464191</v>
      </c>
      <c r="I120" s="76">
        <v>3615020</v>
      </c>
      <c r="J120" s="76">
        <v>247600566</v>
      </c>
      <c r="K120" s="76">
        <v>177189</v>
      </c>
      <c r="L120" s="72" t="s">
        <v>116</v>
      </c>
      <c r="M120" s="80" t="s">
        <v>117</v>
      </c>
      <c r="N120" s="80" t="s">
        <v>117</v>
      </c>
      <c r="O120" s="81" t="s">
        <v>118</v>
      </c>
      <c r="P120" s="81" t="s">
        <v>117</v>
      </c>
    </row>
    <row r="121" spans="1:16" x14ac:dyDescent="0.25">
      <c r="A121" s="94">
        <v>44410.429814814815</v>
      </c>
      <c r="B121" s="95" t="s">
        <v>250</v>
      </c>
      <c r="C121" s="96">
        <v>78737157</v>
      </c>
      <c r="D121" s="95" t="s">
        <v>109</v>
      </c>
      <c r="E121" s="95" t="s">
        <v>216</v>
      </c>
      <c r="F121" s="96">
        <v>26398293</v>
      </c>
      <c r="G121" s="96">
        <v>1446763</v>
      </c>
      <c r="H121" s="97">
        <v>1859110</v>
      </c>
      <c r="I121" s="97">
        <v>8395480</v>
      </c>
      <c r="J121" s="96">
        <v>466904723</v>
      </c>
      <c r="K121" s="96">
        <v>80159</v>
      </c>
      <c r="L121" s="95" t="s">
        <v>245</v>
      </c>
      <c r="M121" s="80">
        <v>236157</v>
      </c>
      <c r="N121" s="80">
        <v>8152978</v>
      </c>
      <c r="O121" s="90">
        <v>8389135</v>
      </c>
      <c r="P121" s="81">
        <v>45601680</v>
      </c>
    </row>
    <row r="122" spans="1:16" x14ac:dyDescent="0.25">
      <c r="A122" s="75">
        <v>44410.436215277776</v>
      </c>
      <c r="B122" s="72" t="s">
        <v>251</v>
      </c>
      <c r="C122" s="76">
        <v>6644439</v>
      </c>
      <c r="D122" s="72" t="s">
        <v>109</v>
      </c>
      <c r="E122" s="72" t="s">
        <v>113</v>
      </c>
      <c r="F122" s="76">
        <v>77</v>
      </c>
      <c r="G122" s="76">
        <v>1949000</v>
      </c>
      <c r="H122" s="76">
        <v>24191570</v>
      </c>
      <c r="I122" s="76">
        <v>7923000</v>
      </c>
      <c r="J122" s="76">
        <v>3446213000</v>
      </c>
      <c r="K122" s="76">
        <v>172000</v>
      </c>
      <c r="L122" s="72" t="s">
        <v>116</v>
      </c>
      <c r="M122" s="80">
        <v>3191570</v>
      </c>
      <c r="N122" s="80">
        <v>1923000</v>
      </c>
      <c r="O122" s="81">
        <v>5114570</v>
      </c>
      <c r="P122" s="81">
        <v>3412213000</v>
      </c>
    </row>
    <row r="123" spans="1:16" x14ac:dyDescent="0.25">
      <c r="A123" s="75">
        <v>44410.717685185184</v>
      </c>
      <c r="B123" s="72" t="s">
        <v>252</v>
      </c>
      <c r="C123" s="76">
        <v>3171470</v>
      </c>
      <c r="D123" s="72" t="s">
        <v>109</v>
      </c>
      <c r="E123" s="72" t="s">
        <v>113</v>
      </c>
      <c r="F123" s="76">
        <v>71500000</v>
      </c>
      <c r="G123" s="76">
        <v>6818227</v>
      </c>
      <c r="H123" s="76">
        <v>23163915</v>
      </c>
      <c r="I123" s="76">
        <v>9712579</v>
      </c>
      <c r="J123" s="76">
        <v>4750592844</v>
      </c>
      <c r="K123" s="76">
        <v>275500</v>
      </c>
      <c r="L123" s="72" t="s">
        <v>116</v>
      </c>
      <c r="M123" s="80">
        <v>3189597</v>
      </c>
      <c r="N123" s="80">
        <v>2646971</v>
      </c>
      <c r="O123" s="81">
        <v>5836568</v>
      </c>
      <c r="P123" s="81">
        <v>265000000</v>
      </c>
    </row>
    <row r="124" spans="1:16" x14ac:dyDescent="0.25">
      <c r="A124" s="75">
        <v>44410.719606481478</v>
      </c>
      <c r="B124" s="72" t="s">
        <v>253</v>
      </c>
      <c r="C124" s="76">
        <v>78436454</v>
      </c>
      <c r="D124" s="72" t="s">
        <v>109</v>
      </c>
      <c r="E124" s="72" t="s">
        <v>110</v>
      </c>
      <c r="F124" s="76">
        <v>38273672</v>
      </c>
      <c r="G124" s="76">
        <v>1185726</v>
      </c>
      <c r="H124" s="76">
        <v>5278467</v>
      </c>
      <c r="I124" s="76">
        <v>1792408</v>
      </c>
      <c r="J124" s="76">
        <v>227752715</v>
      </c>
      <c r="K124" s="76">
        <v>186264</v>
      </c>
      <c r="L124" s="72" t="s">
        <v>116</v>
      </c>
      <c r="M124" s="80">
        <v>2292058</v>
      </c>
      <c r="N124" s="80">
        <v>1023102</v>
      </c>
      <c r="O124" s="81">
        <v>3315160</v>
      </c>
      <c r="P124" s="81">
        <v>105000000</v>
      </c>
    </row>
    <row r="125" spans="1:16" x14ac:dyDescent="0.25">
      <c r="A125" s="75">
        <v>44410.761273148149</v>
      </c>
      <c r="B125" s="72" t="s">
        <v>254</v>
      </c>
      <c r="C125" s="76">
        <v>22828768</v>
      </c>
      <c r="D125" s="72" t="s">
        <v>109</v>
      </c>
      <c r="E125" s="72" t="s">
        <v>113</v>
      </c>
      <c r="F125" s="76">
        <v>68.8</v>
      </c>
      <c r="G125" s="76">
        <v>4.0999999999999996</v>
      </c>
      <c r="H125" s="76">
        <v>68887460</v>
      </c>
      <c r="I125" s="76">
        <v>15315000</v>
      </c>
      <c r="J125" s="76">
        <v>3869112776</v>
      </c>
      <c r="K125" s="76">
        <v>170000</v>
      </c>
      <c r="L125" s="72" t="s">
        <v>116</v>
      </c>
      <c r="M125" s="80">
        <v>7278460</v>
      </c>
      <c r="N125" s="80">
        <v>4225339</v>
      </c>
      <c r="O125" s="81">
        <v>11503799</v>
      </c>
      <c r="P125" s="81">
        <v>3865243658</v>
      </c>
    </row>
    <row r="126" spans="1:16" x14ac:dyDescent="0.25">
      <c r="A126" s="98">
        <v>44381.365128344907</v>
      </c>
      <c r="B126" s="99" t="s">
        <v>255</v>
      </c>
      <c r="C126" s="100">
        <v>59967391</v>
      </c>
      <c r="D126" s="99" t="s">
        <v>109</v>
      </c>
      <c r="E126" s="99" t="s">
        <v>256</v>
      </c>
      <c r="F126" s="100">
        <v>48471959</v>
      </c>
      <c r="G126" s="100">
        <v>1301866</v>
      </c>
      <c r="H126" s="100">
        <v>4417301</v>
      </c>
      <c r="I126" s="100">
        <v>734142</v>
      </c>
      <c r="J126" s="100">
        <v>849964002</v>
      </c>
      <c r="K126" s="101"/>
      <c r="L126" s="101"/>
      <c r="M126" s="74"/>
      <c r="N126" s="74"/>
      <c r="O126" s="74"/>
      <c r="P126" s="74"/>
    </row>
    <row r="127" spans="1:16" x14ac:dyDescent="0.25">
      <c r="A127" s="102">
        <v>44355.59652777778</v>
      </c>
      <c r="B127" s="103" t="s">
        <v>257</v>
      </c>
      <c r="C127" s="103">
        <v>13847729</v>
      </c>
      <c r="D127" s="103" t="s">
        <v>109</v>
      </c>
      <c r="E127" s="103" t="s">
        <v>256</v>
      </c>
      <c r="F127" s="103">
        <v>64160000</v>
      </c>
      <c r="G127" s="103">
        <v>6356000</v>
      </c>
      <c r="H127" s="103">
        <v>20036000</v>
      </c>
      <c r="I127" s="103">
        <v>7191000</v>
      </c>
      <c r="J127" s="103">
        <v>3299000000</v>
      </c>
      <c r="K127" s="101"/>
      <c r="L127" s="101"/>
      <c r="M127" s="74"/>
      <c r="N127" s="74"/>
      <c r="O127" s="104" t="s">
        <v>258</v>
      </c>
      <c r="P127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Info</vt:lpstr>
      <vt:lpstr>Calculator</vt:lpstr>
      <vt:lpstr>formData</vt:lpstr>
      <vt:lpstr>Results</vt:lpstr>
      <vt:lpstr>kvkData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Dadiani</dc:creator>
  <cp:lastModifiedBy>David Dadiani</cp:lastModifiedBy>
  <dcterms:created xsi:type="dcterms:W3CDTF">2021-08-21T22:01:36Z</dcterms:created>
  <dcterms:modified xsi:type="dcterms:W3CDTF">2021-08-22T00:25:59Z</dcterms:modified>
</cp:coreProperties>
</file>