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Burn\"/>
    </mc:Choice>
  </mc:AlternateContent>
  <bookViews>
    <workbookView xWindow="0" yWindow="0" windowWidth="28800" windowHeight="1243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41955.3683680556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D85" i="1"/>
  <c r="U15" i="1" l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C15" i="1"/>
  <c r="B15" i="1"/>
  <c r="B80" i="1"/>
  <c r="B81" i="1" s="1"/>
  <c r="B82" i="1" s="1"/>
  <c r="B83" i="1" s="1"/>
  <c r="C16" i="1"/>
  <c r="E70" i="1"/>
  <c r="F70" i="1" s="1"/>
  <c r="G70" i="1" s="1"/>
  <c r="H70" i="1" s="1"/>
  <c r="I70" i="1" s="1"/>
  <c r="J70" i="1" s="1"/>
  <c r="K70" i="1" s="1"/>
  <c r="L70" i="1" s="1"/>
  <c r="D70" i="1"/>
  <c r="C69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5" i="1" l="1"/>
  <c r="B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B47" i="1"/>
  <c r="B19" i="1" s="1"/>
  <c r="C47" i="1"/>
  <c r="C19" i="1" s="1"/>
  <c r="D47" i="1"/>
  <c r="E47" i="1"/>
  <c r="E19" i="1" s="1"/>
  <c r="F47" i="1"/>
  <c r="F19" i="1" s="1"/>
  <c r="G47" i="1"/>
  <c r="G19" i="1" s="1"/>
  <c r="H47" i="1"/>
  <c r="H19" i="1" s="1"/>
  <c r="I47" i="1"/>
  <c r="I19" i="1" s="1"/>
  <c r="J47" i="1"/>
  <c r="J19" i="1" s="1"/>
  <c r="K47" i="1"/>
  <c r="K19" i="1" s="1"/>
  <c r="L47" i="1"/>
  <c r="L19" i="1" s="1"/>
  <c r="M47" i="1"/>
  <c r="M19" i="1" s="1"/>
  <c r="N47" i="1"/>
  <c r="N19" i="1" s="1"/>
  <c r="O47" i="1"/>
  <c r="O19" i="1" s="1"/>
  <c r="P47" i="1"/>
  <c r="P19" i="1" s="1"/>
  <c r="Q47" i="1"/>
  <c r="Q19" i="1" s="1"/>
  <c r="R47" i="1"/>
  <c r="R19" i="1" s="1"/>
  <c r="D19" i="1" l="1"/>
  <c r="D15" i="1"/>
  <c r="E55" i="1"/>
  <c r="E54" i="1"/>
  <c r="E53" i="1"/>
  <c r="E52" i="1"/>
  <c r="E51" i="1"/>
  <c r="E50" i="1"/>
  <c r="B18" i="1" s="1"/>
  <c r="B20" i="1" s="1"/>
  <c r="B24" i="1" s="1"/>
  <c r="B25" i="1" s="1"/>
  <c r="D18" i="1" l="1"/>
  <c r="C18" i="1"/>
  <c r="C20" i="1" s="1"/>
  <c r="O18" i="1"/>
  <c r="P18" i="1"/>
  <c r="E18" i="1"/>
  <c r="F18" i="1"/>
  <c r="G18" i="1"/>
  <c r="Q18" i="1"/>
  <c r="R18" i="1"/>
  <c r="I18" i="1"/>
  <c r="J18" i="1"/>
  <c r="K18" i="1"/>
  <c r="H18" i="1"/>
  <c r="M18" i="1"/>
  <c r="N18" i="1"/>
  <c r="L18" i="1"/>
  <c r="D67" i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D65" i="1"/>
  <c r="E65" i="1" l="1"/>
  <c r="D17" i="1"/>
  <c r="D20" i="1" s="1"/>
  <c r="U16" i="1"/>
  <c r="T16" i="1"/>
  <c r="S16" i="1"/>
  <c r="F83" i="1"/>
  <c r="F82" i="1"/>
  <c r="F81" i="1"/>
  <c r="F80" i="1"/>
  <c r="F79" i="1"/>
  <c r="F78" i="1"/>
  <c r="F77" i="1"/>
  <c r="F76" i="1"/>
  <c r="C85" i="1"/>
  <c r="C71" i="1" l="1"/>
  <c r="C7" i="1" s="1"/>
  <c r="C6" i="1"/>
  <c r="F65" i="1"/>
  <c r="E17" i="1"/>
  <c r="E20" i="1" s="1"/>
  <c r="U86" i="1"/>
  <c r="U5" i="1" s="1"/>
  <c r="C72" i="1"/>
  <c r="D69" i="1"/>
  <c r="D6" i="1" s="1"/>
  <c r="C86" i="1"/>
  <c r="C5" i="1" s="1"/>
  <c r="L86" i="1"/>
  <c r="L5" i="1" s="1"/>
  <c r="I86" i="1"/>
  <c r="I5" i="1" s="1"/>
  <c r="D86" i="1"/>
  <c r="D5" i="1" s="1"/>
  <c r="H86" i="1"/>
  <c r="H5" i="1" s="1"/>
  <c r="F86" i="1"/>
  <c r="F5" i="1" s="1"/>
  <c r="O86" i="1"/>
  <c r="O5" i="1" s="1"/>
  <c r="E86" i="1"/>
  <c r="E5" i="1" s="1"/>
  <c r="Q86" i="1"/>
  <c r="Q5" i="1" s="1"/>
  <c r="G86" i="1"/>
  <c r="G5" i="1" s="1"/>
  <c r="T86" i="1"/>
  <c r="T5" i="1" s="1"/>
  <c r="R86" i="1"/>
  <c r="R5" i="1" s="1"/>
  <c r="N86" i="1"/>
  <c r="N5" i="1" s="1"/>
  <c r="S86" i="1"/>
  <c r="S5" i="1" s="1"/>
  <c r="P86" i="1"/>
  <c r="P5" i="1" s="1"/>
  <c r="J86" i="1"/>
  <c r="J5" i="1" s="1"/>
  <c r="K86" i="1"/>
  <c r="K5" i="1" s="1"/>
  <c r="M86" i="1"/>
  <c r="M5" i="1" s="1"/>
  <c r="T47" i="1"/>
  <c r="S47" i="1"/>
  <c r="U47" i="1"/>
  <c r="G65" i="1" l="1"/>
  <c r="F17" i="1"/>
  <c r="F20" i="1" s="1"/>
  <c r="C10" i="1"/>
  <c r="C8" i="1"/>
  <c r="U19" i="1"/>
  <c r="U18" i="1"/>
  <c r="T19" i="1"/>
  <c r="T18" i="1"/>
  <c r="S19" i="1"/>
  <c r="S18" i="1"/>
  <c r="D71" i="1"/>
  <c r="D7" i="1" s="1"/>
  <c r="D8" i="1" s="1"/>
  <c r="E69" i="1"/>
  <c r="E6" i="1" s="1"/>
  <c r="F69" i="1"/>
  <c r="F6" i="1" s="1"/>
  <c r="C11" i="1" l="1"/>
  <c r="C12" i="1" s="1"/>
  <c r="H65" i="1"/>
  <c r="G17" i="1"/>
  <c r="G20" i="1" s="1"/>
  <c r="E71" i="1"/>
  <c r="E7" i="1" s="1"/>
  <c r="E8" i="1" s="1"/>
  <c r="D72" i="1"/>
  <c r="F71" i="1"/>
  <c r="F7" i="1" s="1"/>
  <c r="F8" i="1" s="1"/>
  <c r="G69" i="1"/>
  <c r="G6" i="1" s="1"/>
  <c r="D9" i="1" l="1"/>
  <c r="D10" i="1"/>
  <c r="I65" i="1"/>
  <c r="H17" i="1"/>
  <c r="H20" i="1" s="1"/>
  <c r="C27" i="1"/>
  <c r="C24" i="1"/>
  <c r="C25" i="1" s="1"/>
  <c r="F72" i="1"/>
  <c r="G71" i="1"/>
  <c r="G7" i="1" s="1"/>
  <c r="G8" i="1" s="1"/>
  <c r="E72" i="1"/>
  <c r="H69" i="1"/>
  <c r="H6" i="1" s="1"/>
  <c r="D11" i="1" l="1"/>
  <c r="E9" i="1" s="1"/>
  <c r="J65" i="1"/>
  <c r="I17" i="1"/>
  <c r="I20" i="1" s="1"/>
  <c r="H71" i="1"/>
  <c r="H7" i="1" s="1"/>
  <c r="H8" i="1" s="1"/>
  <c r="G72" i="1"/>
  <c r="I69" i="1"/>
  <c r="I6" i="1" s="1"/>
  <c r="D12" i="1" l="1"/>
  <c r="E10" i="1"/>
  <c r="E11" i="1" s="1"/>
  <c r="K65" i="1"/>
  <c r="J17" i="1"/>
  <c r="J20" i="1" s="1"/>
  <c r="I71" i="1"/>
  <c r="I7" i="1" s="1"/>
  <c r="I8" i="1" s="1"/>
  <c r="H72" i="1"/>
  <c r="J69" i="1"/>
  <c r="J6" i="1" s="1"/>
  <c r="E12" i="1" l="1"/>
  <c r="E27" i="1" s="1"/>
  <c r="F10" i="1"/>
  <c r="F9" i="1"/>
  <c r="D27" i="1"/>
  <c r="D24" i="1"/>
  <c r="D25" i="1" s="1"/>
  <c r="L65" i="1"/>
  <c r="K17" i="1"/>
  <c r="K20" i="1" s="1"/>
  <c r="I72" i="1"/>
  <c r="J71" i="1"/>
  <c r="J7" i="1" s="1"/>
  <c r="J8" i="1" s="1"/>
  <c r="K69" i="1"/>
  <c r="K6" i="1" s="1"/>
  <c r="F11" i="1" l="1"/>
  <c r="G9" i="1" s="1"/>
  <c r="E24" i="1"/>
  <c r="E25" i="1" s="1"/>
  <c r="M65" i="1"/>
  <c r="L17" i="1"/>
  <c r="L20" i="1" s="1"/>
  <c r="J72" i="1"/>
  <c r="K71" i="1"/>
  <c r="K7" i="1" s="1"/>
  <c r="K8" i="1" s="1"/>
  <c r="L69" i="1"/>
  <c r="L6" i="1" s="1"/>
  <c r="G10" i="1" l="1"/>
  <c r="G11" i="1" s="1"/>
  <c r="F12" i="1"/>
  <c r="F24" i="1" s="1"/>
  <c r="F25" i="1" s="1"/>
  <c r="N65" i="1"/>
  <c r="M17" i="1"/>
  <c r="M20" i="1" s="1"/>
  <c r="K72" i="1"/>
  <c r="L71" i="1"/>
  <c r="L7" i="1" s="1"/>
  <c r="L8" i="1" s="1"/>
  <c r="M69" i="1"/>
  <c r="M6" i="1" s="1"/>
  <c r="F27" i="1" l="1"/>
  <c r="H10" i="1"/>
  <c r="G12" i="1"/>
  <c r="H9" i="1"/>
  <c r="O65" i="1"/>
  <c r="N17" i="1"/>
  <c r="N20" i="1" s="1"/>
  <c r="L72" i="1"/>
  <c r="M71" i="1"/>
  <c r="M7" i="1" s="1"/>
  <c r="M8" i="1" s="1"/>
  <c r="N69" i="1"/>
  <c r="N6" i="1" s="1"/>
  <c r="P65" i="1" l="1"/>
  <c r="O17" i="1"/>
  <c r="O20" i="1" s="1"/>
  <c r="G27" i="1"/>
  <c r="G24" i="1"/>
  <c r="G25" i="1" s="1"/>
  <c r="H11" i="1"/>
  <c r="N71" i="1"/>
  <c r="N7" i="1" s="1"/>
  <c r="N8" i="1" s="1"/>
  <c r="M72" i="1"/>
  <c r="O69" i="1"/>
  <c r="O6" i="1" s="1"/>
  <c r="I10" i="1" l="1"/>
  <c r="I9" i="1"/>
  <c r="H12" i="1"/>
  <c r="Q65" i="1"/>
  <c r="P17" i="1"/>
  <c r="P20" i="1" s="1"/>
  <c r="O71" i="1"/>
  <c r="O7" i="1" s="1"/>
  <c r="O8" i="1" s="1"/>
  <c r="N72" i="1"/>
  <c r="P69" i="1"/>
  <c r="P6" i="1" s="1"/>
  <c r="I11" i="1" l="1"/>
  <c r="J10" i="1" s="1"/>
  <c r="R65" i="1"/>
  <c r="Q17" i="1"/>
  <c r="Q20" i="1" s="1"/>
  <c r="H27" i="1"/>
  <c r="H24" i="1"/>
  <c r="H25" i="1" s="1"/>
  <c r="P71" i="1"/>
  <c r="P7" i="1" s="1"/>
  <c r="P8" i="1" s="1"/>
  <c r="O72" i="1"/>
  <c r="Q69" i="1"/>
  <c r="Q6" i="1" s="1"/>
  <c r="J9" i="1" l="1"/>
  <c r="J11" i="1" s="1"/>
  <c r="J12" i="1" s="1"/>
  <c r="I12" i="1"/>
  <c r="I24" i="1" s="1"/>
  <c r="I25" i="1" s="1"/>
  <c r="S65" i="1"/>
  <c r="R17" i="1"/>
  <c r="R20" i="1" s="1"/>
  <c r="Q71" i="1"/>
  <c r="Q7" i="1" s="1"/>
  <c r="Q8" i="1" s="1"/>
  <c r="P72" i="1"/>
  <c r="R69" i="1"/>
  <c r="R6" i="1" s="1"/>
  <c r="K10" i="1" l="1"/>
  <c r="K9" i="1"/>
  <c r="I27" i="1"/>
  <c r="J24" i="1"/>
  <c r="J25" i="1" s="1"/>
  <c r="J27" i="1"/>
  <c r="T65" i="1"/>
  <c r="S17" i="1"/>
  <c r="S20" i="1" s="1"/>
  <c r="Q72" i="1"/>
  <c r="R71" i="1"/>
  <c r="R7" i="1" s="1"/>
  <c r="R8" i="1" s="1"/>
  <c r="S69" i="1"/>
  <c r="K11" i="1" l="1"/>
  <c r="L10" i="1" s="1"/>
  <c r="U65" i="1"/>
  <c r="U17" i="1" s="1"/>
  <c r="U20" i="1" s="1"/>
  <c r="T17" i="1"/>
  <c r="T20" i="1" s="1"/>
  <c r="S71" i="1"/>
  <c r="S6" i="1"/>
  <c r="R72" i="1"/>
  <c r="T69" i="1"/>
  <c r="U69" i="1"/>
  <c r="K12" i="1" l="1"/>
  <c r="K24" i="1" s="1"/>
  <c r="K25" i="1" s="1"/>
  <c r="L9" i="1"/>
  <c r="L11" i="1" s="1"/>
  <c r="L12" i="1" s="1"/>
  <c r="L24" i="1" s="1"/>
  <c r="U6" i="1"/>
  <c r="U71" i="1"/>
  <c r="U7" i="1" s="1"/>
  <c r="U8" i="1" s="1"/>
  <c r="T71" i="1"/>
  <c r="T6" i="1"/>
  <c r="S7" i="1"/>
  <c r="S8" i="1" s="1"/>
  <c r="S72" i="1"/>
  <c r="M10" i="1" l="1"/>
  <c r="L27" i="1"/>
  <c r="M9" i="1"/>
  <c r="K27" i="1"/>
  <c r="L25" i="1"/>
  <c r="T7" i="1"/>
  <c r="T8" i="1" s="1"/>
  <c r="T72" i="1"/>
  <c r="U72" i="1"/>
  <c r="M11" i="1" l="1"/>
  <c r="N9" i="1" s="1"/>
  <c r="M12" i="1" l="1"/>
  <c r="M27" i="1" s="1"/>
  <c r="N10" i="1"/>
  <c r="N11" i="1" s="1"/>
  <c r="O9" i="1" s="1"/>
  <c r="M24" i="1" l="1"/>
  <c r="M25" i="1" s="1"/>
  <c r="O10" i="1"/>
  <c r="O11" i="1" s="1"/>
  <c r="P10" i="1" s="1"/>
  <c r="N12" i="1"/>
  <c r="N24" i="1" s="1"/>
  <c r="O12" i="1" l="1"/>
  <c r="O27" i="1" s="1"/>
  <c r="P9" i="1"/>
  <c r="P11" i="1" s="1"/>
  <c r="Q10" i="1" s="1"/>
  <c r="N25" i="1"/>
  <c r="N27" i="1"/>
  <c r="O24" i="1"/>
  <c r="Q9" i="1" l="1"/>
  <c r="Q11" i="1" s="1"/>
  <c r="Q12" i="1" s="1"/>
  <c r="P12" i="1"/>
  <c r="P24" i="1" s="1"/>
  <c r="O25" i="1"/>
  <c r="P27" i="1" l="1"/>
  <c r="P25" i="1"/>
  <c r="R10" i="1"/>
  <c r="R9" i="1"/>
  <c r="Q24" i="1"/>
  <c r="Q27" i="1"/>
  <c r="Q25" i="1" l="1"/>
  <c r="R11" i="1"/>
  <c r="R12" i="1" s="1"/>
  <c r="S9" i="1" l="1"/>
  <c r="S10" i="1"/>
  <c r="R24" i="1"/>
  <c r="R25" i="1" s="1"/>
  <c r="R27" i="1"/>
  <c r="S11" i="1" l="1"/>
  <c r="S12" i="1" s="1"/>
  <c r="S27" i="1" s="1"/>
  <c r="T9" i="1" l="1"/>
  <c r="T10" i="1"/>
  <c r="S24" i="1"/>
  <c r="S25" i="1" s="1"/>
  <c r="T11" i="1" l="1"/>
  <c r="U9" i="1" l="1"/>
  <c r="T12" i="1"/>
  <c r="U10" i="1"/>
  <c r="T24" i="1" l="1"/>
  <c r="T25" i="1" s="1"/>
  <c r="T27" i="1"/>
  <c r="U11" i="1"/>
  <c r="U12" i="1" s="1"/>
  <c r="U24" i="1" l="1"/>
  <c r="U25" i="1" s="1"/>
  <c r="U27" i="1"/>
</calcChain>
</file>

<file path=xl/sharedStrings.xml><?xml version="1.0" encoding="utf-8"?>
<sst xmlns="http://schemas.openxmlformats.org/spreadsheetml/2006/main" count="146" uniqueCount="100">
  <si>
    <t>Engineering Employees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</si>
  <si>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</si>
  <si>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</si>
  <si>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</si>
  <si>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</si>
  <si>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</si>
  <si>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</si>
  <si>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</si>
  <si>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</si>
  <si>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</si>
  <si>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</si>
  <si>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</si>
  <si>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</si>
  <si>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</si>
  <si>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</si>
  <si>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</si>
  <si>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</si>
  <si>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</si>
  <si>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</si>
  <si>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</si>
  <si>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</si>
  <si>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Total Headcount</t>
  </si>
  <si>
    <t>Headcount/Hiring</t>
  </si>
  <si>
    <t>Product Roadmap</t>
  </si>
  <si>
    <t>Hours</t>
  </si>
  <si>
    <t>Org Grow</t>
  </si>
  <si>
    <t>Marketing Spend</t>
  </si>
  <si>
    <t>Operations &amp; Admin Salary</t>
  </si>
  <si>
    <t>Development Roadmap</t>
  </si>
  <si>
    <t>Engineering Hours/Year</t>
  </si>
  <si>
    <t>Cumulative Dev Hours</t>
  </si>
  <si>
    <t>Churn</t>
  </si>
  <si>
    <t>Conv</t>
  </si>
  <si>
    <t>Version #</t>
  </si>
  <si>
    <t>Version 0.1</t>
  </si>
  <si>
    <t>Version 1.0</t>
  </si>
  <si>
    <t>Version 2.0</t>
  </si>
  <si>
    <t>Revenues</t>
  </si>
  <si>
    <t>Downloads</t>
  </si>
  <si>
    <t>Software Version</t>
  </si>
  <si>
    <t>Cost per Impression</t>
  </si>
  <si>
    <t>Download Conversion Rate</t>
  </si>
  <si>
    <t>Cost per Download</t>
  </si>
  <si>
    <t>Quarterly Impressions</t>
  </si>
  <si>
    <t>Subscription Cost (per Quarter)</t>
  </si>
  <si>
    <t>Total Subscribers</t>
  </si>
  <si>
    <t>Total Revenues</t>
  </si>
  <si>
    <t>Operations &amp; Admin Employees</t>
  </si>
  <si>
    <t>Salary, General and Admin Expenses</t>
  </si>
  <si>
    <t>Headcount Costs</t>
  </si>
  <si>
    <t>Office/Rent Expense</t>
  </si>
  <si>
    <t>Total Expenses</t>
  </si>
  <si>
    <t>Marketing Expense</t>
  </si>
  <si>
    <t>Admin Expenses (per quarter, per person)</t>
  </si>
  <si>
    <t>Version 1.2</t>
  </si>
  <si>
    <t>Version 1.5</t>
  </si>
  <si>
    <t>Version 2.1</t>
  </si>
  <si>
    <t>Version 2.2</t>
  </si>
  <si>
    <t>Version 2.5</t>
  </si>
  <si>
    <t>Marketing and User Growth</t>
  </si>
  <si>
    <t>Engineering/Development</t>
  </si>
  <si>
    <t>General Company Variables</t>
  </si>
  <si>
    <t>Office &amp; Space Planning</t>
  </si>
  <si>
    <t>Office 1</t>
  </si>
  <si>
    <t>Office 2</t>
  </si>
  <si>
    <t>Office 3</t>
  </si>
  <si>
    <t>Rent/Qtr</t>
  </si>
  <si>
    <t>Capacity</t>
  </si>
  <si>
    <t>Office 4</t>
  </si>
  <si>
    <t>Office 5</t>
  </si>
  <si>
    <t>Office 6</t>
  </si>
  <si>
    <t>Sqft/Person</t>
  </si>
  <si>
    <t>$/Sqft</t>
  </si>
  <si>
    <t>Cash</t>
  </si>
  <si>
    <t>Proceeds from fundraising</t>
  </si>
  <si>
    <t>Fundraising</t>
  </si>
  <si>
    <t>Seed Round</t>
  </si>
  <si>
    <t>Series A</t>
  </si>
  <si>
    <t>Series B</t>
  </si>
  <si>
    <t>Series C</t>
  </si>
  <si>
    <t>Amount</t>
  </si>
  <si>
    <t>Time</t>
  </si>
  <si>
    <t>End of Quarter Cash</t>
  </si>
  <si>
    <t>Cash Burn</t>
  </si>
  <si>
    <t>Firm Valuation</t>
  </si>
  <si>
    <t>Firm Valuation (Revenue Multiple)</t>
  </si>
  <si>
    <t>Office &amp; Admin Expenses</t>
  </si>
  <si>
    <t>Financial Forecast</t>
  </si>
  <si>
    <t>Model Variables</t>
  </si>
  <si>
    <t>Organic Growth (Users)</t>
  </si>
  <si>
    <t>Software Downloads (Users)</t>
  </si>
  <si>
    <t>Software Conversions (Users)</t>
  </si>
  <si>
    <t>Churned Subscribers (Users)</t>
  </si>
  <si>
    <t>Marketing &amp; Sales Salary</t>
  </si>
  <si>
    <t>Marketing &amp; Sales Employees</t>
  </si>
  <si>
    <t>Pre-Seed</t>
  </si>
  <si>
    <t>Cost per Impression QoQ % Increase</t>
  </si>
  <si>
    <t>Marketing Spend QoQ % Increase</t>
  </si>
  <si>
    <t>Engineering Salary</t>
  </si>
  <si>
    <t>Office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</si>
</sst>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$&quot;#,##0_);\(&quot;$&quot;#,##0\);&quot;$&quot;#,##0_);@_)"/>
    <numFmt numFmtId="167" formatCode="0.0\x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6" fontId="3" fillId="0" borderId="0" xfId="0" applyNumberFormat="1" applyFont="1"/>
    <xf numFmtId="8" fontId="3" fillId="0" borderId="0" xfId="0" applyNumberFormat="1" applyFont="1"/>
    <xf numFmtId="165" fontId="0" fillId="0" borderId="0" xfId="1" applyNumberFormat="1" applyFont="1" applyAlignment="1">
      <alignment horizontal="center"/>
    </xf>
    <xf numFmtId="8" fontId="0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9" fontId="3" fillId="0" borderId="0" xfId="0" applyNumberFormat="1" applyFont="1"/>
    <xf numFmtId="6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6" fillId="0" borderId="0" xfId="0" applyFont="1"/>
    <xf numFmtId="6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167" fontId="3" fillId="0" borderId="0" xfId="1" applyNumberFormat="1" applyFont="1" applyAlignment="1">
      <alignment horizontal="center"/>
    </xf>
    <xf numFmtId="16" fontId="0" fillId="0" borderId="0" xfId="0" applyNumberFormat="1"/>
    <xf numFmtId="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6"/>
  <sheetViews>
    <sheetView tabSelected="1" workbookViewId="0">
      <selection activeCell="E11" sqref="E11"/>
    </sheetView>
  </sheetViews>
  <sheetFormatPr defaultRowHeight="15" x14ac:dyDescent="0.25"/>
  <cols>
    <col min="1" max="1" width="40" customWidth="1"/>
    <col min="2" max="20" width="13.7109375" customWidth="1"/>
    <col min="21" max="21" width="14.85546875" customWidth="1"/>
  </cols>
  <sheetData>
    <row r="2" spans="1:21" ht="18.75" x14ac:dyDescent="0.3">
      <c r="A2" s="21" t="s">
        <v>87</v>
      </c>
    </row>
    <row r="4" spans="1:21" x14ac:dyDescent="0.25">
      <c r="A4" s="11" t="s">
        <v>37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14" t="s">
        <v>14</v>
      </c>
      <c r="P4" s="14" t="s">
        <v>15</v>
      </c>
      <c r="Q4" s="14" t="s">
        <v>16</v>
      </c>
      <c r="R4" s="14" t="s">
        <v>17</v>
      </c>
      <c r="S4" s="14" t="s">
        <v>18</v>
      </c>
      <c r="T4" s="14" t="s">
        <v>19</v>
      </c>
      <c r="U4" s="14" t="s">
        <v>20</v>
      </c>
    </row>
    <row r="5" spans="1:21" x14ac:dyDescent="0.25">
      <c r="A5" s="15" t="s">
        <v>39</v>
      </c>
      <c r="B5" s="2">
        <f>B86</f>
        <v>0</v>
      </c>
      <c r="C5" s="2" t="str">
        <f t="shared" ref="C5:U5" si="0">C86</f>
        <v>0.1</v>
      </c>
      <c r="D5" s="2" t="str">
        <f t="shared" si="0"/>
        <v>0.1</v>
      </c>
      <c r="E5" s="2" t="str">
        <f t="shared" si="0"/>
        <v>1.0</v>
      </c>
      <c r="F5" s="2" t="str">
        <f t="shared" si="0"/>
        <v>1.0</v>
      </c>
      <c r="G5" s="2" t="str">
        <f t="shared" si="0"/>
        <v>1.2</v>
      </c>
      <c r="H5" s="2" t="str">
        <f t="shared" si="0"/>
        <v>1.2</v>
      </c>
      <c r="I5" s="2" t="str">
        <f t="shared" si="0"/>
        <v>1.2</v>
      </c>
      <c r="J5" s="2" t="str">
        <f t="shared" si="0"/>
        <v>1.5</v>
      </c>
      <c r="K5" s="2" t="str">
        <f t="shared" si="0"/>
        <v>1.5</v>
      </c>
      <c r="L5" s="2" t="str">
        <f t="shared" si="0"/>
        <v>1.5</v>
      </c>
      <c r="M5" s="2" t="str">
        <f t="shared" si="0"/>
        <v>1.5</v>
      </c>
      <c r="N5" s="2" t="str">
        <f t="shared" si="0"/>
        <v>2.0</v>
      </c>
      <c r="O5" s="2" t="str">
        <f t="shared" si="0"/>
        <v>2.0</v>
      </c>
      <c r="P5" s="2" t="str">
        <f t="shared" si="0"/>
        <v>2.0</v>
      </c>
      <c r="Q5" s="2" t="str">
        <f t="shared" si="0"/>
        <v>2.0</v>
      </c>
      <c r="R5" s="2" t="str">
        <f t="shared" si="0"/>
        <v>2.0</v>
      </c>
      <c r="S5" s="2" t="str">
        <f t="shared" si="0"/>
        <v>2.1</v>
      </c>
      <c r="T5" s="2" t="str">
        <f t="shared" si="0"/>
        <v>2.1</v>
      </c>
      <c r="U5" s="2" t="str">
        <f t="shared" si="0"/>
        <v>2.1</v>
      </c>
    </row>
    <row r="6" spans="1:21" x14ac:dyDescent="0.25">
      <c r="A6" s="15" t="s">
        <v>43</v>
      </c>
      <c r="C6" s="10">
        <f>C69</f>
        <v>2000000</v>
      </c>
      <c r="D6" s="10">
        <f t="shared" ref="D6:U6" si="1">D69</f>
        <v>2285714</v>
      </c>
      <c r="E6" s="10">
        <f t="shared" si="1"/>
        <v>2612244</v>
      </c>
      <c r="F6" s="10">
        <f t="shared" si="1"/>
        <v>2985422</v>
      </c>
      <c r="G6" s="10">
        <f t="shared" si="1"/>
        <v>3411911</v>
      </c>
      <c r="H6" s="10">
        <f t="shared" si="1"/>
        <v>3899327</v>
      </c>
      <c r="I6" s="10">
        <f t="shared" si="1"/>
        <v>4456374</v>
      </c>
      <c r="J6" s="10">
        <f t="shared" si="1"/>
        <v>5092999</v>
      </c>
      <c r="K6" s="10">
        <f t="shared" si="1"/>
        <v>5820570</v>
      </c>
      <c r="L6" s="10">
        <f t="shared" si="1"/>
        <v>6652080</v>
      </c>
      <c r="M6" s="10">
        <f t="shared" si="1"/>
        <v>7602378</v>
      </c>
      <c r="N6" s="10">
        <f t="shared" si="1"/>
        <v>8688432</v>
      </c>
      <c r="O6" s="10">
        <f t="shared" si="1"/>
        <v>9929636</v>
      </c>
      <c r="P6" s="10">
        <f t="shared" si="1"/>
        <v>11348156</v>
      </c>
      <c r="Q6" s="10">
        <f t="shared" si="1"/>
        <v>12969321</v>
      </c>
      <c r="R6" s="10">
        <f t="shared" si="1"/>
        <v>14822081</v>
      </c>
      <c r="S6" s="10">
        <f t="shared" si="1"/>
        <v>16939521</v>
      </c>
      <c r="T6" s="10">
        <f t="shared" si="1"/>
        <v>19359453</v>
      </c>
      <c r="U6" s="10">
        <f t="shared" si="1"/>
        <v>22125089</v>
      </c>
    </row>
    <row r="7" spans="1:21" x14ac:dyDescent="0.25">
      <c r="A7" s="15" t="s">
        <v>90</v>
      </c>
      <c r="C7" s="10">
        <f>C71</f>
        <v>100000</v>
      </c>
      <c r="D7" s="10">
        <f t="shared" ref="D7:U7" si="2">D71</f>
        <v>125714.27</v>
      </c>
      <c r="E7" s="10">
        <f t="shared" si="2"/>
        <v>156734.63999999998</v>
      </c>
      <c r="F7" s="10">
        <f t="shared" si="2"/>
        <v>194052.43</v>
      </c>
      <c r="G7" s="10">
        <f t="shared" si="2"/>
        <v>238833.77000000002</v>
      </c>
      <c r="H7" s="10">
        <f t="shared" si="2"/>
        <v>292449.52500000002</v>
      </c>
      <c r="I7" s="10">
        <f t="shared" si="2"/>
        <v>356509.92000000004</v>
      </c>
      <c r="J7" s="10">
        <f t="shared" si="2"/>
        <v>432904.9150000001</v>
      </c>
      <c r="K7" s="10">
        <f t="shared" si="2"/>
        <v>523851.30000000016</v>
      </c>
      <c r="L7" s="10">
        <f t="shared" si="2"/>
        <v>631947.60000000021</v>
      </c>
      <c r="M7" s="10">
        <f t="shared" si="2"/>
        <v>760237.8</v>
      </c>
      <c r="N7" s="10">
        <f t="shared" si="2"/>
        <v>868843.20000000007</v>
      </c>
      <c r="O7" s="10">
        <f t="shared" si="2"/>
        <v>992963.60000000009</v>
      </c>
      <c r="P7" s="10">
        <f t="shared" si="2"/>
        <v>1134815.6000000001</v>
      </c>
      <c r="Q7" s="10">
        <f t="shared" si="2"/>
        <v>1296932.1000000001</v>
      </c>
      <c r="R7" s="10">
        <f t="shared" si="2"/>
        <v>1482208.1</v>
      </c>
      <c r="S7" s="10">
        <f t="shared" si="2"/>
        <v>1693952.1</v>
      </c>
      <c r="T7" s="10">
        <f t="shared" si="2"/>
        <v>1935945.3</v>
      </c>
      <c r="U7" s="10">
        <f t="shared" si="2"/>
        <v>2212508.9</v>
      </c>
    </row>
    <row r="8" spans="1:21" x14ac:dyDescent="0.25">
      <c r="A8" s="15" t="s">
        <v>91</v>
      </c>
      <c r="C8" s="10">
        <f t="shared" ref="C8:U8" si="3">VLOOKUP("Version "&amp;C5,$A$76:$E$83,5,FALSE)*C7</f>
        <v>10000</v>
      </c>
      <c r="D8" s="10">
        <f t="shared" si="3"/>
        <v>12571.427000000001</v>
      </c>
      <c r="E8" s="10">
        <f t="shared" si="3"/>
        <v>17240.810399999998</v>
      </c>
      <c r="F8" s="10">
        <f t="shared" si="3"/>
        <v>21345.7673</v>
      </c>
      <c r="G8" s="10">
        <f t="shared" si="3"/>
        <v>28660.0524</v>
      </c>
      <c r="H8" s="10">
        <f t="shared" si="3"/>
        <v>35093.942999999999</v>
      </c>
      <c r="I8" s="10">
        <f t="shared" si="3"/>
        <v>42781.190400000007</v>
      </c>
      <c r="J8" s="10">
        <f t="shared" si="3"/>
        <v>56277.638950000015</v>
      </c>
      <c r="K8" s="10">
        <f t="shared" si="3"/>
        <v>68100.669000000024</v>
      </c>
      <c r="L8" s="10">
        <f t="shared" si="3"/>
        <v>82153.188000000024</v>
      </c>
      <c r="M8" s="10">
        <f t="shared" si="3"/>
        <v>98830.914000000004</v>
      </c>
      <c r="N8" s="10">
        <f t="shared" si="3"/>
        <v>121638.04800000002</v>
      </c>
      <c r="O8" s="10">
        <f t="shared" si="3"/>
        <v>139014.90400000004</v>
      </c>
      <c r="P8" s="10">
        <f t="shared" si="3"/>
        <v>158874.18400000004</v>
      </c>
      <c r="Q8" s="10">
        <f t="shared" si="3"/>
        <v>181570.49400000004</v>
      </c>
      <c r="R8" s="10">
        <f t="shared" si="3"/>
        <v>207509.13400000002</v>
      </c>
      <c r="S8" s="10">
        <f t="shared" si="3"/>
        <v>254092.815</v>
      </c>
      <c r="T8" s="10">
        <f t="shared" si="3"/>
        <v>290391.79499999998</v>
      </c>
      <c r="U8" s="10">
        <f t="shared" si="3"/>
        <v>331876.33499999996</v>
      </c>
    </row>
    <row r="9" spans="1:21" x14ac:dyDescent="0.25">
      <c r="A9" s="15" t="s">
        <v>89</v>
      </c>
      <c r="C9" s="10"/>
      <c r="D9" s="10">
        <f t="shared" ref="D9:U9" si="4">C11*(VLOOKUP("Version "&amp;D5,$A$76:$F$83,3,FALSE))</f>
        <v>4500</v>
      </c>
      <c r="E9" s="10">
        <f t="shared" si="4"/>
        <v>10028.570800000001</v>
      </c>
      <c r="F9" s="10">
        <f t="shared" si="4"/>
        <v>19131.180536</v>
      </c>
      <c r="G9" s="10">
        <f t="shared" si="4"/>
        <v>23908.760380439999</v>
      </c>
      <c r="H9" s="10">
        <f t="shared" si="4"/>
        <v>35854.002553701604</v>
      </c>
      <c r="I9" s="10">
        <f t="shared" si="4"/>
        <v>51401.745811219829</v>
      </c>
      <c r="J9" s="10">
        <f t="shared" si="4"/>
        <v>71432.3473447906</v>
      </c>
      <c r="K9" s="10">
        <f t="shared" si="4"/>
        <v>99030.491131509189</v>
      </c>
      <c r="L9" s="10">
        <f t="shared" si="4"/>
        <v>134315.26550123558</v>
      </c>
      <c r="M9" s="10">
        <f t="shared" si="4"/>
        <v>179108.51172642095</v>
      </c>
      <c r="N9" s="10">
        <f t="shared" si="4"/>
        <v>196353.38557115343</v>
      </c>
      <c r="O9" s="10">
        <f t="shared" si="4"/>
        <v>248361.76998398034</v>
      </c>
      <c r="P9" s="10">
        <f t="shared" si="4"/>
        <v>310435.29068221821</v>
      </c>
      <c r="Q9" s="10">
        <f t="shared" si="4"/>
        <v>384301.71865726227</v>
      </c>
      <c r="R9" s="10">
        <f t="shared" si="4"/>
        <v>471967.5312095611</v>
      </c>
      <c r="S9" s="10">
        <f t="shared" si="4"/>
        <v>575761.24314261286</v>
      </c>
      <c r="T9" s="10">
        <f t="shared" si="4"/>
        <v>702618.18363830028</v>
      </c>
      <c r="U9" s="10">
        <f t="shared" si="4"/>
        <v>852504.13258851331</v>
      </c>
    </row>
    <row r="10" spans="1:21" x14ac:dyDescent="0.25">
      <c r="A10" s="15" t="s">
        <v>92</v>
      </c>
      <c r="C10" s="10">
        <f>VLOOKUP("Version "&amp;C5,$A$76:$E$83,4,FALSE)*B11</f>
        <v>0</v>
      </c>
      <c r="D10" s="10">
        <f t="shared" ref="D10:U10" si="5">-VLOOKUP("Version "&amp;D5,$A$76:$E$83,4,FALSE)*C11</f>
        <v>-2000</v>
      </c>
      <c r="E10" s="10">
        <f t="shared" si="5"/>
        <v>-4512.8568600000008</v>
      </c>
      <c r="F10" s="10">
        <f t="shared" si="5"/>
        <v>-8609.0312412000003</v>
      </c>
      <c r="G10" s="10">
        <f t="shared" si="5"/>
        <v>-12751.338869568001</v>
      </c>
      <c r="H10" s="10">
        <f t="shared" si="5"/>
        <v>-19122.134695307523</v>
      </c>
      <c r="I10" s="10">
        <f t="shared" si="5"/>
        <v>-27414.264432650576</v>
      </c>
      <c r="J10" s="10">
        <f t="shared" si="5"/>
        <v>-35716.1736723953</v>
      </c>
      <c r="K10" s="10">
        <f t="shared" si="5"/>
        <v>-49515.245565754594</v>
      </c>
      <c r="L10" s="10">
        <f t="shared" si="5"/>
        <v>-67157.632750617791</v>
      </c>
      <c r="M10" s="10">
        <f t="shared" si="5"/>
        <v>-89554.255863210477</v>
      </c>
      <c r="N10" s="10">
        <f t="shared" si="5"/>
        <v>-109957.89591984593</v>
      </c>
      <c r="O10" s="10">
        <f t="shared" si="5"/>
        <v>-139082.591191029</v>
      </c>
      <c r="P10" s="10">
        <f t="shared" si="5"/>
        <v>-173843.76278204221</v>
      </c>
      <c r="Q10" s="10">
        <f t="shared" si="5"/>
        <v>-215208.96244806689</v>
      </c>
      <c r="R10" s="10">
        <f t="shared" si="5"/>
        <v>-264301.81747735426</v>
      </c>
      <c r="S10" s="10">
        <f t="shared" si="5"/>
        <v>-322426.29615986324</v>
      </c>
      <c r="T10" s="10">
        <f t="shared" si="5"/>
        <v>-393466.1828374482</v>
      </c>
      <c r="U10" s="10">
        <f t="shared" si="5"/>
        <v>-477402.31424956751</v>
      </c>
    </row>
    <row r="11" spans="1:21" x14ac:dyDescent="0.25">
      <c r="A11" s="16" t="s">
        <v>45</v>
      </c>
      <c r="B11" s="11"/>
      <c r="C11" s="12">
        <f>C8-C10</f>
        <v>10000</v>
      </c>
      <c r="D11" s="12">
        <f>C11+D8+D9+D10</f>
        <v>25071.427000000003</v>
      </c>
      <c r="E11" s="12">
        <f t="shared" ref="E11:U11" si="6">D11+E8+E9+E10</f>
        <v>47827.95134</v>
      </c>
      <c r="F11" s="12">
        <f t="shared" si="6"/>
        <v>79695.867934800001</v>
      </c>
      <c r="G11" s="12">
        <f t="shared" si="6"/>
        <v>119513.34184567201</v>
      </c>
      <c r="H11" s="12">
        <f t="shared" si="6"/>
        <v>171339.1527040661</v>
      </c>
      <c r="I11" s="12">
        <f t="shared" si="6"/>
        <v>238107.82448263536</v>
      </c>
      <c r="J11" s="12">
        <f t="shared" si="6"/>
        <v>330101.63710503065</v>
      </c>
      <c r="K11" s="12">
        <f t="shared" si="6"/>
        <v>447717.55167078529</v>
      </c>
      <c r="L11" s="12">
        <f t="shared" si="6"/>
        <v>597028.37242140318</v>
      </c>
      <c r="M11" s="12">
        <f t="shared" si="6"/>
        <v>785413.54228461371</v>
      </c>
      <c r="N11" s="12">
        <f t="shared" si="6"/>
        <v>993447.07993592136</v>
      </c>
      <c r="O11" s="12">
        <f t="shared" si="6"/>
        <v>1241741.1627288728</v>
      </c>
      <c r="P11" s="12">
        <f t="shared" si="6"/>
        <v>1537206.8746290491</v>
      </c>
      <c r="Q11" s="12">
        <f t="shared" si="6"/>
        <v>1887870.1248382444</v>
      </c>
      <c r="R11" s="12">
        <f t="shared" si="6"/>
        <v>2303044.9725704514</v>
      </c>
      <c r="S11" s="12">
        <f t="shared" si="6"/>
        <v>2810472.7345532011</v>
      </c>
      <c r="T11" s="12">
        <f t="shared" si="6"/>
        <v>3410016.5303540532</v>
      </c>
      <c r="U11" s="12">
        <f t="shared" si="6"/>
        <v>4116994.6836929992</v>
      </c>
    </row>
    <row r="12" spans="1:21" x14ac:dyDescent="0.25">
      <c r="A12" s="11" t="s">
        <v>46</v>
      </c>
      <c r="C12" s="13">
        <f t="shared" ref="C12:U12" si="7">C11*$B$38</f>
        <v>75000</v>
      </c>
      <c r="D12" s="13">
        <f t="shared" si="7"/>
        <v>188035.70250000001</v>
      </c>
      <c r="E12" s="13">
        <f t="shared" si="7"/>
        <v>358709.63504999998</v>
      </c>
      <c r="F12" s="13">
        <f t="shared" si="7"/>
        <v>597719.00951100001</v>
      </c>
      <c r="G12" s="13">
        <f t="shared" si="7"/>
        <v>896350.06384254002</v>
      </c>
      <c r="H12" s="13">
        <f t="shared" si="7"/>
        <v>1285043.6452804958</v>
      </c>
      <c r="I12" s="13">
        <f t="shared" si="7"/>
        <v>1785808.6836197651</v>
      </c>
      <c r="J12" s="13">
        <f t="shared" si="7"/>
        <v>2475762.2782877297</v>
      </c>
      <c r="K12" s="13">
        <f t="shared" si="7"/>
        <v>3357881.6375308898</v>
      </c>
      <c r="L12" s="13">
        <f t="shared" si="7"/>
        <v>4477712.7931605242</v>
      </c>
      <c r="M12" s="13">
        <f t="shared" si="7"/>
        <v>5890601.5671346029</v>
      </c>
      <c r="N12" s="13">
        <f t="shared" si="7"/>
        <v>7450853.0995194102</v>
      </c>
      <c r="O12" s="13">
        <f t="shared" si="7"/>
        <v>9313058.7204665467</v>
      </c>
      <c r="P12" s="13">
        <f t="shared" si="7"/>
        <v>11529051.559717868</v>
      </c>
      <c r="Q12" s="13">
        <f t="shared" si="7"/>
        <v>14159025.936286833</v>
      </c>
      <c r="R12" s="13">
        <f t="shared" si="7"/>
        <v>17272837.294278387</v>
      </c>
      <c r="S12" s="13">
        <f t="shared" si="7"/>
        <v>21078545.509149007</v>
      </c>
      <c r="T12" s="13">
        <f t="shared" si="7"/>
        <v>25575123.9776554</v>
      </c>
      <c r="U12" s="13">
        <f t="shared" si="7"/>
        <v>30877460.127697494</v>
      </c>
    </row>
    <row r="14" spans="1:21" x14ac:dyDescent="0.25">
      <c r="A14" s="11" t="s">
        <v>48</v>
      </c>
    </row>
    <row r="15" spans="1:21" x14ac:dyDescent="0.25">
      <c r="A15" s="17" t="s">
        <v>99</v>
      </c>
      <c r="B15" s="29" t="str">
        <f ca="1">OFFSET($A$50,COUNTIF($B$50:$B$55,"&lt;"&amp;B47),0)</f>
        <v>Office 1</v>
      </c>
      <c r="C15" s="29" t="str">
        <f t="shared" ref="C15:U15" ca="1" si="8">OFFSET($A$50,COUNTIF($B$50:$B$55,"&lt;"&amp;C47),0)</f>
        <v>Office 1</v>
      </c>
      <c r="D15" s="29" t="str">
        <f t="shared" ca="1" si="8"/>
        <v>Office 1</v>
      </c>
      <c r="E15" s="29" t="str">
        <f t="shared" ca="1" si="8"/>
        <v>Office 2</v>
      </c>
      <c r="F15" s="29" t="str">
        <f t="shared" ca="1" si="8"/>
        <v>Office 2</v>
      </c>
      <c r="G15" s="29" t="str">
        <f t="shared" ca="1" si="8"/>
        <v>Office 2</v>
      </c>
      <c r="H15" s="29" t="str">
        <f t="shared" ca="1" si="8"/>
        <v>Office 2</v>
      </c>
      <c r="I15" s="29" t="str">
        <f t="shared" ca="1" si="8"/>
        <v>Office 2</v>
      </c>
      <c r="J15" s="29" t="str">
        <f t="shared" ca="1" si="8"/>
        <v>Office 3</v>
      </c>
      <c r="K15" s="29" t="str">
        <f t="shared" ca="1" si="8"/>
        <v>Office 3</v>
      </c>
      <c r="L15" s="29" t="str">
        <f t="shared" ca="1" si="8"/>
        <v>Office 3</v>
      </c>
      <c r="M15" s="29" t="str">
        <f t="shared" ca="1" si="8"/>
        <v>Office 4</v>
      </c>
      <c r="N15" s="29" t="str">
        <f t="shared" ca="1" si="8"/>
        <v>Office 4</v>
      </c>
      <c r="O15" s="29" t="str">
        <f t="shared" ca="1" si="8"/>
        <v>Office 4</v>
      </c>
      <c r="P15" s="29" t="str">
        <f t="shared" ca="1" si="8"/>
        <v>Office 5</v>
      </c>
      <c r="Q15" s="29" t="str">
        <f t="shared" ca="1" si="8"/>
        <v>Office 5</v>
      </c>
      <c r="R15" s="29" t="str">
        <f t="shared" ca="1" si="8"/>
        <v>Office 5</v>
      </c>
      <c r="S15" s="29" t="str">
        <f t="shared" ca="1" si="8"/>
        <v>Office 5</v>
      </c>
      <c r="T15" s="29" t="str">
        <f t="shared" ca="1" si="8"/>
        <v>Office 6</v>
      </c>
      <c r="U15" s="29" t="str">
        <f t="shared" ca="1" si="8"/>
        <v>Office 6</v>
      </c>
    </row>
    <row r="16" spans="1:21" x14ac:dyDescent="0.25">
      <c r="A16" s="17" t="s">
        <v>49</v>
      </c>
      <c r="B16" s="1">
        <f>SUMPRODUCT($B$34:$B$36,B44:B46)/4</f>
        <v>163750</v>
      </c>
      <c r="C16" s="1">
        <f>SUMPRODUCT($B$34:$B$36,C44:C46)/4</f>
        <v>163750</v>
      </c>
      <c r="D16" s="1">
        <f t="shared" ref="D16:U16" si="9">SUMPRODUCT($B$34:$B$36,D44:D46)/4</f>
        <v>303750</v>
      </c>
      <c r="E16" s="1">
        <f t="shared" si="9"/>
        <v>655000</v>
      </c>
      <c r="F16" s="1">
        <f t="shared" si="9"/>
        <v>805000</v>
      </c>
      <c r="G16" s="1">
        <f t="shared" si="9"/>
        <v>955000</v>
      </c>
      <c r="H16" s="1">
        <f t="shared" si="9"/>
        <v>1330000</v>
      </c>
      <c r="I16" s="1">
        <f t="shared" si="9"/>
        <v>1756250</v>
      </c>
      <c r="J16" s="1">
        <f t="shared" si="9"/>
        <v>2233750</v>
      </c>
      <c r="K16" s="1">
        <f t="shared" si="9"/>
        <v>2762500</v>
      </c>
      <c r="L16" s="1">
        <f t="shared" si="9"/>
        <v>4057500</v>
      </c>
      <c r="M16" s="1">
        <f t="shared" si="9"/>
        <v>5118750</v>
      </c>
      <c r="N16" s="1">
        <f t="shared" si="9"/>
        <v>6667500</v>
      </c>
      <c r="O16" s="1">
        <f t="shared" si="9"/>
        <v>9306250</v>
      </c>
      <c r="P16" s="1">
        <f t="shared" si="9"/>
        <v>11843750</v>
      </c>
      <c r="Q16" s="1">
        <f t="shared" si="9"/>
        <v>14643750</v>
      </c>
      <c r="R16" s="1">
        <f t="shared" si="9"/>
        <v>18225000</v>
      </c>
      <c r="S16" s="1">
        <f t="shared" si="9"/>
        <v>22743750</v>
      </c>
      <c r="T16" s="1">
        <f t="shared" si="9"/>
        <v>27262500</v>
      </c>
      <c r="U16" s="1">
        <f t="shared" si="9"/>
        <v>33625000</v>
      </c>
    </row>
    <row r="17" spans="1:21" x14ac:dyDescent="0.25">
      <c r="A17" s="17" t="s">
        <v>52</v>
      </c>
      <c r="B17" s="1">
        <f>B65</f>
        <v>0</v>
      </c>
      <c r="C17" s="1">
        <f t="shared" ref="C17:U17" si="10">C65</f>
        <v>100000</v>
      </c>
      <c r="D17" s="1">
        <f t="shared" si="10"/>
        <v>120000</v>
      </c>
      <c r="E17" s="1">
        <f t="shared" si="10"/>
        <v>144000</v>
      </c>
      <c r="F17" s="1">
        <f t="shared" si="10"/>
        <v>172800</v>
      </c>
      <c r="G17" s="1">
        <f t="shared" si="10"/>
        <v>207360</v>
      </c>
      <c r="H17" s="1">
        <f t="shared" si="10"/>
        <v>248832</v>
      </c>
      <c r="I17" s="1">
        <f t="shared" si="10"/>
        <v>298598.39999999997</v>
      </c>
      <c r="J17" s="1">
        <f t="shared" si="10"/>
        <v>358318.07999999996</v>
      </c>
      <c r="K17" s="1">
        <f t="shared" si="10"/>
        <v>429981.69599999994</v>
      </c>
      <c r="L17" s="1">
        <f t="shared" si="10"/>
        <v>515978.03519999993</v>
      </c>
      <c r="M17" s="1">
        <f t="shared" si="10"/>
        <v>619173.64223999984</v>
      </c>
      <c r="N17" s="1">
        <f t="shared" si="10"/>
        <v>743008.37068799976</v>
      </c>
      <c r="O17" s="1">
        <f t="shared" si="10"/>
        <v>891610.04482559965</v>
      </c>
      <c r="P17" s="1">
        <f t="shared" si="10"/>
        <v>1069932.0537907195</v>
      </c>
      <c r="Q17" s="1">
        <f t="shared" si="10"/>
        <v>1283918.4645488632</v>
      </c>
      <c r="R17" s="1">
        <f t="shared" si="10"/>
        <v>1540702.1574586357</v>
      </c>
      <c r="S17" s="1">
        <f t="shared" si="10"/>
        <v>1848842.5889503628</v>
      </c>
      <c r="T17" s="1">
        <f t="shared" si="10"/>
        <v>2218611.1067404351</v>
      </c>
      <c r="U17" s="1">
        <f t="shared" si="10"/>
        <v>2662333.328088522</v>
      </c>
    </row>
    <row r="18" spans="1:21" x14ac:dyDescent="0.25">
      <c r="A18" s="17" t="s">
        <v>50</v>
      </c>
      <c r="B18" s="1">
        <f t="shared" ref="B18:U18" ca="1" si="11">OFFSET($E$50,COUNTIF($B$50:$B$55,"&lt;"&amp;B47),0)</f>
        <v>14437.5</v>
      </c>
      <c r="C18" s="1">
        <f t="shared" ca="1" si="11"/>
        <v>14437.5</v>
      </c>
      <c r="D18" s="1">
        <f t="shared" ca="1" si="11"/>
        <v>14437.5</v>
      </c>
      <c r="E18" s="1">
        <f t="shared" ca="1" si="11"/>
        <v>50312.5</v>
      </c>
      <c r="F18" s="1">
        <f t="shared" ca="1" si="11"/>
        <v>50312.5</v>
      </c>
      <c r="G18" s="1">
        <f t="shared" ca="1" si="11"/>
        <v>50312.5</v>
      </c>
      <c r="H18" s="1">
        <f t="shared" ca="1" si="11"/>
        <v>50312.5</v>
      </c>
      <c r="I18" s="1">
        <f t="shared" ca="1" si="11"/>
        <v>50312.5</v>
      </c>
      <c r="J18" s="1">
        <f t="shared" ca="1" si="11"/>
        <v>150000</v>
      </c>
      <c r="K18" s="1">
        <f t="shared" ca="1" si="11"/>
        <v>150000</v>
      </c>
      <c r="L18" s="1">
        <f t="shared" ca="1" si="11"/>
        <v>150000</v>
      </c>
      <c r="M18" s="1">
        <f t="shared" ca="1" si="11"/>
        <v>437500</v>
      </c>
      <c r="N18" s="1">
        <f t="shared" ca="1" si="11"/>
        <v>437500</v>
      </c>
      <c r="O18" s="1">
        <f t="shared" ca="1" si="11"/>
        <v>437500</v>
      </c>
      <c r="P18" s="1">
        <f t="shared" ca="1" si="11"/>
        <v>1225000</v>
      </c>
      <c r="Q18" s="1">
        <f t="shared" ca="1" si="11"/>
        <v>1225000</v>
      </c>
      <c r="R18" s="1">
        <f t="shared" ca="1" si="11"/>
        <v>1225000</v>
      </c>
      <c r="S18" s="1">
        <f t="shared" ca="1" si="11"/>
        <v>1225000</v>
      </c>
      <c r="T18" s="1">
        <f t="shared" ca="1" si="11"/>
        <v>4500000</v>
      </c>
      <c r="U18" s="1">
        <f t="shared" ca="1" si="11"/>
        <v>4500000</v>
      </c>
    </row>
    <row r="19" spans="1:21" x14ac:dyDescent="0.25">
      <c r="A19" s="17" t="s">
        <v>86</v>
      </c>
      <c r="B19" s="1">
        <f>$B$39*B47</f>
        <v>10000</v>
      </c>
      <c r="C19" s="1">
        <f t="shared" ref="C19:U19" si="12">$B$39*C47</f>
        <v>10000</v>
      </c>
      <c r="D19" s="1">
        <f t="shared" si="12"/>
        <v>20000</v>
      </c>
      <c r="E19" s="1">
        <f t="shared" si="12"/>
        <v>40000</v>
      </c>
      <c r="F19" s="1">
        <f t="shared" si="12"/>
        <v>48000</v>
      </c>
      <c r="G19" s="1">
        <f t="shared" si="12"/>
        <v>56000</v>
      </c>
      <c r="H19" s="1">
        <f t="shared" si="12"/>
        <v>76000</v>
      </c>
      <c r="I19" s="1">
        <f t="shared" si="12"/>
        <v>100000</v>
      </c>
      <c r="J19" s="1">
        <f t="shared" si="12"/>
        <v>128000</v>
      </c>
      <c r="K19" s="1">
        <f t="shared" si="12"/>
        <v>160000</v>
      </c>
      <c r="L19" s="1">
        <f t="shared" si="12"/>
        <v>234000</v>
      </c>
      <c r="M19" s="1">
        <f t="shared" si="12"/>
        <v>300000</v>
      </c>
      <c r="N19" s="1">
        <f t="shared" si="12"/>
        <v>396000</v>
      </c>
      <c r="O19" s="1">
        <f t="shared" si="12"/>
        <v>580000</v>
      </c>
      <c r="P19" s="1">
        <f t="shared" si="12"/>
        <v>740000</v>
      </c>
      <c r="Q19" s="1">
        <f t="shared" si="12"/>
        <v>910000</v>
      </c>
      <c r="R19" s="1">
        <f t="shared" si="12"/>
        <v>1120000</v>
      </c>
      <c r="S19" s="1">
        <f t="shared" si="12"/>
        <v>1380000</v>
      </c>
      <c r="T19" s="1">
        <f t="shared" si="12"/>
        <v>1640000</v>
      </c>
      <c r="U19" s="1">
        <f t="shared" si="12"/>
        <v>2000000</v>
      </c>
    </row>
    <row r="20" spans="1:21" x14ac:dyDescent="0.25">
      <c r="A20" s="11" t="s">
        <v>51</v>
      </c>
      <c r="B20" s="1">
        <f ca="1">SUM(B16:B19)</f>
        <v>188187.5</v>
      </c>
      <c r="C20" s="1">
        <f t="shared" ref="C20:U20" ca="1" si="13">SUM(C16:C19)</f>
        <v>288187.5</v>
      </c>
      <c r="D20" s="1">
        <f t="shared" ca="1" si="13"/>
        <v>458187.5</v>
      </c>
      <c r="E20" s="1">
        <f t="shared" ca="1" si="13"/>
        <v>889312.5</v>
      </c>
      <c r="F20" s="1">
        <f t="shared" ca="1" si="13"/>
        <v>1076112.5</v>
      </c>
      <c r="G20" s="1">
        <f t="shared" ca="1" si="13"/>
        <v>1268672.5</v>
      </c>
      <c r="H20" s="1">
        <f t="shared" ca="1" si="13"/>
        <v>1705144.5</v>
      </c>
      <c r="I20" s="1">
        <f t="shared" ca="1" si="13"/>
        <v>2205160.9</v>
      </c>
      <c r="J20" s="1">
        <f t="shared" ca="1" si="13"/>
        <v>2870068.08</v>
      </c>
      <c r="K20" s="1">
        <f t="shared" ca="1" si="13"/>
        <v>3502481.696</v>
      </c>
      <c r="L20" s="1">
        <f t="shared" ca="1" si="13"/>
        <v>4957478.0351999998</v>
      </c>
      <c r="M20" s="1">
        <f t="shared" ca="1" si="13"/>
        <v>6475423.64224</v>
      </c>
      <c r="N20" s="1">
        <f t="shared" ca="1" si="13"/>
        <v>8244008.3706879998</v>
      </c>
      <c r="O20" s="1">
        <f t="shared" ca="1" si="13"/>
        <v>11215360.0448256</v>
      </c>
      <c r="P20" s="1">
        <f t="shared" ca="1" si="13"/>
        <v>14878682.05379072</v>
      </c>
      <c r="Q20" s="1">
        <f t="shared" ca="1" si="13"/>
        <v>18062668.464548863</v>
      </c>
      <c r="R20" s="1">
        <f t="shared" ca="1" si="13"/>
        <v>22110702.157458637</v>
      </c>
      <c r="S20" s="1">
        <f t="shared" ca="1" si="13"/>
        <v>27197592.588950362</v>
      </c>
      <c r="T20" s="1">
        <f t="shared" ca="1" si="13"/>
        <v>35621111.10674043</v>
      </c>
      <c r="U20" s="1">
        <f t="shared" ca="1" si="13"/>
        <v>42787333.328088522</v>
      </c>
    </row>
    <row r="22" spans="1:21" x14ac:dyDescent="0.25">
      <c r="A22" s="11" t="s">
        <v>73</v>
      </c>
    </row>
    <row r="23" spans="1:21" x14ac:dyDescent="0.25">
      <c r="A23" s="17" t="s">
        <v>74</v>
      </c>
      <c r="B23" s="1">
        <f t="shared" ref="B23:U23" si="14">IFERROR(VLOOKUP(B4,$B$58:$C$62,2,FALSE),"")</f>
        <v>700000</v>
      </c>
      <c r="C23" s="1" t="str">
        <f t="shared" si="14"/>
        <v/>
      </c>
      <c r="D23" s="1" t="str">
        <f t="shared" si="14"/>
        <v/>
      </c>
      <c r="E23" s="1">
        <f t="shared" si="14"/>
        <v>2000000</v>
      </c>
      <c r="F23" s="1" t="str">
        <f t="shared" si="14"/>
        <v/>
      </c>
      <c r="G23" s="1" t="str">
        <f t="shared" si="14"/>
        <v/>
      </c>
      <c r="H23" s="1">
        <f t="shared" si="14"/>
        <v>8000000</v>
      </c>
      <c r="I23" s="1" t="str">
        <f t="shared" si="14"/>
        <v/>
      </c>
      <c r="J23" s="1" t="str">
        <f t="shared" si="14"/>
        <v/>
      </c>
      <c r="K23" s="1" t="str">
        <f t="shared" si="14"/>
        <v/>
      </c>
      <c r="L23" s="1" t="str">
        <f t="shared" si="14"/>
        <v/>
      </c>
      <c r="M23" s="1">
        <f t="shared" si="14"/>
        <v>15000000</v>
      </c>
      <c r="N23" s="1" t="str">
        <f t="shared" si="14"/>
        <v/>
      </c>
      <c r="O23" s="1" t="str">
        <f t="shared" si="14"/>
        <v/>
      </c>
      <c r="P23" s="1" t="str">
        <f t="shared" si="14"/>
        <v/>
      </c>
      <c r="Q23" s="1">
        <f t="shared" si="14"/>
        <v>50000000</v>
      </c>
      <c r="R23" s="1" t="str">
        <f t="shared" si="14"/>
        <v/>
      </c>
      <c r="S23" s="1" t="str">
        <f t="shared" si="14"/>
        <v/>
      </c>
      <c r="T23" s="1" t="str">
        <f t="shared" si="14"/>
        <v/>
      </c>
      <c r="U23" s="1" t="str">
        <f t="shared" si="14"/>
        <v/>
      </c>
    </row>
    <row r="24" spans="1:21" x14ac:dyDescent="0.25">
      <c r="A24" s="17" t="s">
        <v>83</v>
      </c>
      <c r="B24" s="1">
        <f ca="1">B12-B20</f>
        <v>-188187.5</v>
      </c>
      <c r="C24" s="1">
        <f t="shared" ref="C24:U24" ca="1" si="15">C12-C20</f>
        <v>-213187.5</v>
      </c>
      <c r="D24" s="1">
        <f t="shared" ca="1" si="15"/>
        <v>-270151.79749999999</v>
      </c>
      <c r="E24" s="1">
        <f t="shared" ca="1" si="15"/>
        <v>-530602.86495000008</v>
      </c>
      <c r="F24" s="1">
        <f t="shared" ca="1" si="15"/>
        <v>-478393.49048899999</v>
      </c>
      <c r="G24" s="1">
        <f t="shared" ca="1" si="15"/>
        <v>-372322.43615745998</v>
      </c>
      <c r="H24" s="1">
        <f t="shared" ca="1" si="15"/>
        <v>-420100.85471950425</v>
      </c>
      <c r="I24" s="1">
        <f t="shared" ca="1" si="15"/>
        <v>-419352.21638023481</v>
      </c>
      <c r="J24" s="1">
        <f t="shared" ca="1" si="15"/>
        <v>-394305.80171227036</v>
      </c>
      <c r="K24" s="1">
        <f t="shared" ca="1" si="15"/>
        <v>-144600.05846911017</v>
      </c>
      <c r="L24" s="1">
        <f t="shared" ca="1" si="15"/>
        <v>-479765.24203947559</v>
      </c>
      <c r="M24" s="1">
        <f t="shared" ca="1" si="15"/>
        <v>-584822.07510539703</v>
      </c>
      <c r="N24" s="1">
        <f t="shared" ca="1" si="15"/>
        <v>-793155.27116858959</v>
      </c>
      <c r="O24" s="1">
        <f t="shared" ca="1" si="15"/>
        <v>-1902301.3243590537</v>
      </c>
      <c r="P24" s="1">
        <f t="shared" ca="1" si="15"/>
        <v>-3349630.4940728527</v>
      </c>
      <c r="Q24" s="1">
        <f t="shared" ca="1" si="15"/>
        <v>-3903642.5282620303</v>
      </c>
      <c r="R24" s="1">
        <f t="shared" ca="1" si="15"/>
        <v>-4837864.8631802499</v>
      </c>
      <c r="S24" s="1">
        <f t="shared" ca="1" si="15"/>
        <v>-6119047.0798013546</v>
      </c>
      <c r="T24" s="1">
        <f t="shared" ca="1" si="15"/>
        <v>-10045987.12908503</v>
      </c>
      <c r="U24" s="1">
        <f t="shared" ca="1" si="15"/>
        <v>-11909873.200391028</v>
      </c>
    </row>
    <row r="25" spans="1:21" x14ac:dyDescent="0.25">
      <c r="A25" s="11" t="s">
        <v>82</v>
      </c>
      <c r="B25" s="1">
        <f ca="1">B23+B24</f>
        <v>511812.5</v>
      </c>
      <c r="C25" s="1">
        <f ca="1">B25+SUM(C23:C24)</f>
        <v>298625</v>
      </c>
      <c r="D25" s="1">
        <f t="shared" ref="D25:U25" ca="1" si="16">C25+SUM(D23:D24)</f>
        <v>28473.202500000014</v>
      </c>
      <c r="E25" s="1">
        <f t="shared" ca="1" si="16"/>
        <v>1497870.3375499998</v>
      </c>
      <c r="F25" s="1">
        <f t="shared" ca="1" si="16"/>
        <v>1019476.8470609998</v>
      </c>
      <c r="G25" s="1">
        <f t="shared" ca="1" si="16"/>
        <v>647154.41090353986</v>
      </c>
      <c r="H25" s="1">
        <f t="shared" ca="1" si="16"/>
        <v>8227053.5561840348</v>
      </c>
      <c r="I25" s="1">
        <f t="shared" ca="1" si="16"/>
        <v>7807701.3398038</v>
      </c>
      <c r="J25" s="1">
        <f t="shared" ca="1" si="16"/>
        <v>7413395.5380915292</v>
      </c>
      <c r="K25" s="1">
        <f t="shared" ca="1" si="16"/>
        <v>7268795.479622419</v>
      </c>
      <c r="L25" s="1">
        <f t="shared" ca="1" si="16"/>
        <v>6789030.2375829434</v>
      </c>
      <c r="M25" s="1">
        <f t="shared" ca="1" si="16"/>
        <v>21204208.162477545</v>
      </c>
      <c r="N25" s="1">
        <f t="shared" ca="1" si="16"/>
        <v>20411052.891308956</v>
      </c>
      <c r="O25" s="1">
        <f t="shared" ca="1" si="16"/>
        <v>18508751.566949904</v>
      </c>
      <c r="P25" s="1">
        <f t="shared" ca="1" si="16"/>
        <v>15159121.072877051</v>
      </c>
      <c r="Q25" s="1">
        <f t="shared" ca="1" si="16"/>
        <v>61255478.544615015</v>
      </c>
      <c r="R25" s="1">
        <f t="shared" ca="1" si="16"/>
        <v>56417613.681434765</v>
      </c>
      <c r="S25" s="1">
        <f t="shared" ca="1" si="16"/>
        <v>50298566.601633415</v>
      </c>
      <c r="T25" s="1">
        <f t="shared" ca="1" si="16"/>
        <v>40252579.47254838</v>
      </c>
      <c r="U25" s="1">
        <f t="shared" ca="1" si="16"/>
        <v>28342706.272157352</v>
      </c>
    </row>
    <row r="26" spans="1:21" x14ac:dyDescent="0.25">
      <c r="A26" s="1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1" t="s">
        <v>84</v>
      </c>
      <c r="B27" s="1"/>
      <c r="C27" s="1">
        <f>C12*4*$B$40</f>
        <v>3000000</v>
      </c>
      <c r="D27" s="1">
        <f t="shared" ref="D27:U27" si="17">D12*4*$B$40</f>
        <v>7521428.1000000006</v>
      </c>
      <c r="E27" s="1">
        <f t="shared" si="17"/>
        <v>14348385.401999999</v>
      </c>
      <c r="F27" s="1">
        <f t="shared" si="17"/>
        <v>23908760.38044</v>
      </c>
      <c r="G27" s="1">
        <f t="shared" si="17"/>
        <v>35854002.553701602</v>
      </c>
      <c r="H27" s="1">
        <f t="shared" si="17"/>
        <v>51401745.811219826</v>
      </c>
      <c r="I27" s="1">
        <f t="shared" si="17"/>
        <v>71432347.344790608</v>
      </c>
      <c r="J27" s="1">
        <f t="shared" si="17"/>
        <v>99030491.131509185</v>
      </c>
      <c r="K27" s="1">
        <f t="shared" si="17"/>
        <v>134315265.5012356</v>
      </c>
      <c r="L27" s="1">
        <f t="shared" si="17"/>
        <v>179108511.72642097</v>
      </c>
      <c r="M27" s="1">
        <f t="shared" si="17"/>
        <v>235624062.68538412</v>
      </c>
      <c r="N27" s="1">
        <f t="shared" si="17"/>
        <v>298034123.98077643</v>
      </c>
      <c r="O27" s="1">
        <f t="shared" si="17"/>
        <v>372522348.81866187</v>
      </c>
      <c r="P27" s="1">
        <f t="shared" si="17"/>
        <v>461162062.38871467</v>
      </c>
      <c r="Q27" s="1">
        <f t="shared" si="17"/>
        <v>566361037.45147336</v>
      </c>
      <c r="R27" s="1">
        <f t="shared" si="17"/>
        <v>690913491.77113545</v>
      </c>
      <c r="S27" s="1">
        <f t="shared" si="17"/>
        <v>843141820.36596036</v>
      </c>
      <c r="T27" s="1">
        <f t="shared" si="17"/>
        <v>1023004959.106216</v>
      </c>
      <c r="U27" s="1">
        <f t="shared" si="17"/>
        <v>1235098405.1078997</v>
      </c>
    </row>
    <row r="31" spans="1:21" ht="18.75" x14ac:dyDescent="0.3">
      <c r="A31" s="21" t="s">
        <v>88</v>
      </c>
    </row>
    <row r="33" spans="1:21" x14ac:dyDescent="0.25">
      <c r="A33" s="22" t="s">
        <v>61</v>
      </c>
    </row>
    <row r="34" spans="1:21" x14ac:dyDescent="0.25">
      <c r="A34" t="s">
        <v>27</v>
      </c>
      <c r="B34" s="23">
        <v>115000</v>
      </c>
    </row>
    <row r="35" spans="1:21" x14ac:dyDescent="0.25">
      <c r="A35" t="s">
        <v>93</v>
      </c>
      <c r="B35" s="23">
        <v>90000</v>
      </c>
      <c r="E35" s="26"/>
    </row>
    <row r="36" spans="1:21" x14ac:dyDescent="0.25">
      <c r="A36" t="s">
        <v>98</v>
      </c>
      <c r="B36" s="23">
        <v>150000</v>
      </c>
    </row>
    <row r="37" spans="1:21" x14ac:dyDescent="0.25">
      <c r="A37" t="s">
        <v>29</v>
      </c>
      <c r="B37" s="5">
        <v>3000</v>
      </c>
      <c r="E37" s="27"/>
    </row>
    <row r="38" spans="1:21" x14ac:dyDescent="0.25">
      <c r="A38" t="s">
        <v>44</v>
      </c>
      <c r="B38" s="24">
        <v>7.5</v>
      </c>
    </row>
    <row r="39" spans="1:21" x14ac:dyDescent="0.25">
      <c r="A39" t="s">
        <v>53</v>
      </c>
      <c r="B39" s="24">
        <v>2000</v>
      </c>
    </row>
    <row r="40" spans="1:21" x14ac:dyDescent="0.25">
      <c r="A40" t="s">
        <v>85</v>
      </c>
      <c r="B40" s="25">
        <v>10</v>
      </c>
    </row>
    <row r="42" spans="1:21" x14ac:dyDescent="0.25">
      <c r="A42" s="11" t="s">
        <v>22</v>
      </c>
      <c r="B42" s="14" t="s">
        <v>1</v>
      </c>
      <c r="C42" s="14" t="s">
        <v>2</v>
      </c>
      <c r="D42" s="14" t="s">
        <v>3</v>
      </c>
      <c r="E42" s="14" t="s">
        <v>4</v>
      </c>
      <c r="F42" s="14" t="s">
        <v>5</v>
      </c>
      <c r="G42" s="14" t="s">
        <v>6</v>
      </c>
      <c r="H42" s="14" t="s">
        <v>7</v>
      </c>
      <c r="I42" s="14" t="s">
        <v>8</v>
      </c>
      <c r="J42" s="14" t="s">
        <v>9</v>
      </c>
      <c r="K42" s="14" t="s">
        <v>10</v>
      </c>
      <c r="L42" s="14" t="s">
        <v>11</v>
      </c>
      <c r="M42" s="14" t="s">
        <v>12</v>
      </c>
      <c r="N42" s="14" t="s">
        <v>13</v>
      </c>
      <c r="O42" s="14" t="s">
        <v>14</v>
      </c>
      <c r="P42" s="14" t="s">
        <v>15</v>
      </c>
      <c r="Q42" s="14" t="s">
        <v>16</v>
      </c>
      <c r="R42" s="14" t="s">
        <v>17</v>
      </c>
      <c r="S42" s="14" t="s">
        <v>18</v>
      </c>
      <c r="T42" s="14" t="s">
        <v>19</v>
      </c>
      <c r="U42" s="14" t="s">
        <v>20</v>
      </c>
    </row>
    <row r="43" spans="1:2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t="s">
        <v>47</v>
      </c>
      <c r="B44" s="5">
        <v>1</v>
      </c>
      <c r="C44" s="5">
        <v>1</v>
      </c>
      <c r="D44" s="5">
        <v>3</v>
      </c>
      <c r="E44" s="5">
        <v>4</v>
      </c>
      <c r="F44" s="5">
        <v>4</v>
      </c>
      <c r="G44" s="5">
        <v>4</v>
      </c>
      <c r="H44" s="5">
        <v>4</v>
      </c>
      <c r="I44" s="5">
        <v>5</v>
      </c>
      <c r="J44" s="5">
        <v>7</v>
      </c>
      <c r="K44" s="5">
        <v>10</v>
      </c>
      <c r="L44" s="5">
        <v>12</v>
      </c>
      <c r="M44" s="5">
        <v>15</v>
      </c>
      <c r="N44" s="5">
        <v>18</v>
      </c>
      <c r="O44" s="5">
        <v>25</v>
      </c>
      <c r="P44" s="5">
        <v>35</v>
      </c>
      <c r="Q44" s="5">
        <v>45</v>
      </c>
      <c r="R44" s="5">
        <v>60</v>
      </c>
      <c r="S44" s="5">
        <v>75</v>
      </c>
      <c r="T44" s="5">
        <v>90</v>
      </c>
      <c r="U44" s="5">
        <v>100</v>
      </c>
    </row>
    <row r="45" spans="1:21" x14ac:dyDescent="0.25">
      <c r="A45" t="s">
        <v>94</v>
      </c>
      <c r="B45" s="5">
        <v>1</v>
      </c>
      <c r="C45" s="5">
        <v>1</v>
      </c>
      <c r="D45" s="5">
        <v>3</v>
      </c>
      <c r="E45" s="5">
        <v>4</v>
      </c>
      <c r="F45" s="5">
        <v>4</v>
      </c>
      <c r="G45" s="5">
        <v>4</v>
      </c>
      <c r="H45" s="5">
        <v>4</v>
      </c>
      <c r="I45" s="5">
        <v>5</v>
      </c>
      <c r="J45" s="5">
        <v>7</v>
      </c>
      <c r="K45" s="5">
        <v>10</v>
      </c>
      <c r="L45" s="5">
        <v>15</v>
      </c>
      <c r="M45" s="5">
        <v>25</v>
      </c>
      <c r="N45" s="5">
        <v>40</v>
      </c>
      <c r="O45" s="5">
        <v>90</v>
      </c>
      <c r="P45" s="5">
        <v>115</v>
      </c>
      <c r="Q45" s="5">
        <v>135</v>
      </c>
      <c r="R45" s="5">
        <v>150</v>
      </c>
      <c r="S45" s="5">
        <v>165</v>
      </c>
      <c r="T45" s="5">
        <v>180</v>
      </c>
      <c r="U45" s="5">
        <v>200</v>
      </c>
    </row>
    <row r="46" spans="1:21" x14ac:dyDescent="0.25">
      <c r="A46" t="s">
        <v>0</v>
      </c>
      <c r="B46" s="5">
        <v>3</v>
      </c>
      <c r="C46" s="5">
        <v>3</v>
      </c>
      <c r="D46" s="5">
        <v>4</v>
      </c>
      <c r="E46" s="5">
        <v>12</v>
      </c>
      <c r="F46" s="5">
        <v>16</v>
      </c>
      <c r="G46" s="5">
        <v>20</v>
      </c>
      <c r="H46" s="5">
        <v>30</v>
      </c>
      <c r="I46" s="5">
        <v>40</v>
      </c>
      <c r="J46" s="5">
        <v>50</v>
      </c>
      <c r="K46" s="5">
        <v>60</v>
      </c>
      <c r="L46" s="5">
        <v>90</v>
      </c>
      <c r="M46" s="5">
        <v>110</v>
      </c>
      <c r="N46" s="5">
        <v>140</v>
      </c>
      <c r="O46" s="5">
        <v>175</v>
      </c>
      <c r="P46" s="5">
        <v>220</v>
      </c>
      <c r="Q46" s="5">
        <v>275</v>
      </c>
      <c r="R46" s="5">
        <v>350</v>
      </c>
      <c r="S46" s="5">
        <v>450</v>
      </c>
      <c r="T46" s="5">
        <v>550</v>
      </c>
      <c r="U46" s="5">
        <v>700</v>
      </c>
    </row>
    <row r="47" spans="1:21" x14ac:dyDescent="0.25">
      <c r="A47" t="s">
        <v>21</v>
      </c>
      <c r="B47" s="2">
        <f>SUM(B44:B46)</f>
        <v>5</v>
      </c>
      <c r="C47" s="2">
        <f t="shared" ref="C47:U47" si="18">SUM(C44:C46)</f>
        <v>5</v>
      </c>
      <c r="D47" s="2">
        <f t="shared" si="18"/>
        <v>10</v>
      </c>
      <c r="E47" s="2">
        <f t="shared" si="18"/>
        <v>20</v>
      </c>
      <c r="F47" s="2">
        <f t="shared" si="18"/>
        <v>24</v>
      </c>
      <c r="G47" s="2">
        <f t="shared" si="18"/>
        <v>28</v>
      </c>
      <c r="H47" s="2">
        <f t="shared" si="18"/>
        <v>38</v>
      </c>
      <c r="I47" s="2">
        <f t="shared" si="18"/>
        <v>50</v>
      </c>
      <c r="J47" s="2">
        <f t="shared" si="18"/>
        <v>64</v>
      </c>
      <c r="K47" s="2">
        <f t="shared" si="18"/>
        <v>80</v>
      </c>
      <c r="L47" s="2">
        <f t="shared" si="18"/>
        <v>117</v>
      </c>
      <c r="M47" s="2">
        <f t="shared" si="18"/>
        <v>150</v>
      </c>
      <c r="N47" s="2">
        <f t="shared" si="18"/>
        <v>198</v>
      </c>
      <c r="O47" s="2">
        <f t="shared" si="18"/>
        <v>290</v>
      </c>
      <c r="P47" s="2">
        <f t="shared" si="18"/>
        <v>370</v>
      </c>
      <c r="Q47" s="2">
        <f t="shared" si="18"/>
        <v>455</v>
      </c>
      <c r="R47" s="2">
        <f t="shared" si="18"/>
        <v>560</v>
      </c>
      <c r="S47" s="2">
        <f t="shared" si="18"/>
        <v>690</v>
      </c>
      <c r="T47" s="2">
        <f t="shared" si="18"/>
        <v>820</v>
      </c>
      <c r="U47" s="2">
        <f t="shared" si="18"/>
        <v>1000</v>
      </c>
    </row>
    <row r="48" spans="1:2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t="s">
        <v>62</v>
      </c>
      <c r="B49" s="2" t="s">
        <v>67</v>
      </c>
      <c r="C49" s="2" t="s">
        <v>71</v>
      </c>
      <c r="D49" s="2" t="s">
        <v>72</v>
      </c>
      <c r="E49" s="2" t="s">
        <v>66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11" t="s">
        <v>63</v>
      </c>
      <c r="B50" s="5">
        <v>15</v>
      </c>
      <c r="C50" s="5">
        <v>110</v>
      </c>
      <c r="D50" s="5">
        <v>35</v>
      </c>
      <c r="E50" s="19">
        <f>B50*C50*D50/4</f>
        <v>14437.5</v>
      </c>
      <c r="F50" s="5"/>
      <c r="G50" s="1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t="s">
        <v>64</v>
      </c>
      <c r="B51" s="5">
        <v>50</v>
      </c>
      <c r="C51" s="5">
        <v>115</v>
      </c>
      <c r="D51" s="5">
        <v>35</v>
      </c>
      <c r="E51" s="19">
        <f t="shared" ref="E51:E55" si="19">B51*C51*D51/4</f>
        <v>50312.5</v>
      </c>
      <c r="F51" s="5"/>
      <c r="G51" s="1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t="s">
        <v>65</v>
      </c>
      <c r="B52" s="5">
        <v>125</v>
      </c>
      <c r="C52" s="5">
        <v>120</v>
      </c>
      <c r="D52" s="5">
        <v>40</v>
      </c>
      <c r="E52" s="19">
        <f t="shared" si="19"/>
        <v>150000</v>
      </c>
      <c r="F52" s="5"/>
      <c r="G52" s="1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t="s">
        <v>68</v>
      </c>
      <c r="B53" s="5">
        <v>350</v>
      </c>
      <c r="C53" s="5">
        <v>125</v>
      </c>
      <c r="D53" s="5">
        <v>40</v>
      </c>
      <c r="E53" s="19">
        <f t="shared" si="19"/>
        <v>437500</v>
      </c>
      <c r="F53" s="5"/>
      <c r="G53" s="1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t="s">
        <v>69</v>
      </c>
      <c r="B54" s="5">
        <v>700</v>
      </c>
      <c r="C54" s="5">
        <v>140</v>
      </c>
      <c r="D54" s="5">
        <v>50</v>
      </c>
      <c r="E54" s="19">
        <f t="shared" si="19"/>
        <v>1225000</v>
      </c>
      <c r="F54" s="5"/>
      <c r="G54" s="1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t="s">
        <v>70</v>
      </c>
      <c r="B55" s="5">
        <v>2000</v>
      </c>
      <c r="C55" s="5">
        <v>150</v>
      </c>
      <c r="D55" s="5">
        <v>60</v>
      </c>
      <c r="E55" s="19">
        <f t="shared" si="19"/>
        <v>4500000</v>
      </c>
      <c r="F55" s="5"/>
      <c r="G55" s="1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11" t="s">
        <v>75</v>
      </c>
      <c r="B57" s="2" t="s">
        <v>81</v>
      </c>
      <c r="C57" s="2" t="s">
        <v>80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8" t="s">
        <v>95</v>
      </c>
      <c r="B58" s="5" t="s">
        <v>1</v>
      </c>
      <c r="C58" s="1">
        <v>700000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t="s">
        <v>76</v>
      </c>
      <c r="B59" s="5" t="s">
        <v>4</v>
      </c>
      <c r="C59" s="1">
        <v>2000000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t="s">
        <v>77</v>
      </c>
      <c r="B60" s="5" t="s">
        <v>7</v>
      </c>
      <c r="C60" s="1">
        <v>8000000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t="s">
        <v>78</v>
      </c>
      <c r="B61" s="5" t="s">
        <v>12</v>
      </c>
      <c r="C61" s="1">
        <v>15000000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t="s">
        <v>79</v>
      </c>
      <c r="B62" s="5" t="s">
        <v>16</v>
      </c>
      <c r="C62" s="1">
        <v>50000000</v>
      </c>
    </row>
    <row r="64" spans="1:21" x14ac:dyDescent="0.25">
      <c r="A64" s="22" t="s">
        <v>59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H64" s="14" t="s">
        <v>7</v>
      </c>
      <c r="I64" s="14" t="s">
        <v>8</v>
      </c>
      <c r="J64" s="14" t="s">
        <v>9</v>
      </c>
      <c r="K64" s="14" t="s">
        <v>10</v>
      </c>
      <c r="L64" s="14" t="s">
        <v>11</v>
      </c>
      <c r="M64" s="14" t="s">
        <v>12</v>
      </c>
      <c r="N64" s="14" t="s">
        <v>13</v>
      </c>
      <c r="O64" s="14" t="s">
        <v>14</v>
      </c>
      <c r="P64" s="14" t="s">
        <v>15</v>
      </c>
      <c r="Q64" s="14" t="s">
        <v>16</v>
      </c>
      <c r="R64" s="14" t="s">
        <v>17</v>
      </c>
      <c r="S64" s="14" t="s">
        <v>18</v>
      </c>
      <c r="T64" s="14" t="s">
        <v>19</v>
      </c>
      <c r="U64" s="14" t="s">
        <v>20</v>
      </c>
    </row>
    <row r="65" spans="1:21" x14ac:dyDescent="0.25">
      <c r="A65" t="s">
        <v>26</v>
      </c>
      <c r="B65" s="1"/>
      <c r="C65" s="6">
        <v>100000</v>
      </c>
      <c r="D65" s="19">
        <f>C65*(1+D66)</f>
        <v>120000</v>
      </c>
      <c r="E65" s="19">
        <f t="shared" ref="E65:U65" si="20">D65*(1+E66)</f>
        <v>144000</v>
      </c>
      <c r="F65" s="19">
        <f t="shared" si="20"/>
        <v>172800</v>
      </c>
      <c r="G65" s="19">
        <f t="shared" si="20"/>
        <v>207360</v>
      </c>
      <c r="H65" s="19">
        <f t="shared" si="20"/>
        <v>248832</v>
      </c>
      <c r="I65" s="19">
        <f t="shared" si="20"/>
        <v>298598.39999999997</v>
      </c>
      <c r="J65" s="19">
        <f t="shared" si="20"/>
        <v>358318.07999999996</v>
      </c>
      <c r="K65" s="19">
        <f t="shared" si="20"/>
        <v>429981.69599999994</v>
      </c>
      <c r="L65" s="19">
        <f t="shared" si="20"/>
        <v>515978.03519999993</v>
      </c>
      <c r="M65" s="19">
        <f t="shared" si="20"/>
        <v>619173.64223999984</v>
      </c>
      <c r="N65" s="19">
        <f t="shared" si="20"/>
        <v>743008.37068799976</v>
      </c>
      <c r="O65" s="19">
        <f t="shared" si="20"/>
        <v>891610.04482559965</v>
      </c>
      <c r="P65" s="19">
        <f t="shared" si="20"/>
        <v>1069932.0537907195</v>
      </c>
      <c r="Q65" s="19">
        <f t="shared" si="20"/>
        <v>1283918.4645488632</v>
      </c>
      <c r="R65" s="19">
        <f t="shared" si="20"/>
        <v>1540702.1574586357</v>
      </c>
      <c r="S65" s="19">
        <f t="shared" si="20"/>
        <v>1848842.5889503628</v>
      </c>
      <c r="T65" s="19">
        <f t="shared" si="20"/>
        <v>2218611.1067404351</v>
      </c>
      <c r="U65" s="19">
        <f t="shared" si="20"/>
        <v>2662333.328088522</v>
      </c>
    </row>
    <row r="66" spans="1:21" x14ac:dyDescent="0.25">
      <c r="A66" t="s">
        <v>97</v>
      </c>
      <c r="B66" s="1"/>
      <c r="C66" s="6"/>
      <c r="D66" s="18">
        <v>0.2</v>
      </c>
      <c r="E66" s="18">
        <v>0.2</v>
      </c>
      <c r="F66" s="18">
        <v>0.2</v>
      </c>
      <c r="G66" s="18">
        <v>0.2</v>
      </c>
      <c r="H66" s="18">
        <v>0.2</v>
      </c>
      <c r="I66" s="18">
        <v>0.2</v>
      </c>
      <c r="J66" s="18">
        <v>0.2</v>
      </c>
      <c r="K66" s="18">
        <v>0.2</v>
      </c>
      <c r="L66" s="18">
        <v>0.2</v>
      </c>
      <c r="M66" s="18">
        <v>0.2</v>
      </c>
      <c r="N66" s="18">
        <v>0.2</v>
      </c>
      <c r="O66" s="18">
        <v>0.2</v>
      </c>
      <c r="P66" s="18">
        <v>0.2</v>
      </c>
      <c r="Q66" s="18">
        <v>0.2</v>
      </c>
      <c r="R66" s="18">
        <v>0.2</v>
      </c>
      <c r="S66" s="18">
        <v>0.2</v>
      </c>
      <c r="T66" s="18">
        <v>0.2</v>
      </c>
      <c r="U66" s="18">
        <v>0.2</v>
      </c>
    </row>
    <row r="67" spans="1:21" x14ac:dyDescent="0.25">
      <c r="A67" t="s">
        <v>40</v>
      </c>
      <c r="B67" s="1"/>
      <c r="C67" s="7">
        <v>0.05</v>
      </c>
      <c r="D67" s="20">
        <f>C67*(1+D68)</f>
        <v>5.2500000000000005E-2</v>
      </c>
      <c r="E67" s="20">
        <f t="shared" ref="E67:U67" si="21">D67*(1+E68)</f>
        <v>5.5125000000000007E-2</v>
      </c>
      <c r="F67" s="20">
        <f t="shared" si="21"/>
        <v>5.7881250000000009E-2</v>
      </c>
      <c r="G67" s="20">
        <f t="shared" si="21"/>
        <v>6.0775312500000012E-2</v>
      </c>
      <c r="H67" s="20">
        <f t="shared" si="21"/>
        <v>6.3814078125000021E-2</v>
      </c>
      <c r="I67" s="20">
        <f t="shared" si="21"/>
        <v>6.7004782031250029E-2</v>
      </c>
      <c r="J67" s="20">
        <f t="shared" si="21"/>
        <v>7.0355021132812529E-2</v>
      </c>
      <c r="K67" s="20">
        <f t="shared" si="21"/>
        <v>7.3872772189453165E-2</v>
      </c>
      <c r="L67" s="20">
        <f t="shared" si="21"/>
        <v>7.7566410798925831E-2</v>
      </c>
      <c r="M67" s="20">
        <f t="shared" si="21"/>
        <v>8.1444731338872131E-2</v>
      </c>
      <c r="N67" s="20">
        <f t="shared" si="21"/>
        <v>8.5516967905815741E-2</v>
      </c>
      <c r="O67" s="20">
        <f t="shared" si="21"/>
        <v>8.9792816301106526E-2</v>
      </c>
      <c r="P67" s="20">
        <f t="shared" si="21"/>
        <v>9.4282457116161858E-2</v>
      </c>
      <c r="Q67" s="20">
        <f t="shared" si="21"/>
        <v>9.899657997196995E-2</v>
      </c>
      <c r="R67" s="20">
        <f t="shared" si="21"/>
        <v>0.10394640897056845</v>
      </c>
      <c r="S67" s="20">
        <f t="shared" si="21"/>
        <v>0.10914372941909688</v>
      </c>
      <c r="T67" s="20">
        <f t="shared" si="21"/>
        <v>0.11460091589005172</v>
      </c>
      <c r="U67" s="20">
        <f t="shared" si="21"/>
        <v>0.12033096168455432</v>
      </c>
    </row>
    <row r="68" spans="1:21" x14ac:dyDescent="0.25">
      <c r="A68" t="s">
        <v>96</v>
      </c>
      <c r="B68" s="1"/>
      <c r="C68" s="7"/>
      <c r="D68" s="18">
        <v>0.05</v>
      </c>
      <c r="E68" s="18">
        <v>0.05</v>
      </c>
      <c r="F68" s="18">
        <v>0.05</v>
      </c>
      <c r="G68" s="18">
        <v>0.05</v>
      </c>
      <c r="H68" s="18">
        <v>0.05</v>
      </c>
      <c r="I68" s="18">
        <v>0.05</v>
      </c>
      <c r="J68" s="18">
        <v>0.05</v>
      </c>
      <c r="K68" s="18">
        <v>0.05</v>
      </c>
      <c r="L68" s="18">
        <v>0.05</v>
      </c>
      <c r="M68" s="18">
        <v>0.05</v>
      </c>
      <c r="N68" s="18">
        <v>0.05</v>
      </c>
      <c r="O68" s="18">
        <v>0.05</v>
      </c>
      <c r="P68" s="18">
        <v>0.05</v>
      </c>
      <c r="Q68" s="18">
        <v>0.05</v>
      </c>
      <c r="R68" s="18">
        <v>0.05</v>
      </c>
      <c r="S68" s="18">
        <v>0.05</v>
      </c>
      <c r="T68" s="18">
        <v>0.05</v>
      </c>
      <c r="U68" s="18">
        <v>0.05</v>
      </c>
    </row>
    <row r="69" spans="1:21" x14ac:dyDescent="0.25">
      <c r="A69" t="s">
        <v>43</v>
      </c>
      <c r="B69" s="1"/>
      <c r="C69" s="8">
        <f>ROUNDDOWN(C65/C67,0)</f>
        <v>2000000</v>
      </c>
      <c r="D69" s="8">
        <f t="shared" ref="D69:U69" si="22">ROUNDDOWN(D65/D67,0)</f>
        <v>2285714</v>
      </c>
      <c r="E69" s="8">
        <f t="shared" si="22"/>
        <v>2612244</v>
      </c>
      <c r="F69" s="8">
        <f t="shared" si="22"/>
        <v>2985422</v>
      </c>
      <c r="G69" s="8">
        <f t="shared" si="22"/>
        <v>3411911</v>
      </c>
      <c r="H69" s="8">
        <f t="shared" si="22"/>
        <v>3899327</v>
      </c>
      <c r="I69" s="8">
        <f t="shared" si="22"/>
        <v>4456374</v>
      </c>
      <c r="J69" s="8">
        <f t="shared" si="22"/>
        <v>5092999</v>
      </c>
      <c r="K69" s="8">
        <f t="shared" si="22"/>
        <v>5820570</v>
      </c>
      <c r="L69" s="8">
        <f t="shared" si="22"/>
        <v>6652080</v>
      </c>
      <c r="M69" s="8">
        <f t="shared" si="22"/>
        <v>7602378</v>
      </c>
      <c r="N69" s="8">
        <f t="shared" si="22"/>
        <v>8688432</v>
      </c>
      <c r="O69" s="8">
        <f t="shared" si="22"/>
        <v>9929636</v>
      </c>
      <c r="P69" s="8">
        <f t="shared" si="22"/>
        <v>11348156</v>
      </c>
      <c r="Q69" s="8">
        <f t="shared" si="22"/>
        <v>12969321</v>
      </c>
      <c r="R69" s="8">
        <f t="shared" si="22"/>
        <v>14822081</v>
      </c>
      <c r="S69" s="8">
        <f t="shared" si="22"/>
        <v>16939521</v>
      </c>
      <c r="T69" s="8">
        <f t="shared" si="22"/>
        <v>19359453</v>
      </c>
      <c r="U69" s="8">
        <f t="shared" si="22"/>
        <v>22125089</v>
      </c>
    </row>
    <row r="70" spans="1:21" x14ac:dyDescent="0.25">
      <c r="A70" t="s">
        <v>41</v>
      </c>
      <c r="C70" s="4">
        <v>0.05</v>
      </c>
      <c r="D70" s="4">
        <f>C70+0.005</f>
        <v>5.5E-2</v>
      </c>
      <c r="E70" s="4">
        <f t="shared" ref="E70:L70" si="23">D70+0.005</f>
        <v>0.06</v>
      </c>
      <c r="F70" s="4">
        <f t="shared" si="23"/>
        <v>6.5000000000000002E-2</v>
      </c>
      <c r="G70" s="4">
        <f t="shared" si="23"/>
        <v>7.0000000000000007E-2</v>
      </c>
      <c r="H70" s="4">
        <f t="shared" si="23"/>
        <v>7.5000000000000011E-2</v>
      </c>
      <c r="I70" s="4">
        <f t="shared" si="23"/>
        <v>8.0000000000000016E-2</v>
      </c>
      <c r="J70" s="4">
        <f t="shared" si="23"/>
        <v>8.500000000000002E-2</v>
      </c>
      <c r="K70" s="4">
        <f t="shared" si="23"/>
        <v>9.0000000000000024E-2</v>
      </c>
      <c r="L70" s="4">
        <f t="shared" si="23"/>
        <v>9.5000000000000029E-2</v>
      </c>
      <c r="M70" s="4">
        <v>0.1</v>
      </c>
      <c r="N70" s="4">
        <v>0.1</v>
      </c>
      <c r="O70" s="4">
        <v>0.1</v>
      </c>
      <c r="P70" s="4">
        <v>0.1</v>
      </c>
      <c r="Q70" s="4">
        <v>0.1</v>
      </c>
      <c r="R70" s="4">
        <v>0.1</v>
      </c>
      <c r="S70" s="4">
        <v>0.1</v>
      </c>
      <c r="T70" s="4">
        <v>0.1</v>
      </c>
      <c r="U70" s="4">
        <v>0.1</v>
      </c>
    </row>
    <row r="71" spans="1:21" x14ac:dyDescent="0.25">
      <c r="A71" t="s">
        <v>38</v>
      </c>
      <c r="B71" s="7"/>
      <c r="C71" s="8">
        <f>C70*C69</f>
        <v>100000</v>
      </c>
      <c r="D71" s="8">
        <f t="shared" ref="D71:U71" si="24">D70*D69</f>
        <v>125714.27</v>
      </c>
      <c r="E71" s="8">
        <f t="shared" si="24"/>
        <v>156734.63999999998</v>
      </c>
      <c r="F71" s="8">
        <f t="shared" si="24"/>
        <v>194052.43</v>
      </c>
      <c r="G71" s="8">
        <f t="shared" si="24"/>
        <v>238833.77000000002</v>
      </c>
      <c r="H71" s="8">
        <f t="shared" si="24"/>
        <v>292449.52500000002</v>
      </c>
      <c r="I71" s="8">
        <f t="shared" si="24"/>
        <v>356509.92000000004</v>
      </c>
      <c r="J71" s="8">
        <f t="shared" si="24"/>
        <v>432904.9150000001</v>
      </c>
      <c r="K71" s="8">
        <f t="shared" si="24"/>
        <v>523851.30000000016</v>
      </c>
      <c r="L71" s="8">
        <f t="shared" si="24"/>
        <v>631947.60000000021</v>
      </c>
      <c r="M71" s="8">
        <f t="shared" si="24"/>
        <v>760237.8</v>
      </c>
      <c r="N71" s="8">
        <f t="shared" si="24"/>
        <v>868843.20000000007</v>
      </c>
      <c r="O71" s="8">
        <f t="shared" si="24"/>
        <v>992963.60000000009</v>
      </c>
      <c r="P71" s="8">
        <f t="shared" si="24"/>
        <v>1134815.6000000001</v>
      </c>
      <c r="Q71" s="8">
        <f t="shared" si="24"/>
        <v>1296932.1000000001</v>
      </c>
      <c r="R71" s="8">
        <f t="shared" si="24"/>
        <v>1482208.1</v>
      </c>
      <c r="S71" s="8">
        <f t="shared" si="24"/>
        <v>1693952.1</v>
      </c>
      <c r="T71" s="8">
        <f t="shared" si="24"/>
        <v>1935945.3</v>
      </c>
      <c r="U71" s="8">
        <f t="shared" si="24"/>
        <v>2212508.9</v>
      </c>
    </row>
    <row r="72" spans="1:21" x14ac:dyDescent="0.25">
      <c r="A72" t="s">
        <v>42</v>
      </c>
      <c r="B72" s="7"/>
      <c r="C72" s="9">
        <f>C65/C71</f>
        <v>1</v>
      </c>
      <c r="D72" s="9">
        <f t="shared" ref="D72:U72" si="25">D65/D71</f>
        <v>0.95454557386365124</v>
      </c>
      <c r="E72" s="9">
        <f t="shared" si="25"/>
        <v>0.9187503158204211</v>
      </c>
      <c r="F72" s="9">
        <f t="shared" si="25"/>
        <v>0.89048099011179616</v>
      </c>
      <c r="G72" s="9">
        <f t="shared" si="25"/>
        <v>0.86821892900656383</v>
      </c>
      <c r="H72" s="9">
        <f t="shared" si="25"/>
        <v>0.85085451925421995</v>
      </c>
      <c r="I72" s="9">
        <f t="shared" si="25"/>
        <v>0.8375598636918713</v>
      </c>
      <c r="J72" s="9">
        <f t="shared" si="25"/>
        <v>0.82770619501975362</v>
      </c>
      <c r="K72" s="9">
        <f t="shared" si="25"/>
        <v>0.82080868368561799</v>
      </c>
      <c r="L72" s="9">
        <f t="shared" si="25"/>
        <v>0.81648863798200955</v>
      </c>
      <c r="M72" s="9">
        <f t="shared" si="25"/>
        <v>0.81444732456081481</v>
      </c>
      <c r="N72" s="9">
        <f t="shared" si="25"/>
        <v>0.85516969078885541</v>
      </c>
      <c r="O72" s="9">
        <f t="shared" si="25"/>
        <v>0.89792822700207697</v>
      </c>
      <c r="P72" s="9">
        <f t="shared" si="25"/>
        <v>0.94282459087689607</v>
      </c>
      <c r="Q72" s="9">
        <f t="shared" si="25"/>
        <v>0.98996583132521987</v>
      </c>
      <c r="R72" s="9">
        <f t="shared" si="25"/>
        <v>1.039464132909971</v>
      </c>
      <c r="S72" s="9">
        <f t="shared" si="25"/>
        <v>1.0914373487599576</v>
      </c>
      <c r="T72" s="9">
        <f t="shared" si="25"/>
        <v>1.1460091908280854</v>
      </c>
      <c r="U72" s="9">
        <f t="shared" si="25"/>
        <v>1.2033096581390124</v>
      </c>
    </row>
    <row r="74" spans="1:21" x14ac:dyDescent="0.25">
      <c r="A74" s="22" t="s">
        <v>60</v>
      </c>
    </row>
    <row r="75" spans="1:21" x14ac:dyDescent="0.25">
      <c r="A75" t="s">
        <v>28</v>
      </c>
      <c r="B75" s="2" t="s">
        <v>24</v>
      </c>
      <c r="C75" s="2" t="s">
        <v>25</v>
      </c>
      <c r="D75" s="2" t="s">
        <v>31</v>
      </c>
      <c r="E75" s="2" t="s">
        <v>32</v>
      </c>
      <c r="F75" s="2" t="s">
        <v>33</v>
      </c>
    </row>
    <row r="76" spans="1:21" x14ac:dyDescent="0.25">
      <c r="A76" t="s">
        <v>34</v>
      </c>
      <c r="B76" s="5">
        <v>500</v>
      </c>
      <c r="C76" s="4">
        <v>0.45</v>
      </c>
      <c r="D76" s="4">
        <v>0.2</v>
      </c>
      <c r="E76" s="4">
        <v>0.1</v>
      </c>
      <c r="F76" s="2" t="str">
        <f t="shared" ref="F76:F83" si="26">RIGHT(A76,LEN(A76)-FIND(" ",A76))</f>
        <v>0.1</v>
      </c>
    </row>
    <row r="77" spans="1:21" x14ac:dyDescent="0.25">
      <c r="A77" t="s">
        <v>35</v>
      </c>
      <c r="B77" s="5">
        <v>5000</v>
      </c>
      <c r="C77" s="4">
        <v>0.4</v>
      </c>
      <c r="D77" s="4">
        <v>0.18</v>
      </c>
      <c r="E77" s="4">
        <v>0.11</v>
      </c>
      <c r="F77" s="2" t="str">
        <f t="shared" si="26"/>
        <v>1.0</v>
      </c>
    </row>
    <row r="78" spans="1:21" x14ac:dyDescent="0.25">
      <c r="A78" t="s">
        <v>54</v>
      </c>
      <c r="B78" s="5">
        <v>20000</v>
      </c>
      <c r="C78" s="4">
        <v>0.3</v>
      </c>
      <c r="D78" s="4">
        <v>0.16</v>
      </c>
      <c r="E78" s="4">
        <v>0.12</v>
      </c>
      <c r="F78" s="2" t="str">
        <f t="shared" si="26"/>
        <v>1.2</v>
      </c>
    </row>
    <row r="79" spans="1:21" x14ac:dyDescent="0.25">
      <c r="A79" t="s">
        <v>55</v>
      </c>
      <c r="B79" s="5">
        <v>80000</v>
      </c>
      <c r="C79" s="4">
        <v>0.3</v>
      </c>
      <c r="D79" s="4">
        <v>0.15</v>
      </c>
      <c r="E79" s="4">
        <v>0.13</v>
      </c>
      <c r="F79" s="2" t="str">
        <f t="shared" si="26"/>
        <v>1.5</v>
      </c>
    </row>
    <row r="80" spans="1:21" x14ac:dyDescent="0.25">
      <c r="A80" t="s">
        <v>36</v>
      </c>
      <c r="B80" s="5">
        <f>B79*4</f>
        <v>320000</v>
      </c>
      <c r="C80" s="4">
        <v>0.25</v>
      </c>
      <c r="D80" s="4">
        <v>0.14000000000000001</v>
      </c>
      <c r="E80" s="4">
        <v>0.14000000000000001</v>
      </c>
      <c r="F80" s="2" t="str">
        <f t="shared" si="26"/>
        <v>2.0</v>
      </c>
    </row>
    <row r="81" spans="1:21" x14ac:dyDescent="0.25">
      <c r="A81" t="s">
        <v>56</v>
      </c>
      <c r="B81" s="5">
        <f>B80*3</f>
        <v>960000</v>
      </c>
      <c r="C81" s="4">
        <v>0.25</v>
      </c>
      <c r="D81" s="4">
        <v>0.14000000000000001</v>
      </c>
      <c r="E81" s="4">
        <v>0.15</v>
      </c>
      <c r="F81" s="2" t="str">
        <f t="shared" si="26"/>
        <v>2.1</v>
      </c>
    </row>
    <row r="82" spans="1:21" x14ac:dyDescent="0.25">
      <c r="A82" t="s">
        <v>57</v>
      </c>
      <c r="B82" s="5">
        <f>B81*3</f>
        <v>2880000</v>
      </c>
      <c r="C82" s="4">
        <v>0.2</v>
      </c>
      <c r="D82" s="4">
        <v>0.14000000000000001</v>
      </c>
      <c r="E82" s="4">
        <v>0.16</v>
      </c>
      <c r="F82" s="2" t="str">
        <f t="shared" si="26"/>
        <v>2.2</v>
      </c>
    </row>
    <row r="83" spans="1:21" x14ac:dyDescent="0.25">
      <c r="A83" t="s">
        <v>58</v>
      </c>
      <c r="B83" s="5">
        <f>B82*3</f>
        <v>8640000</v>
      </c>
      <c r="C83" s="4">
        <v>0.2</v>
      </c>
      <c r="D83" s="4">
        <v>0.14000000000000001</v>
      </c>
      <c r="E83" s="4">
        <v>0.17</v>
      </c>
      <c r="F83" s="2" t="str">
        <f t="shared" si="26"/>
        <v>2.5</v>
      </c>
    </row>
    <row r="84" spans="1:21" x14ac:dyDescent="0.25">
      <c r="D84" s="3"/>
    </row>
    <row r="85" spans="1:21" x14ac:dyDescent="0.25">
      <c r="A85" t="s">
        <v>30</v>
      </c>
      <c r="C85" s="2">
        <f>($B$37/4)*SUM($B$46:B46)+B85</f>
        <v>2250</v>
      </c>
      <c r="D85" s="2">
        <f>($B$37/4)*C46+C85</f>
        <v>4500</v>
      </c>
      <c r="E85" s="2">
        <f t="shared" ref="E85:U85" si="27">($B$37/4)*D46+D85</f>
        <v>7500</v>
      </c>
      <c r="F85" s="2">
        <f t="shared" si="27"/>
        <v>16500</v>
      </c>
      <c r="G85" s="2">
        <f t="shared" si="27"/>
        <v>28500</v>
      </c>
      <c r="H85" s="2">
        <f t="shared" si="27"/>
        <v>43500</v>
      </c>
      <c r="I85" s="2">
        <f t="shared" si="27"/>
        <v>66000</v>
      </c>
      <c r="J85" s="2">
        <f t="shared" si="27"/>
        <v>96000</v>
      </c>
      <c r="K85" s="2">
        <f t="shared" si="27"/>
        <v>133500</v>
      </c>
      <c r="L85" s="2">
        <f t="shared" si="27"/>
        <v>178500</v>
      </c>
      <c r="M85" s="2">
        <f t="shared" si="27"/>
        <v>246000</v>
      </c>
      <c r="N85" s="2">
        <f t="shared" si="27"/>
        <v>328500</v>
      </c>
      <c r="O85" s="2">
        <f t="shared" si="27"/>
        <v>433500</v>
      </c>
      <c r="P85" s="2">
        <f t="shared" si="27"/>
        <v>564750</v>
      </c>
      <c r="Q85" s="2">
        <f t="shared" si="27"/>
        <v>729750</v>
      </c>
      <c r="R85" s="2">
        <f t="shared" si="27"/>
        <v>936000</v>
      </c>
      <c r="S85" s="2">
        <f t="shared" si="27"/>
        <v>1198500</v>
      </c>
      <c r="T85" s="2">
        <f t="shared" si="27"/>
        <v>1536000</v>
      </c>
      <c r="U85" s="2">
        <f t="shared" si="27"/>
        <v>1948500</v>
      </c>
    </row>
    <row r="86" spans="1:21" x14ac:dyDescent="0.25">
      <c r="A86" t="s">
        <v>23</v>
      </c>
      <c r="C86" s="2" t="str">
        <f>VLOOKUP(C85,$B$76:$F$83,5,TRUE)</f>
        <v>0.1</v>
      </c>
      <c r="D86" s="2" t="str">
        <f t="shared" ref="D86:U86" si="28">VLOOKUP(D85,$B$76:$F$83,5,TRUE)</f>
        <v>0.1</v>
      </c>
      <c r="E86" s="2" t="str">
        <f t="shared" si="28"/>
        <v>1.0</v>
      </c>
      <c r="F86" s="2" t="str">
        <f t="shared" si="28"/>
        <v>1.0</v>
      </c>
      <c r="G86" s="2" t="str">
        <f t="shared" si="28"/>
        <v>1.2</v>
      </c>
      <c r="H86" s="2" t="str">
        <f t="shared" si="28"/>
        <v>1.2</v>
      </c>
      <c r="I86" s="2" t="str">
        <f t="shared" si="28"/>
        <v>1.2</v>
      </c>
      <c r="J86" s="2" t="str">
        <f t="shared" si="28"/>
        <v>1.5</v>
      </c>
      <c r="K86" s="2" t="str">
        <f t="shared" si="28"/>
        <v>1.5</v>
      </c>
      <c r="L86" s="2" t="str">
        <f t="shared" si="28"/>
        <v>1.5</v>
      </c>
      <c r="M86" s="2" t="str">
        <f t="shared" si="28"/>
        <v>1.5</v>
      </c>
      <c r="N86" s="2" t="str">
        <f t="shared" si="28"/>
        <v>2.0</v>
      </c>
      <c r="O86" s="2" t="str">
        <f t="shared" si="28"/>
        <v>2.0</v>
      </c>
      <c r="P86" s="2" t="str">
        <f t="shared" si="28"/>
        <v>2.0</v>
      </c>
      <c r="Q86" s="2" t="str">
        <f t="shared" si="28"/>
        <v>2.0</v>
      </c>
      <c r="R86" s="2" t="str">
        <f t="shared" si="28"/>
        <v>2.0</v>
      </c>
      <c r="S86" s="2" t="str">
        <f t="shared" si="28"/>
        <v>2.1</v>
      </c>
      <c r="T86" s="2" t="str">
        <f t="shared" si="28"/>
        <v>2.1</v>
      </c>
      <c r="U86" s="2" t="str">
        <f t="shared" si="28"/>
        <v>2.1</v>
      </c>
    </row>
  </sheetData>
  <conditionalFormatting sqref="C10:U1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Mak, Kevin Lem</dc:creator>
  <cp:lastModifiedBy>Mak, Kevin Lem</cp:lastModifiedBy>
  <dcterms:created xsi:type="dcterms:W3CDTF">2014-11-30T17:38:41Z</dcterms:created>
  <dcterms:modified xsi:type="dcterms:W3CDTF">2015-01-21T01:55:17Z</dcterms:modified>
</cp:coreProperties>
</file>