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" sheetId="1" state="visible" r:id="rId2"/>
  </sheets>
  <definedNames>
    <definedName function="false" hidden="false" localSheetId="0" name="Excel_BuiltIn__FilterDatabase" vbProcedure="false">Plan!$A$1:$HN$79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<sst xmlns="http://schemas.openxmlformats.org/spreadsheetml/2006/main" count="380" uniqueCount="175">
  <si>
    <t xml:space="preserve">Município</t>
  </si>
  <si>
    <t xml:space="preserve">ESTIMATIVA POPULACIONAL*</t>
  </si>
  <si>
    <t xml:space="preserve">DOSES ENVIADAS **</t>
  </si>
  <si>
    <t xml:space="preserve">DOSES APLICADAS</t>
  </si>
  <si>
    <t xml:space="preserve">DOSES APLICADAS POR GRUPO</t>
  </si>
  <si>
    <t xml:space="preserve">COBERTURA VACINAL DA POPULAÇÃO (%)</t>
  </si>
  <si>
    <t xml:space="preserve">APLICAÇÃO DAS VACINAS</t>
  </si>
  <si>
    <t xml:space="preserve">COBERTURA VACINAL POR GRUPO (%)</t>
  </si>
  <si>
    <t xml:space="preserve">População Total</t>
  </si>
  <si>
    <t xml:space="preserve">População vacinável </t>
  </si>
  <si>
    <t xml:space="preserve">Trabalhadores de Saúde</t>
  </si>
  <si>
    <t xml:space="preserve">80 anos e mais</t>
  </si>
  <si>
    <t xml:space="preserve">70 a 79 anos</t>
  </si>
  <si>
    <t xml:space="preserve">60 a 69 anos</t>
  </si>
  <si>
    <t xml:space="preserve">Pop de 55-59 anos</t>
  </si>
  <si>
    <t xml:space="preserve">Pop de 50-54 anos</t>
  </si>
  <si>
    <t xml:space="preserve">Pop de 45-49 anos</t>
  </si>
  <si>
    <t xml:space="preserve">Pop de 40-44 anos</t>
  </si>
  <si>
    <t xml:space="preserve">Pop de 35-39 anos</t>
  </si>
  <si>
    <t xml:space="preserve">Pop de 30-34 anos</t>
  </si>
  <si>
    <t xml:space="preserve">Trabalhadores da Educação</t>
  </si>
  <si>
    <t xml:space="preserve">Trabalhadores da Educação Superior</t>
  </si>
  <si>
    <t xml:space="preserve">Situação de Rua</t>
  </si>
  <si>
    <t xml:space="preserve">Privados de liberdade</t>
  </si>
  <si>
    <t xml:space="preserve">Indígenas aldeados</t>
  </si>
  <si>
    <t xml:space="preserve">Quilombolas</t>
  </si>
  <si>
    <t xml:space="preserve">Deficiente Permanente</t>
  </si>
  <si>
    <t xml:space="preserve">Lactantes</t>
  </si>
  <si>
    <t xml:space="preserve">Gestantes</t>
  </si>
  <si>
    <t xml:space="preserve">Puérperas</t>
  </si>
  <si>
    <t xml:space="preserve">Trabalhadores do Transporte aéreo</t>
  </si>
  <si>
    <t xml:space="preserve">Trabalhadores da Zona Portuária</t>
  </si>
  <si>
    <t xml:space="preserve">Comorbidades</t>
  </si>
  <si>
    <t xml:space="preserve">Caminhoneiros</t>
  </si>
  <si>
    <t xml:space="preserve">Trabalhadores das forças de segurança e Forças Armadas </t>
  </si>
  <si>
    <t xml:space="preserve">Trabalhadores do Transporte Coletivo</t>
  </si>
  <si>
    <t xml:space="preserve">Trabalhadores do sistema prisional</t>
  </si>
  <si>
    <t xml:space="preserve">Trabalhadores Industriais e Civil </t>
  </si>
  <si>
    <t xml:space="preserve">Trabalhadores da Limpeza Urbana</t>
  </si>
  <si>
    <t xml:space="preserve">Pessoas com 60 anos ou mais e deficientes Institucionalizados</t>
  </si>
  <si>
    <t xml:space="preserve">Pop de 25-29 anos</t>
  </si>
  <si>
    <t xml:space="preserve">Pop de 20-24 anos</t>
  </si>
  <si>
    <t xml:space="preserve">Pop de 18-19 anos</t>
  </si>
  <si>
    <t xml:space="preserve">Adolescente de 15 a 17 anos</t>
  </si>
  <si>
    <t xml:space="preserve">Adolescente de 12 a 14 anos</t>
  </si>
  <si>
    <t xml:space="preserve">Crianças de 5 a 9 anos com Comorbidade </t>
  </si>
  <si>
    <t xml:space="preserve">Crianças de 10 a 11 anos com Comorbidade</t>
  </si>
  <si>
    <t xml:space="preserve">Crianças de 5 a 9 anos </t>
  </si>
  <si>
    <t xml:space="preserve">Crianças de 10 a 11 anos </t>
  </si>
  <si>
    <t xml:space="preserve">Crianças de 3 e 4 anos </t>
  </si>
  <si>
    <t xml:space="preserve">UMA  DOSE (D1 + DU)</t>
  </si>
  <si>
    <t xml:space="preserve">ESQUEMA COMPLETO (D2 + DU)</t>
  </si>
  <si>
    <t xml:space="preserve">Reforço 1</t>
  </si>
  <si>
    <t xml:space="preserve">Reforço 2 </t>
  </si>
  <si>
    <t xml:space="preserve">Proporção de Doses Aplicadas</t>
  </si>
  <si>
    <t xml:space="preserve">IDOSO</t>
  </si>
  <si>
    <t xml:space="preserve">ADULTO</t>
  </si>
  <si>
    <t xml:space="preserve">ADOLESCENTE</t>
  </si>
  <si>
    <t xml:space="preserve">CRIANÇA 5 a 11 anos</t>
  </si>
  <si>
    <t xml:space="preserve">CRIANÇA 3 e 4 anos</t>
  </si>
  <si>
    <t xml:space="preserve">Crianças de 3 e 4 anos</t>
  </si>
  <si>
    <t xml:space="preserve">Crianças de 5 a 11 anos</t>
  </si>
  <si>
    <t xml:space="preserve">Adolescentes 12 a 17 anos</t>
  </si>
  <si>
    <t xml:space="preserve">Maiores de 18 anos</t>
  </si>
  <si>
    <t xml:space="preserve">Idoso</t>
  </si>
  <si>
    <t xml:space="preserve">Total de 1ª dose enviada</t>
  </si>
  <si>
    <t xml:space="preserve">Total de 2ª dose enviadas</t>
  </si>
  <si>
    <t xml:space="preserve">Total de dose única enviadas</t>
  </si>
  <si>
    <t xml:space="preserve">Total de Dose de Reforço</t>
  </si>
  <si>
    <t xml:space="preserve">Total de 1ª dose aplicada</t>
  </si>
  <si>
    <t xml:space="preserve">Total de 2ª dose aplicada***</t>
  </si>
  <si>
    <t xml:space="preserve">Total de dose única aplicada</t>
  </si>
  <si>
    <t xml:space="preserve">Total de dose de reforço aplicada</t>
  </si>
  <si>
    <t xml:space="preserve">Total de dose de segundo reforço aplicada</t>
  </si>
  <si>
    <t xml:space="preserve">1ª dose</t>
  </si>
  <si>
    <t xml:space="preserve">2ª dose</t>
  </si>
  <si>
    <t xml:space="preserve">DU</t>
  </si>
  <si>
    <t xml:space="preserve">Ref</t>
  </si>
  <si>
    <t xml:space="preserve">Ref 2</t>
  </si>
  <si>
    <t xml:space="preserve">Ref2 </t>
  </si>
  <si>
    <t xml:space="preserve">Ref2</t>
  </si>
  <si>
    <t xml:space="preserve">REF2</t>
  </si>
  <si>
    <t xml:space="preserve">População Geral</t>
  </si>
  <si>
    <t xml:space="preserve">População         Maiores de 18 anos</t>
  </si>
  <si>
    <t xml:space="preserve">% D1</t>
  </si>
  <si>
    <t xml:space="preserve">% D2</t>
  </si>
  <si>
    <t xml:space="preserve">% DU</t>
  </si>
  <si>
    <t xml:space="preserve">% REF</t>
  </si>
  <si>
    <t xml:space="preserve">D1</t>
  </si>
  <si>
    <t xml:space="preserve">D2</t>
  </si>
  <si>
    <t xml:space="preserve">D1 </t>
  </si>
  <si>
    <t xml:space="preserve">280010 Amparo de São Francisco</t>
  </si>
  <si>
    <t xml:space="preserve">280020 Aquidabã</t>
  </si>
  <si>
    <t xml:space="preserve">280030 Aracaju</t>
  </si>
  <si>
    <t xml:space="preserve">280040 Arauá</t>
  </si>
  <si>
    <t xml:space="preserve">280050 Areia Branca</t>
  </si>
  <si>
    <t xml:space="preserve">280060 Barra dos Coqueiros</t>
  </si>
  <si>
    <t xml:space="preserve">280067 Boquim</t>
  </si>
  <si>
    <t xml:space="preserve">280070 Brejo Grande</t>
  </si>
  <si>
    <t xml:space="preserve">280100 Campo do Brito</t>
  </si>
  <si>
    <t xml:space="preserve">280110 Canhoba</t>
  </si>
  <si>
    <t xml:space="preserve">280120 Canindé de São Francisco</t>
  </si>
  <si>
    <t xml:space="preserve">280130 Capela</t>
  </si>
  <si>
    <t xml:space="preserve">280140 Carira</t>
  </si>
  <si>
    <t xml:space="preserve">280150 Carmópolis</t>
  </si>
  <si>
    <t xml:space="preserve">280160 Cedro de São João</t>
  </si>
  <si>
    <t xml:space="preserve">280170 Cristinápolis</t>
  </si>
  <si>
    <t xml:space="preserve">280190 Cumbe</t>
  </si>
  <si>
    <t xml:space="preserve">280200 Divina Pastora</t>
  </si>
  <si>
    <t xml:space="preserve">280210 Estância</t>
  </si>
  <si>
    <t xml:space="preserve">280220 Feira Nova</t>
  </si>
  <si>
    <t xml:space="preserve">280230 Frei Paulo</t>
  </si>
  <si>
    <t xml:space="preserve">280240 Gararu</t>
  </si>
  <si>
    <t xml:space="preserve">280250 General Maynard</t>
  </si>
  <si>
    <t xml:space="preserve">280260 Gracho Cardoso</t>
  </si>
  <si>
    <t xml:space="preserve">280270 Ilha das Flores</t>
  </si>
  <si>
    <t xml:space="preserve">280280 Indiaroba</t>
  </si>
  <si>
    <t xml:space="preserve">280290 Itabaiana</t>
  </si>
  <si>
    <t xml:space="preserve">280300 Itabaianinha</t>
  </si>
  <si>
    <t xml:space="preserve">280310 Itabi</t>
  </si>
  <si>
    <t xml:space="preserve">280320 Itaporanga d'Ajuda</t>
  </si>
  <si>
    <t xml:space="preserve">280330 Japaratuba</t>
  </si>
  <si>
    <t xml:space="preserve">280340 Japoatã</t>
  </si>
  <si>
    <t xml:space="preserve">280350 Lagarto</t>
  </si>
  <si>
    <t xml:space="preserve">280360 Laranjeiras</t>
  </si>
  <si>
    <t xml:space="preserve">280370 Macambira</t>
  </si>
  <si>
    <t xml:space="preserve">280380 Malhada dos Bois</t>
  </si>
  <si>
    <t xml:space="preserve">280390 Malhador</t>
  </si>
  <si>
    <t xml:space="preserve">280400 Maruim</t>
  </si>
  <si>
    <t xml:space="preserve">280410 Moita Bonita</t>
  </si>
  <si>
    <t xml:space="preserve">280420 Monte Alegre de Sergipe</t>
  </si>
  <si>
    <t xml:space="preserve">280430 Muribeca</t>
  </si>
  <si>
    <t xml:space="preserve">280440 Neópolis</t>
  </si>
  <si>
    <t xml:space="preserve">280445 Nossa Senhora Aparecida</t>
  </si>
  <si>
    <t xml:space="preserve">280450 Nossa Senhora da Glória</t>
  </si>
  <si>
    <t xml:space="preserve">280460 Nossa Senhora das Dores</t>
  </si>
  <si>
    <t xml:space="preserve">280470 Nossa Senhora de Lourdes</t>
  </si>
  <si>
    <t xml:space="preserve">280480 Nossa Senhora do Socorro</t>
  </si>
  <si>
    <t xml:space="preserve">280490 Pacatuba</t>
  </si>
  <si>
    <t xml:space="preserve">280500 Pedra Mole</t>
  </si>
  <si>
    <t xml:space="preserve">280510 Pedrinhas</t>
  </si>
  <si>
    <t xml:space="preserve">280520 Pinhão</t>
  </si>
  <si>
    <t xml:space="preserve">280530 Pirambu</t>
  </si>
  <si>
    <t xml:space="preserve">280540 Poço Redondo</t>
  </si>
  <si>
    <t xml:space="preserve">280550 Poço Verde</t>
  </si>
  <si>
    <t xml:space="preserve">280560 Porto da Folha</t>
  </si>
  <si>
    <t xml:space="preserve">280570 Propriá</t>
  </si>
  <si>
    <t xml:space="preserve">280580 Riachão do Dantas</t>
  </si>
  <si>
    <t xml:space="preserve">280590 Riachuelo</t>
  </si>
  <si>
    <t xml:space="preserve">280600 Ribeirópolis</t>
  </si>
  <si>
    <t xml:space="preserve">280610 Rosário do Catete</t>
  </si>
  <si>
    <t xml:space="preserve">280620 Salgado</t>
  </si>
  <si>
    <t xml:space="preserve">280630 Santa Luzia do Itanhy</t>
  </si>
  <si>
    <t xml:space="preserve">280640 Santana do São Francisco</t>
  </si>
  <si>
    <t xml:space="preserve">280650 Santa Rosa de Lima</t>
  </si>
  <si>
    <t xml:space="preserve">280660 Santo Amaro das Brotas</t>
  </si>
  <si>
    <t xml:space="preserve">280670 São Cristóvão</t>
  </si>
  <si>
    <t xml:space="preserve">280680 São Domingos</t>
  </si>
  <si>
    <t xml:space="preserve">280690 São Francisco</t>
  </si>
  <si>
    <t xml:space="preserve">280700 São Miguel do Aleixo</t>
  </si>
  <si>
    <t xml:space="preserve">280710 Simão Dias</t>
  </si>
  <si>
    <t xml:space="preserve">280720 Siriri</t>
  </si>
  <si>
    <t xml:space="preserve">280730 Telha</t>
  </si>
  <si>
    <t xml:space="preserve">280740 Tobias Barreto</t>
  </si>
  <si>
    <t xml:space="preserve">280750 Tomar do Geru</t>
  </si>
  <si>
    <t xml:space="preserve">280760 Umbaúba</t>
  </si>
  <si>
    <t xml:space="preserve">Total</t>
  </si>
  <si>
    <t xml:space="preserve">FONTE: Planilha CEADI/GIM/COVEP/DVS (Data de atualização: 01.08.2022)</t>
  </si>
  <si>
    <t xml:space="preserve">OBS: Foram adicionadas as doses enviadas essa semana</t>
  </si>
  <si>
    <t xml:space="preserve">*Estimativas preliminares elaboradas pelo Ministério da Saúde/SVS/DASNT/CGIAE</t>
  </si>
  <si>
    <t xml:space="preserve">** As doses enviadas são consideradas no momento que são entregue aos municípios</t>
  </si>
  <si>
    <t xml:space="preserve"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</si>
  <si>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 xml:space="preserve">Como são trabalhadas com estimativas populacionais, a população do município pode ser diferente da estimativa e com isso podemos ter cobertura maior que 100%</t>
  </si>
  <si>
    <t xml:space="preserve">As informações são recebidas diariamene às 18  horas, podendo haver alguma inconsistência que será corrigida posteriormente após conferência da informação com o município.</t>
  </si>
  <si>
    <t xml:space="preserve">**** População vacinada com resíduos da vacina aos final do dia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</si>
</sst>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_-* #,##0.00_-;\-* #,##0.00_-;_-* \-??_-;_-@_-"/>
    <numFmt numFmtId="167" formatCode="#,##0"/>
    <numFmt numFmtId="168" formatCode="0"/>
    <numFmt numFmtId="169" formatCode="0.0%"/>
    <numFmt numFmtId="170" formatCode="0.00%"/>
    <numFmt numFmtId="171" formatCode="General"/>
  </numFmts>
  <fonts count="13">
    <font>
      <sz val="11"/>
      <color rgb="FF333333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9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729FCF"/>
        <bgColor rgb="FF969696"/>
      </patternFill>
    </fill>
    <fill>
      <patternFill patternType="solid">
        <fgColor rgb="FFFFFFA6"/>
        <bgColor rgb="FFFBE5D6"/>
      </patternFill>
    </fill>
    <fill>
      <patternFill patternType="solid">
        <fgColor rgb="FFD0CECE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F8CBAD"/>
        <bgColor rgb="FFFBE5D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10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11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8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7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7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7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7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8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1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11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1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7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7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7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7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10" borderId="1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11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Porcentagem 2" xfId="22"/>
    <cellStyle name="Vírgula 2" xfId="23"/>
    <cellStyle name="Vírgula 2 2" xfId="24"/>
    <cellStyle name="Vírgula 2 2 2" xfId="25"/>
    <cellStyle name="Vírgula 2 3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729FCF"/>
      <rgbColor rgb="FF993366"/>
      <rgbColor rgb="FFFBE5D6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A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90"/>
  <sheetViews>
    <sheetView showFormulas="false" showGridLines="true" showRowColHeaders="true" showZeros="true" rightToLeft="false" tabSelected="true" showOutlineSymbols="true" defaultGridColor="true" view="normal" topLeftCell="A38" colorId="64" zoomScale="100" zoomScaleNormal="100" zoomScalePageLayoutView="100" workbookViewId="0">
      <pane xSplit="1" ySplit="0" topLeftCell="GR38" activePane="topRight" state="frozen"/>
      <selection pane="topLeft" activeCell="A38" activeCellId="0" sqref="A38"/>
      <selection pane="topRight" activeCell="HF79" activeCellId="0" sqref="HF79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30.57"/>
    <col collapsed="false" customWidth="true" hidden="false" outlineLevel="0" max="3" min="2" style="1" width="11.14"/>
    <col collapsed="false" customWidth="true" hidden="false" outlineLevel="0" max="4" min="4" style="1" width="12.57"/>
    <col collapsed="false" customWidth="true" hidden="false" outlineLevel="0" max="5" min="5" style="1" width="13.02"/>
    <col collapsed="false" customWidth="true" hidden="false" outlineLevel="0" max="6" min="6" style="1" width="12.14"/>
    <col collapsed="false" customWidth="true" hidden="false" outlineLevel="0" max="7" min="7" style="1" width="10.29"/>
    <col collapsed="false" customWidth="true" hidden="false" outlineLevel="0" max="8" min="8" style="0" width="11.71"/>
    <col collapsed="false" customWidth="true" hidden="false" outlineLevel="0" max="9" min="9" style="0" width="10.99"/>
    <col collapsed="false" customWidth="true" hidden="false" outlineLevel="0" max="11" min="10" style="0" width="10.29"/>
    <col collapsed="false" customWidth="true" hidden="false" outlineLevel="0" max="12" min="12" style="0" width="11.57"/>
    <col collapsed="false" customWidth="true" hidden="false" outlineLevel="0" max="13" min="13" style="0" width="12.14"/>
    <col collapsed="false" customWidth="true" hidden="false" outlineLevel="0" max="16" min="14" style="0" width="10.29"/>
    <col collapsed="false" customWidth="true" hidden="false" outlineLevel="0" max="18" min="17" style="2" width="7.71"/>
    <col collapsed="false" customWidth="true" hidden="false" outlineLevel="0" max="19" min="19" style="2" width="6.71"/>
    <col collapsed="false" customWidth="true" hidden="false" outlineLevel="0" max="215" min="20" style="2" width="7.71"/>
    <col collapsed="false" customWidth="true" hidden="false" outlineLevel="0" max="216" min="216" style="3" width="11.57"/>
    <col collapsed="false" customWidth="true" hidden="false" outlineLevel="0" max="217" min="217" style="0" width="16.29"/>
    <col collapsed="false" customWidth="true" hidden="false" outlineLevel="0" max="219" min="218" style="0" width="12.29"/>
    <col collapsed="false" customWidth="true" hidden="false" outlineLevel="0" max="223" min="220" style="0" width="10.29"/>
    <col collapsed="false" customWidth="true" hidden="false" outlineLevel="0" max="229" min="224" style="3" width="9.13"/>
    <col collapsed="false" customWidth="true" hidden="false" outlineLevel="0" max="231" min="230" style="3" width="7.15"/>
    <col collapsed="false" customWidth="true" hidden="false" outlineLevel="0" max="234" min="232" style="0" width="9.13"/>
    <col collapsed="false" customWidth="true" hidden="false" outlineLevel="0" max="235" min="235" style="0" width="10"/>
    <col collapsed="false" customWidth="true" hidden="false" outlineLevel="0" max="240" min="236" style="0" width="9.13"/>
  </cols>
  <sheetData>
    <row r="1" s="12" customFormat="true" ht="13.8" hidden="false" customHeight="false" outlineLevel="0" collapsed="false">
      <c r="A1" s="4" t="s">
        <v>0</v>
      </c>
      <c r="B1" s="5" t="s">
        <v>1</v>
      </c>
      <c r="C1" s="5"/>
      <c r="D1" s="5"/>
      <c r="E1" s="5"/>
      <c r="F1" s="5"/>
      <c r="G1" s="5"/>
      <c r="H1" s="6" t="s">
        <v>2</v>
      </c>
      <c r="I1" s="6"/>
      <c r="J1" s="6"/>
      <c r="K1" s="6"/>
      <c r="L1" s="7" t="s">
        <v>3</v>
      </c>
      <c r="M1" s="7"/>
      <c r="N1" s="7"/>
      <c r="O1" s="7"/>
      <c r="P1" s="7"/>
      <c r="Q1" s="8" t="s">
        <v>4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9" t="s">
        <v>5</v>
      </c>
      <c r="HI1" s="9"/>
      <c r="HJ1" s="9"/>
      <c r="HK1" s="9"/>
      <c r="HL1" s="10" t="s">
        <v>6</v>
      </c>
      <c r="HM1" s="10"/>
      <c r="HN1" s="10"/>
      <c r="HO1" s="10"/>
      <c r="HP1" s="11" t="s">
        <v>7</v>
      </c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</row>
    <row r="2" s="20" customFormat="true" ht="38.25" hidden="false" customHeight="true" outlineLevel="0" collapsed="false">
      <c r="A2" s="4"/>
      <c r="B2" s="13" t="s">
        <v>8</v>
      </c>
      <c r="C2" s="5" t="s">
        <v>9</v>
      </c>
      <c r="D2" s="5"/>
      <c r="E2" s="5"/>
      <c r="F2" s="5"/>
      <c r="G2" s="5"/>
      <c r="H2" s="6"/>
      <c r="I2" s="6"/>
      <c r="J2" s="6"/>
      <c r="K2" s="6"/>
      <c r="L2" s="7"/>
      <c r="M2" s="7"/>
      <c r="N2" s="7"/>
      <c r="O2" s="7"/>
      <c r="P2" s="7"/>
      <c r="Q2" s="14" t="s">
        <v>10</v>
      </c>
      <c r="R2" s="14"/>
      <c r="S2" s="14"/>
      <c r="T2" s="14"/>
      <c r="U2" s="14"/>
      <c r="V2" s="8" t="s">
        <v>11</v>
      </c>
      <c r="W2" s="8"/>
      <c r="X2" s="8"/>
      <c r="Y2" s="8"/>
      <c r="Z2" s="8"/>
      <c r="AA2" s="8" t="s">
        <v>12</v>
      </c>
      <c r="AB2" s="8"/>
      <c r="AC2" s="8"/>
      <c r="AD2" s="8"/>
      <c r="AE2" s="8"/>
      <c r="AF2" s="8" t="s">
        <v>13</v>
      </c>
      <c r="AG2" s="8"/>
      <c r="AH2" s="8"/>
      <c r="AI2" s="8"/>
      <c r="AJ2" s="8"/>
      <c r="AK2" s="14" t="s">
        <v>14</v>
      </c>
      <c r="AL2" s="14"/>
      <c r="AM2" s="14"/>
      <c r="AN2" s="14"/>
      <c r="AO2" s="14"/>
      <c r="AP2" s="14" t="s">
        <v>15</v>
      </c>
      <c r="AQ2" s="14"/>
      <c r="AR2" s="14"/>
      <c r="AS2" s="14"/>
      <c r="AT2" s="14"/>
      <c r="AU2" s="14" t="s">
        <v>16</v>
      </c>
      <c r="AV2" s="14"/>
      <c r="AW2" s="14"/>
      <c r="AX2" s="14"/>
      <c r="AY2" s="14"/>
      <c r="AZ2" s="14" t="s">
        <v>17</v>
      </c>
      <c r="BA2" s="14"/>
      <c r="BB2" s="14"/>
      <c r="BC2" s="14"/>
      <c r="BD2" s="14"/>
      <c r="BE2" s="14" t="s">
        <v>18</v>
      </c>
      <c r="BF2" s="14"/>
      <c r="BG2" s="14"/>
      <c r="BH2" s="14"/>
      <c r="BI2" s="14"/>
      <c r="BJ2" s="14" t="s">
        <v>19</v>
      </c>
      <c r="BK2" s="14"/>
      <c r="BL2" s="14"/>
      <c r="BM2" s="14"/>
      <c r="BN2" s="14"/>
      <c r="BO2" s="14" t="s">
        <v>20</v>
      </c>
      <c r="BP2" s="14"/>
      <c r="BQ2" s="14"/>
      <c r="BR2" s="14"/>
      <c r="BS2" s="14"/>
      <c r="BT2" s="14" t="s">
        <v>21</v>
      </c>
      <c r="BU2" s="14"/>
      <c r="BV2" s="14"/>
      <c r="BW2" s="14"/>
      <c r="BX2" s="14"/>
      <c r="BY2" s="14" t="s">
        <v>22</v>
      </c>
      <c r="BZ2" s="14"/>
      <c r="CA2" s="14"/>
      <c r="CB2" s="14"/>
      <c r="CC2" s="14"/>
      <c r="CD2" s="14" t="s">
        <v>23</v>
      </c>
      <c r="CE2" s="14"/>
      <c r="CF2" s="14"/>
      <c r="CG2" s="14"/>
      <c r="CH2" s="14"/>
      <c r="CI2" s="14" t="s">
        <v>24</v>
      </c>
      <c r="CJ2" s="14"/>
      <c r="CK2" s="14"/>
      <c r="CL2" s="14"/>
      <c r="CM2" s="14"/>
      <c r="CN2" s="14" t="s">
        <v>25</v>
      </c>
      <c r="CO2" s="14"/>
      <c r="CP2" s="14"/>
      <c r="CQ2" s="14"/>
      <c r="CR2" s="14"/>
      <c r="CS2" s="14" t="s">
        <v>26</v>
      </c>
      <c r="CT2" s="14"/>
      <c r="CU2" s="14"/>
      <c r="CV2" s="14"/>
      <c r="CW2" s="14"/>
      <c r="CX2" s="14" t="s">
        <v>27</v>
      </c>
      <c r="CY2" s="14"/>
      <c r="CZ2" s="14"/>
      <c r="DA2" s="14"/>
      <c r="DB2" s="14"/>
      <c r="DC2" s="14" t="s">
        <v>28</v>
      </c>
      <c r="DD2" s="14"/>
      <c r="DE2" s="14"/>
      <c r="DF2" s="14"/>
      <c r="DG2" s="14"/>
      <c r="DH2" s="14" t="s">
        <v>29</v>
      </c>
      <c r="DI2" s="14"/>
      <c r="DJ2" s="14"/>
      <c r="DK2" s="14"/>
      <c r="DL2" s="14"/>
      <c r="DM2" s="14" t="s">
        <v>30</v>
      </c>
      <c r="DN2" s="14"/>
      <c r="DO2" s="14"/>
      <c r="DP2" s="14"/>
      <c r="DQ2" s="14"/>
      <c r="DR2" s="14" t="s">
        <v>31</v>
      </c>
      <c r="DS2" s="14"/>
      <c r="DT2" s="14"/>
      <c r="DU2" s="14"/>
      <c r="DV2" s="14"/>
      <c r="DW2" s="14" t="s">
        <v>32</v>
      </c>
      <c r="DX2" s="14"/>
      <c r="DY2" s="14"/>
      <c r="DZ2" s="14"/>
      <c r="EA2" s="14"/>
      <c r="EB2" s="14" t="s">
        <v>33</v>
      </c>
      <c r="EC2" s="14"/>
      <c r="ED2" s="14"/>
      <c r="EE2" s="14"/>
      <c r="EF2" s="14"/>
      <c r="EG2" s="14" t="s">
        <v>34</v>
      </c>
      <c r="EH2" s="14"/>
      <c r="EI2" s="14"/>
      <c r="EJ2" s="14"/>
      <c r="EK2" s="14" t="s">
        <v>35</v>
      </c>
      <c r="EL2" s="14"/>
      <c r="EM2" s="14"/>
      <c r="EN2" s="14"/>
      <c r="EO2" s="14"/>
      <c r="EP2" s="14" t="s">
        <v>36</v>
      </c>
      <c r="EQ2" s="14"/>
      <c r="ER2" s="14"/>
      <c r="ES2" s="14"/>
      <c r="ET2" s="14"/>
      <c r="EU2" s="14" t="s">
        <v>37</v>
      </c>
      <c r="EV2" s="14"/>
      <c r="EW2" s="14"/>
      <c r="EX2" s="14"/>
      <c r="EY2" s="14"/>
      <c r="EZ2" s="14" t="s">
        <v>38</v>
      </c>
      <c r="FA2" s="14"/>
      <c r="FB2" s="14"/>
      <c r="FC2" s="14"/>
      <c r="FD2" s="14"/>
      <c r="FE2" s="14" t="s">
        <v>39</v>
      </c>
      <c r="FF2" s="14"/>
      <c r="FG2" s="14"/>
      <c r="FH2" s="14"/>
      <c r="FI2" s="14"/>
      <c r="FJ2" s="14" t="s">
        <v>40</v>
      </c>
      <c r="FK2" s="14"/>
      <c r="FL2" s="14"/>
      <c r="FM2" s="14"/>
      <c r="FN2" s="14"/>
      <c r="FO2" s="14" t="s">
        <v>41</v>
      </c>
      <c r="FP2" s="14"/>
      <c r="FQ2" s="14"/>
      <c r="FR2" s="14"/>
      <c r="FS2" s="14"/>
      <c r="FT2" s="14" t="s">
        <v>42</v>
      </c>
      <c r="FU2" s="14"/>
      <c r="FV2" s="14"/>
      <c r="FW2" s="14"/>
      <c r="FX2" s="14"/>
      <c r="FY2" s="14" t="s">
        <v>43</v>
      </c>
      <c r="FZ2" s="14"/>
      <c r="GA2" s="14"/>
      <c r="GB2" s="14"/>
      <c r="GC2" s="14"/>
      <c r="GD2" s="14" t="s">
        <v>44</v>
      </c>
      <c r="GE2" s="14"/>
      <c r="GF2" s="14"/>
      <c r="GG2" s="14"/>
      <c r="GH2" s="14"/>
      <c r="GI2" s="14" t="s">
        <v>45</v>
      </c>
      <c r="GJ2" s="14"/>
      <c r="GK2" s="14"/>
      <c r="GL2" s="14"/>
      <c r="GM2" s="14"/>
      <c r="GN2" s="14" t="s">
        <v>46</v>
      </c>
      <c r="GO2" s="14"/>
      <c r="GP2" s="14"/>
      <c r="GQ2" s="14"/>
      <c r="GR2" s="14"/>
      <c r="GS2" s="14" t="s">
        <v>47</v>
      </c>
      <c r="GT2" s="14"/>
      <c r="GU2" s="14"/>
      <c r="GV2" s="14"/>
      <c r="GW2" s="14"/>
      <c r="GX2" s="14" t="s">
        <v>48</v>
      </c>
      <c r="GY2" s="14"/>
      <c r="GZ2" s="14"/>
      <c r="HA2" s="14"/>
      <c r="HB2" s="14"/>
      <c r="HC2" s="14" t="s">
        <v>49</v>
      </c>
      <c r="HD2" s="14"/>
      <c r="HE2" s="14"/>
      <c r="HF2" s="14"/>
      <c r="HG2" s="14"/>
      <c r="HH2" s="15" t="s">
        <v>50</v>
      </c>
      <c r="HI2" s="16" t="s">
        <v>51</v>
      </c>
      <c r="HJ2" s="16" t="s">
        <v>52</v>
      </c>
      <c r="HK2" s="16" t="s">
        <v>53</v>
      </c>
      <c r="HL2" s="17" t="s">
        <v>54</v>
      </c>
      <c r="HM2" s="17"/>
      <c r="HN2" s="17"/>
      <c r="HO2" s="17"/>
      <c r="HP2" s="18" t="s">
        <v>55</v>
      </c>
      <c r="HQ2" s="18"/>
      <c r="HR2" s="18"/>
      <c r="HS2" s="18"/>
      <c r="HT2" s="18" t="s">
        <v>56</v>
      </c>
      <c r="HU2" s="18"/>
      <c r="HV2" s="18"/>
      <c r="HW2" s="18"/>
      <c r="HX2" s="18" t="s">
        <v>57</v>
      </c>
      <c r="HY2" s="18"/>
      <c r="HZ2" s="18"/>
      <c r="IA2" s="18" t="s">
        <v>58</v>
      </c>
      <c r="IB2" s="18"/>
      <c r="IC2" s="18" t="s">
        <v>59</v>
      </c>
      <c r="ID2" s="18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</row>
    <row r="3" s="26" customFormat="true" ht="37.3" hidden="false" customHeight="false" outlineLevel="0" collapsed="false">
      <c r="A3" s="4"/>
      <c r="B3" s="13"/>
      <c r="C3" s="13" t="s">
        <v>60</v>
      </c>
      <c r="D3" s="13" t="s">
        <v>61</v>
      </c>
      <c r="E3" s="13" t="s">
        <v>62</v>
      </c>
      <c r="F3" s="13" t="s">
        <v>63</v>
      </c>
      <c r="G3" s="13" t="s">
        <v>64</v>
      </c>
      <c r="H3" s="21" t="s">
        <v>65</v>
      </c>
      <c r="I3" s="21" t="s">
        <v>66</v>
      </c>
      <c r="J3" s="21" t="s">
        <v>67</v>
      </c>
      <c r="K3" s="21" t="s">
        <v>68</v>
      </c>
      <c r="L3" s="21" t="s">
        <v>69</v>
      </c>
      <c r="M3" s="21" t="s">
        <v>70</v>
      </c>
      <c r="N3" s="21" t="s">
        <v>71</v>
      </c>
      <c r="O3" s="21" t="s">
        <v>72</v>
      </c>
      <c r="P3" s="22" t="s">
        <v>73</v>
      </c>
      <c r="Q3" s="14" t="s">
        <v>74</v>
      </c>
      <c r="R3" s="14" t="s">
        <v>75</v>
      </c>
      <c r="S3" s="14" t="s">
        <v>76</v>
      </c>
      <c r="T3" s="14" t="s">
        <v>77</v>
      </c>
      <c r="U3" s="14" t="s">
        <v>78</v>
      </c>
      <c r="V3" s="14" t="s">
        <v>74</v>
      </c>
      <c r="W3" s="14" t="s">
        <v>75</v>
      </c>
      <c r="X3" s="14" t="s">
        <v>76</v>
      </c>
      <c r="Y3" s="14" t="s">
        <v>77</v>
      </c>
      <c r="Z3" s="14" t="s">
        <v>78</v>
      </c>
      <c r="AA3" s="14" t="s">
        <v>74</v>
      </c>
      <c r="AB3" s="14" t="s">
        <v>75</v>
      </c>
      <c r="AC3" s="14" t="s">
        <v>76</v>
      </c>
      <c r="AD3" s="14" t="s">
        <v>77</v>
      </c>
      <c r="AE3" s="14" t="s">
        <v>79</v>
      </c>
      <c r="AF3" s="14" t="s">
        <v>74</v>
      </c>
      <c r="AG3" s="14" t="s">
        <v>75</v>
      </c>
      <c r="AH3" s="14" t="s">
        <v>76</v>
      </c>
      <c r="AI3" s="14" t="s">
        <v>77</v>
      </c>
      <c r="AJ3" s="14" t="s">
        <v>79</v>
      </c>
      <c r="AK3" s="14" t="s">
        <v>74</v>
      </c>
      <c r="AL3" s="14" t="s">
        <v>75</v>
      </c>
      <c r="AM3" s="14" t="s">
        <v>76</v>
      </c>
      <c r="AN3" s="14" t="s">
        <v>77</v>
      </c>
      <c r="AO3" s="14" t="s">
        <v>80</v>
      </c>
      <c r="AP3" s="14" t="s">
        <v>74</v>
      </c>
      <c r="AQ3" s="14" t="s">
        <v>75</v>
      </c>
      <c r="AR3" s="14" t="s">
        <v>76</v>
      </c>
      <c r="AS3" s="14" t="s">
        <v>77</v>
      </c>
      <c r="AT3" s="14" t="s">
        <v>78</v>
      </c>
      <c r="AU3" s="14" t="s">
        <v>74</v>
      </c>
      <c r="AV3" s="14" t="s">
        <v>75</v>
      </c>
      <c r="AW3" s="14" t="s">
        <v>76</v>
      </c>
      <c r="AX3" s="14" t="s">
        <v>77</v>
      </c>
      <c r="AY3" s="14" t="s">
        <v>78</v>
      </c>
      <c r="AZ3" s="14" t="s">
        <v>74</v>
      </c>
      <c r="BA3" s="14" t="s">
        <v>75</v>
      </c>
      <c r="BB3" s="14" t="s">
        <v>76</v>
      </c>
      <c r="BC3" s="14" t="s">
        <v>77</v>
      </c>
      <c r="BD3" s="14" t="s">
        <v>78</v>
      </c>
      <c r="BE3" s="14" t="s">
        <v>74</v>
      </c>
      <c r="BF3" s="14" t="s">
        <v>75</v>
      </c>
      <c r="BG3" s="14" t="s">
        <v>76</v>
      </c>
      <c r="BH3" s="14" t="s">
        <v>77</v>
      </c>
      <c r="BI3" s="14" t="s">
        <v>80</v>
      </c>
      <c r="BJ3" s="14" t="s">
        <v>74</v>
      </c>
      <c r="BK3" s="14" t="s">
        <v>75</v>
      </c>
      <c r="BL3" s="14" t="s">
        <v>76</v>
      </c>
      <c r="BM3" s="14" t="s">
        <v>77</v>
      </c>
      <c r="BN3" s="14" t="s">
        <v>80</v>
      </c>
      <c r="BO3" s="14" t="s">
        <v>74</v>
      </c>
      <c r="BP3" s="14" t="s">
        <v>75</v>
      </c>
      <c r="BQ3" s="14" t="s">
        <v>76</v>
      </c>
      <c r="BR3" s="14" t="s">
        <v>77</v>
      </c>
      <c r="BS3" s="14" t="s">
        <v>80</v>
      </c>
      <c r="BT3" s="14" t="s">
        <v>74</v>
      </c>
      <c r="BU3" s="14" t="s">
        <v>75</v>
      </c>
      <c r="BV3" s="14" t="s">
        <v>76</v>
      </c>
      <c r="BW3" s="14" t="s">
        <v>77</v>
      </c>
      <c r="BX3" s="14" t="s">
        <v>80</v>
      </c>
      <c r="BY3" s="14" t="s">
        <v>74</v>
      </c>
      <c r="BZ3" s="14" t="s">
        <v>75</v>
      </c>
      <c r="CA3" s="14" t="s">
        <v>76</v>
      </c>
      <c r="CB3" s="14" t="s">
        <v>77</v>
      </c>
      <c r="CC3" s="14" t="s">
        <v>80</v>
      </c>
      <c r="CD3" s="14" t="s">
        <v>74</v>
      </c>
      <c r="CE3" s="14" t="s">
        <v>75</v>
      </c>
      <c r="CF3" s="14" t="s">
        <v>76</v>
      </c>
      <c r="CG3" s="14" t="s">
        <v>77</v>
      </c>
      <c r="CH3" s="14" t="s">
        <v>80</v>
      </c>
      <c r="CI3" s="14" t="s">
        <v>74</v>
      </c>
      <c r="CJ3" s="14" t="s">
        <v>75</v>
      </c>
      <c r="CK3" s="14" t="s">
        <v>76</v>
      </c>
      <c r="CL3" s="14" t="s">
        <v>77</v>
      </c>
      <c r="CM3" s="14" t="s">
        <v>80</v>
      </c>
      <c r="CN3" s="14" t="s">
        <v>74</v>
      </c>
      <c r="CO3" s="14" t="s">
        <v>75</v>
      </c>
      <c r="CP3" s="14" t="s">
        <v>76</v>
      </c>
      <c r="CQ3" s="14" t="s">
        <v>77</v>
      </c>
      <c r="CR3" s="14" t="s">
        <v>80</v>
      </c>
      <c r="CS3" s="14" t="s">
        <v>74</v>
      </c>
      <c r="CT3" s="14" t="s">
        <v>75</v>
      </c>
      <c r="CU3" s="14" t="s">
        <v>76</v>
      </c>
      <c r="CV3" s="14" t="s">
        <v>77</v>
      </c>
      <c r="CW3" s="14" t="s">
        <v>80</v>
      </c>
      <c r="CX3" s="14" t="s">
        <v>74</v>
      </c>
      <c r="CY3" s="14" t="s">
        <v>75</v>
      </c>
      <c r="CZ3" s="14" t="s">
        <v>76</v>
      </c>
      <c r="DA3" s="14" t="s">
        <v>77</v>
      </c>
      <c r="DB3" s="14" t="s">
        <v>80</v>
      </c>
      <c r="DC3" s="14" t="s">
        <v>74</v>
      </c>
      <c r="DD3" s="14" t="s">
        <v>75</v>
      </c>
      <c r="DE3" s="14" t="s">
        <v>76</v>
      </c>
      <c r="DF3" s="14" t="s">
        <v>77</v>
      </c>
      <c r="DG3" s="14" t="s">
        <v>80</v>
      </c>
      <c r="DH3" s="14" t="s">
        <v>74</v>
      </c>
      <c r="DI3" s="14" t="s">
        <v>75</v>
      </c>
      <c r="DJ3" s="14" t="s">
        <v>76</v>
      </c>
      <c r="DK3" s="14" t="s">
        <v>77</v>
      </c>
      <c r="DL3" s="14" t="s">
        <v>80</v>
      </c>
      <c r="DM3" s="14" t="s">
        <v>74</v>
      </c>
      <c r="DN3" s="14" t="s">
        <v>75</v>
      </c>
      <c r="DO3" s="14" t="s">
        <v>76</v>
      </c>
      <c r="DP3" s="14" t="s">
        <v>77</v>
      </c>
      <c r="DQ3" s="14" t="s">
        <v>80</v>
      </c>
      <c r="DR3" s="14" t="s">
        <v>74</v>
      </c>
      <c r="DS3" s="14" t="s">
        <v>75</v>
      </c>
      <c r="DT3" s="14" t="s">
        <v>76</v>
      </c>
      <c r="DU3" s="14" t="s">
        <v>77</v>
      </c>
      <c r="DV3" s="14" t="s">
        <v>80</v>
      </c>
      <c r="DW3" s="14" t="s">
        <v>74</v>
      </c>
      <c r="DX3" s="14" t="s">
        <v>75</v>
      </c>
      <c r="DY3" s="14" t="s">
        <v>76</v>
      </c>
      <c r="DZ3" s="14" t="s">
        <v>77</v>
      </c>
      <c r="EA3" s="14" t="s">
        <v>80</v>
      </c>
      <c r="EB3" s="14" t="s">
        <v>74</v>
      </c>
      <c r="EC3" s="14" t="s">
        <v>75</v>
      </c>
      <c r="ED3" s="14" t="s">
        <v>76</v>
      </c>
      <c r="EE3" s="14" t="s">
        <v>77</v>
      </c>
      <c r="EF3" s="14" t="s">
        <v>80</v>
      </c>
      <c r="EG3" s="14" t="s">
        <v>74</v>
      </c>
      <c r="EH3" s="14" t="s">
        <v>75</v>
      </c>
      <c r="EI3" s="14" t="s">
        <v>76</v>
      </c>
      <c r="EJ3" s="14" t="s">
        <v>77</v>
      </c>
      <c r="EK3" s="14" t="s">
        <v>74</v>
      </c>
      <c r="EL3" s="14" t="s">
        <v>75</v>
      </c>
      <c r="EM3" s="14" t="s">
        <v>76</v>
      </c>
      <c r="EN3" s="14" t="s">
        <v>77</v>
      </c>
      <c r="EO3" s="14" t="s">
        <v>80</v>
      </c>
      <c r="EP3" s="14" t="s">
        <v>74</v>
      </c>
      <c r="EQ3" s="14" t="s">
        <v>75</v>
      </c>
      <c r="ER3" s="14" t="s">
        <v>76</v>
      </c>
      <c r="ES3" s="14" t="s">
        <v>77</v>
      </c>
      <c r="ET3" s="14" t="s">
        <v>80</v>
      </c>
      <c r="EU3" s="14" t="s">
        <v>74</v>
      </c>
      <c r="EV3" s="14" t="s">
        <v>75</v>
      </c>
      <c r="EW3" s="14" t="s">
        <v>76</v>
      </c>
      <c r="EX3" s="14" t="s">
        <v>77</v>
      </c>
      <c r="EY3" s="14" t="s">
        <v>80</v>
      </c>
      <c r="EZ3" s="14" t="s">
        <v>74</v>
      </c>
      <c r="FA3" s="14" t="s">
        <v>75</v>
      </c>
      <c r="FB3" s="14" t="s">
        <v>76</v>
      </c>
      <c r="FC3" s="14" t="s">
        <v>77</v>
      </c>
      <c r="FD3" s="14" t="s">
        <v>80</v>
      </c>
      <c r="FE3" s="14" t="s">
        <v>74</v>
      </c>
      <c r="FF3" s="14" t="s">
        <v>75</v>
      </c>
      <c r="FG3" s="14" t="s">
        <v>76</v>
      </c>
      <c r="FH3" s="14" t="s">
        <v>77</v>
      </c>
      <c r="FI3" s="14" t="s">
        <v>81</v>
      </c>
      <c r="FJ3" s="14" t="s">
        <v>74</v>
      </c>
      <c r="FK3" s="14" t="s">
        <v>75</v>
      </c>
      <c r="FL3" s="14" t="s">
        <v>76</v>
      </c>
      <c r="FM3" s="14" t="s">
        <v>77</v>
      </c>
      <c r="FN3" s="14" t="s">
        <v>80</v>
      </c>
      <c r="FO3" s="14" t="s">
        <v>74</v>
      </c>
      <c r="FP3" s="14" t="s">
        <v>75</v>
      </c>
      <c r="FQ3" s="14" t="s">
        <v>76</v>
      </c>
      <c r="FR3" s="14" t="s">
        <v>77</v>
      </c>
      <c r="FS3" s="14" t="s">
        <v>80</v>
      </c>
      <c r="FT3" s="14" t="s">
        <v>74</v>
      </c>
      <c r="FU3" s="14" t="s">
        <v>75</v>
      </c>
      <c r="FV3" s="14" t="s">
        <v>76</v>
      </c>
      <c r="FW3" s="14" t="s">
        <v>77</v>
      </c>
      <c r="FX3" s="14" t="s">
        <v>80</v>
      </c>
      <c r="FY3" s="14" t="s">
        <v>74</v>
      </c>
      <c r="FZ3" s="14" t="s">
        <v>75</v>
      </c>
      <c r="GA3" s="14" t="s">
        <v>76</v>
      </c>
      <c r="GB3" s="14" t="s">
        <v>77</v>
      </c>
      <c r="GC3" s="14" t="s">
        <v>80</v>
      </c>
      <c r="GD3" s="14" t="s">
        <v>74</v>
      </c>
      <c r="GE3" s="14" t="s">
        <v>75</v>
      </c>
      <c r="GF3" s="14" t="s">
        <v>76</v>
      </c>
      <c r="GG3" s="14" t="s">
        <v>77</v>
      </c>
      <c r="GH3" s="14" t="s">
        <v>80</v>
      </c>
      <c r="GI3" s="14" t="s">
        <v>74</v>
      </c>
      <c r="GJ3" s="14" t="s">
        <v>75</v>
      </c>
      <c r="GK3" s="14" t="s">
        <v>76</v>
      </c>
      <c r="GL3" s="14" t="s">
        <v>77</v>
      </c>
      <c r="GM3" s="14" t="s">
        <v>80</v>
      </c>
      <c r="GN3" s="14" t="s">
        <v>74</v>
      </c>
      <c r="GO3" s="14" t="s">
        <v>75</v>
      </c>
      <c r="GP3" s="14" t="s">
        <v>76</v>
      </c>
      <c r="GQ3" s="14" t="s">
        <v>77</v>
      </c>
      <c r="GR3" s="14" t="s">
        <v>80</v>
      </c>
      <c r="GS3" s="14" t="s">
        <v>74</v>
      </c>
      <c r="GT3" s="14" t="s">
        <v>75</v>
      </c>
      <c r="GU3" s="14" t="s">
        <v>76</v>
      </c>
      <c r="GV3" s="14" t="s">
        <v>77</v>
      </c>
      <c r="GW3" s="14" t="s">
        <v>80</v>
      </c>
      <c r="GX3" s="14" t="s">
        <v>74</v>
      </c>
      <c r="GY3" s="14" t="s">
        <v>75</v>
      </c>
      <c r="GZ3" s="14" t="s">
        <v>76</v>
      </c>
      <c r="HA3" s="14" t="s">
        <v>77</v>
      </c>
      <c r="HB3" s="14" t="s">
        <v>80</v>
      </c>
      <c r="HC3" s="14" t="s">
        <v>74</v>
      </c>
      <c r="HD3" s="14" t="s">
        <v>75</v>
      </c>
      <c r="HE3" s="14" t="s">
        <v>76</v>
      </c>
      <c r="HF3" s="14" t="s">
        <v>77</v>
      </c>
      <c r="HG3" s="14" t="s">
        <v>80</v>
      </c>
      <c r="HH3" s="23" t="s">
        <v>82</v>
      </c>
      <c r="HI3" s="24" t="s">
        <v>82</v>
      </c>
      <c r="HJ3" s="18" t="s">
        <v>82</v>
      </c>
      <c r="HK3" s="18" t="s">
        <v>83</v>
      </c>
      <c r="HL3" s="25" t="s">
        <v>84</v>
      </c>
      <c r="HM3" s="25" t="s">
        <v>85</v>
      </c>
      <c r="HN3" s="25" t="s">
        <v>86</v>
      </c>
      <c r="HO3" s="25" t="s">
        <v>87</v>
      </c>
      <c r="HP3" s="18" t="s">
        <v>88</v>
      </c>
      <c r="HQ3" s="18" t="s">
        <v>89</v>
      </c>
      <c r="HR3" s="18" t="s">
        <v>77</v>
      </c>
      <c r="HS3" s="18" t="s">
        <v>80</v>
      </c>
      <c r="HT3" s="18" t="s">
        <v>90</v>
      </c>
      <c r="HU3" s="18" t="s">
        <v>89</v>
      </c>
      <c r="HV3" s="18" t="s">
        <v>77</v>
      </c>
      <c r="HW3" s="18" t="s">
        <v>78</v>
      </c>
      <c r="HX3" s="18" t="s">
        <v>88</v>
      </c>
      <c r="HY3" s="18" t="s">
        <v>89</v>
      </c>
      <c r="HZ3" s="18" t="s">
        <v>77</v>
      </c>
      <c r="IA3" s="18" t="s">
        <v>88</v>
      </c>
      <c r="IB3" s="18" t="s">
        <v>89</v>
      </c>
      <c r="IC3" s="18" t="s">
        <v>88</v>
      </c>
      <c r="ID3" s="18" t="s">
        <v>89</v>
      </c>
    </row>
    <row r="4" s="48" customFormat="true" ht="15" hidden="false" customHeight="true" outlineLevel="0" collapsed="false">
      <c r="A4" s="27" t="s">
        <v>91</v>
      </c>
      <c r="B4" s="28" t="n">
        <v>2380</v>
      </c>
      <c r="C4" s="29" t="n">
        <v>74</v>
      </c>
      <c r="D4" s="30" t="n">
        <v>272.6</v>
      </c>
      <c r="E4" s="31" t="n">
        <v>231.6</v>
      </c>
      <c r="F4" s="32" t="n">
        <v>1404.8</v>
      </c>
      <c r="G4" s="33" t="n">
        <v>280</v>
      </c>
      <c r="H4" s="34" t="n">
        <v>2255</v>
      </c>
      <c r="I4" s="34" t="n">
        <v>2257</v>
      </c>
      <c r="J4" s="34" t="n">
        <v>30</v>
      </c>
      <c r="K4" s="34" t="n">
        <v>1401</v>
      </c>
      <c r="L4" s="35" t="n">
        <f aca="false">Q4+V4+AA4+AF4+AK4+AP4+AU4+AZ4+BE4+BJ4+BO4+BT4+BY4+CD4+CI4+CN4+CS4+CX4+DC4+DH4+DM4+DR4+DW4+EB4+EB4+EG4+EK4+EP4+EU4+EZ4+FE4+FJ4+FO4+FT4+FY4+GD4+GI4+GN4+GS4+GX4+HC4</f>
        <v>2049</v>
      </c>
      <c r="M4" s="35" t="n">
        <f aca="false">R4+W4+AB4+AG4+AL4+AQ4+AV4+BA4+BF4+BK4+BP4+BU4+BZ4+CE4+CJ4+CO4+CT4+DD4+DI4+DN4+DS4+DX4+EC4+EH4+EL4+EQ4+EV4+FA4+CY4+FK4+FP4+FU4+FZ4+GE4+FF4+GJ4+GO4+GT4+GY4+HD4</f>
        <v>1993</v>
      </c>
      <c r="N4" s="35" t="n">
        <f aca="false">S4+X4+AC4+AH4+AM4+AR4+AW4+BB4+BG4+BL4+BQ4+BV4+CA4+CF4+CK4+CP4+CU4+DE4+DJ4+DO4+DT4+DY4+ED4+EI4+EM4+ER4+EW4+FB4+CZ4+FL4+FQ4+FV4+GA4+GF4+FG4+GK4+GP4+GU4+GZ4</f>
        <v>30</v>
      </c>
      <c r="O4" s="36" t="n">
        <f aca="false">T4+Y4+AD4+AI4+DZ4+FH4+AN4+AS4+AX4+BC4+BH4+BM4+BR4+BW4+CB4+CG4+CL4+CQ4+CV4+DF4+DK4+DP4+DU4+EE4+EJ4+EN4+ES4+EX4+FC4+FM4+FR4+FW4+GB4+GG4+DA4+GL4+GQ4+GV4+HA4</f>
        <v>1028</v>
      </c>
      <c r="P4" s="36" t="n">
        <f aca="false">U4+Z4+AE4+AJ4+EA4+FI4+AO4+AT4+AY4+BD4+BI4+BN4+BS4+BX4+CC4+CH4+CM4+CR4+CW4+DG4+DL4+DQ4+DV4+EF4+EO4+ET4+EY4+FD4+FN4+FS4+FX4+GC4+GH4+DB4+GM4+GR4+GW4+HB4</f>
        <v>216</v>
      </c>
      <c r="Q4" s="37" t="n">
        <v>72</v>
      </c>
      <c r="R4" s="37" t="n">
        <v>69</v>
      </c>
      <c r="S4" s="37" t="n">
        <v>5</v>
      </c>
      <c r="T4" s="37" t="n">
        <v>74</v>
      </c>
      <c r="U4" s="37" t="n">
        <v>12</v>
      </c>
      <c r="V4" s="37" t="n">
        <v>45</v>
      </c>
      <c r="W4" s="37" t="n">
        <v>43</v>
      </c>
      <c r="X4" s="37" t="n">
        <v>0</v>
      </c>
      <c r="Y4" s="37" t="n">
        <v>39</v>
      </c>
      <c r="Z4" s="37" t="n">
        <v>12</v>
      </c>
      <c r="AA4" s="37" t="n">
        <v>99</v>
      </c>
      <c r="AB4" s="37" t="n">
        <v>99</v>
      </c>
      <c r="AC4" s="37" t="n">
        <v>0</v>
      </c>
      <c r="AD4" s="37" t="n">
        <v>91</v>
      </c>
      <c r="AE4" s="37" t="n">
        <v>26</v>
      </c>
      <c r="AF4" s="37" t="n">
        <v>151</v>
      </c>
      <c r="AG4" s="37" t="n">
        <v>150</v>
      </c>
      <c r="AH4" s="37" t="n">
        <v>0</v>
      </c>
      <c r="AI4" s="37" t="n">
        <v>109</v>
      </c>
      <c r="AJ4" s="37" t="n">
        <v>43</v>
      </c>
      <c r="AK4" s="37" t="n">
        <v>44</v>
      </c>
      <c r="AL4" s="37" t="n">
        <v>44</v>
      </c>
      <c r="AM4" s="37" t="n">
        <v>1</v>
      </c>
      <c r="AN4" s="37" t="n">
        <v>68</v>
      </c>
      <c r="AO4" s="37" t="n">
        <v>25</v>
      </c>
      <c r="AP4" s="37" t="n">
        <v>51</v>
      </c>
      <c r="AQ4" s="37" t="n">
        <v>48</v>
      </c>
      <c r="AR4" s="37" t="n">
        <v>1</v>
      </c>
      <c r="AS4" s="37" t="n">
        <v>73</v>
      </c>
      <c r="AT4" s="37" t="n">
        <v>18</v>
      </c>
      <c r="AU4" s="37" t="n">
        <v>64</v>
      </c>
      <c r="AV4" s="37" t="n">
        <v>61</v>
      </c>
      <c r="AW4" s="37" t="n">
        <v>3</v>
      </c>
      <c r="AX4" s="37" t="n">
        <v>82</v>
      </c>
      <c r="AY4" s="37" t="n">
        <v>26</v>
      </c>
      <c r="AZ4" s="37" t="n">
        <v>76</v>
      </c>
      <c r="BA4" s="37" t="n">
        <v>80</v>
      </c>
      <c r="BB4" s="37" t="n">
        <v>3</v>
      </c>
      <c r="BC4" s="37" t="n">
        <v>104</v>
      </c>
      <c r="BD4" s="37" t="n">
        <v>23</v>
      </c>
      <c r="BE4" s="37" t="n">
        <v>105</v>
      </c>
      <c r="BF4" s="37" t="n">
        <v>112</v>
      </c>
      <c r="BG4" s="37" t="n">
        <v>11</v>
      </c>
      <c r="BH4" s="37" t="n">
        <v>74</v>
      </c>
      <c r="BI4" s="37" t="n">
        <v>4</v>
      </c>
      <c r="BJ4" s="37" t="n">
        <v>111</v>
      </c>
      <c r="BK4" s="37" t="n">
        <v>102</v>
      </c>
      <c r="BL4" s="37" t="n">
        <v>3</v>
      </c>
      <c r="BM4" s="37" t="n">
        <v>71</v>
      </c>
      <c r="BN4" s="37" t="n">
        <v>9</v>
      </c>
      <c r="BO4" s="37" t="n">
        <v>45</v>
      </c>
      <c r="BP4" s="37" t="n">
        <v>44</v>
      </c>
      <c r="BQ4" s="37" t="n">
        <v>1</v>
      </c>
      <c r="BR4" s="37" t="n">
        <v>1</v>
      </c>
      <c r="BS4" s="37" t="n">
        <v>0</v>
      </c>
      <c r="BT4" s="37" t="n">
        <v>0</v>
      </c>
      <c r="BU4" s="37" t="n">
        <v>0</v>
      </c>
      <c r="BV4" s="37" t="n">
        <v>0</v>
      </c>
      <c r="BW4" s="37" t="n">
        <v>0</v>
      </c>
      <c r="BX4" s="37" t="n">
        <v>0</v>
      </c>
      <c r="BY4" s="37" t="n">
        <v>0</v>
      </c>
      <c r="BZ4" s="37" t="n">
        <v>0</v>
      </c>
      <c r="CA4" s="37" t="n">
        <v>0</v>
      </c>
      <c r="CB4" s="37" t="n">
        <v>0</v>
      </c>
      <c r="CC4" s="37" t="n">
        <v>0</v>
      </c>
      <c r="CD4" s="37" t="n">
        <v>0</v>
      </c>
      <c r="CE4" s="37" t="n">
        <v>0</v>
      </c>
      <c r="CF4" s="37" t="n">
        <v>0</v>
      </c>
      <c r="CG4" s="37" t="n">
        <v>0</v>
      </c>
      <c r="CH4" s="37" t="n">
        <v>0</v>
      </c>
      <c r="CI4" s="37" t="n">
        <v>0</v>
      </c>
      <c r="CJ4" s="37" t="n">
        <v>0</v>
      </c>
      <c r="CK4" s="37" t="n">
        <v>0</v>
      </c>
      <c r="CL4" s="37" t="n">
        <v>0</v>
      </c>
      <c r="CM4" s="37" t="n">
        <v>0</v>
      </c>
      <c r="CN4" s="37" t="n">
        <v>183</v>
      </c>
      <c r="CO4" s="37" t="n">
        <v>183</v>
      </c>
      <c r="CP4" s="37" t="n">
        <v>0</v>
      </c>
      <c r="CQ4" s="37" t="n">
        <v>0</v>
      </c>
      <c r="CR4" s="37" t="n">
        <v>0</v>
      </c>
      <c r="CS4" s="37" t="n">
        <v>0</v>
      </c>
      <c r="CT4" s="37" t="n">
        <v>0</v>
      </c>
      <c r="CU4" s="37" t="n">
        <v>0</v>
      </c>
      <c r="CV4" s="37" t="n">
        <v>0</v>
      </c>
      <c r="CW4" s="37" t="n">
        <v>0</v>
      </c>
      <c r="CX4" s="37" t="n">
        <v>10</v>
      </c>
      <c r="CY4" s="37" t="n">
        <v>9</v>
      </c>
      <c r="CZ4" s="37" t="n">
        <v>0</v>
      </c>
      <c r="DA4" s="37" t="n">
        <v>0</v>
      </c>
      <c r="DB4" s="37" t="n">
        <v>0</v>
      </c>
      <c r="DC4" s="37" t="n">
        <v>19</v>
      </c>
      <c r="DD4" s="37" t="n">
        <v>21</v>
      </c>
      <c r="DE4" s="37" t="n">
        <v>0</v>
      </c>
      <c r="DF4" s="37" t="n">
        <v>0</v>
      </c>
      <c r="DG4" s="37" t="n">
        <v>0</v>
      </c>
      <c r="DH4" s="37" t="n">
        <v>0</v>
      </c>
      <c r="DI4" s="37" t="n">
        <v>0</v>
      </c>
      <c r="DJ4" s="37" t="n">
        <v>0</v>
      </c>
      <c r="DK4" s="37" t="n">
        <v>0</v>
      </c>
      <c r="DL4" s="37" t="n">
        <v>0</v>
      </c>
      <c r="DM4" s="37" t="n">
        <v>0</v>
      </c>
      <c r="DN4" s="37" t="n">
        <v>0</v>
      </c>
      <c r="DO4" s="37" t="n">
        <v>0</v>
      </c>
      <c r="DP4" s="37" t="n">
        <v>0</v>
      </c>
      <c r="DQ4" s="37" t="n">
        <v>0</v>
      </c>
      <c r="DR4" s="37" t="n">
        <v>0</v>
      </c>
      <c r="DS4" s="37" t="n">
        <v>0</v>
      </c>
      <c r="DT4" s="37" t="n">
        <v>0</v>
      </c>
      <c r="DU4" s="37" t="n">
        <v>0</v>
      </c>
      <c r="DV4" s="37" t="n">
        <v>0</v>
      </c>
      <c r="DW4" s="37" t="n">
        <v>208</v>
      </c>
      <c r="DX4" s="37" t="n">
        <v>203</v>
      </c>
      <c r="DY4" s="37" t="n">
        <v>1</v>
      </c>
      <c r="DZ4" s="37" t="n">
        <v>1</v>
      </c>
      <c r="EA4" s="37" t="n">
        <v>0</v>
      </c>
      <c r="EB4" s="37" t="n">
        <v>0</v>
      </c>
      <c r="EC4" s="37" t="n">
        <v>0</v>
      </c>
      <c r="ED4" s="37" t="n">
        <v>0</v>
      </c>
      <c r="EE4" s="37" t="n">
        <v>0</v>
      </c>
      <c r="EF4" s="37" t="n">
        <v>0</v>
      </c>
      <c r="EG4" s="37" t="n">
        <v>27</v>
      </c>
      <c r="EH4" s="37" t="n">
        <v>27</v>
      </c>
      <c r="EI4" s="37" t="n">
        <v>0</v>
      </c>
      <c r="EJ4" s="37" t="n">
        <v>0</v>
      </c>
      <c r="EK4" s="37" t="n">
        <v>0</v>
      </c>
      <c r="EL4" s="37" t="n">
        <v>0</v>
      </c>
      <c r="EM4" s="37" t="n">
        <v>0</v>
      </c>
      <c r="EN4" s="37" t="n">
        <v>0</v>
      </c>
      <c r="EO4" s="37" t="n">
        <v>0</v>
      </c>
      <c r="EP4" s="37" t="n">
        <v>1</v>
      </c>
      <c r="EQ4" s="37" t="n">
        <v>1</v>
      </c>
      <c r="ER4" s="37" t="n">
        <v>0</v>
      </c>
      <c r="ES4" s="37" t="n">
        <v>0</v>
      </c>
      <c r="ET4" s="37" t="n">
        <v>0</v>
      </c>
      <c r="EU4" s="37" t="n">
        <v>2</v>
      </c>
      <c r="EV4" s="37" t="n">
        <v>2</v>
      </c>
      <c r="EW4" s="37" t="n">
        <v>0</v>
      </c>
      <c r="EX4" s="37" t="n">
        <v>0</v>
      </c>
      <c r="EY4" s="37" t="n">
        <v>0</v>
      </c>
      <c r="EZ4" s="37" t="n">
        <v>19</v>
      </c>
      <c r="FA4" s="37" t="n">
        <v>19</v>
      </c>
      <c r="FB4" s="37" t="n">
        <v>0</v>
      </c>
      <c r="FC4" s="37" t="n">
        <v>0</v>
      </c>
      <c r="FD4" s="37" t="n">
        <v>0</v>
      </c>
      <c r="FE4" s="37" t="n">
        <v>0</v>
      </c>
      <c r="FF4" s="37" t="n">
        <v>0</v>
      </c>
      <c r="FG4" s="37" t="n">
        <v>0</v>
      </c>
      <c r="FH4" s="37" t="n">
        <v>0</v>
      </c>
      <c r="FI4" s="37" t="n">
        <v>0</v>
      </c>
      <c r="FJ4" s="37" t="n">
        <v>120</v>
      </c>
      <c r="FK4" s="37" t="n">
        <v>109</v>
      </c>
      <c r="FL4" s="37" t="n">
        <v>1</v>
      </c>
      <c r="FM4" s="37" t="n">
        <v>82</v>
      </c>
      <c r="FN4" s="37" t="n">
        <v>12</v>
      </c>
      <c r="FO4" s="37" t="n">
        <v>128</v>
      </c>
      <c r="FP4" s="37" t="n">
        <v>125</v>
      </c>
      <c r="FQ4" s="37" t="n">
        <v>0</v>
      </c>
      <c r="FR4" s="37" t="n">
        <v>68</v>
      </c>
      <c r="FS4" s="37" t="n">
        <v>5</v>
      </c>
      <c r="FT4" s="37" t="n">
        <v>61</v>
      </c>
      <c r="FU4" s="37" t="n">
        <v>58</v>
      </c>
      <c r="FV4" s="37" t="n">
        <v>0</v>
      </c>
      <c r="FW4" s="37" t="n">
        <v>26</v>
      </c>
      <c r="FX4" s="37" t="n">
        <v>1</v>
      </c>
      <c r="FY4" s="37" t="n">
        <v>116</v>
      </c>
      <c r="FZ4" s="37" t="n">
        <v>103</v>
      </c>
      <c r="GA4" s="37" t="n">
        <v>0</v>
      </c>
      <c r="GB4" s="37" t="n">
        <v>32</v>
      </c>
      <c r="GC4" s="37" t="n">
        <v>0</v>
      </c>
      <c r="GD4" s="37" t="n">
        <v>108</v>
      </c>
      <c r="GE4" s="37" t="n">
        <v>97</v>
      </c>
      <c r="GF4" s="37" t="n">
        <v>0</v>
      </c>
      <c r="GG4" s="37" t="n">
        <v>33</v>
      </c>
      <c r="GH4" s="37" t="n">
        <v>0</v>
      </c>
      <c r="GI4" s="37" t="n">
        <v>0</v>
      </c>
      <c r="GJ4" s="37" t="n">
        <v>0</v>
      </c>
      <c r="GK4" s="37" t="n">
        <v>0</v>
      </c>
      <c r="GL4" s="37" t="n">
        <v>0</v>
      </c>
      <c r="GM4" s="37" t="n">
        <v>0</v>
      </c>
      <c r="GN4" s="37" t="n">
        <v>2</v>
      </c>
      <c r="GO4" s="37" t="n">
        <v>0</v>
      </c>
      <c r="GP4" s="37" t="n">
        <v>0</v>
      </c>
      <c r="GQ4" s="37" t="n">
        <v>0</v>
      </c>
      <c r="GR4" s="37" t="n">
        <v>0</v>
      </c>
      <c r="GS4" s="37" t="n">
        <v>128</v>
      </c>
      <c r="GT4" s="37" t="n">
        <v>122</v>
      </c>
      <c r="GU4" s="37" t="n">
        <v>0</v>
      </c>
      <c r="GV4" s="37" t="n">
        <v>0</v>
      </c>
      <c r="GW4" s="37" t="n">
        <v>0</v>
      </c>
      <c r="GX4" s="37" t="n">
        <v>54</v>
      </c>
      <c r="GY4" s="37" t="n">
        <v>62</v>
      </c>
      <c r="GZ4" s="37" t="n">
        <v>0</v>
      </c>
      <c r="HA4" s="37" t="n">
        <v>0</v>
      </c>
      <c r="HB4" s="37" t="n">
        <v>0</v>
      </c>
      <c r="HC4" s="37" t="n">
        <v>0</v>
      </c>
      <c r="HD4" s="37" t="n">
        <v>0</v>
      </c>
      <c r="HE4" s="37" t="n">
        <v>0</v>
      </c>
      <c r="HF4" s="37" t="n">
        <v>0</v>
      </c>
      <c r="HG4" s="37" t="n">
        <v>0</v>
      </c>
      <c r="HH4" s="38" t="n">
        <f aca="false">(L4+N4)/B4</f>
        <v>0.873529411764706</v>
      </c>
      <c r="HI4" s="39" t="n">
        <f aca="false">(M4+N4)/B4</f>
        <v>0.85</v>
      </c>
      <c r="HJ4" s="40" t="n">
        <f aca="false">O4/(E4+F4+G4)</f>
        <v>0.536422458776873</v>
      </c>
      <c r="HK4" s="41" t="n">
        <f aca="false">P4/(F4+G4)</f>
        <v>0.128205128205128</v>
      </c>
      <c r="HL4" s="42" t="n">
        <f aca="false">L4/H4</f>
        <v>0.908647450110865</v>
      </c>
      <c r="HM4" s="43" t="n">
        <f aca="false">M4/I4</f>
        <v>0.883030571555162</v>
      </c>
      <c r="HN4" s="44" t="n">
        <f aca="false">N4/J4</f>
        <v>1</v>
      </c>
      <c r="HO4" s="45" t="n">
        <f aca="false">O4/K4</f>
        <v>0.733761598857959</v>
      </c>
      <c r="HP4" s="46" t="n">
        <f aca="false">(V4+AA4+AF4+FE4+X4+AC4+AH4+FG4)/G4</f>
        <v>1.05357142857143</v>
      </c>
      <c r="HQ4" s="46" t="n">
        <f aca="false">(W4+AB4+AG4+FF4+X4+AC4+AH4+FG4)/G4</f>
        <v>1.04285714285714</v>
      </c>
      <c r="HR4" s="46" t="n">
        <f aca="false">(Y4+AD4+AI4+FH4)/G4</f>
        <v>0.853571428571429</v>
      </c>
      <c r="HS4" s="46" t="n">
        <f aca="false">P4/G4</f>
        <v>0.771428571428571</v>
      </c>
      <c r="HT4" s="46" t="n">
        <f aca="false">(Q4+AK4+AP4+AU4+AZ4+BE4+BJ4+BO4+BT4+BY4+CD4+CN4+CS4+CX4+DC4+DH4+DM4+DR4+DW4+EB4+EG4+EK4+EP4+EU4+EZ4+FJ4+FO4+FT4+S4+AM4+AR4+AW4+BB4+BG4+BL4+BQ4+BV4+CA4+CF4+CP4+CU4+CZ4+DE4+DJ4+DO4+DT4+DY4+ED4+EI4+EM4+ER4+EW4+FB4+FL4+FQ4+FV4)/F4</f>
        <v>0.979498861047836</v>
      </c>
      <c r="HU4" s="46" t="n">
        <f aca="false">(R4+AL4+AQ4+AV4+BA4+BF4+BK4+BP4+BU4+BZ4+CE4+CO4+CT4+CY4+DD4+DI4+DN4+DS4+DX4+EC4+EH4+EL4+EQ4+EV4+FA4+FK4+FP4+FU4+S4+AM4+AR4+AW4+BB4+BG4+BL4+BQ4+BV4+CA4+CF4+CP4+CU4+CZ4+DE4+DJ4+DO4+DT4+DY4+ED4+EI4+EM4+ER4+EW4+FB4+FL4+FQ4+FV4)/F4</f>
        <v>0.958855353075171</v>
      </c>
      <c r="HV4" s="47" t="n">
        <f aca="false">(T4+AN4+AS4+AX4+BC4+BH4+BM4+BR4+BW4+CB4+CG4+CQ4+CV4+DA4+DF4+DK4+DP4+DU4+DZ4+EE4+EJ4+EN4+ES4+EX4+FC4+FM4+FR4+FW4)/F4</f>
        <v>0.515375854214123</v>
      </c>
      <c r="HW4" s="46" t="n">
        <f aca="false">(U4+AO4+AT4)/F4</f>
        <v>0.0391514806378132</v>
      </c>
      <c r="HX4" s="46" t="n">
        <f aca="false">(FY4+GD4)/E4</f>
        <v>0.967184801381693</v>
      </c>
      <c r="HY4" s="46" t="n">
        <f aca="false">(FZ4+GE4)/E4</f>
        <v>0.863557858376511</v>
      </c>
      <c r="HZ4" s="46" t="n">
        <f aca="false">(GB4+GG4)/E4</f>
        <v>0.280656303972366</v>
      </c>
      <c r="IA4" s="46" t="n">
        <f aca="false">(GI4+GN4+GS4+GX4)/D4</f>
        <v>0.674981658107117</v>
      </c>
      <c r="IB4" s="46" t="n">
        <f aca="false">(GJ4+GO4+GT4+GY4)/D4</f>
        <v>0.674981658107117</v>
      </c>
      <c r="IC4" s="46" t="n">
        <f aca="false">HC4/C4</f>
        <v>0</v>
      </c>
      <c r="ID4" s="46" t="n">
        <f aca="false">HD4/C4</f>
        <v>0</v>
      </c>
    </row>
    <row r="5" s="48" customFormat="true" ht="13.8" hidden="false" customHeight="false" outlineLevel="0" collapsed="false">
      <c r="A5" s="49" t="s">
        <v>92</v>
      </c>
      <c r="B5" s="50" t="n">
        <v>21681</v>
      </c>
      <c r="C5" s="29" t="n">
        <v>658</v>
      </c>
      <c r="D5" s="51" t="n">
        <v>2277</v>
      </c>
      <c r="E5" s="52" t="n">
        <v>1969.2</v>
      </c>
      <c r="F5" s="53" t="n">
        <v>12846.8</v>
      </c>
      <c r="G5" s="54" t="n">
        <v>2956</v>
      </c>
      <c r="H5" s="55" t="n">
        <v>19796</v>
      </c>
      <c r="I5" s="55" t="n">
        <v>19145</v>
      </c>
      <c r="J5" s="55" t="n">
        <v>210</v>
      </c>
      <c r="K5" s="55" t="n">
        <f aca="false">254+10979</f>
        <v>11233</v>
      </c>
      <c r="L5" s="35" t="n">
        <f aca="false">Q5+V5+AA5+AF5+AK5+AP5+AU5+AZ5+BE5+BJ5+BO5+BT5+BY5+CD5+CI5+CN5+CS5+CX5+DC5+DH5+DM5+DR5+DW5+EB5+EB5+EG5+EK5+EP5+EU5+EZ5+FE5+FJ5+FO5+FT5+FY5+GD5+GI5+GN5+GS5+GX5+HC5</f>
        <v>18052</v>
      </c>
      <c r="M5" s="35" t="n">
        <f aca="false">R5+W5+AB5+AG5+AL5+AQ5+AV5+BA5+BF5+BK5+BP5+BU5+BZ5+CE5+CJ5+CO5+CT5+DD5+DI5+DN5+DS5+DX5+EC5+EH5+EL5+EQ5+EV5+FA5+CY5+FK5+FP5+FU5+FZ5+GE5+FF5+GJ5+GO5+GT5+GY5+HD5</f>
        <v>16730</v>
      </c>
      <c r="N5" s="56" t="n">
        <v>212</v>
      </c>
      <c r="O5" s="57" t="n">
        <f aca="false">T5+Y5+AD5+AI5+DZ5+FH5+AN5+AS5+AX5+BC5+BH5+BM5+BR5+BW5+CB5+CG5+CL5+CQ5+CV5+DF5+DK5+DP5+DU5+EE5+EJ5+EN5+ES5+EX5+FC5+FM5+FR5+FW5+GB5+GG5+DA5+GL5+GQ5+GV5+HA5</f>
        <v>9878</v>
      </c>
      <c r="P5" s="57" t="n">
        <f aca="false">U5+Z5+AE5+AJ5+EA5+FI5+AO5+AT5+AY5+BD5+BI5+BN5+BS5+BX5+CC5+CH5+CM5+CR5+CW5+DG5+DL5+DQ5+DV5+EF5+EO5+ET5+EY5+FD5+FN5+FS5+FX5+GC5+GH5+DB5+GM5+GR5+GW5+HB5</f>
        <v>3036</v>
      </c>
      <c r="Q5" s="37" t="n">
        <v>473</v>
      </c>
      <c r="R5" s="37" t="n">
        <v>491</v>
      </c>
      <c r="S5" s="37" t="n">
        <v>0</v>
      </c>
      <c r="T5" s="37" t="n">
        <v>366</v>
      </c>
      <c r="U5" s="37" t="n">
        <v>127</v>
      </c>
      <c r="V5" s="37" t="n">
        <v>497</v>
      </c>
      <c r="W5" s="37" t="n">
        <v>462</v>
      </c>
      <c r="X5" s="37" t="n">
        <v>1</v>
      </c>
      <c r="Y5" s="37" t="n">
        <v>427</v>
      </c>
      <c r="Z5" s="37" t="n">
        <v>262</v>
      </c>
      <c r="AA5" s="37" t="n">
        <v>891</v>
      </c>
      <c r="AB5" s="37" t="n">
        <v>887</v>
      </c>
      <c r="AC5" s="37" t="n">
        <v>0</v>
      </c>
      <c r="AD5" s="37" t="n">
        <v>801</v>
      </c>
      <c r="AE5" s="37" t="n">
        <v>540</v>
      </c>
      <c r="AF5" s="37" t="n">
        <v>1537</v>
      </c>
      <c r="AG5" s="37" t="n">
        <v>1560</v>
      </c>
      <c r="AH5" s="37" t="n">
        <v>3</v>
      </c>
      <c r="AI5" s="37" t="n">
        <v>1341</v>
      </c>
      <c r="AJ5" s="37" t="n">
        <v>680</v>
      </c>
      <c r="AK5" s="37" t="n">
        <v>679</v>
      </c>
      <c r="AL5" s="37" t="n">
        <v>692</v>
      </c>
      <c r="AM5" s="37" t="n">
        <v>9</v>
      </c>
      <c r="AN5" s="37" t="n">
        <v>746</v>
      </c>
      <c r="AO5" s="37" t="n">
        <v>318</v>
      </c>
      <c r="AP5" s="37" t="n">
        <v>863</v>
      </c>
      <c r="AQ5" s="37" t="n">
        <v>866</v>
      </c>
      <c r="AR5" s="37" t="n">
        <v>13</v>
      </c>
      <c r="AS5" s="37" t="n">
        <v>733</v>
      </c>
      <c r="AT5" s="37" t="n">
        <v>228</v>
      </c>
      <c r="AU5" s="37" t="n">
        <v>1031</v>
      </c>
      <c r="AV5" s="37" t="n">
        <v>956</v>
      </c>
      <c r="AW5" s="37" t="n">
        <v>19</v>
      </c>
      <c r="AX5" s="37" t="n">
        <v>792</v>
      </c>
      <c r="AY5" s="37" t="n">
        <v>216</v>
      </c>
      <c r="AZ5" s="37" t="n">
        <v>1030</v>
      </c>
      <c r="BA5" s="37" t="n">
        <v>1076</v>
      </c>
      <c r="BB5" s="37" t="n">
        <v>30</v>
      </c>
      <c r="BC5" s="37" t="n">
        <v>856</v>
      </c>
      <c r="BD5" s="37" t="n">
        <v>222</v>
      </c>
      <c r="BE5" s="37" t="n">
        <v>987</v>
      </c>
      <c r="BF5" s="37" t="n">
        <v>1014</v>
      </c>
      <c r="BG5" s="37" t="n">
        <v>135</v>
      </c>
      <c r="BH5" s="37" t="n">
        <v>842</v>
      </c>
      <c r="BI5" s="37" t="n">
        <v>120</v>
      </c>
      <c r="BJ5" s="37" t="n">
        <v>1117</v>
      </c>
      <c r="BK5" s="37" t="n">
        <v>1142</v>
      </c>
      <c r="BL5" s="37" t="n">
        <v>2</v>
      </c>
      <c r="BM5" s="37" t="n">
        <v>798</v>
      </c>
      <c r="BN5" s="37" t="n">
        <v>145</v>
      </c>
      <c r="BO5" s="37" t="n">
        <v>813</v>
      </c>
      <c r="BP5" s="37" t="n">
        <v>740</v>
      </c>
      <c r="BQ5" s="37" t="n">
        <v>0</v>
      </c>
      <c r="BR5" s="37" t="n">
        <v>53</v>
      </c>
      <c r="BS5" s="37" t="n">
        <v>0</v>
      </c>
      <c r="BT5" s="37" t="n">
        <v>0</v>
      </c>
      <c r="BU5" s="37" t="n">
        <v>0</v>
      </c>
      <c r="BV5" s="37" t="n">
        <v>0</v>
      </c>
      <c r="BW5" s="37" t="n">
        <v>0</v>
      </c>
      <c r="BX5" s="37" t="n">
        <v>0</v>
      </c>
      <c r="BY5" s="37" t="n">
        <v>0</v>
      </c>
      <c r="BZ5" s="37" t="n">
        <v>0</v>
      </c>
      <c r="CA5" s="37" t="n">
        <v>0</v>
      </c>
      <c r="CB5" s="37" t="n">
        <v>0</v>
      </c>
      <c r="CC5" s="37" t="n">
        <v>0</v>
      </c>
      <c r="CD5" s="37" t="n">
        <v>0</v>
      </c>
      <c r="CE5" s="37" t="n">
        <v>0</v>
      </c>
      <c r="CF5" s="37" t="n">
        <v>0</v>
      </c>
      <c r="CG5" s="37" t="n">
        <v>0</v>
      </c>
      <c r="CH5" s="37" t="n">
        <v>0</v>
      </c>
      <c r="CI5" s="37" t="n">
        <v>0</v>
      </c>
      <c r="CJ5" s="37" t="n">
        <v>0</v>
      </c>
      <c r="CK5" s="37" t="n">
        <v>0</v>
      </c>
      <c r="CL5" s="37" t="n">
        <v>0</v>
      </c>
      <c r="CM5" s="37" t="n">
        <v>0</v>
      </c>
      <c r="CN5" s="37" t="n">
        <v>166</v>
      </c>
      <c r="CO5" s="37" t="n">
        <v>156</v>
      </c>
      <c r="CP5" s="37" t="n">
        <v>2</v>
      </c>
      <c r="CQ5" s="37" t="n">
        <v>42</v>
      </c>
      <c r="CR5" s="37" t="n">
        <v>0</v>
      </c>
      <c r="CS5" s="37" t="n">
        <v>48</v>
      </c>
      <c r="CT5" s="37" t="n">
        <v>44</v>
      </c>
      <c r="CU5" s="37" t="n">
        <v>0</v>
      </c>
      <c r="CV5" s="37" t="n">
        <v>0</v>
      </c>
      <c r="CW5" s="37" t="n">
        <v>0</v>
      </c>
      <c r="CX5" s="37" t="n">
        <v>10</v>
      </c>
      <c r="CY5" s="37" t="n">
        <v>8</v>
      </c>
      <c r="CZ5" s="37" t="n">
        <v>0</v>
      </c>
      <c r="DA5" s="37" t="n">
        <v>0</v>
      </c>
      <c r="DB5" s="37" t="n">
        <v>0</v>
      </c>
      <c r="DC5" s="37" t="n">
        <v>69</v>
      </c>
      <c r="DD5" s="37" t="n">
        <v>44</v>
      </c>
      <c r="DE5" s="37" t="n">
        <v>0</v>
      </c>
      <c r="DF5" s="37" t="n">
        <v>2</v>
      </c>
      <c r="DG5" s="37" t="n">
        <v>0</v>
      </c>
      <c r="DH5" s="37" t="n">
        <v>15</v>
      </c>
      <c r="DI5" s="37" t="n">
        <v>13</v>
      </c>
      <c r="DJ5" s="37" t="n">
        <v>0</v>
      </c>
      <c r="DK5" s="37" t="n">
        <v>0</v>
      </c>
      <c r="DL5" s="37" t="n">
        <v>0</v>
      </c>
      <c r="DM5" s="37" t="n">
        <v>0</v>
      </c>
      <c r="DN5" s="37" t="n">
        <v>0</v>
      </c>
      <c r="DO5" s="37" t="n">
        <v>0</v>
      </c>
      <c r="DP5" s="37" t="n">
        <v>0</v>
      </c>
      <c r="DQ5" s="37" t="n">
        <v>0</v>
      </c>
      <c r="DR5" s="37" t="n">
        <v>0</v>
      </c>
      <c r="DS5" s="37" t="n">
        <v>0</v>
      </c>
      <c r="DT5" s="37" t="n">
        <v>0</v>
      </c>
      <c r="DU5" s="37" t="n">
        <v>0</v>
      </c>
      <c r="DV5" s="37" t="n">
        <v>0</v>
      </c>
      <c r="DW5" s="37" t="n">
        <v>644</v>
      </c>
      <c r="DX5" s="37" t="n">
        <v>444</v>
      </c>
      <c r="DY5" s="37" t="n">
        <v>1</v>
      </c>
      <c r="DZ5" s="37" t="n">
        <v>14</v>
      </c>
      <c r="EA5" s="37" t="n">
        <v>0</v>
      </c>
      <c r="EB5" s="37" t="n">
        <v>68</v>
      </c>
      <c r="EC5" s="37" t="n">
        <v>19</v>
      </c>
      <c r="ED5" s="37" t="n">
        <v>0</v>
      </c>
      <c r="EE5" s="37" t="n">
        <v>0</v>
      </c>
      <c r="EF5" s="37" t="n">
        <v>0</v>
      </c>
      <c r="EG5" s="37" t="n">
        <v>24</v>
      </c>
      <c r="EH5" s="37" t="n">
        <v>28</v>
      </c>
      <c r="EI5" s="37" t="n">
        <v>0</v>
      </c>
      <c r="EJ5" s="37" t="n">
        <v>0</v>
      </c>
      <c r="EK5" s="37" t="n">
        <v>43</v>
      </c>
      <c r="EL5" s="37" t="n">
        <v>37</v>
      </c>
      <c r="EM5" s="37" t="n">
        <v>0</v>
      </c>
      <c r="EN5" s="37" t="n">
        <v>0</v>
      </c>
      <c r="EO5" s="37" t="n">
        <v>0</v>
      </c>
      <c r="EP5" s="37" t="n">
        <v>0</v>
      </c>
      <c r="EQ5" s="37" t="n">
        <v>0</v>
      </c>
      <c r="ER5" s="37" t="n">
        <v>0</v>
      </c>
      <c r="ES5" s="37" t="n">
        <v>0</v>
      </c>
      <c r="ET5" s="37" t="n">
        <v>0</v>
      </c>
      <c r="EU5" s="37" t="n">
        <v>107</v>
      </c>
      <c r="EV5" s="37" t="n">
        <v>66</v>
      </c>
      <c r="EW5" s="37" t="n">
        <v>0</v>
      </c>
      <c r="EX5" s="37" t="n">
        <v>26</v>
      </c>
      <c r="EY5" s="37" t="n">
        <v>0</v>
      </c>
      <c r="EZ5" s="37" t="n">
        <v>47</v>
      </c>
      <c r="FA5" s="37" t="n">
        <v>40</v>
      </c>
      <c r="FB5" s="37" t="n">
        <v>0</v>
      </c>
      <c r="FC5" s="37" t="n">
        <v>6</v>
      </c>
      <c r="FD5" s="37" t="n">
        <v>0</v>
      </c>
      <c r="FE5" s="37" t="n">
        <v>18</v>
      </c>
      <c r="FF5" s="37" t="n">
        <v>17</v>
      </c>
      <c r="FG5" s="37" t="n">
        <v>0</v>
      </c>
      <c r="FH5" s="37" t="n">
        <v>19</v>
      </c>
      <c r="FI5" s="37" t="n">
        <v>0</v>
      </c>
      <c r="FJ5" s="37" t="n">
        <v>1113</v>
      </c>
      <c r="FK5" s="37" t="n">
        <v>1082</v>
      </c>
      <c r="FL5" s="37" t="n">
        <v>1</v>
      </c>
      <c r="FM5" s="37" t="n">
        <v>747</v>
      </c>
      <c r="FN5" s="37" t="n">
        <v>95</v>
      </c>
      <c r="FO5" s="37" t="n">
        <v>1311</v>
      </c>
      <c r="FP5" s="37" t="n">
        <v>1146</v>
      </c>
      <c r="FQ5" s="37" t="n">
        <v>0</v>
      </c>
      <c r="FR5" s="37" t="n">
        <v>652</v>
      </c>
      <c r="FS5" s="37" t="n">
        <v>65</v>
      </c>
      <c r="FT5" s="37" t="n">
        <v>633</v>
      </c>
      <c r="FU5" s="37" t="n">
        <v>574</v>
      </c>
      <c r="FV5" s="37" t="n">
        <v>0</v>
      </c>
      <c r="FW5" s="37" t="n">
        <v>283</v>
      </c>
      <c r="FX5" s="37" t="n">
        <v>18</v>
      </c>
      <c r="FY5" s="37" t="n">
        <v>984</v>
      </c>
      <c r="FZ5" s="37" t="n">
        <v>927</v>
      </c>
      <c r="GA5" s="37" t="n">
        <v>0</v>
      </c>
      <c r="GB5" s="37" t="n">
        <v>158</v>
      </c>
      <c r="GC5" s="37" t="n">
        <v>0</v>
      </c>
      <c r="GD5" s="37" t="n">
        <v>992</v>
      </c>
      <c r="GE5" s="37" t="n">
        <v>958</v>
      </c>
      <c r="GF5" s="37" t="n">
        <v>0</v>
      </c>
      <c r="GG5" s="37" t="n">
        <v>167</v>
      </c>
      <c r="GH5" s="37" t="n">
        <v>0</v>
      </c>
      <c r="GI5" s="37" t="n">
        <v>31</v>
      </c>
      <c r="GJ5" s="37" t="n">
        <v>11</v>
      </c>
      <c r="GK5" s="37" t="n">
        <v>0</v>
      </c>
      <c r="GL5" s="37" t="n">
        <v>0</v>
      </c>
      <c r="GM5" s="37" t="n">
        <v>0</v>
      </c>
      <c r="GN5" s="37" t="n">
        <v>9</v>
      </c>
      <c r="GO5" s="37" t="n">
        <v>8</v>
      </c>
      <c r="GP5" s="37" t="n">
        <v>0</v>
      </c>
      <c r="GQ5" s="37" t="n">
        <v>0</v>
      </c>
      <c r="GR5" s="37" t="n">
        <v>0</v>
      </c>
      <c r="GS5" s="37" t="n">
        <v>1198</v>
      </c>
      <c r="GT5" s="37" t="n">
        <v>841</v>
      </c>
      <c r="GU5" s="37" t="n">
        <v>0</v>
      </c>
      <c r="GV5" s="37" t="n">
        <v>7</v>
      </c>
      <c r="GW5" s="37" t="n">
        <v>0</v>
      </c>
      <c r="GX5" s="37" t="n">
        <v>522</v>
      </c>
      <c r="GY5" s="37" t="n">
        <v>381</v>
      </c>
      <c r="GZ5" s="37" t="n">
        <v>0</v>
      </c>
      <c r="HA5" s="37" t="n">
        <v>0</v>
      </c>
      <c r="HB5" s="37" t="n">
        <v>0</v>
      </c>
      <c r="HC5" s="37" t="n">
        <v>14</v>
      </c>
      <c r="HD5" s="37" t="n">
        <v>0</v>
      </c>
      <c r="HE5" s="37" t="n">
        <v>0</v>
      </c>
      <c r="HF5" s="37" t="n">
        <v>0</v>
      </c>
      <c r="HG5" s="37" t="n">
        <v>0</v>
      </c>
      <c r="HH5" s="58" t="n">
        <f aca="false">(L5+N5)/B5</f>
        <v>0.842396568423966</v>
      </c>
      <c r="HI5" s="59" t="n">
        <f aca="false">(M5+N5)/B5</f>
        <v>0.781421521147549</v>
      </c>
      <c r="HJ5" s="40" t="n">
        <f aca="false">O5/(E5+F5+G5)</f>
        <v>0.555818140895791</v>
      </c>
      <c r="HK5" s="60" t="n">
        <f aca="false">P5/(F5+G5)</f>
        <v>0.192117852532463</v>
      </c>
      <c r="HL5" s="61" t="n">
        <f aca="false">L5/H5</f>
        <v>0.911901394221055</v>
      </c>
      <c r="HM5" s="62" t="n">
        <f aca="false">M5/I5</f>
        <v>0.873857404021938</v>
      </c>
      <c r="HN5" s="63" t="n">
        <f aca="false">N5/J5</f>
        <v>1.00952380952381</v>
      </c>
      <c r="HO5" s="64" t="n">
        <f aca="false">O5/K5</f>
        <v>0.87937327517137</v>
      </c>
      <c r="HP5" s="65" t="n">
        <f aca="false">(V5+AA5+AF5+FE5+X5+AC5+AH5+FG5)/G5</f>
        <v>0.996955345060893</v>
      </c>
      <c r="HQ5" s="65" t="n">
        <f aca="false">(W5+AB5+AG5+FF5+X5+AC5+AH5+FG5)/G5</f>
        <v>0.991204330175913</v>
      </c>
      <c r="HR5" s="65" t="n">
        <f aca="false">(Y5+AD5+AI5+FH5)/G5</f>
        <v>0.875507442489851</v>
      </c>
      <c r="HS5" s="65" t="n">
        <f aca="false">P5/G5</f>
        <v>1.02706359945873</v>
      </c>
      <c r="HT5" s="65" t="n">
        <f aca="false">(Q5+AK5+AP5+AU5+AZ5+BE5+BJ5+BO5+BT5+BY5+CD5+CN5+CS5+CX5+DC5+DH5+DM5+DR5+DW5+EB5+EG5+EK5+EP5+EU5+EZ5+FJ5+FO5+FT5+S5+AM5+AR5+AW5+BB5+BG5+BL5+BQ5+BV5+CA5+CF5+CP5+CU5+CZ5+DE5+DJ5+DO5+DT5+DY5+ED5+EI5+EM5+ER5+EW5+FB5+FL5+FQ5+FV5)/F5</f>
        <v>0.89539807578541</v>
      </c>
      <c r="HU5" s="65" t="n">
        <f aca="false">(R5+AL5+AQ5+AV5+BA5+BF5+BK5+BP5+BU5+BZ5+CE5+CO5+CT5+CY5+DD5+DI5+DN5+DS5+DX5+EC5+EH5+EL5+EQ5+EV5+FA5+FK5+FP5+FU5+S5+AM5+AR5+AW5+BB5+BG5+BL5+BQ5+BV5+CA5+CF5+CP5+CU5+CZ5+DE5+DJ5+DO5+DT5+DY5+ED5+EI5+EM5+ER5+EW5+FB5+FL5+FQ5+FV5)/F5</f>
        <v>0.847681913005573</v>
      </c>
      <c r="HV5" s="66" t="n">
        <f aca="false">(T5+AN5+AS5+AX5+BC5+BH5+BM5+BR5+BW5+CB5+CG5+CQ5+CV5+DA5+DF5+DK5+DP5+DU5+DZ5+EE5+EJ5+EN5+ES5+EX5+FC5+FM5+FR5+FW5)/F5</f>
        <v>0.541613475729365</v>
      </c>
      <c r="HW5" s="65" t="n">
        <f aca="false">(U5+AO5+AT5)/F5</f>
        <v>0.0523865865429523</v>
      </c>
      <c r="HX5" s="65" t="n">
        <f aca="false">(FY5+GD5)/E5</f>
        <v>1.00345317895592</v>
      </c>
      <c r="HY5" s="65" t="n">
        <f aca="false">(FZ5+GE5)/E5</f>
        <v>0.957241519398741</v>
      </c>
      <c r="HZ5" s="65" t="n">
        <f aca="false">(GB5+GG5)/E5</f>
        <v>0.165041641275645</v>
      </c>
      <c r="IA5" s="65" t="n">
        <f aca="false">(GI5+GN5+GS5+GX5)/D5</f>
        <v>0.772946859903382</v>
      </c>
      <c r="IB5" s="65" t="n">
        <f aca="false">(GJ5+GO5+GT5+GY5)/D5</f>
        <v>0.545015371102328</v>
      </c>
      <c r="IC5" s="46" t="n">
        <f aca="false">HC5/C5</f>
        <v>0.0212765957446808</v>
      </c>
      <c r="ID5" s="46" t="n">
        <f aca="false">HD5/C5</f>
        <v>0</v>
      </c>
    </row>
    <row r="6" s="48" customFormat="true" ht="13.8" hidden="false" customHeight="false" outlineLevel="0" collapsed="false">
      <c r="A6" s="49" t="s">
        <v>93</v>
      </c>
      <c r="B6" s="50" t="n">
        <v>664908</v>
      </c>
      <c r="C6" s="29" t="n">
        <v>15964</v>
      </c>
      <c r="D6" s="51" t="n">
        <v>62091</v>
      </c>
      <c r="E6" s="52" t="n">
        <v>60375.6</v>
      </c>
      <c r="F6" s="53" t="n">
        <v>420099.4</v>
      </c>
      <c r="G6" s="54" t="n">
        <v>82141</v>
      </c>
      <c r="H6" s="55" t="n">
        <v>617927</v>
      </c>
      <c r="I6" s="55" t="n">
        <f aca="false">8000+615677</f>
        <v>623677</v>
      </c>
      <c r="J6" s="55" t="n">
        <v>12715</v>
      </c>
      <c r="K6" s="55" t="n">
        <f aca="false">30000+6000+483848+9000</f>
        <v>528848</v>
      </c>
      <c r="L6" s="35" t="n">
        <f aca="false">Q6+V6+AA6+AF6+AK6+AP6+AU6+AZ6+BE6+BJ6+BO6+BT6+BY6+CD6+CI6+CN6+CS6+CX6+DC6+DH6+DM6+DR6+DW6+EB6+EB6+EG6+EK6+EP6+EU6+EZ6+FE6+FJ6+FO6+FT6+FY6+GD6+GI6+GN6+GS6+GX6+HC6</f>
        <v>566914</v>
      </c>
      <c r="M6" s="35" t="n">
        <f aca="false">R6+W6+AB6+AG6+AL6+AQ6+AV6+BA6+BF6+BK6+BP6+BU6+BZ6+CE6+CJ6+CO6+CT6+DD6+DI6+DN6+DS6+DX6+EC6+EH6+EL6+EQ6+EV6+FA6+CY6+FK6+FP6+FU6+FZ6+GE6+FF6+GJ6+GO6+GT6+GY6+HD6</f>
        <v>529462</v>
      </c>
      <c r="N6" s="56" t="n">
        <f aca="false">S6+X6+AC6+AH6+AM6+AR6+AW6+BB6+BG6+BL6+BQ6+BV6+CA6+CF6+CK6+CP6+CU6+DE6+DJ6+DO6+DT6+DY6+ED6+EI6+EM6+ER6+EW6+FB6+CZ6+FL6+FQ6+FV6+GA6+GF6+FG6+GK6+GP6+GU6+GZ6</f>
        <v>12911</v>
      </c>
      <c r="O6" s="57" t="n">
        <f aca="false">T6+Y6+AD6+AI6+DZ6+FH6+AN6+AS6+AX6+BC6+BH6+BM6+BR6+BW6+CB6+CG6+CL6+CQ6+CV6+DF6+DK6+DP6+DU6+EE6+EJ6+EN6+ES6+EX6+FC6+FM6+FR6+FW6+GB6+GG6+DA6+GL6+GQ6+GV6+HA6</f>
        <v>349265</v>
      </c>
      <c r="P6" s="57" t="n">
        <f aca="false">U6+Z6+AE6+AJ6+EA6+FI6+AO6+AT6+AY6+BD6+BI6+BN6+BS6+BX6+CC6+CH6+CM6+CR6+CW6+DG6+DL6+DQ6+DV6+EF6+EO6+ET6+EY6+FD6+FN6+FS6+FX6+GC6+GH6+DB6+GM6+GR6+GW6+HB6</f>
        <v>143829</v>
      </c>
      <c r="Q6" s="37" t="n">
        <v>40377</v>
      </c>
      <c r="R6" s="37" t="n">
        <v>50257</v>
      </c>
      <c r="S6" s="37" t="n">
        <v>819</v>
      </c>
      <c r="T6" s="37" t="n">
        <v>15824</v>
      </c>
      <c r="U6" s="37" t="n">
        <v>953</v>
      </c>
      <c r="V6" s="37" t="n">
        <v>12352</v>
      </c>
      <c r="W6" s="37" t="n">
        <v>12401</v>
      </c>
      <c r="X6" s="37" t="n">
        <v>35</v>
      </c>
      <c r="Y6" s="37" t="n">
        <v>10349</v>
      </c>
      <c r="Z6" s="37" t="n">
        <v>8410</v>
      </c>
      <c r="AA6" s="37" t="n">
        <v>25589</v>
      </c>
      <c r="AB6" s="37" t="n">
        <v>33498</v>
      </c>
      <c r="AC6" s="37" t="n">
        <v>288</v>
      </c>
      <c r="AD6" s="37" t="n">
        <v>21002</v>
      </c>
      <c r="AE6" s="37" t="n">
        <v>18493</v>
      </c>
      <c r="AF6" s="37" t="n">
        <v>47901</v>
      </c>
      <c r="AG6" s="37" t="n">
        <v>47059</v>
      </c>
      <c r="AH6" s="37" t="n">
        <v>62</v>
      </c>
      <c r="AI6" s="37" t="n">
        <v>39866</v>
      </c>
      <c r="AJ6" s="37" t="n">
        <v>33135</v>
      </c>
      <c r="AK6" s="37" t="n">
        <v>21979</v>
      </c>
      <c r="AL6" s="37" t="n">
        <v>21447</v>
      </c>
      <c r="AM6" s="37" t="n">
        <v>129</v>
      </c>
      <c r="AN6" s="37" t="n">
        <v>25686</v>
      </c>
      <c r="AO6" s="37" t="n">
        <v>14425</v>
      </c>
      <c r="AP6" s="37" t="n">
        <v>26850</v>
      </c>
      <c r="AQ6" s="37" t="n">
        <v>27166</v>
      </c>
      <c r="AR6" s="37" t="n">
        <v>77</v>
      </c>
      <c r="AS6" s="37" t="n">
        <v>26306</v>
      </c>
      <c r="AT6" s="37" t="n">
        <v>14175</v>
      </c>
      <c r="AU6" s="37" t="n">
        <v>30905</v>
      </c>
      <c r="AV6" s="37" t="n">
        <v>35159</v>
      </c>
      <c r="AW6" s="37" t="n">
        <v>495</v>
      </c>
      <c r="AX6" s="37" t="n">
        <v>27654</v>
      </c>
      <c r="AY6" s="37" t="n">
        <v>12228</v>
      </c>
      <c r="AZ6" s="37" t="n">
        <v>33826</v>
      </c>
      <c r="BA6" s="37" t="n">
        <v>36798</v>
      </c>
      <c r="BB6" s="37" t="n">
        <v>3125</v>
      </c>
      <c r="BC6" s="37" t="n">
        <v>30979</v>
      </c>
      <c r="BD6" s="37" t="n">
        <v>13571</v>
      </c>
      <c r="BE6" s="37" t="n">
        <v>32131</v>
      </c>
      <c r="BF6" s="37" t="n">
        <v>34286</v>
      </c>
      <c r="BG6" s="37" t="n">
        <v>2674</v>
      </c>
      <c r="BH6" s="37" t="n">
        <v>31487</v>
      </c>
      <c r="BI6" s="37" t="n">
        <v>11109</v>
      </c>
      <c r="BJ6" s="37" t="n">
        <v>39820</v>
      </c>
      <c r="BK6" s="37" t="n">
        <v>40073</v>
      </c>
      <c r="BL6" s="37" t="n">
        <v>1513</v>
      </c>
      <c r="BM6" s="37" t="n">
        <v>25933</v>
      </c>
      <c r="BN6" s="37" t="n">
        <v>6216</v>
      </c>
      <c r="BO6" s="37" t="n">
        <v>8638</v>
      </c>
      <c r="BP6" s="37" t="n">
        <v>3885</v>
      </c>
      <c r="BQ6" s="37" t="n">
        <v>671</v>
      </c>
      <c r="BR6" s="37" t="n">
        <v>9</v>
      </c>
      <c r="BS6" s="37" t="n">
        <v>0</v>
      </c>
      <c r="BT6" s="37" t="n">
        <v>870</v>
      </c>
      <c r="BU6" s="37" t="n">
        <v>528</v>
      </c>
      <c r="BV6" s="37" t="n">
        <v>3</v>
      </c>
      <c r="BW6" s="37" t="n">
        <v>5</v>
      </c>
      <c r="BX6" s="37" t="n">
        <v>0</v>
      </c>
      <c r="BY6" s="37" t="n">
        <v>304</v>
      </c>
      <c r="BZ6" s="37" t="n">
        <v>229</v>
      </c>
      <c r="CA6" s="37" t="n">
        <v>229</v>
      </c>
      <c r="CB6" s="37" t="n">
        <v>83</v>
      </c>
      <c r="CC6" s="37" t="n">
        <v>0</v>
      </c>
      <c r="CD6" s="37" t="n">
        <v>770</v>
      </c>
      <c r="CE6" s="37" t="n">
        <v>1100</v>
      </c>
      <c r="CF6" s="37" t="n">
        <v>0</v>
      </c>
      <c r="CG6" s="37" t="n">
        <v>0</v>
      </c>
      <c r="CH6" s="37" t="n">
        <v>0</v>
      </c>
      <c r="CI6" s="37" t="n">
        <v>3</v>
      </c>
      <c r="CJ6" s="37" t="n">
        <v>1</v>
      </c>
      <c r="CK6" s="37" t="n">
        <v>0</v>
      </c>
      <c r="CL6" s="37" t="n">
        <v>0</v>
      </c>
      <c r="CM6" s="37" t="n">
        <v>0</v>
      </c>
      <c r="CN6" s="37" t="n">
        <v>203</v>
      </c>
      <c r="CO6" s="37" t="n">
        <v>144</v>
      </c>
      <c r="CP6" s="37" t="n">
        <v>0</v>
      </c>
      <c r="CQ6" s="37" t="n">
        <v>1</v>
      </c>
      <c r="CR6" s="37" t="n">
        <v>0</v>
      </c>
      <c r="CS6" s="37" t="n">
        <v>1150</v>
      </c>
      <c r="CT6" s="37" t="n">
        <v>342</v>
      </c>
      <c r="CU6" s="37" t="n">
        <v>18</v>
      </c>
      <c r="CV6" s="37" t="n">
        <v>27</v>
      </c>
      <c r="CW6" s="37" t="n">
        <v>0</v>
      </c>
      <c r="CX6" s="37" t="n">
        <v>198</v>
      </c>
      <c r="CY6" s="37" t="n">
        <v>113</v>
      </c>
      <c r="CZ6" s="37" t="n">
        <v>0</v>
      </c>
      <c r="DA6" s="37" t="n">
        <v>0</v>
      </c>
      <c r="DB6" s="37" t="n">
        <v>0</v>
      </c>
      <c r="DC6" s="37" t="n">
        <v>3605</v>
      </c>
      <c r="DD6" s="37" t="n">
        <v>2087</v>
      </c>
      <c r="DE6" s="37" t="n">
        <v>0</v>
      </c>
      <c r="DF6" s="37" t="n">
        <v>363</v>
      </c>
      <c r="DG6" s="37" t="n">
        <v>64</v>
      </c>
      <c r="DH6" s="37" t="n">
        <v>689</v>
      </c>
      <c r="DI6" s="37" t="n">
        <v>614</v>
      </c>
      <c r="DJ6" s="37" t="n">
        <v>0</v>
      </c>
      <c r="DK6" s="37" t="n">
        <v>12</v>
      </c>
      <c r="DL6" s="37" t="n">
        <v>0</v>
      </c>
      <c r="DM6" s="37" t="n">
        <v>453</v>
      </c>
      <c r="DN6" s="37" t="n">
        <v>148</v>
      </c>
      <c r="DO6" s="37" t="n">
        <v>1</v>
      </c>
      <c r="DP6" s="37" t="n">
        <v>0</v>
      </c>
      <c r="DQ6" s="37" t="n">
        <v>0</v>
      </c>
      <c r="DR6" s="37" t="n">
        <v>6</v>
      </c>
      <c r="DS6" s="37" t="n">
        <v>4</v>
      </c>
      <c r="DT6" s="37" t="n">
        <v>0</v>
      </c>
      <c r="DU6" s="37" t="n">
        <v>4</v>
      </c>
      <c r="DV6" s="37" t="n">
        <v>0</v>
      </c>
      <c r="DW6" s="37" t="n">
        <v>39564</v>
      </c>
      <c r="DX6" s="37" t="n">
        <v>13682</v>
      </c>
      <c r="DY6" s="37" t="n">
        <v>134</v>
      </c>
      <c r="DZ6" s="37" t="n">
        <v>16194</v>
      </c>
      <c r="EA6" s="37" t="n">
        <v>24</v>
      </c>
      <c r="EB6" s="37" t="n">
        <v>19</v>
      </c>
      <c r="EC6" s="37" t="n">
        <v>19</v>
      </c>
      <c r="ED6" s="37" t="n">
        <v>0</v>
      </c>
      <c r="EE6" s="37" t="n">
        <v>0</v>
      </c>
      <c r="EF6" s="37" t="n">
        <v>0</v>
      </c>
      <c r="EG6" s="37" t="n">
        <v>5151</v>
      </c>
      <c r="EH6" s="37" t="n">
        <v>4155</v>
      </c>
      <c r="EI6" s="37" t="n">
        <v>70</v>
      </c>
      <c r="EJ6" s="37" t="n">
        <v>0</v>
      </c>
      <c r="EK6" s="37" t="n">
        <v>1269</v>
      </c>
      <c r="EL6" s="37" t="n">
        <v>529</v>
      </c>
      <c r="EM6" s="37" t="n">
        <v>5</v>
      </c>
      <c r="EN6" s="37" t="n">
        <v>0</v>
      </c>
      <c r="EO6" s="37" t="n">
        <v>0</v>
      </c>
      <c r="EP6" s="37" t="n">
        <v>284</v>
      </c>
      <c r="EQ6" s="37" t="n">
        <v>83</v>
      </c>
      <c r="ER6" s="37" t="n">
        <v>0</v>
      </c>
      <c r="ES6" s="37" t="n">
        <v>0</v>
      </c>
      <c r="ET6" s="37" t="n">
        <v>0</v>
      </c>
      <c r="EU6" s="37" t="n">
        <v>727</v>
      </c>
      <c r="EV6" s="37" t="n">
        <v>241</v>
      </c>
      <c r="EW6" s="37" t="n">
        <v>43</v>
      </c>
      <c r="EX6" s="37" t="n">
        <v>2</v>
      </c>
      <c r="EY6" s="37" t="n">
        <v>0</v>
      </c>
      <c r="EZ6" s="37" t="n">
        <v>852</v>
      </c>
      <c r="FA6" s="37" t="n">
        <v>229</v>
      </c>
      <c r="FB6" s="37" t="n">
        <v>0</v>
      </c>
      <c r="FC6" s="37" t="n">
        <v>0</v>
      </c>
      <c r="FD6" s="37" t="n">
        <v>0</v>
      </c>
      <c r="FE6" s="37" t="n">
        <v>999</v>
      </c>
      <c r="FF6" s="37" t="n">
        <v>1370</v>
      </c>
      <c r="FG6" s="37" t="n">
        <v>158</v>
      </c>
      <c r="FH6" s="37" t="n">
        <v>7963</v>
      </c>
      <c r="FI6" s="37" t="n">
        <v>0</v>
      </c>
      <c r="FJ6" s="37" t="n">
        <v>42659</v>
      </c>
      <c r="FK6" s="37" t="n">
        <v>37079</v>
      </c>
      <c r="FL6" s="37" t="n">
        <v>749</v>
      </c>
      <c r="FM6" s="37" t="n">
        <v>24929</v>
      </c>
      <c r="FN6" s="37" t="n">
        <v>5367</v>
      </c>
      <c r="FO6" s="37" t="n">
        <v>39685</v>
      </c>
      <c r="FP6" s="37" t="n">
        <v>40355</v>
      </c>
      <c r="FQ6" s="37" t="n">
        <v>1430</v>
      </c>
      <c r="FR6" s="37" t="n">
        <v>22113</v>
      </c>
      <c r="FS6" s="37" t="n">
        <v>4575</v>
      </c>
      <c r="FT6" s="37" t="n">
        <v>16161</v>
      </c>
      <c r="FU6" s="37" t="n">
        <v>16857</v>
      </c>
      <c r="FV6" s="37" t="n">
        <v>183</v>
      </c>
      <c r="FW6" s="37" t="n">
        <v>9808</v>
      </c>
      <c r="FX6" s="37" t="n">
        <v>1084</v>
      </c>
      <c r="FY6" s="37" t="n">
        <v>24676</v>
      </c>
      <c r="FZ6" s="37" t="n">
        <v>21704</v>
      </c>
      <c r="GA6" s="37" t="n">
        <v>0</v>
      </c>
      <c r="GB6" s="37" t="n">
        <v>6870</v>
      </c>
      <c r="GC6" s="37" t="n">
        <v>0</v>
      </c>
      <c r="GD6" s="37" t="n">
        <v>26011</v>
      </c>
      <c r="GE6" s="37" t="n">
        <v>22000</v>
      </c>
      <c r="GF6" s="37" t="n">
        <v>0</v>
      </c>
      <c r="GG6" s="37" t="n">
        <v>5796</v>
      </c>
      <c r="GH6" s="37" t="n">
        <v>0</v>
      </c>
      <c r="GI6" s="37" t="n">
        <v>380</v>
      </c>
      <c r="GJ6" s="37" t="n">
        <v>103</v>
      </c>
      <c r="GK6" s="37" t="n">
        <v>0</v>
      </c>
      <c r="GL6" s="37" t="n">
        <v>0</v>
      </c>
      <c r="GM6" s="37" t="n">
        <v>0</v>
      </c>
      <c r="GN6" s="37" t="n">
        <v>131</v>
      </c>
      <c r="GO6" s="37" t="n">
        <v>87</v>
      </c>
      <c r="GP6" s="37" t="n">
        <v>0</v>
      </c>
      <c r="GQ6" s="37" t="n">
        <v>0</v>
      </c>
      <c r="GR6" s="37" t="n">
        <v>0</v>
      </c>
      <c r="GS6" s="37" t="n">
        <v>23736</v>
      </c>
      <c r="GT6" s="37" t="n">
        <v>16701</v>
      </c>
      <c r="GU6" s="37" t="n">
        <v>0</v>
      </c>
      <c r="GV6" s="37" t="n">
        <v>0</v>
      </c>
      <c r="GW6" s="37" t="n">
        <v>0</v>
      </c>
      <c r="GX6" s="37" t="n">
        <v>15097</v>
      </c>
      <c r="GY6" s="37" t="n">
        <v>6929</v>
      </c>
      <c r="GZ6" s="37" t="n">
        <v>0</v>
      </c>
      <c r="HA6" s="37" t="n">
        <v>0</v>
      </c>
      <c r="HB6" s="37" t="n">
        <v>0</v>
      </c>
      <c r="HC6" s="37" t="n">
        <v>875</v>
      </c>
      <c r="HD6" s="37" t="n">
        <v>0</v>
      </c>
      <c r="HE6" s="37" t="n">
        <v>0</v>
      </c>
      <c r="HF6" s="37" t="n">
        <v>0</v>
      </c>
      <c r="HG6" s="37" t="n">
        <v>0</v>
      </c>
      <c r="HH6" s="58" t="n">
        <f aca="false">(L6+N6)/B6</f>
        <v>0.872037936075367</v>
      </c>
      <c r="HI6" s="59" t="n">
        <f aca="false">(M6+N6)/B6</f>
        <v>0.815711346532152</v>
      </c>
      <c r="HJ6" s="40" t="n">
        <f aca="false">O6/(E6+F6+G6)</f>
        <v>0.620787535370484</v>
      </c>
      <c r="HK6" s="60" t="n">
        <f aca="false">P6/(F6+G6)</f>
        <v>0.286374811743539</v>
      </c>
      <c r="HL6" s="61" t="n">
        <f aca="false">L6/H6</f>
        <v>0.917444940907259</v>
      </c>
      <c r="HM6" s="62" t="n">
        <f aca="false">M6/I6</f>
        <v>0.84893622820787</v>
      </c>
      <c r="HN6" s="63" t="n">
        <f aca="false">N6/J6</f>
        <v>1.01541486433346</v>
      </c>
      <c r="HO6" s="64" t="n">
        <f aca="false">O6/K6</f>
        <v>0.660426058149033</v>
      </c>
      <c r="HP6" s="65" t="n">
        <f aca="false">(V6+AA6+AF6+FE6+X6+AC6+AH6+FG6)/G6</f>
        <v>1.06382926918348</v>
      </c>
      <c r="HQ6" s="65" t="n">
        <f aca="false">(W6+AB6+AG6+FF6+X6+AC6+AH6+FG6)/G6</f>
        <v>1.15497741688073</v>
      </c>
      <c r="HR6" s="65" t="n">
        <f aca="false">(Y6+AD6+AI6+FH6)/G6</f>
        <v>0.963952228485166</v>
      </c>
      <c r="HS6" s="65" t="n">
        <f aca="false">P6/G6</f>
        <v>1.75100132698652</v>
      </c>
      <c r="HT6" s="65" t="n">
        <f aca="false">(Q6+AK6+AP6+AU6+AZ6+BE6+BJ6+BO6+BT6+BY6+CD6+CN6+CS6+CX6+DC6+DH6+DM6+DR6+DW6+EB6+EG6+EK6+EP6+EU6+EZ6+FJ6+FO6+FT6+S6+AM6+AR6+AW6+BB6+BG6+BL6+BQ6+BV6+CA6+CF6+CP6+CU6+CZ6+DE6+DJ6+DO6+DT6+DY6+ED6+EI6+EM6+ER6+EW6+FB6+FL6+FQ6+FV6)/F6</f>
        <v>0.955757137477464</v>
      </c>
      <c r="HU6" s="65" t="n">
        <f aca="false">(R6+AL6+AQ6+AV6+BA6+BF6+BK6+BP6+BU6+BZ6+CE6+CO6+CT6+CY6+DD6+DI6+DN6+DS6+DX6+EC6+EH6+EL6+EQ6+EV6+FA6+FK6+FP6+FU6+S6+AM6+AR6+AW6+BB6+BG6+BL6+BQ6+BV6+CA6+CF6+CP6+CU6+CZ6+DE6+DJ6+DO6+DT6+DY6+ED6+EI6+EM6+ER6+EW6+FB6+FL6+FQ6+FV6)/F6</f>
        <v>0.904493079494996</v>
      </c>
      <c r="HV6" s="66" t="n">
        <f aca="false">(T6+AN6+AS6+AX6+BC6+BH6+BM6+BR6+BW6+CB6+CG6+CQ6+CV6+DA6+DF6+DK6+DP6+DU6+DZ6+EE6+EJ6+EN6+ES6+EX6+FC6+FM6+FR6+FW6)/F6</f>
        <v>0.612757361710109</v>
      </c>
      <c r="HW6" s="65" t="n">
        <f aca="false">(U6+AO6+AT6)/F6</f>
        <v>0.0703476367735826</v>
      </c>
      <c r="HX6" s="65" t="n">
        <f aca="false">(FY6+GD6)/E6</f>
        <v>0.83952788874976</v>
      </c>
      <c r="HY6" s="65" t="n">
        <f aca="false">(FZ6+GE6)/E6</f>
        <v>0.72386858267247</v>
      </c>
      <c r="HZ6" s="65" t="n">
        <f aca="false">(GB6+GG6)/E6</f>
        <v>0.209786735038658</v>
      </c>
      <c r="IA6" s="65" t="n">
        <f aca="false">(GI6+GN6+GS6+GX6)/D6</f>
        <v>0.633650609589151</v>
      </c>
      <c r="IB6" s="65" t="n">
        <f aca="false">(GJ6+GO6+GT6+GY6)/D6</f>
        <v>0.383630477847031</v>
      </c>
      <c r="IC6" s="46" t="n">
        <f aca="false">HC6/C6</f>
        <v>0.0548108243547983</v>
      </c>
      <c r="ID6" s="46" t="n">
        <f aca="false">HD6/C6</f>
        <v>0</v>
      </c>
    </row>
    <row r="7" s="48" customFormat="true" ht="13.8" hidden="false" customHeight="false" outlineLevel="0" collapsed="false">
      <c r="A7" s="49" t="s">
        <v>94</v>
      </c>
      <c r="B7" s="50" t="n">
        <v>9947</v>
      </c>
      <c r="C7" s="29" t="n">
        <v>321</v>
      </c>
      <c r="D7" s="51" t="n">
        <v>1099.4</v>
      </c>
      <c r="E7" s="52" t="n">
        <v>916.2</v>
      </c>
      <c r="F7" s="53" t="n">
        <v>6008.4</v>
      </c>
      <c r="G7" s="54" t="n">
        <v>1141</v>
      </c>
      <c r="H7" s="55" t="n">
        <v>9040</v>
      </c>
      <c r="I7" s="55" t="n">
        <v>9226</v>
      </c>
      <c r="J7" s="67" t="n">
        <v>100</v>
      </c>
      <c r="K7" s="67" t="n">
        <f aca="false">500+7606</f>
        <v>8106</v>
      </c>
      <c r="L7" s="35" t="n">
        <f aca="false">Q7+V7+AA7+AF7+AK7+AP7+AU7+AZ7+BE7+BJ7+BO7+BT7+BY7+CD7+CI7+CN7+CS7+CX7+DC7+DH7+DM7+DR7+DW7+EB7+EB7+EG7+EK7+EP7+EU7+EZ7+FE7+FJ7+FO7+FT7+FY7+GD7+GI7+GN7+GS7+GX7+HC7</f>
        <v>9648</v>
      </c>
      <c r="M7" s="35" t="n">
        <f aca="false">R7+W7+AB7+AG7+AL7+AQ7+AV7+BA7+BF7+BK7+BP7+BU7+BZ7+CE7+CJ7+CO7+CT7+DD7+DI7+DN7+DS7+DX7+EC7+EH7+EL7+EQ7+EV7+FA7+CY7+FK7+FP7+FU7+FZ7+GE7+FF7+GJ7+GO7+GT7+GY7+HD7</f>
        <v>8646</v>
      </c>
      <c r="N7" s="56" t="n">
        <v>102</v>
      </c>
      <c r="O7" s="57" t="n">
        <f aca="false">T7+Y7+AD7+AI7+DZ7+FH7+AN7+AS7+AX7+BC7+BH7+BM7+BR7+BW7+CB7+CG7+CL7+CQ7+CV7+DF7+DK7+DP7+DU7+EE7+EJ7+EN7+ES7+EX7+FC7+FM7+FR7+FW7+GB7+GG7+DA7+GL7+GQ7+GV7+HA7</f>
        <v>5094</v>
      </c>
      <c r="P7" s="57" t="n">
        <f aca="false">U7+Z7+AE7+AJ7+EA7+FI7+AO7+AT7+AY7+BD7+BI7+BN7+BS7+BX7+CC7+CH7+CM7+CR7+CW7+DG7+DL7+DQ7+DV7+EF7+EO7+ET7+EY7+FD7+FN7+FS7+FX7+GC7+GH7+DB7+GM7+GR7+GW7+HB7</f>
        <v>1748</v>
      </c>
      <c r="Q7" s="37" t="n">
        <v>175</v>
      </c>
      <c r="R7" s="37" t="n">
        <v>176</v>
      </c>
      <c r="S7" s="37" t="n">
        <v>0</v>
      </c>
      <c r="T7" s="37" t="n">
        <v>143</v>
      </c>
      <c r="U7" s="37" t="n">
        <v>39</v>
      </c>
      <c r="V7" s="37" t="n">
        <v>211</v>
      </c>
      <c r="W7" s="37" t="n">
        <v>212</v>
      </c>
      <c r="X7" s="37" t="n">
        <v>0</v>
      </c>
      <c r="Y7" s="37" t="n">
        <v>216</v>
      </c>
      <c r="Z7" s="37" t="n">
        <v>182</v>
      </c>
      <c r="AA7" s="37" t="n">
        <v>470</v>
      </c>
      <c r="AB7" s="37" t="n">
        <v>472</v>
      </c>
      <c r="AC7" s="37" t="n">
        <v>0</v>
      </c>
      <c r="AD7" s="37" t="n">
        <v>407</v>
      </c>
      <c r="AE7" s="37" t="n">
        <v>330</v>
      </c>
      <c r="AF7" s="37" t="n">
        <v>660</v>
      </c>
      <c r="AG7" s="37" t="n">
        <v>678</v>
      </c>
      <c r="AH7" s="37" t="n">
        <v>2</v>
      </c>
      <c r="AI7" s="37" t="n">
        <v>597</v>
      </c>
      <c r="AJ7" s="37" t="n">
        <v>282</v>
      </c>
      <c r="AK7" s="37" t="n">
        <v>332</v>
      </c>
      <c r="AL7" s="37" t="n">
        <v>324</v>
      </c>
      <c r="AM7" s="37" t="n">
        <v>17</v>
      </c>
      <c r="AN7" s="37" t="n">
        <v>341</v>
      </c>
      <c r="AO7" s="37" t="n">
        <v>219</v>
      </c>
      <c r="AP7" s="37" t="n">
        <v>355</v>
      </c>
      <c r="AQ7" s="37" t="n">
        <v>726</v>
      </c>
      <c r="AR7" s="37" t="n">
        <v>30</v>
      </c>
      <c r="AS7" s="37" t="n">
        <v>424</v>
      </c>
      <c r="AT7" s="37" t="n">
        <v>220</v>
      </c>
      <c r="AU7" s="37" t="n">
        <v>795</v>
      </c>
      <c r="AV7" s="37" t="n">
        <v>502</v>
      </c>
      <c r="AW7" s="37" t="n">
        <v>41</v>
      </c>
      <c r="AX7" s="37" t="n">
        <v>376</v>
      </c>
      <c r="AY7" s="37" t="n">
        <v>176</v>
      </c>
      <c r="AZ7" s="37" t="n">
        <v>449</v>
      </c>
      <c r="BA7" s="37" t="n">
        <v>569</v>
      </c>
      <c r="BB7" s="37" t="n">
        <v>5</v>
      </c>
      <c r="BC7" s="37" t="n">
        <v>385</v>
      </c>
      <c r="BD7" s="37" t="n">
        <v>182</v>
      </c>
      <c r="BE7" s="37" t="n">
        <v>770</v>
      </c>
      <c r="BF7" s="37" t="n">
        <v>542</v>
      </c>
      <c r="BG7" s="37" t="n">
        <v>0</v>
      </c>
      <c r="BH7" s="37" t="n">
        <v>384</v>
      </c>
      <c r="BI7" s="37" t="n">
        <v>77</v>
      </c>
      <c r="BJ7" s="37" t="n">
        <v>629</v>
      </c>
      <c r="BK7" s="37" t="n">
        <v>595</v>
      </c>
      <c r="BL7" s="37" t="n">
        <v>0</v>
      </c>
      <c r="BM7" s="37" t="n">
        <v>312</v>
      </c>
      <c r="BN7" s="37" t="n">
        <v>28</v>
      </c>
      <c r="BO7" s="37" t="n">
        <v>204</v>
      </c>
      <c r="BP7" s="37" t="n">
        <v>121</v>
      </c>
      <c r="BQ7" s="37" t="n">
        <v>0</v>
      </c>
      <c r="BR7" s="37" t="n">
        <v>23</v>
      </c>
      <c r="BS7" s="37" t="n">
        <v>0</v>
      </c>
      <c r="BT7" s="37" t="n">
        <v>0</v>
      </c>
      <c r="BU7" s="37" t="n">
        <v>0</v>
      </c>
      <c r="BV7" s="37" t="n">
        <v>1</v>
      </c>
      <c r="BW7" s="37" t="n">
        <v>0</v>
      </c>
      <c r="BX7" s="37" t="n">
        <v>0</v>
      </c>
      <c r="BY7" s="37" t="n">
        <v>0</v>
      </c>
      <c r="BZ7" s="37" t="n">
        <v>0</v>
      </c>
      <c r="CA7" s="37" t="n">
        <v>0</v>
      </c>
      <c r="CB7" s="37" t="n">
        <v>0</v>
      </c>
      <c r="CC7" s="37" t="n">
        <v>0</v>
      </c>
      <c r="CD7" s="37" t="n">
        <v>0</v>
      </c>
      <c r="CE7" s="37" t="n">
        <v>0</v>
      </c>
      <c r="CF7" s="37" t="n">
        <v>0</v>
      </c>
      <c r="CG7" s="37" t="n">
        <v>0</v>
      </c>
      <c r="CH7" s="37" t="n">
        <v>0</v>
      </c>
      <c r="CI7" s="37" t="n">
        <v>0</v>
      </c>
      <c r="CJ7" s="37" t="n">
        <v>0</v>
      </c>
      <c r="CK7" s="37" t="n">
        <v>0</v>
      </c>
      <c r="CL7" s="37" t="n">
        <v>0</v>
      </c>
      <c r="CM7" s="37" t="n">
        <v>0</v>
      </c>
      <c r="CN7" s="37" t="n">
        <v>0</v>
      </c>
      <c r="CO7" s="37" t="n">
        <v>1</v>
      </c>
      <c r="CP7" s="37" t="n">
        <v>0</v>
      </c>
      <c r="CQ7" s="37" t="n">
        <v>0</v>
      </c>
      <c r="CR7" s="37" t="n">
        <v>0</v>
      </c>
      <c r="CS7" s="37" t="n">
        <v>113</v>
      </c>
      <c r="CT7" s="37" t="n">
        <v>86</v>
      </c>
      <c r="CU7" s="37" t="n">
        <v>1</v>
      </c>
      <c r="CV7" s="37" t="n">
        <v>65</v>
      </c>
      <c r="CW7" s="37" t="n">
        <v>0</v>
      </c>
      <c r="CX7" s="37" t="n">
        <v>27</v>
      </c>
      <c r="CY7" s="37" t="n">
        <v>6</v>
      </c>
      <c r="CZ7" s="37" t="n">
        <v>0</v>
      </c>
      <c r="DA7" s="37" t="n">
        <v>0</v>
      </c>
      <c r="DB7" s="37" t="n">
        <v>0</v>
      </c>
      <c r="DC7" s="37" t="n">
        <v>84</v>
      </c>
      <c r="DD7" s="37" t="n">
        <v>19</v>
      </c>
      <c r="DE7" s="37" t="n">
        <v>0</v>
      </c>
      <c r="DF7" s="37" t="n">
        <v>22</v>
      </c>
      <c r="DG7" s="37" t="n">
        <v>0</v>
      </c>
      <c r="DH7" s="37" t="n">
        <v>17</v>
      </c>
      <c r="DI7" s="37" t="n">
        <v>16</v>
      </c>
      <c r="DJ7" s="37" t="n">
        <v>0</v>
      </c>
      <c r="DK7" s="37" t="n">
        <v>1</v>
      </c>
      <c r="DL7" s="37" t="n">
        <v>0</v>
      </c>
      <c r="DM7" s="37" t="n">
        <v>0</v>
      </c>
      <c r="DN7" s="37" t="n">
        <v>3</v>
      </c>
      <c r="DO7" s="37" t="n">
        <v>0</v>
      </c>
      <c r="DP7" s="37" t="n">
        <v>0</v>
      </c>
      <c r="DQ7" s="37" t="n">
        <v>0</v>
      </c>
      <c r="DR7" s="37" t="n">
        <v>0</v>
      </c>
      <c r="DS7" s="37" t="n">
        <v>0</v>
      </c>
      <c r="DT7" s="37" t="n">
        <v>0</v>
      </c>
      <c r="DU7" s="37" t="n">
        <v>0</v>
      </c>
      <c r="DV7" s="37" t="n">
        <v>0</v>
      </c>
      <c r="DW7" s="37" t="n">
        <v>386</v>
      </c>
      <c r="DX7" s="37" t="n">
        <v>321</v>
      </c>
      <c r="DY7" s="37" t="n">
        <v>4</v>
      </c>
      <c r="DZ7" s="37" t="n">
        <v>195</v>
      </c>
      <c r="EA7" s="37" t="n">
        <v>0</v>
      </c>
      <c r="EB7" s="37" t="n">
        <v>37</v>
      </c>
      <c r="EC7" s="37" t="n">
        <v>21</v>
      </c>
      <c r="ED7" s="37" t="n">
        <v>1</v>
      </c>
      <c r="EE7" s="37" t="n">
        <v>0</v>
      </c>
      <c r="EF7" s="37" t="n">
        <v>0</v>
      </c>
      <c r="EG7" s="37" t="n">
        <v>12</v>
      </c>
      <c r="EH7" s="37" t="n">
        <v>10</v>
      </c>
      <c r="EI7" s="37" t="n">
        <v>0</v>
      </c>
      <c r="EJ7" s="37" t="n">
        <v>0</v>
      </c>
      <c r="EK7" s="37" t="n">
        <v>12</v>
      </c>
      <c r="EL7" s="37" t="n">
        <v>12</v>
      </c>
      <c r="EM7" s="37" t="n">
        <v>0</v>
      </c>
      <c r="EN7" s="37" t="n">
        <v>4</v>
      </c>
      <c r="EO7" s="37" t="n">
        <v>0</v>
      </c>
      <c r="EP7" s="37" t="n">
        <v>0</v>
      </c>
      <c r="EQ7" s="37" t="n">
        <v>0</v>
      </c>
      <c r="ER7" s="37" t="n">
        <v>0</v>
      </c>
      <c r="ES7" s="37" t="n">
        <v>0</v>
      </c>
      <c r="ET7" s="37" t="n">
        <v>0</v>
      </c>
      <c r="EU7" s="37" t="n">
        <v>30</v>
      </c>
      <c r="EV7" s="37" t="n">
        <v>30</v>
      </c>
      <c r="EW7" s="37" t="n">
        <v>0</v>
      </c>
      <c r="EX7" s="37" t="n">
        <v>3</v>
      </c>
      <c r="EY7" s="37" t="n">
        <v>0</v>
      </c>
      <c r="EZ7" s="37" t="n">
        <v>12</v>
      </c>
      <c r="FA7" s="37" t="n">
        <v>12</v>
      </c>
      <c r="FB7" s="37" t="n">
        <v>0</v>
      </c>
      <c r="FC7" s="37" t="n">
        <v>2</v>
      </c>
      <c r="FD7" s="37" t="n">
        <v>0</v>
      </c>
      <c r="FE7" s="37" t="n">
        <v>0</v>
      </c>
      <c r="FF7" s="37" t="n">
        <v>0</v>
      </c>
      <c r="FG7" s="37" t="n">
        <v>0</v>
      </c>
      <c r="FH7" s="37" t="n">
        <v>0</v>
      </c>
      <c r="FI7" s="37" t="n">
        <v>0</v>
      </c>
      <c r="FJ7" s="37" t="n">
        <v>757</v>
      </c>
      <c r="FK7" s="37" t="n">
        <v>554</v>
      </c>
      <c r="FL7" s="37" t="n">
        <v>0</v>
      </c>
      <c r="FM7" s="37" t="n">
        <v>342</v>
      </c>
      <c r="FN7" s="37" t="n">
        <v>7</v>
      </c>
      <c r="FO7" s="37" t="n">
        <v>607</v>
      </c>
      <c r="FP7" s="37" t="n">
        <v>579</v>
      </c>
      <c r="FQ7" s="37" t="n">
        <v>0</v>
      </c>
      <c r="FR7" s="37" t="n">
        <v>362</v>
      </c>
      <c r="FS7" s="37" t="n">
        <v>4</v>
      </c>
      <c r="FT7" s="37" t="n">
        <v>306</v>
      </c>
      <c r="FU7" s="37" t="n">
        <v>277</v>
      </c>
      <c r="FV7" s="37" t="n">
        <v>0</v>
      </c>
      <c r="FW7" s="37" t="n">
        <v>120</v>
      </c>
      <c r="FX7" s="37" t="n">
        <v>2</v>
      </c>
      <c r="FY7" s="37" t="n">
        <v>548</v>
      </c>
      <c r="FZ7" s="37" t="n">
        <v>482</v>
      </c>
      <c r="GA7" s="37" t="n">
        <v>0</v>
      </c>
      <c r="GB7" s="37" t="n">
        <v>204</v>
      </c>
      <c r="GC7" s="37" t="n">
        <v>0</v>
      </c>
      <c r="GD7" s="37" t="n">
        <v>605</v>
      </c>
      <c r="GE7" s="37" t="n">
        <v>498</v>
      </c>
      <c r="GF7" s="37" t="n">
        <v>0</v>
      </c>
      <c r="GG7" s="37" t="n">
        <v>166</v>
      </c>
      <c r="GH7" s="37" t="n">
        <v>0</v>
      </c>
      <c r="GI7" s="37" t="n">
        <v>8</v>
      </c>
      <c r="GJ7" s="37" t="n">
        <v>10</v>
      </c>
      <c r="GK7" s="37" t="n">
        <v>0</v>
      </c>
      <c r="GL7" s="37" t="n">
        <v>0</v>
      </c>
      <c r="GM7" s="37" t="n">
        <v>0</v>
      </c>
      <c r="GN7" s="37" t="n">
        <v>5</v>
      </c>
      <c r="GO7" s="37" t="n">
        <v>9</v>
      </c>
      <c r="GP7" s="37" t="n">
        <v>0</v>
      </c>
      <c r="GQ7" s="37" t="n">
        <v>0</v>
      </c>
      <c r="GR7" s="37" t="n">
        <v>0</v>
      </c>
      <c r="GS7" s="37" t="n">
        <v>630</v>
      </c>
      <c r="GT7" s="37" t="n">
        <v>509</v>
      </c>
      <c r="GU7" s="37" t="n">
        <v>0</v>
      </c>
      <c r="GV7" s="37" t="n">
        <v>0</v>
      </c>
      <c r="GW7" s="37" t="n">
        <v>0</v>
      </c>
      <c r="GX7" s="37" t="n">
        <v>326</v>
      </c>
      <c r="GY7" s="37" t="n">
        <v>274</v>
      </c>
      <c r="GZ7" s="37" t="n">
        <v>0</v>
      </c>
      <c r="HA7" s="37" t="n">
        <v>0</v>
      </c>
      <c r="HB7" s="37" t="n">
        <v>0</v>
      </c>
      <c r="HC7" s="37" t="n">
        <v>39</v>
      </c>
      <c r="HD7" s="37" t="n">
        <v>0</v>
      </c>
      <c r="HE7" s="37" t="n">
        <v>0</v>
      </c>
      <c r="HF7" s="37" t="n">
        <v>0</v>
      </c>
      <c r="HG7" s="37" t="n">
        <v>0</v>
      </c>
      <c r="HH7" s="58" t="n">
        <f aca="false">(L7+N7)/B7</f>
        <v>0.980195033678496</v>
      </c>
      <c r="HI7" s="59" t="n">
        <f aca="false">(M7+N7)/B7</f>
        <v>0.879461144063537</v>
      </c>
      <c r="HJ7" s="40" t="n">
        <f aca="false">O7/(E7+F7+G7)</f>
        <v>0.631571116841896</v>
      </c>
      <c r="HK7" s="60" t="n">
        <f aca="false">P7/(F7+G7)</f>
        <v>0.244496041625871</v>
      </c>
      <c r="HL7" s="61" t="n">
        <f aca="false">L7/H7</f>
        <v>1.06725663716814</v>
      </c>
      <c r="HM7" s="62" t="n">
        <f aca="false">M7/I7</f>
        <v>0.937134185996098</v>
      </c>
      <c r="HN7" s="63" t="n">
        <f aca="false">N7/J7</f>
        <v>1.02</v>
      </c>
      <c r="HO7" s="64" t="n">
        <f aca="false">O7/K7</f>
        <v>0.628423390081421</v>
      </c>
      <c r="HP7" s="65" t="n">
        <f aca="false">(V7+AA7+AF7+FE7+X7+AC7+AH7+FG7)/G7</f>
        <v>1.17703768624014</v>
      </c>
      <c r="HQ7" s="65" t="n">
        <f aca="false">(W7+AB7+AG7+FF7+X7+AC7+AH7+FG7)/G7</f>
        <v>1.1954425942156</v>
      </c>
      <c r="HR7" s="65" t="n">
        <f aca="false">(Y7+AD7+AI7+FH7)/G7</f>
        <v>1.0692375109553</v>
      </c>
      <c r="HS7" s="65" t="n">
        <f aca="false">P7/G7</f>
        <v>1.53198948290973</v>
      </c>
      <c r="HT7" s="65" t="n">
        <f aca="false">(Q7+AK7+AP7+AU7+AZ7+BE7+BJ7+BO7+BT7+BY7+CD7+CN7+CS7+CX7+DC7+DH7+DM7+DR7+DW7+EB7+EG7+EK7+EP7+EU7+EZ7+FJ7+FO7+FT7+S7+AM7+AR7+AW7+BB7+BG7+BL7+BQ7+BV7+CA7+CF7+CP7+CU7+CZ7+DE7+DJ7+DO7+DT7+DY7+ED7+EI7+EM7+ER7+EW7+FB7+FL7+FQ7+FV7)/F7</f>
        <v>1.03338659210439</v>
      </c>
      <c r="HU7" s="65" t="n">
        <f aca="false">(R7+AL7+AQ7+AV7+BA7+BF7+BK7+BP7+BU7+BZ7+CE7+CO7+CT7+CY7+DD7+DI7+DN7+DS7+DX7+EC7+EH7+EL7+EQ7+EV7+FA7+FK7+FP7+FU7+S7+AM7+AR7+AW7+BB7+BG7+BL7+BQ7+BV7+CA7+CF7+CP7+CU7+CZ7+DE7+DJ7+DO7+DT7+DY7+ED7+EI7+EM7+ER7+EW7+FB7+FL7+FQ7+FV7)/F7</f>
        <v>0.9323613607616</v>
      </c>
      <c r="HV7" s="66" t="n">
        <f aca="false">(T7+AN7+AS7+AX7+BC7+BH7+BM7+BR7+BW7+CB7+CG7+CQ7+CV7+DA7+DF7+DK7+DP7+DU7+DZ7+EE7+EJ7+EN7+ES7+EX7+FC7+FM7+FR7+FW7)/F7</f>
        <v>0.583183543039744</v>
      </c>
      <c r="HW7" s="65" t="n">
        <f aca="false">(U7+AO7+AT7)/F7</f>
        <v>0.0795552892617003</v>
      </c>
      <c r="HX7" s="65" t="n">
        <f aca="false">(FY7+GD7)/E7</f>
        <v>1.25845885177909</v>
      </c>
      <c r="HY7" s="65" t="n">
        <f aca="false">(FZ7+GE7)/E7</f>
        <v>1.06963545077494</v>
      </c>
      <c r="HZ7" s="65" t="n">
        <f aca="false">(GB7+GG7)/E7</f>
        <v>0.403841955904824</v>
      </c>
      <c r="IA7" s="65" t="n">
        <f aca="false">(GI7+GN7+GS7+GX7)/D7</f>
        <v>0.88138984900855</v>
      </c>
      <c r="IB7" s="65" t="n">
        <f aca="false">(GJ7+GO7+GT7+GY7)/D7</f>
        <v>0.729488812079316</v>
      </c>
      <c r="IC7" s="46" t="n">
        <f aca="false">HC7/C7</f>
        <v>0.121495327102804</v>
      </c>
      <c r="ID7" s="46" t="n">
        <f aca="false">HD7/C7</f>
        <v>0</v>
      </c>
    </row>
    <row r="8" s="48" customFormat="true" ht="13.8" hidden="false" customHeight="false" outlineLevel="0" collapsed="false">
      <c r="A8" s="49" t="s">
        <v>95</v>
      </c>
      <c r="B8" s="50" t="n">
        <v>18686</v>
      </c>
      <c r="C8" s="29" t="n">
        <v>577</v>
      </c>
      <c r="D8" s="51" t="n">
        <v>2068.6</v>
      </c>
      <c r="E8" s="52" t="n">
        <v>1819.8</v>
      </c>
      <c r="F8" s="53" t="n">
        <v>11416.6</v>
      </c>
      <c r="G8" s="54" t="n">
        <v>1876</v>
      </c>
      <c r="H8" s="55" t="n">
        <v>16496</v>
      </c>
      <c r="I8" s="55" t="n">
        <v>16771</v>
      </c>
      <c r="J8" s="55" t="n">
        <v>185</v>
      </c>
      <c r="K8" s="55" t="n">
        <f aca="false">354+11766+502</f>
        <v>12622</v>
      </c>
      <c r="L8" s="35" t="n">
        <f aca="false">Q8+V8+AA8+AF8+AK8+AP8+AU8+AZ8+BE8+BJ8+BO8+BT8+BY8+CD8+CI8+CN8+CS8+CX8+DC8+DH8+DM8+DR8+DW8+EB8+EB8+EG8+EK8+EP8+EU8+EZ8+FE8+FJ8+FO8+FT8+FY8+GD8+GI8+GN8+GS8+GX8+HC8</f>
        <v>16609</v>
      </c>
      <c r="M8" s="35" t="n">
        <f aca="false">R8+W8+AB8+AG8+AL8+AQ8+AV8+BA8+BF8+BK8+BP8+BU8+BZ8+CE8+CJ8+CO8+CT8+DD8+DI8+DN8+DS8+DX8+EC8+EH8+EL8+EQ8+EV8+FA8+CY8+FK8+FP8+FU8+FZ8+GE8+FF8+GJ8+GO8+GT8+GY8+HD8</f>
        <v>15700</v>
      </c>
      <c r="N8" s="56" t="n">
        <v>198</v>
      </c>
      <c r="O8" s="57" t="n">
        <f aca="false">T8+Y8+AD8+AI8+DZ8+FH8+AN8+AS8+AX8+BC8+BH8+BM8+BR8+BW8+CB8+CG8+CL8+CQ8+CV8+DF8+DK8+DP8+DU8+EE8+EJ8+EN8+ES8+EX8+FC8+FM8+FR8+FW8+GB8+GG8+DA8+GL8+GQ8+GV8+HA8</f>
        <v>9211</v>
      </c>
      <c r="P8" s="57" t="n">
        <f aca="false">U8+Z8+AE8+AJ8+EA8+FI8+AO8+AT8+AY8+BD8+BI8+BN8+BS8+BX8+CC8+CH8+CM8+CR8+CW8+DG8+DL8+DQ8+DV8+EF8+EO8+ET8+EY8+FD8+FN8+FS8+FX8+GC8+GH8+DB8+GM8+GR8+GW8+HB8</f>
        <v>2488</v>
      </c>
      <c r="Q8" s="37" t="n">
        <v>300</v>
      </c>
      <c r="R8" s="37" t="n">
        <v>259</v>
      </c>
      <c r="S8" s="37" t="n">
        <v>5</v>
      </c>
      <c r="T8" s="37" t="n">
        <v>196</v>
      </c>
      <c r="U8" s="37" t="n">
        <v>84</v>
      </c>
      <c r="V8" s="37" t="n">
        <v>355</v>
      </c>
      <c r="W8" s="37" t="n">
        <v>328</v>
      </c>
      <c r="X8" s="37" t="n">
        <v>0</v>
      </c>
      <c r="Y8" s="37" t="n">
        <v>301</v>
      </c>
      <c r="Z8" s="37" t="n">
        <v>179</v>
      </c>
      <c r="AA8" s="37" t="n">
        <v>599</v>
      </c>
      <c r="AB8" s="37" t="n">
        <v>600</v>
      </c>
      <c r="AC8" s="37" t="n">
        <v>4</v>
      </c>
      <c r="AD8" s="37" t="n">
        <v>554</v>
      </c>
      <c r="AE8" s="37" t="n">
        <v>355</v>
      </c>
      <c r="AF8" s="37" t="n">
        <v>1092</v>
      </c>
      <c r="AG8" s="37" t="n">
        <v>1244</v>
      </c>
      <c r="AH8" s="37" t="n">
        <v>22</v>
      </c>
      <c r="AI8" s="37" t="n">
        <v>880</v>
      </c>
      <c r="AJ8" s="37" t="n">
        <v>519</v>
      </c>
      <c r="AK8" s="37" t="n">
        <v>519</v>
      </c>
      <c r="AL8" s="37" t="n">
        <v>708</v>
      </c>
      <c r="AM8" s="37" t="n">
        <v>39</v>
      </c>
      <c r="AN8" s="37" t="n">
        <v>560</v>
      </c>
      <c r="AO8" s="37" t="n">
        <v>276</v>
      </c>
      <c r="AP8" s="37" t="n">
        <v>758</v>
      </c>
      <c r="AQ8" s="37" t="n">
        <v>857</v>
      </c>
      <c r="AR8" s="37" t="n">
        <v>50</v>
      </c>
      <c r="AS8" s="37" t="n">
        <v>686</v>
      </c>
      <c r="AT8" s="37" t="n">
        <v>310</v>
      </c>
      <c r="AU8" s="37" t="n">
        <v>836</v>
      </c>
      <c r="AV8" s="37" t="n">
        <v>876</v>
      </c>
      <c r="AW8" s="37" t="n">
        <v>98</v>
      </c>
      <c r="AX8" s="37" t="n">
        <v>711</v>
      </c>
      <c r="AY8" s="37" t="n">
        <v>246</v>
      </c>
      <c r="AZ8" s="37" t="n">
        <v>963</v>
      </c>
      <c r="BA8" s="37" t="n">
        <v>1823</v>
      </c>
      <c r="BB8" s="37" t="n">
        <v>128</v>
      </c>
      <c r="BC8" s="37" t="n">
        <v>842</v>
      </c>
      <c r="BD8" s="37" t="n">
        <v>241</v>
      </c>
      <c r="BE8" s="37" t="n">
        <v>1013</v>
      </c>
      <c r="BF8" s="37" t="n">
        <v>1113</v>
      </c>
      <c r="BG8" s="37" t="n">
        <v>64</v>
      </c>
      <c r="BH8" s="37" t="n">
        <v>688</v>
      </c>
      <c r="BI8" s="37" t="n">
        <v>189</v>
      </c>
      <c r="BJ8" s="37" t="n">
        <v>1082</v>
      </c>
      <c r="BK8" s="37" t="n">
        <v>1014</v>
      </c>
      <c r="BL8" s="37" t="n">
        <v>23</v>
      </c>
      <c r="BM8" s="37" t="n">
        <v>627</v>
      </c>
      <c r="BN8" s="37" t="n">
        <v>71</v>
      </c>
      <c r="BO8" s="37" t="n">
        <v>256</v>
      </c>
      <c r="BP8" s="37" t="n">
        <v>168</v>
      </c>
      <c r="BQ8" s="37" t="n">
        <v>0</v>
      </c>
      <c r="BR8" s="37" t="n">
        <v>0</v>
      </c>
      <c r="BS8" s="37" t="n">
        <v>0</v>
      </c>
      <c r="BT8" s="37" t="n">
        <v>0</v>
      </c>
      <c r="BU8" s="37" t="n">
        <v>0</v>
      </c>
      <c r="BV8" s="37" t="n">
        <v>0</v>
      </c>
      <c r="BW8" s="37" t="n">
        <v>0</v>
      </c>
      <c r="BX8" s="37" t="n">
        <v>0</v>
      </c>
      <c r="BY8" s="37" t="n">
        <v>1</v>
      </c>
      <c r="BZ8" s="37" t="n">
        <v>0</v>
      </c>
      <c r="CA8" s="37" t="n">
        <v>0</v>
      </c>
      <c r="CB8" s="37" t="n">
        <v>0</v>
      </c>
      <c r="CC8" s="37" t="n">
        <v>0</v>
      </c>
      <c r="CD8" s="37" t="n">
        <v>610</v>
      </c>
      <c r="CE8" s="37" t="n">
        <v>612</v>
      </c>
      <c r="CF8" s="37" t="n">
        <v>0</v>
      </c>
      <c r="CG8" s="37" t="n">
        <v>705</v>
      </c>
      <c r="CH8" s="37" t="n">
        <v>0</v>
      </c>
      <c r="CI8" s="37" t="n">
        <v>0</v>
      </c>
      <c r="CJ8" s="37" t="n">
        <v>0</v>
      </c>
      <c r="CK8" s="37" t="n">
        <v>0</v>
      </c>
      <c r="CL8" s="37" t="n">
        <v>0</v>
      </c>
      <c r="CM8" s="37" t="n">
        <v>0</v>
      </c>
      <c r="CN8" s="37" t="n">
        <v>0</v>
      </c>
      <c r="CO8" s="37" t="n">
        <v>0</v>
      </c>
      <c r="CP8" s="37" t="n">
        <v>0</v>
      </c>
      <c r="CQ8" s="37" t="n">
        <v>0</v>
      </c>
      <c r="CR8" s="37" t="n">
        <v>0</v>
      </c>
      <c r="CS8" s="37" t="n">
        <v>128</v>
      </c>
      <c r="CT8" s="37" t="n">
        <v>18</v>
      </c>
      <c r="CU8" s="37" t="n">
        <v>0</v>
      </c>
      <c r="CV8" s="37" t="n">
        <v>0</v>
      </c>
      <c r="CW8" s="37" t="n">
        <v>0</v>
      </c>
      <c r="CX8" s="37" t="n">
        <v>1</v>
      </c>
      <c r="CY8" s="37" t="n">
        <v>0</v>
      </c>
      <c r="CZ8" s="37" t="n">
        <v>0</v>
      </c>
      <c r="DA8" s="37" t="n">
        <v>0</v>
      </c>
      <c r="DB8" s="37" t="n">
        <v>0</v>
      </c>
      <c r="DC8" s="37" t="n">
        <v>103</v>
      </c>
      <c r="DD8" s="37" t="n">
        <v>44</v>
      </c>
      <c r="DE8" s="37" t="n">
        <v>0</v>
      </c>
      <c r="DF8" s="37" t="n">
        <v>20</v>
      </c>
      <c r="DG8" s="37" t="n">
        <v>0</v>
      </c>
      <c r="DH8" s="37" t="n">
        <v>18</v>
      </c>
      <c r="DI8" s="37" t="n">
        <v>9</v>
      </c>
      <c r="DJ8" s="37" t="n">
        <v>0</v>
      </c>
      <c r="DK8" s="37" t="n">
        <v>1</v>
      </c>
      <c r="DL8" s="37" t="n">
        <v>0</v>
      </c>
      <c r="DM8" s="37" t="n">
        <v>0</v>
      </c>
      <c r="DN8" s="37" t="n">
        <v>0</v>
      </c>
      <c r="DO8" s="37" t="n">
        <v>0</v>
      </c>
      <c r="DP8" s="37" t="n">
        <v>0</v>
      </c>
      <c r="DQ8" s="37" t="n">
        <v>0</v>
      </c>
      <c r="DR8" s="37" t="n">
        <v>0</v>
      </c>
      <c r="DS8" s="37" t="n">
        <v>0</v>
      </c>
      <c r="DT8" s="37" t="n">
        <v>0</v>
      </c>
      <c r="DU8" s="37" t="n">
        <v>0</v>
      </c>
      <c r="DV8" s="37" t="n">
        <v>0</v>
      </c>
      <c r="DW8" s="37" t="n">
        <v>673</v>
      </c>
      <c r="DX8" s="37" t="n">
        <v>76</v>
      </c>
      <c r="DY8" s="37" t="n">
        <v>0</v>
      </c>
      <c r="DZ8" s="37" t="n">
        <v>20</v>
      </c>
      <c r="EA8" s="37" t="n">
        <v>0</v>
      </c>
      <c r="EB8" s="37" t="n">
        <v>67</v>
      </c>
      <c r="EC8" s="37" t="n">
        <v>4</v>
      </c>
      <c r="ED8" s="37" t="n">
        <v>0</v>
      </c>
      <c r="EE8" s="37" t="n">
        <v>0</v>
      </c>
      <c r="EF8" s="37" t="n">
        <v>0</v>
      </c>
      <c r="EG8" s="37" t="n">
        <v>63</v>
      </c>
      <c r="EH8" s="37" t="n">
        <v>58</v>
      </c>
      <c r="EI8" s="37" t="n">
        <v>0</v>
      </c>
      <c r="EJ8" s="37" t="n">
        <v>0</v>
      </c>
      <c r="EK8" s="37" t="n">
        <v>25</v>
      </c>
      <c r="EL8" s="37" t="n">
        <v>1</v>
      </c>
      <c r="EM8" s="37" t="n">
        <v>0</v>
      </c>
      <c r="EN8" s="37" t="n">
        <v>0</v>
      </c>
      <c r="EO8" s="37" t="n">
        <v>0</v>
      </c>
      <c r="EP8" s="37" t="n">
        <v>180</v>
      </c>
      <c r="EQ8" s="37" t="n">
        <v>169</v>
      </c>
      <c r="ER8" s="37" t="n">
        <v>0</v>
      </c>
      <c r="ES8" s="37" t="n">
        <v>154</v>
      </c>
      <c r="ET8" s="37" t="n">
        <v>0</v>
      </c>
      <c r="EU8" s="37" t="n">
        <v>0</v>
      </c>
      <c r="EV8" s="37" t="n">
        <v>0</v>
      </c>
      <c r="EW8" s="37" t="n">
        <v>0</v>
      </c>
      <c r="EX8" s="37" t="n">
        <v>0</v>
      </c>
      <c r="EY8" s="37" t="n">
        <v>0</v>
      </c>
      <c r="EZ8" s="37" t="n">
        <v>28</v>
      </c>
      <c r="FA8" s="37" t="n">
        <v>18</v>
      </c>
      <c r="FB8" s="37" t="n">
        <v>0</v>
      </c>
      <c r="FC8" s="37" t="n">
        <v>8</v>
      </c>
      <c r="FD8" s="37" t="n">
        <v>0</v>
      </c>
      <c r="FE8" s="37" t="n">
        <v>0</v>
      </c>
      <c r="FF8" s="37" t="n">
        <v>0</v>
      </c>
      <c r="FG8" s="37" t="n">
        <v>0</v>
      </c>
      <c r="FH8" s="37" t="n">
        <v>0</v>
      </c>
      <c r="FI8" s="37" t="n">
        <v>0</v>
      </c>
      <c r="FJ8" s="37" t="n">
        <v>1388</v>
      </c>
      <c r="FK8" s="37" t="n">
        <v>1179</v>
      </c>
      <c r="FL8" s="37" t="n">
        <v>28</v>
      </c>
      <c r="FM8" s="37" t="n">
        <v>718</v>
      </c>
      <c r="FN8" s="37" t="n">
        <v>9</v>
      </c>
      <c r="FO8" s="37" t="n">
        <v>1670</v>
      </c>
      <c r="FP8" s="37" t="n">
        <v>1292</v>
      </c>
      <c r="FQ8" s="37" t="n">
        <v>16</v>
      </c>
      <c r="FR8" s="37" t="n">
        <v>703</v>
      </c>
      <c r="FS8" s="37" t="n">
        <v>8</v>
      </c>
      <c r="FT8" s="37" t="n">
        <v>551</v>
      </c>
      <c r="FU8" s="37" t="n">
        <v>509</v>
      </c>
      <c r="FV8" s="37" t="n">
        <v>4</v>
      </c>
      <c r="FW8" s="37" t="n">
        <v>280</v>
      </c>
      <c r="FX8" s="37" t="n">
        <v>1</v>
      </c>
      <c r="FY8" s="37" t="n">
        <v>883</v>
      </c>
      <c r="FZ8" s="37" t="n">
        <v>799</v>
      </c>
      <c r="GA8" s="37" t="n">
        <v>0</v>
      </c>
      <c r="GB8" s="37" t="n">
        <v>273</v>
      </c>
      <c r="GC8" s="37" t="n">
        <v>0</v>
      </c>
      <c r="GD8" s="37" t="n">
        <v>920</v>
      </c>
      <c r="GE8" s="37" t="n">
        <v>826</v>
      </c>
      <c r="GF8" s="37" t="n">
        <v>1</v>
      </c>
      <c r="GG8" s="37" t="n">
        <v>284</v>
      </c>
      <c r="GH8" s="37" t="n">
        <v>0</v>
      </c>
      <c r="GI8" s="37" t="n">
        <v>11</v>
      </c>
      <c r="GJ8" s="37" t="n">
        <v>2</v>
      </c>
      <c r="GK8" s="37" t="n">
        <v>0</v>
      </c>
      <c r="GL8" s="37" t="n">
        <v>0</v>
      </c>
      <c r="GM8" s="37" t="n">
        <v>0</v>
      </c>
      <c r="GN8" s="37" t="n">
        <v>23</v>
      </c>
      <c r="GO8" s="37" t="n">
        <v>2</v>
      </c>
      <c r="GP8" s="37" t="n">
        <v>0</v>
      </c>
      <c r="GQ8" s="37" t="n">
        <v>0</v>
      </c>
      <c r="GR8" s="37" t="n">
        <v>0</v>
      </c>
      <c r="GS8" s="37" t="n">
        <v>967</v>
      </c>
      <c r="GT8" s="37" t="n">
        <v>715</v>
      </c>
      <c r="GU8" s="37" t="n">
        <v>0</v>
      </c>
      <c r="GV8" s="37" t="n">
        <v>0</v>
      </c>
      <c r="GW8" s="37" t="n">
        <v>0</v>
      </c>
      <c r="GX8" s="37" t="n">
        <v>459</v>
      </c>
      <c r="GY8" s="37" t="n">
        <v>377</v>
      </c>
      <c r="GZ8" s="37" t="n">
        <v>0</v>
      </c>
      <c r="HA8" s="37" t="n">
        <v>0</v>
      </c>
      <c r="HB8" s="37" t="n">
        <v>0</v>
      </c>
      <c r="HC8" s="37" t="n">
        <v>0</v>
      </c>
      <c r="HD8" s="37" t="n">
        <v>0</v>
      </c>
      <c r="HE8" s="37" t="n">
        <v>0</v>
      </c>
      <c r="HF8" s="37" t="n">
        <v>0</v>
      </c>
      <c r="HG8" s="37" t="n">
        <v>0</v>
      </c>
      <c r="HH8" s="58" t="n">
        <f aca="false">(L8+N8)/B8</f>
        <v>0.899443433586642</v>
      </c>
      <c r="HI8" s="59" t="n">
        <f aca="false">(M8+N8)/B8</f>
        <v>0.850797388419137</v>
      </c>
      <c r="HJ8" s="40" t="n">
        <f aca="false">O8/(E8+F8+G8)</f>
        <v>0.609499483867552</v>
      </c>
      <c r="HK8" s="60" t="n">
        <f aca="false">P8/(F8+G8)</f>
        <v>0.187171809879181</v>
      </c>
      <c r="HL8" s="61" t="n">
        <f aca="false">L8/H8</f>
        <v>1.00685014548982</v>
      </c>
      <c r="HM8" s="62" t="n">
        <f aca="false">M8/I8</f>
        <v>0.936139765070658</v>
      </c>
      <c r="HN8" s="63" t="n">
        <f aca="false">N8/J8</f>
        <v>1.07027027027027</v>
      </c>
      <c r="HO8" s="64" t="n">
        <f aca="false">O8/K8</f>
        <v>0.729757566154334</v>
      </c>
      <c r="HP8" s="65" t="n">
        <f aca="false">(V8+AA8+AF8+FE8+X8+AC8+AH8+FG8)/G8</f>
        <v>1.1044776119403</v>
      </c>
      <c r="HQ8" s="65" t="n">
        <f aca="false">(W8+AB8+AG8+FF8+X8+AC8+AH8+FG8)/G8</f>
        <v>1.17164179104478</v>
      </c>
      <c r="HR8" s="65" t="n">
        <f aca="false">(Y8+AD8+AI8+FH8)/G8</f>
        <v>0.924840085287846</v>
      </c>
      <c r="HS8" s="65" t="n">
        <f aca="false">P8/G8</f>
        <v>1.32622601279318</v>
      </c>
      <c r="HT8" s="65" t="n">
        <f aca="false">(Q8+AK8+AP8+AU8+AZ8+BE8+BJ8+BO8+BT8+BY8+CD8+CN8+CS8+CX8+DC8+DH8+DM8+DR8+DW8+EB8+EG8+EK8+EP8+EU8+EZ8+FJ8+FO8+FT8+S8+AM8+AR8+AW8+BB8+BG8+BL8+BQ8+BV8+CA8+CF8+CP8+CU8+CZ8+DE8+DJ8+DO8+DT8+DY8+ED8+EI8+EM8+ER8+EW8+FB8+FL8+FQ8+FV8)/F8</f>
        <v>1.02377240159067</v>
      </c>
      <c r="HU8" s="65" t="n">
        <f aca="false">(R8+AL8+AQ8+AV8+BA8+BF8+BK8+BP8+BU8+BZ8+CE8+CO8+CT8+CY8+DD8+DI8+DN8+DS8+DX8+EC8+EH8+EL8+EQ8+EV8+FA8+FK8+FP8+FU8+S8+AM8+AR8+AW8+BB8+BG8+BL8+BQ8+BV8+CA8+CF8+CP8+CU8+CZ8+DE8+DJ8+DO8+DT8+DY8+ED8+EI8+EM8+ER8+EW8+FB8+FL8+FQ8+FV8)/F8</f>
        <v>0.986458315085052</v>
      </c>
      <c r="HV8" s="66" t="n">
        <f aca="false">(T8+AN8+AS8+AX8+BC8+BH8+BM8+BR8+BW8+CB8+CG8+CQ8+CV8+DA8+DF8+DK8+DP8+DU8+DZ8+EE8+EJ8+EN8+ES8+EX8+FC8+FM8+FR8+FW8)/F8</f>
        <v>0.606047334582976</v>
      </c>
      <c r="HW8" s="65" t="n">
        <f aca="false">(U8+AO8+AT8)/F8</f>
        <v>0.0586864740816005</v>
      </c>
      <c r="HX8" s="65" t="n">
        <f aca="false">(FY8+GD8)/E8</f>
        <v>0.990768216287504</v>
      </c>
      <c r="HY8" s="65" t="n">
        <f aca="false">(FZ8+GE8)/E8</f>
        <v>0.892955269809869</v>
      </c>
      <c r="HZ8" s="65" t="n">
        <f aca="false">(GB8+GG8)/E8</f>
        <v>0.30607759094406</v>
      </c>
      <c r="IA8" s="65" t="n">
        <f aca="false">(GI8+GN8+GS8+GX8)/D8</f>
        <v>0.705791356472977</v>
      </c>
      <c r="IB8" s="65" t="n">
        <f aca="false">(GJ8+GO8+GT8+GY8)/D8</f>
        <v>0.529826936092043</v>
      </c>
      <c r="IC8" s="46" t="n">
        <f aca="false">HC8/C8</f>
        <v>0</v>
      </c>
      <c r="ID8" s="46" t="n">
        <f aca="false">HD8/C8</f>
        <v>0</v>
      </c>
    </row>
    <row r="9" s="48" customFormat="true" ht="13.8" hidden="false" customHeight="false" outlineLevel="0" collapsed="false">
      <c r="A9" s="49" t="s">
        <v>96</v>
      </c>
      <c r="B9" s="50" t="n">
        <v>30930</v>
      </c>
      <c r="C9" s="29" t="n">
        <v>872</v>
      </c>
      <c r="D9" s="51" t="n">
        <v>3311.6</v>
      </c>
      <c r="E9" s="52" t="n">
        <v>3015</v>
      </c>
      <c r="F9" s="53" t="n">
        <v>19284.4</v>
      </c>
      <c r="G9" s="54" t="n">
        <v>2928</v>
      </c>
      <c r="H9" s="68" t="n">
        <v>26771</v>
      </c>
      <c r="I9" s="68" t="n">
        <v>28355</v>
      </c>
      <c r="J9" s="67" t="n">
        <v>845</v>
      </c>
      <c r="K9" s="55" t="n">
        <v>22545</v>
      </c>
      <c r="L9" s="35" t="n">
        <f aca="false">Q9+V9+AA9+AF9+AK9+AP9+AU9+AZ9+BE9+BJ9+BO9+BT9+BY9+CD9+CI9+CN9+CS9+CX9+DC9+DH9+DM9+DR9+DW9+EB9+EB9+EG9+EK9+EP9+EU9+EZ9+FE9+FJ9+FO9+FT9+FY9+GD9+GI9+GN9+GS9+GX9+HC9</f>
        <v>27710</v>
      </c>
      <c r="M9" s="35" t="n">
        <f aca="false">R9+W9+AB9+AG9+AL9+AQ9+AV9+BA9+BF9+BK9+BP9+BU9+BZ9+CE9+CJ9+CO9+CT9+DD9+DI9+DN9+DS9+DX9+EC9+EH9+EL9+EQ9+EV9+FA9+CY9+FK9+FP9+FU9+FZ9+GE9+FF9+GJ9+GO9+GT9+GY9+HD9</f>
        <v>24592</v>
      </c>
      <c r="N9" s="56" t="n">
        <v>967</v>
      </c>
      <c r="O9" s="57" t="n">
        <f aca="false">T9+Y9+AD9+AI9+DZ9+FH9+AN9+AS9+AX9+BC9+BH9+BM9+BR9+BW9+CB9+CG9+CL9+CQ9+CV9+DF9+DK9+DP9+DU9+EE9+EJ9+EN9+ES9+EX9+FC9+FM9+FR9+FW9+GB9+GG9+DA9+GL9+GQ9+GV9+HA9</f>
        <v>14877</v>
      </c>
      <c r="P9" s="57" t="n">
        <f aca="false">U9+Z9+AE9+AJ9+EA9+FI9+AO9+AT9+AY9+BD9+BI9+BN9+BS9+BX9+CC9+CH9+CM9+CR9+CW9+DG9+DL9+DQ9+DV9+EF9+EO9+ET9+EY9+FD9+FN9+FS9+FX9+GC9+GH9+DB9+GM9+GR9+GW9+HB9</f>
        <v>4278</v>
      </c>
      <c r="Q9" s="37" t="n">
        <v>637</v>
      </c>
      <c r="R9" s="37" t="n">
        <v>579</v>
      </c>
      <c r="S9" s="37" t="n">
        <v>3</v>
      </c>
      <c r="T9" s="37" t="n">
        <v>332</v>
      </c>
      <c r="U9" s="37" t="n">
        <v>185</v>
      </c>
      <c r="V9" s="37" t="n">
        <v>441</v>
      </c>
      <c r="W9" s="37" t="n">
        <v>405</v>
      </c>
      <c r="X9" s="37" t="n">
        <v>2</v>
      </c>
      <c r="Y9" s="37" t="n">
        <v>342</v>
      </c>
      <c r="Z9" s="37" t="n">
        <v>243</v>
      </c>
      <c r="AA9" s="37" t="n">
        <v>899</v>
      </c>
      <c r="AB9" s="37" t="n">
        <v>916</v>
      </c>
      <c r="AC9" s="37" t="n">
        <v>2</v>
      </c>
      <c r="AD9" s="37" t="n">
        <v>838</v>
      </c>
      <c r="AE9" s="37" t="n">
        <v>668</v>
      </c>
      <c r="AF9" s="37" t="n">
        <v>1811</v>
      </c>
      <c r="AG9" s="37" t="n">
        <v>1901</v>
      </c>
      <c r="AH9" s="37" t="n">
        <v>21</v>
      </c>
      <c r="AI9" s="37" t="n">
        <v>1611</v>
      </c>
      <c r="AJ9" s="37" t="n">
        <v>946</v>
      </c>
      <c r="AK9" s="37" t="n">
        <v>866</v>
      </c>
      <c r="AL9" s="37" t="n">
        <v>1149</v>
      </c>
      <c r="AM9" s="37" t="n">
        <v>40</v>
      </c>
      <c r="AN9" s="37" t="n">
        <v>1158</v>
      </c>
      <c r="AO9" s="37" t="n">
        <v>518</v>
      </c>
      <c r="AP9" s="37" t="n">
        <v>1291</v>
      </c>
      <c r="AQ9" s="37" t="n">
        <v>1354</v>
      </c>
      <c r="AR9" s="37" t="n">
        <v>90</v>
      </c>
      <c r="AS9" s="37" t="n">
        <v>1420</v>
      </c>
      <c r="AT9" s="37" t="n">
        <v>478</v>
      </c>
      <c r="AU9" s="37" t="n">
        <v>1775</v>
      </c>
      <c r="AV9" s="37" t="n">
        <v>1407</v>
      </c>
      <c r="AW9" s="37" t="n">
        <v>250</v>
      </c>
      <c r="AX9" s="37" t="n">
        <v>1512</v>
      </c>
      <c r="AY9" s="37" t="n">
        <v>367</v>
      </c>
      <c r="AZ9" s="37" t="n">
        <v>1642</v>
      </c>
      <c r="BA9" s="37" t="n">
        <v>1756</v>
      </c>
      <c r="BB9" s="37" t="n">
        <v>366</v>
      </c>
      <c r="BC9" s="37" t="n">
        <v>1641</v>
      </c>
      <c r="BD9" s="37" t="n">
        <v>299</v>
      </c>
      <c r="BE9" s="37" t="n">
        <v>2034</v>
      </c>
      <c r="BF9" s="37" t="n">
        <v>2072</v>
      </c>
      <c r="BG9" s="37" t="n">
        <v>3</v>
      </c>
      <c r="BH9" s="37" t="n">
        <v>1413</v>
      </c>
      <c r="BI9" s="37" t="n">
        <v>195</v>
      </c>
      <c r="BJ9" s="37" t="n">
        <v>1862</v>
      </c>
      <c r="BK9" s="37" t="n">
        <v>1786</v>
      </c>
      <c r="BL9" s="37" t="n">
        <v>2</v>
      </c>
      <c r="BM9" s="37" t="n">
        <v>1251</v>
      </c>
      <c r="BN9" s="37" t="n">
        <v>171</v>
      </c>
      <c r="BO9" s="37" t="n">
        <v>565</v>
      </c>
      <c r="BP9" s="37" t="n">
        <v>434</v>
      </c>
      <c r="BQ9" s="37" t="n">
        <v>11</v>
      </c>
      <c r="BR9" s="37" t="n">
        <v>45</v>
      </c>
      <c r="BS9" s="37" t="n">
        <v>0</v>
      </c>
      <c r="BT9" s="37" t="n">
        <v>0</v>
      </c>
      <c r="BU9" s="37" t="n">
        <v>2</v>
      </c>
      <c r="BV9" s="37" t="n">
        <v>0</v>
      </c>
      <c r="BW9" s="37" t="n">
        <v>0</v>
      </c>
      <c r="BX9" s="37" t="n">
        <v>0</v>
      </c>
      <c r="BY9" s="37" t="n">
        <v>1</v>
      </c>
      <c r="BZ9" s="37" t="n">
        <v>0</v>
      </c>
      <c r="CA9" s="37" t="n">
        <v>0</v>
      </c>
      <c r="CB9" s="37" t="n">
        <v>0</v>
      </c>
      <c r="CC9" s="37" t="n">
        <v>0</v>
      </c>
      <c r="CD9" s="37" t="n">
        <v>0</v>
      </c>
      <c r="CE9" s="37" t="n">
        <v>2</v>
      </c>
      <c r="CF9" s="37" t="n">
        <v>0</v>
      </c>
      <c r="CG9" s="37" t="n">
        <v>0</v>
      </c>
      <c r="CH9" s="37" t="n">
        <v>0</v>
      </c>
      <c r="CI9" s="37" t="n">
        <v>0</v>
      </c>
      <c r="CJ9" s="37" t="n">
        <v>0</v>
      </c>
      <c r="CK9" s="37" t="n">
        <v>0</v>
      </c>
      <c r="CL9" s="37" t="n">
        <v>0</v>
      </c>
      <c r="CM9" s="37" t="n">
        <v>0</v>
      </c>
      <c r="CN9" s="37" t="n">
        <v>210</v>
      </c>
      <c r="CO9" s="37" t="n">
        <v>75</v>
      </c>
      <c r="CP9" s="37" t="n">
        <v>136</v>
      </c>
      <c r="CQ9" s="37" t="n">
        <v>127</v>
      </c>
      <c r="CR9" s="37" t="n">
        <v>12</v>
      </c>
      <c r="CS9" s="37" t="n">
        <v>111</v>
      </c>
      <c r="CT9" s="37" t="n">
        <v>67</v>
      </c>
      <c r="CU9" s="37" t="n">
        <v>0</v>
      </c>
      <c r="CV9" s="37" t="n">
        <v>0</v>
      </c>
      <c r="CW9" s="37" t="n">
        <v>0</v>
      </c>
      <c r="CX9" s="37" t="n">
        <v>49</v>
      </c>
      <c r="CY9" s="37" t="n">
        <v>2</v>
      </c>
      <c r="CZ9" s="37" t="n">
        <v>0</v>
      </c>
      <c r="DA9" s="37" t="n">
        <v>1</v>
      </c>
      <c r="DB9" s="37" t="n">
        <v>0</v>
      </c>
      <c r="DC9" s="37" t="n">
        <v>240</v>
      </c>
      <c r="DD9" s="37" t="n">
        <v>120</v>
      </c>
      <c r="DE9" s="37" t="n">
        <v>0</v>
      </c>
      <c r="DF9" s="37" t="n">
        <v>137</v>
      </c>
      <c r="DG9" s="37" t="n">
        <v>5</v>
      </c>
      <c r="DH9" s="37" t="n">
        <v>53</v>
      </c>
      <c r="DI9" s="37" t="n">
        <v>24</v>
      </c>
      <c r="DJ9" s="37" t="n">
        <v>0</v>
      </c>
      <c r="DK9" s="37" t="n">
        <v>8</v>
      </c>
      <c r="DL9" s="37" t="n">
        <v>0</v>
      </c>
      <c r="DM9" s="37" t="n">
        <v>0</v>
      </c>
      <c r="DN9" s="37" t="n">
        <v>0</v>
      </c>
      <c r="DO9" s="37" t="n">
        <v>0</v>
      </c>
      <c r="DP9" s="37" t="n">
        <v>0</v>
      </c>
      <c r="DQ9" s="37" t="n">
        <v>0</v>
      </c>
      <c r="DR9" s="37" t="n">
        <v>507</v>
      </c>
      <c r="DS9" s="37" t="n">
        <v>401</v>
      </c>
      <c r="DT9" s="37" t="n">
        <v>0</v>
      </c>
      <c r="DU9" s="37" t="n">
        <v>98</v>
      </c>
      <c r="DV9" s="37" t="n">
        <v>0</v>
      </c>
      <c r="DW9" s="37" t="n">
        <v>1553</v>
      </c>
      <c r="DX9" s="37" t="n">
        <v>805</v>
      </c>
      <c r="DY9" s="37" t="n">
        <v>40</v>
      </c>
      <c r="DZ9" s="37" t="n">
        <v>118</v>
      </c>
      <c r="EA9" s="37" t="n">
        <v>13</v>
      </c>
      <c r="EB9" s="37" t="n">
        <v>3</v>
      </c>
      <c r="EC9" s="37" t="n">
        <v>1</v>
      </c>
      <c r="ED9" s="37" t="n">
        <v>0</v>
      </c>
      <c r="EE9" s="37" t="n">
        <v>1</v>
      </c>
      <c r="EF9" s="37" t="n">
        <v>0</v>
      </c>
      <c r="EG9" s="37" t="n">
        <v>85</v>
      </c>
      <c r="EH9" s="37" t="n">
        <v>71</v>
      </c>
      <c r="EI9" s="37" t="n">
        <v>0</v>
      </c>
      <c r="EJ9" s="37" t="n">
        <v>0</v>
      </c>
      <c r="EK9" s="37" t="n">
        <v>18</v>
      </c>
      <c r="EL9" s="37" t="n">
        <v>5</v>
      </c>
      <c r="EM9" s="37" t="n">
        <v>0</v>
      </c>
      <c r="EN9" s="37" t="n">
        <v>0</v>
      </c>
      <c r="EO9" s="37" t="n">
        <v>0</v>
      </c>
      <c r="EP9" s="37" t="n">
        <v>0</v>
      </c>
      <c r="EQ9" s="37" t="n">
        <v>0</v>
      </c>
      <c r="ER9" s="37" t="n">
        <v>0</v>
      </c>
      <c r="ES9" s="37" t="n">
        <v>0</v>
      </c>
      <c r="ET9" s="37" t="n">
        <v>0</v>
      </c>
      <c r="EU9" s="37" t="n">
        <v>253</v>
      </c>
      <c r="EV9" s="37" t="n">
        <v>174</v>
      </c>
      <c r="EW9" s="37" t="n">
        <v>0</v>
      </c>
      <c r="EX9" s="37" t="n">
        <v>42</v>
      </c>
      <c r="EY9" s="37" t="n">
        <v>0</v>
      </c>
      <c r="EZ9" s="37" t="n">
        <v>114</v>
      </c>
      <c r="FA9" s="37" t="n">
        <v>80</v>
      </c>
      <c r="FB9" s="37" t="n">
        <v>1</v>
      </c>
      <c r="FC9" s="37" t="n">
        <v>1</v>
      </c>
      <c r="FD9" s="37" t="n">
        <v>0</v>
      </c>
      <c r="FE9" s="37" t="n">
        <v>2</v>
      </c>
      <c r="FF9" s="37" t="n">
        <v>0</v>
      </c>
      <c r="FG9" s="37" t="n">
        <v>0</v>
      </c>
      <c r="FH9" s="37" t="n">
        <v>0</v>
      </c>
      <c r="FI9" s="37" t="n">
        <v>0</v>
      </c>
      <c r="FJ9" s="37" t="n">
        <v>1971</v>
      </c>
      <c r="FK9" s="37" t="n">
        <v>1823</v>
      </c>
      <c r="FL9" s="37" t="n">
        <v>0</v>
      </c>
      <c r="FM9" s="37" t="n">
        <v>1009</v>
      </c>
      <c r="FN9" s="37" t="n">
        <v>90</v>
      </c>
      <c r="FO9" s="37" t="n">
        <v>2080</v>
      </c>
      <c r="FP9" s="37" t="n">
        <v>1915</v>
      </c>
      <c r="FQ9" s="37" t="n">
        <v>0</v>
      </c>
      <c r="FR9" s="37" t="n">
        <v>1017</v>
      </c>
      <c r="FS9" s="37" t="n">
        <v>71</v>
      </c>
      <c r="FT9" s="37" t="n">
        <v>902</v>
      </c>
      <c r="FU9" s="37" t="n">
        <v>823</v>
      </c>
      <c r="FV9" s="37" t="n">
        <v>0</v>
      </c>
      <c r="FW9" s="37" t="n">
        <v>372</v>
      </c>
      <c r="FX9" s="37" t="n">
        <v>17</v>
      </c>
      <c r="FY9" s="37" t="n">
        <v>1416</v>
      </c>
      <c r="FZ9" s="37" t="n">
        <v>1256</v>
      </c>
      <c r="GA9" s="37" t="n">
        <v>0</v>
      </c>
      <c r="GB9" s="37" t="n">
        <v>198</v>
      </c>
      <c r="GC9" s="37" t="n">
        <v>0</v>
      </c>
      <c r="GD9" s="37" t="n">
        <v>1459</v>
      </c>
      <c r="GE9" s="37" t="n">
        <v>1278</v>
      </c>
      <c r="GF9" s="37" t="n">
        <v>0</v>
      </c>
      <c r="GG9" s="37" t="n">
        <v>185</v>
      </c>
      <c r="GH9" s="37" t="n">
        <v>0</v>
      </c>
      <c r="GI9" s="37" t="n">
        <v>38</v>
      </c>
      <c r="GJ9" s="37" t="n">
        <v>0</v>
      </c>
      <c r="GK9" s="37" t="n">
        <v>0</v>
      </c>
      <c r="GL9" s="37" t="n">
        <v>0</v>
      </c>
      <c r="GM9" s="37" t="n">
        <v>0</v>
      </c>
      <c r="GN9" s="37" t="n">
        <v>66</v>
      </c>
      <c r="GO9" s="37" t="n">
        <v>0</v>
      </c>
      <c r="GP9" s="37" t="n">
        <v>0</v>
      </c>
      <c r="GQ9" s="37" t="n">
        <v>0</v>
      </c>
      <c r="GR9" s="37" t="n">
        <v>0</v>
      </c>
      <c r="GS9" s="37" t="n">
        <v>1905</v>
      </c>
      <c r="GT9" s="37" t="n">
        <v>1235</v>
      </c>
      <c r="GU9" s="37" t="n">
        <v>0</v>
      </c>
      <c r="GV9" s="37" t="n">
        <v>0</v>
      </c>
      <c r="GW9" s="37" t="n">
        <v>0</v>
      </c>
      <c r="GX9" s="37" t="n">
        <v>848</v>
      </c>
      <c r="GY9" s="37" t="n">
        <v>674</v>
      </c>
      <c r="GZ9" s="37" t="n">
        <v>0</v>
      </c>
      <c r="HA9" s="37" t="n">
        <v>0</v>
      </c>
      <c r="HB9" s="37" t="n">
        <v>0</v>
      </c>
      <c r="HC9" s="37" t="n">
        <v>0</v>
      </c>
      <c r="HD9" s="37" t="n">
        <v>0</v>
      </c>
      <c r="HE9" s="37" t="n">
        <v>0</v>
      </c>
      <c r="HF9" s="37" t="n">
        <v>0</v>
      </c>
      <c r="HG9" s="37" t="n">
        <v>0</v>
      </c>
      <c r="HH9" s="58" t="n">
        <f aca="false">(L9+N9)/B9</f>
        <v>0.927158098933075</v>
      </c>
      <c r="HI9" s="59" t="n">
        <f aca="false">(M9+N9)/B9</f>
        <v>0.826349822179114</v>
      </c>
      <c r="HJ9" s="40" t="n">
        <f aca="false">O9/(E9+F9+G9)</f>
        <v>0.589715943775419</v>
      </c>
      <c r="HK9" s="60" t="n">
        <f aca="false">P9/(F9+G9)</f>
        <v>0.192595127046154</v>
      </c>
      <c r="HL9" s="61" t="n">
        <f aca="false">L9/H9</f>
        <v>1.0350752680139</v>
      </c>
      <c r="HM9" s="62" t="n">
        <f aca="false">M9/I9</f>
        <v>0.867289719626168</v>
      </c>
      <c r="HN9" s="63" t="n">
        <f aca="false">N9/J9</f>
        <v>1.14437869822485</v>
      </c>
      <c r="HO9" s="64" t="n">
        <f aca="false">O9/K9</f>
        <v>0.659880239520958</v>
      </c>
      <c r="HP9" s="65" t="n">
        <f aca="false">(V9+AA9+AF9+FE9+X9+AC9+AH9+FG9)/G9</f>
        <v>1.0853825136612</v>
      </c>
      <c r="HQ9" s="65" t="n">
        <f aca="false">(W9+AB9+AG9+FF9+X9+AC9+AH9+FG9)/G9</f>
        <v>1.10894808743169</v>
      </c>
      <c r="HR9" s="65" t="n">
        <f aca="false">(Y9+AD9+AI9+FH9)/G9</f>
        <v>0.953210382513661</v>
      </c>
      <c r="HS9" s="65" t="n">
        <f aca="false">P9/G9</f>
        <v>1.46106557377049</v>
      </c>
      <c r="HT9" s="65" t="n">
        <f aca="false">(Q9+AK9+AP9+AU9+AZ9+BE9+BJ9+BO9+BT9+BY9+CD9+CN9+CS9+CX9+DC9+DH9+DM9+DR9+DW9+EB9+EG9+EK9+EP9+EU9+EZ9+FJ9+FO9+FT9+S9+AM9+AR9+AW9+BB9+BG9+BL9+BQ9+BV9+CA9+CF9+CP9+CU9+CZ9+DE9+DJ9+DO9+DT9+DY9+ED9+EI9+EM9+ER9+EW9+FB9+FL9+FQ9+FV9)/F9</f>
        <v>1.02486984298189</v>
      </c>
      <c r="HU9" s="65" t="n">
        <f aca="false">(R9+AL9+AQ9+AV9+BA9+BF9+BK9+BP9+BU9+BZ9+CE9+CO9+CT9+CY9+DD9+DI9+DN9+DS9+DX9+EC9+EH9+EL9+EQ9+EV9+FA9+FK9+FP9+FU9+S9+AM9+AR9+AW9+BB9+BG9+BL9+BQ9+BV9+CA9+CF9+CP9+CU9+CZ9+DE9+DJ9+DO9+DT9+DY9+ED9+EI9+EM9+ER9+EW9+FB9+FL9+FQ9+FV9)/F9</f>
        <v>0.926603887079712</v>
      </c>
      <c r="HV9" s="66" t="n">
        <f aca="false">(T9+AN9+AS9+AX9+BC9+BH9+BM9+BR9+BW9+CB9+CG9+CQ9+CV9+DA9+DF9+DK9+DP9+DU9+DZ9+EE9+EJ9+EN9+ES9+EX9+FC9+FM9+FR9+FW9)/F9</f>
        <v>0.6068635788513</v>
      </c>
      <c r="HW9" s="65" t="n">
        <f aca="false">(U9+AO9+AT9)/F9</f>
        <v>0.0612412105121238</v>
      </c>
      <c r="HX9" s="65" t="n">
        <f aca="false">(FY9+GD9)/E9</f>
        <v>0.953565505804312</v>
      </c>
      <c r="HY9" s="65" t="n">
        <f aca="false">(FZ9+GE9)/E9</f>
        <v>0.840464344941957</v>
      </c>
      <c r="HZ9" s="65" t="n">
        <f aca="false">(GB9+GG9)/E9</f>
        <v>0.127031509121061</v>
      </c>
      <c r="IA9" s="65" t="n">
        <f aca="false">(GI9+GN9+GS9+GX9)/D9</f>
        <v>0.862724966783428</v>
      </c>
      <c r="IB9" s="65" t="n">
        <f aca="false">(GJ9+GO9+GT9+GY9)/D9</f>
        <v>0.576458509481822</v>
      </c>
      <c r="IC9" s="46" t="n">
        <f aca="false">HC9/C9</f>
        <v>0</v>
      </c>
      <c r="ID9" s="46" t="n">
        <f aca="false">HD9/C9</f>
        <v>0</v>
      </c>
    </row>
    <row r="10" s="48" customFormat="true" ht="13.8" hidden="false" customHeight="false" outlineLevel="0" collapsed="false">
      <c r="A10" s="49" t="s">
        <v>97</v>
      </c>
      <c r="B10" s="50" t="n">
        <v>26899</v>
      </c>
      <c r="C10" s="29" t="n">
        <v>821</v>
      </c>
      <c r="D10" s="51" t="n">
        <v>2797</v>
      </c>
      <c r="E10" s="52" t="n">
        <v>2432.4</v>
      </c>
      <c r="F10" s="53" t="n">
        <v>16234.6</v>
      </c>
      <c r="G10" s="54" t="n">
        <v>3486</v>
      </c>
      <c r="H10" s="68" t="n">
        <v>24448</v>
      </c>
      <c r="I10" s="68" t="n">
        <v>23827</v>
      </c>
      <c r="J10" s="67" t="n">
        <v>255</v>
      </c>
      <c r="K10" s="67" t="n">
        <v>18224</v>
      </c>
      <c r="L10" s="35" t="n">
        <f aca="false">Q10+V10+AA10+AF10+AK10+AP10+AU10+AZ10+BE10+BJ10+BO10+BT10+BY10+CD10+CI10+CN10+CS10+CX10+DC10+DH10+DM10+DR10+DW10+EB10+EB10+EG10+EK10+EP10+EU10+EZ10+FE10+FJ10+FO10+FT10+FY10+GD10+GI10+GN10+GS10+GX10+HC10</f>
        <v>21982</v>
      </c>
      <c r="M10" s="35" t="n">
        <f aca="false">R10+W10+AB10+AG10+AL10+AQ10+AV10+BA10+BF10+BK10+BP10+BU10+BZ10+CE10+CJ10+CO10+CT10+DD10+DI10+DN10+DS10+DX10+EC10+EH10+EL10+EQ10+EV10+FA10+CY10+FK10+FP10+FU10+FZ10+GE10+FF10+GJ10+GO10+GT10+GY10+HD10</f>
        <v>20725</v>
      </c>
      <c r="N10" s="56" t="n">
        <v>252</v>
      </c>
      <c r="O10" s="57" t="n">
        <f aca="false">T10+Y10+AD10+AI10+DZ10+FH10+AN10+AS10+AX10+BC10+BH10+BM10+BR10+BW10+CB10+CG10+CL10+CQ10+CV10+DF10+DK10+DP10+DU10+EE10+EJ10+EN10+ES10+EX10+FC10+FM10+FR10+FW10+GB10+GG10+DA10+GL10+GQ10+GV10+HA10</f>
        <v>13094</v>
      </c>
      <c r="P10" s="57" t="n">
        <f aca="false">U10+Z10+AE10+AJ10+EA10+FI10+AO10+AT10+AY10+BD10+BI10+BN10+BS10+BX10+CC10+CH10+CM10+CR10+CW10+DG10+DL10+DQ10+DV10+EF10+EO10+ET10+EY10+FD10+FN10+FS10+FX10+GC10+GH10+DB10+GM10+GR10+GW10+HB10</f>
        <v>4255</v>
      </c>
      <c r="Q10" s="37" t="n">
        <v>722</v>
      </c>
      <c r="R10" s="37" t="n">
        <v>662</v>
      </c>
      <c r="S10" s="37" t="n">
        <v>0</v>
      </c>
      <c r="T10" s="37" t="n">
        <v>507</v>
      </c>
      <c r="U10" s="37" t="n">
        <v>180</v>
      </c>
      <c r="V10" s="37" t="n">
        <v>576</v>
      </c>
      <c r="W10" s="37" t="n">
        <v>537</v>
      </c>
      <c r="X10" s="37" t="n">
        <v>1</v>
      </c>
      <c r="Y10" s="37" t="n">
        <v>539</v>
      </c>
      <c r="Z10" s="37" t="n">
        <v>347</v>
      </c>
      <c r="AA10" s="37" t="n">
        <v>1216</v>
      </c>
      <c r="AB10" s="37" t="n">
        <v>1217</v>
      </c>
      <c r="AC10" s="37" t="n">
        <v>0</v>
      </c>
      <c r="AD10" s="37" t="n">
        <v>1188</v>
      </c>
      <c r="AE10" s="37" t="n">
        <v>886</v>
      </c>
      <c r="AF10" s="37" t="n">
        <v>1868</v>
      </c>
      <c r="AG10" s="37" t="n">
        <v>1849</v>
      </c>
      <c r="AH10" s="37" t="n">
        <v>0</v>
      </c>
      <c r="AI10" s="37" t="n">
        <v>1659</v>
      </c>
      <c r="AJ10" s="37" t="n">
        <v>899</v>
      </c>
      <c r="AK10" s="37" t="n">
        <v>846</v>
      </c>
      <c r="AL10" s="37" t="n">
        <v>1435</v>
      </c>
      <c r="AM10" s="37" t="n">
        <v>18</v>
      </c>
      <c r="AN10" s="37" t="n">
        <v>970</v>
      </c>
      <c r="AO10" s="37" t="n">
        <v>477</v>
      </c>
      <c r="AP10" s="37" t="n">
        <v>1009</v>
      </c>
      <c r="AQ10" s="37" t="n">
        <v>1264</v>
      </c>
      <c r="AR10" s="37" t="n">
        <v>50</v>
      </c>
      <c r="AS10" s="37" t="n">
        <v>1014</v>
      </c>
      <c r="AT10" s="37" t="n">
        <v>453</v>
      </c>
      <c r="AU10" s="37" t="n">
        <v>1188</v>
      </c>
      <c r="AV10" s="37" t="n">
        <v>1311</v>
      </c>
      <c r="AW10" s="37" t="n">
        <v>50</v>
      </c>
      <c r="AX10" s="37" t="n">
        <v>1050</v>
      </c>
      <c r="AY10" s="37" t="n">
        <v>382</v>
      </c>
      <c r="AZ10" s="37" t="n">
        <v>1207</v>
      </c>
      <c r="BA10" s="37" t="n">
        <v>1276</v>
      </c>
      <c r="BB10" s="37" t="n">
        <v>126</v>
      </c>
      <c r="BC10" s="37" t="n">
        <v>995</v>
      </c>
      <c r="BD10" s="37" t="n">
        <v>347</v>
      </c>
      <c r="BE10" s="37" t="n">
        <v>1270</v>
      </c>
      <c r="BF10" s="37" t="n">
        <v>1305</v>
      </c>
      <c r="BG10" s="37" t="n">
        <v>0</v>
      </c>
      <c r="BH10" s="37" t="n">
        <v>915</v>
      </c>
      <c r="BI10" s="37" t="n">
        <v>184</v>
      </c>
      <c r="BJ10" s="37" t="n">
        <v>1267</v>
      </c>
      <c r="BK10" s="37" t="n">
        <v>1288</v>
      </c>
      <c r="BL10" s="37" t="n">
        <v>0</v>
      </c>
      <c r="BM10" s="37" t="n">
        <v>822</v>
      </c>
      <c r="BN10" s="37" t="n">
        <v>97</v>
      </c>
      <c r="BO10" s="37" t="n">
        <v>400</v>
      </c>
      <c r="BP10" s="37" t="n">
        <v>367</v>
      </c>
      <c r="BQ10" s="37" t="n">
        <v>0</v>
      </c>
      <c r="BR10" s="37" t="n">
        <v>225</v>
      </c>
      <c r="BS10" s="37" t="n">
        <v>0</v>
      </c>
      <c r="BT10" s="37" t="n">
        <v>0</v>
      </c>
      <c r="BU10" s="37" t="n">
        <v>0</v>
      </c>
      <c r="BV10" s="37" t="n">
        <v>0</v>
      </c>
      <c r="BW10" s="37" t="n">
        <v>0</v>
      </c>
      <c r="BX10" s="37" t="n">
        <v>0</v>
      </c>
      <c r="BY10" s="37" t="n">
        <v>0</v>
      </c>
      <c r="BZ10" s="37" t="n">
        <v>0</v>
      </c>
      <c r="CA10" s="37" t="n">
        <v>0</v>
      </c>
      <c r="CB10" s="37" t="n">
        <v>0</v>
      </c>
      <c r="CC10" s="37" t="n">
        <v>0</v>
      </c>
      <c r="CD10" s="37" t="n">
        <v>0</v>
      </c>
      <c r="CE10" s="37" t="n">
        <v>0</v>
      </c>
      <c r="CF10" s="37" t="n">
        <v>0</v>
      </c>
      <c r="CG10" s="37" t="n">
        <v>0</v>
      </c>
      <c r="CH10" s="37" t="n">
        <v>0</v>
      </c>
      <c r="CI10" s="37" t="n">
        <v>0</v>
      </c>
      <c r="CJ10" s="37" t="n">
        <v>0</v>
      </c>
      <c r="CK10" s="37" t="n">
        <v>0</v>
      </c>
      <c r="CL10" s="37" t="n">
        <v>0</v>
      </c>
      <c r="CM10" s="37" t="n">
        <v>0</v>
      </c>
      <c r="CN10" s="37" t="n">
        <v>0</v>
      </c>
      <c r="CO10" s="37" t="n">
        <v>0</v>
      </c>
      <c r="CP10" s="37" t="n">
        <v>0</v>
      </c>
      <c r="CQ10" s="37" t="n">
        <v>0</v>
      </c>
      <c r="CR10" s="37" t="n">
        <v>0</v>
      </c>
      <c r="CS10" s="37" t="n">
        <v>152</v>
      </c>
      <c r="CT10" s="37" t="n">
        <v>100</v>
      </c>
      <c r="CU10" s="37" t="n">
        <v>2</v>
      </c>
      <c r="CV10" s="37" t="n">
        <v>8</v>
      </c>
      <c r="CW10" s="37" t="n">
        <v>0</v>
      </c>
      <c r="CX10" s="37" t="n">
        <v>29</v>
      </c>
      <c r="CY10" s="37" t="n">
        <v>9</v>
      </c>
      <c r="CZ10" s="37" t="n">
        <v>0</v>
      </c>
      <c r="DA10" s="37" t="n">
        <v>14</v>
      </c>
      <c r="DB10" s="37" t="n">
        <v>0</v>
      </c>
      <c r="DC10" s="37" t="n">
        <v>125</v>
      </c>
      <c r="DD10" s="37" t="n">
        <v>123</v>
      </c>
      <c r="DE10" s="37" t="n">
        <v>0</v>
      </c>
      <c r="DF10" s="37" t="n">
        <v>77</v>
      </c>
      <c r="DG10" s="37" t="n">
        <v>1</v>
      </c>
      <c r="DH10" s="37" t="n">
        <v>38</v>
      </c>
      <c r="DI10" s="37" t="n">
        <v>24</v>
      </c>
      <c r="DJ10" s="37" t="n">
        <v>0</v>
      </c>
      <c r="DK10" s="37" t="n">
        <v>8</v>
      </c>
      <c r="DL10" s="37" t="n">
        <v>0</v>
      </c>
      <c r="DM10" s="37" t="n">
        <v>0</v>
      </c>
      <c r="DN10" s="37" t="n">
        <v>0</v>
      </c>
      <c r="DO10" s="37" t="n">
        <v>0</v>
      </c>
      <c r="DP10" s="37" t="n">
        <v>0</v>
      </c>
      <c r="DQ10" s="37" t="n">
        <v>0</v>
      </c>
      <c r="DR10" s="37" t="n">
        <v>0</v>
      </c>
      <c r="DS10" s="37" t="n">
        <v>0</v>
      </c>
      <c r="DT10" s="37" t="n">
        <v>0</v>
      </c>
      <c r="DU10" s="37" t="n">
        <v>0</v>
      </c>
      <c r="DV10" s="37" t="n">
        <v>0</v>
      </c>
      <c r="DW10" s="37" t="n">
        <v>1477</v>
      </c>
      <c r="DX10" s="37" t="n">
        <v>883</v>
      </c>
      <c r="DY10" s="37" t="n">
        <v>4</v>
      </c>
      <c r="DZ10" s="37" t="n">
        <v>650</v>
      </c>
      <c r="EA10" s="37" t="n">
        <v>0</v>
      </c>
      <c r="EB10" s="37" t="n">
        <v>127</v>
      </c>
      <c r="EC10" s="37" t="n">
        <v>73</v>
      </c>
      <c r="ED10" s="37" t="n">
        <v>0</v>
      </c>
      <c r="EE10" s="37" t="n">
        <v>22</v>
      </c>
      <c r="EF10" s="37" t="n">
        <v>0</v>
      </c>
      <c r="EG10" s="37" t="n">
        <v>68</v>
      </c>
      <c r="EH10" s="37" t="n">
        <v>52</v>
      </c>
      <c r="EI10" s="37" t="n">
        <v>0</v>
      </c>
      <c r="EJ10" s="37" t="n">
        <v>1</v>
      </c>
      <c r="EK10" s="37" t="n">
        <v>56</v>
      </c>
      <c r="EL10" s="37" t="n">
        <v>64</v>
      </c>
      <c r="EM10" s="37" t="n">
        <v>0</v>
      </c>
      <c r="EN10" s="37" t="n">
        <v>36</v>
      </c>
      <c r="EO10" s="37" t="n">
        <v>0</v>
      </c>
      <c r="EP10" s="37" t="n">
        <v>0</v>
      </c>
      <c r="EQ10" s="37" t="n">
        <v>1</v>
      </c>
      <c r="ER10" s="37" t="n">
        <v>0</v>
      </c>
      <c r="ES10" s="37" t="n">
        <v>0</v>
      </c>
      <c r="ET10" s="37" t="n">
        <v>0</v>
      </c>
      <c r="EU10" s="37" t="n">
        <v>300</v>
      </c>
      <c r="EV10" s="37" t="n">
        <v>245</v>
      </c>
      <c r="EW10" s="37" t="n">
        <v>0</v>
      </c>
      <c r="EX10" s="37" t="n">
        <v>105</v>
      </c>
      <c r="EY10" s="37" t="n">
        <v>0</v>
      </c>
      <c r="EZ10" s="37" t="n">
        <v>54</v>
      </c>
      <c r="FA10" s="37" t="n">
        <v>37</v>
      </c>
      <c r="FB10" s="37" t="n">
        <v>0</v>
      </c>
      <c r="FC10" s="37" t="n">
        <v>9</v>
      </c>
      <c r="FD10" s="37" t="n">
        <v>0</v>
      </c>
      <c r="FE10" s="37" t="n">
        <v>9</v>
      </c>
      <c r="FF10" s="37" t="n">
        <v>9</v>
      </c>
      <c r="FG10" s="37" t="n">
        <v>0</v>
      </c>
      <c r="FH10" s="37" t="n">
        <v>9</v>
      </c>
      <c r="FI10" s="37" t="n">
        <v>0</v>
      </c>
      <c r="FJ10" s="37" t="n">
        <v>1307</v>
      </c>
      <c r="FK10" s="37" t="n">
        <v>1219</v>
      </c>
      <c r="FL10" s="37" t="n">
        <v>0</v>
      </c>
      <c r="FM10" s="37" t="n">
        <v>702</v>
      </c>
      <c r="FN10" s="37" t="n">
        <v>0</v>
      </c>
      <c r="FO10" s="37" t="n">
        <v>1335</v>
      </c>
      <c r="FP10" s="37" t="n">
        <v>1311</v>
      </c>
      <c r="FQ10" s="37" t="n">
        <v>1</v>
      </c>
      <c r="FR10" s="37" t="n">
        <v>727</v>
      </c>
      <c r="FS10" s="37" t="n">
        <v>2</v>
      </c>
      <c r="FT10" s="37" t="n">
        <v>702</v>
      </c>
      <c r="FU10" s="37" t="n">
        <v>613</v>
      </c>
      <c r="FV10" s="37" t="n">
        <v>0</v>
      </c>
      <c r="FW10" s="37" t="n">
        <v>316</v>
      </c>
      <c r="FX10" s="37" t="n">
        <v>0</v>
      </c>
      <c r="FY10" s="37" t="n">
        <v>1109</v>
      </c>
      <c r="FZ10" s="37" t="n">
        <v>1008</v>
      </c>
      <c r="GA10" s="37" t="n">
        <v>0</v>
      </c>
      <c r="GB10" s="37" t="n">
        <v>303</v>
      </c>
      <c r="GC10" s="37" t="n">
        <v>0</v>
      </c>
      <c r="GD10" s="37" t="n">
        <v>1222</v>
      </c>
      <c r="GE10" s="37" t="n">
        <v>1095</v>
      </c>
      <c r="GF10" s="37" t="n">
        <v>0</v>
      </c>
      <c r="GG10" s="37" t="n">
        <v>223</v>
      </c>
      <c r="GH10" s="37" t="n">
        <v>0</v>
      </c>
      <c r="GI10" s="37" t="n">
        <v>23</v>
      </c>
      <c r="GJ10" s="37" t="n">
        <v>10</v>
      </c>
      <c r="GK10" s="37" t="n">
        <v>0</v>
      </c>
      <c r="GL10" s="37" t="n">
        <v>0</v>
      </c>
      <c r="GM10" s="37" t="n">
        <v>0</v>
      </c>
      <c r="GN10" s="37" t="n">
        <v>7</v>
      </c>
      <c r="GO10" s="37" t="n">
        <v>5</v>
      </c>
      <c r="GP10" s="37" t="n">
        <v>0</v>
      </c>
      <c r="GQ10" s="37" t="n">
        <v>0</v>
      </c>
      <c r="GR10" s="37" t="n">
        <v>0</v>
      </c>
      <c r="GS10" s="37" t="n">
        <v>1442</v>
      </c>
      <c r="GT10" s="37" t="n">
        <v>858</v>
      </c>
      <c r="GU10" s="37" t="n">
        <v>0</v>
      </c>
      <c r="GV10" s="37" t="n">
        <v>0</v>
      </c>
      <c r="GW10" s="37" t="n">
        <v>0</v>
      </c>
      <c r="GX10" s="37" t="n">
        <v>685</v>
      </c>
      <c r="GY10" s="37" t="n">
        <v>475</v>
      </c>
      <c r="GZ10" s="37" t="n">
        <v>0</v>
      </c>
      <c r="HA10" s="37" t="n">
        <v>0</v>
      </c>
      <c r="HB10" s="37" t="n">
        <v>0</v>
      </c>
      <c r="HC10" s="37" t="n">
        <v>19</v>
      </c>
      <c r="HD10" s="37" t="n">
        <v>0</v>
      </c>
      <c r="HE10" s="37" t="n">
        <v>0</v>
      </c>
      <c r="HF10" s="37" t="n">
        <v>0</v>
      </c>
      <c r="HG10" s="37" t="n">
        <v>0</v>
      </c>
      <c r="HH10" s="58" t="n">
        <f aca="false">(L10+N10)/B10</f>
        <v>0.826573478567977</v>
      </c>
      <c r="HI10" s="59" t="n">
        <f aca="false">(M10+N10)/B10</f>
        <v>0.779843116844492</v>
      </c>
      <c r="HJ10" s="40" t="n">
        <f aca="false">O10/(E10+F10+G10)</f>
        <v>0.591071186746716</v>
      </c>
      <c r="HK10" s="60" t="n">
        <f aca="false">P10/(F10+G10)</f>
        <v>0.215764226240581</v>
      </c>
      <c r="HL10" s="61" t="n">
        <f aca="false">L10/H10</f>
        <v>0.899132853403141</v>
      </c>
      <c r="HM10" s="62" t="n">
        <f aca="false">M10/I10</f>
        <v>0.869811558316196</v>
      </c>
      <c r="HN10" s="63" t="n">
        <f aca="false">N10/J10</f>
        <v>0.988235294117647</v>
      </c>
      <c r="HO10" s="64" t="n">
        <f aca="false">O10/K10</f>
        <v>0.718503072870939</v>
      </c>
      <c r="HP10" s="65" t="n">
        <f aca="false">(V10+AA10+AF10+FE10+X10+AC10+AH10+FG10)/G10</f>
        <v>1.05278255880666</v>
      </c>
      <c r="HQ10" s="65" t="n">
        <f aca="false">(W10+AB10+AG10+FF10+X10+AC10+AH10+FG10)/G10</f>
        <v>1.0364314400459</v>
      </c>
      <c r="HR10" s="65" t="n">
        <f aca="false">(Y10+AD10+AI10+FH10)/G10</f>
        <v>0.973895582329317</v>
      </c>
      <c r="HS10" s="65" t="n">
        <f aca="false">P10/G10</f>
        <v>1.2205966724039</v>
      </c>
      <c r="HT10" s="65" t="n">
        <f aca="false">(Q10+AK10+AP10+AU10+AZ10+BE10+BJ10+BO10+BT10+BY10+CD10+CN10+CS10+CX10+DC10+DH10+DM10+DR10+DW10+EB10+EG10+EK10+EP10+EU10+EZ10+FJ10+FO10+FT10+S10+AM10+AR10+AW10+BB10+BG10+BL10+BQ10+BV10+CA10+CF10+CP10+CU10+CZ10+DE10+DJ10+DO10+DT10+DY10+ED10+EI10+EM10+ER10+EW10+FB10+FL10+FQ10+FV10)/F10</f>
        <v>0.858043930863711</v>
      </c>
      <c r="HU10" s="65" t="n">
        <f aca="false">(R10+AL10+AQ10+AV10+BA10+BF10+BK10+BP10+BU10+BZ10+CE10+CO10+CT10+CY10+DD10+DI10+DN10+DS10+DX10+EC10+EH10+EL10+EQ10+EV10+FA10+FK10+FP10+FU10+S10+AM10+AR10+AW10+BB10+BG10+BL10+BQ10+BV10+CA10+CF10+CP10+CU10+CZ10+DE10+DJ10+DO10+DT10+DY10+ED10+EI10+EM10+ER10+EW10+FB10+FL10+FQ10+FV10)/F10</f>
        <v>0.856996784645141</v>
      </c>
      <c r="HV10" s="66" t="n">
        <f aca="false">(T10+AN10+AS10+AX10+BC10+BH10+BM10+BR10+BW10+CB10+CG10+CQ10+CV10+DA10+DF10+DK10+DP10+DU10+DZ10+EE10+EJ10+EN10+ES10+EX10+FC10+FM10+FR10+FW10)/F10</f>
        <v>0.56502778017321</v>
      </c>
      <c r="HW10" s="65" t="n">
        <f aca="false">(U10+AO10+AT10)/F10</f>
        <v>0.0683724883889963</v>
      </c>
      <c r="HX10" s="65" t="n">
        <f aca="false">(FY10+GD10)/E10</f>
        <v>0.9583127775037</v>
      </c>
      <c r="HY10" s="65" t="n">
        <f aca="false">(FZ10+GE10)/E10</f>
        <v>0.864578194375925</v>
      </c>
      <c r="HZ10" s="65" t="n">
        <f aca="false">(GB10+GG10)/E10</f>
        <v>0.216247327742148</v>
      </c>
      <c r="IA10" s="65" t="n">
        <f aca="false">(GI10+GN10+GS10+GX10)/D10</f>
        <v>0.771183410797283</v>
      </c>
      <c r="IB10" s="65" t="n">
        <f aca="false">(GJ10+GO10+GT10+GY10)/D10</f>
        <v>0.481944941008223</v>
      </c>
      <c r="IC10" s="46" t="n">
        <f aca="false">HC10/C10</f>
        <v>0.023142509135201</v>
      </c>
      <c r="ID10" s="46" t="n">
        <f aca="false">HD10/C10</f>
        <v>0</v>
      </c>
    </row>
    <row r="11" s="48" customFormat="true" ht="13.8" hidden="false" customHeight="false" outlineLevel="0" collapsed="false">
      <c r="A11" s="49" t="s">
        <v>98</v>
      </c>
      <c r="B11" s="50" t="n">
        <v>8353</v>
      </c>
      <c r="C11" s="29" t="n">
        <v>299</v>
      </c>
      <c r="D11" s="51" t="n">
        <v>1125.2</v>
      </c>
      <c r="E11" s="52" t="n">
        <v>868.8</v>
      </c>
      <c r="F11" s="53" t="n">
        <v>4746</v>
      </c>
      <c r="G11" s="54" t="n">
        <v>737</v>
      </c>
      <c r="H11" s="55" t="n">
        <v>7405</v>
      </c>
      <c r="I11" s="55" t="n">
        <v>7556</v>
      </c>
      <c r="J11" s="55" t="n">
        <v>75</v>
      </c>
      <c r="K11" s="55" t="n">
        <v>3891</v>
      </c>
      <c r="L11" s="35" t="n">
        <f aca="false">Q11+V11+AA11+AF11+AK11+AP11+AU11+AZ11+BE11+BJ11+BO11+BT11+BY11+CD11+CI11+CN11+CS11+CX11+DC11+DH11+DM11+DR11+DW11+EB11+EB11+EG11+EK11+EP11+EU11+EZ11+FE11+FJ11+FO11+FT11+FY11+GD11+GI11+GN11+GS11+GX11+HC11</f>
        <v>7288</v>
      </c>
      <c r="M11" s="35" t="n">
        <f aca="false">R11+W11+AB11+AG11+AL11+AQ11+AV11+BA11+BF11+BK11+BP11+BU11+BZ11+CE11+CJ11+CO11+CT11+DD11+DI11+DN11+DS11+DX11+EC11+EH11+EL11+EQ11+EV11+FA11+CY11+FK11+FP11+FU11+FZ11+GE11+FF11+GJ11+GO11+GT11+GY11+HD11</f>
        <v>6720</v>
      </c>
      <c r="N11" s="56" t="n">
        <v>75</v>
      </c>
      <c r="O11" s="57" t="n">
        <f aca="false">T11+Y11+AD11+AI11+DZ11+FH11+AN11+AS11+AX11+BC11+BH11+BM11+BR11+BW11+CB11+CG11+CL11+CQ11+CV11+DF11+DK11+DP11+DU11+EE11+EJ11+EN11+ES11+EX11+FC11+FM11+FR11+FW11+GB11+GG11+DA11+GL11+GQ11+GV11+HA11</f>
        <v>3000</v>
      </c>
      <c r="P11" s="57" t="n">
        <f aca="false">U11+Z11+AE11+AJ11+EA11+FI11+AO11+AT11+AY11+BD11+BI11+BN11+BS11+BX11+CC11+CH11+CM11+CR11+CW11+DG11+DL11+DQ11+DV11+EF11+EO11+ET11+EY11+FD11+FN11+FS11+FX11+GC11+GH11+DB11+GM11+GR11+GW11+HB11</f>
        <v>580</v>
      </c>
      <c r="Q11" s="37" t="n">
        <v>155</v>
      </c>
      <c r="R11" s="37" t="n">
        <v>156</v>
      </c>
      <c r="S11" s="37" t="n">
        <v>1</v>
      </c>
      <c r="T11" s="37" t="n">
        <v>114</v>
      </c>
      <c r="U11" s="37" t="n">
        <v>36</v>
      </c>
      <c r="V11" s="37" t="n">
        <v>155</v>
      </c>
      <c r="W11" s="37" t="n">
        <v>158</v>
      </c>
      <c r="X11" s="37" t="n">
        <v>0</v>
      </c>
      <c r="Y11" s="37" t="n">
        <v>141</v>
      </c>
      <c r="Z11" s="37" t="n">
        <v>77</v>
      </c>
      <c r="AA11" s="37" t="n">
        <v>208</v>
      </c>
      <c r="AB11" s="37" t="n">
        <v>222</v>
      </c>
      <c r="AC11" s="37" t="n">
        <v>0</v>
      </c>
      <c r="AD11" s="37" t="n">
        <v>178</v>
      </c>
      <c r="AE11" s="37" t="n">
        <v>97</v>
      </c>
      <c r="AF11" s="37" t="n">
        <v>471</v>
      </c>
      <c r="AG11" s="37" t="n">
        <v>461</v>
      </c>
      <c r="AH11" s="37" t="n">
        <v>1</v>
      </c>
      <c r="AI11" s="37" t="n">
        <v>343</v>
      </c>
      <c r="AJ11" s="37" t="n">
        <v>109</v>
      </c>
      <c r="AK11" s="37" t="n">
        <v>179</v>
      </c>
      <c r="AL11" s="37" t="n">
        <v>177</v>
      </c>
      <c r="AM11" s="37" t="n">
        <v>2</v>
      </c>
      <c r="AN11" s="37" t="n">
        <v>200</v>
      </c>
      <c r="AO11" s="37" t="n">
        <v>72</v>
      </c>
      <c r="AP11" s="37" t="n">
        <v>219</v>
      </c>
      <c r="AQ11" s="37" t="n">
        <v>221</v>
      </c>
      <c r="AR11" s="37" t="n">
        <v>2</v>
      </c>
      <c r="AS11" s="37" t="n">
        <v>186</v>
      </c>
      <c r="AT11" s="37" t="n">
        <v>60</v>
      </c>
      <c r="AU11" s="37" t="n">
        <v>277</v>
      </c>
      <c r="AV11" s="37" t="n">
        <v>273</v>
      </c>
      <c r="AW11" s="37" t="n">
        <v>1</v>
      </c>
      <c r="AX11" s="37" t="n">
        <v>232</v>
      </c>
      <c r="AY11" s="37" t="n">
        <v>55</v>
      </c>
      <c r="AZ11" s="37" t="n">
        <v>334</v>
      </c>
      <c r="BA11" s="37" t="n">
        <v>327</v>
      </c>
      <c r="BB11" s="37" t="n">
        <v>9</v>
      </c>
      <c r="BC11" s="37" t="n">
        <v>233</v>
      </c>
      <c r="BD11" s="37" t="n">
        <v>51</v>
      </c>
      <c r="BE11" s="37" t="n">
        <v>327</v>
      </c>
      <c r="BF11" s="37" t="n">
        <v>304</v>
      </c>
      <c r="BG11" s="37" t="n">
        <v>44</v>
      </c>
      <c r="BH11" s="37" t="n">
        <v>239</v>
      </c>
      <c r="BI11" s="37" t="n">
        <v>7</v>
      </c>
      <c r="BJ11" s="37" t="n">
        <v>412</v>
      </c>
      <c r="BK11" s="37" t="n">
        <v>420</v>
      </c>
      <c r="BL11" s="37" t="n">
        <v>10</v>
      </c>
      <c r="BM11" s="37" t="n">
        <v>195</v>
      </c>
      <c r="BN11" s="37" t="n">
        <v>6</v>
      </c>
      <c r="BO11" s="37" t="n">
        <v>256</v>
      </c>
      <c r="BP11" s="37" t="n">
        <v>316</v>
      </c>
      <c r="BQ11" s="37" t="n">
        <v>1</v>
      </c>
      <c r="BR11" s="37" t="n">
        <v>51</v>
      </c>
      <c r="BS11" s="37" t="n">
        <v>2</v>
      </c>
      <c r="BT11" s="37" t="n">
        <v>0</v>
      </c>
      <c r="BU11" s="37" t="n">
        <v>0</v>
      </c>
      <c r="BV11" s="37" t="n">
        <v>0</v>
      </c>
      <c r="BW11" s="37" t="n">
        <v>0</v>
      </c>
      <c r="BX11" s="37" t="n">
        <v>0</v>
      </c>
      <c r="BY11" s="37" t="n">
        <v>0</v>
      </c>
      <c r="BZ11" s="37" t="n">
        <v>0</v>
      </c>
      <c r="CA11" s="37" t="n">
        <v>0</v>
      </c>
      <c r="CB11" s="37" t="n">
        <v>0</v>
      </c>
      <c r="CC11" s="37" t="n">
        <v>0</v>
      </c>
      <c r="CD11" s="37" t="n">
        <v>0</v>
      </c>
      <c r="CE11" s="37" t="n">
        <v>0</v>
      </c>
      <c r="CF11" s="37" t="n">
        <v>0</v>
      </c>
      <c r="CG11" s="37" t="n">
        <v>0</v>
      </c>
      <c r="CH11" s="37" t="n">
        <v>0</v>
      </c>
      <c r="CI11" s="37" t="n">
        <v>0</v>
      </c>
      <c r="CJ11" s="37" t="n">
        <v>0</v>
      </c>
      <c r="CK11" s="37" t="n">
        <v>0</v>
      </c>
      <c r="CL11" s="37" t="n">
        <v>0</v>
      </c>
      <c r="CM11" s="37" t="n">
        <v>0</v>
      </c>
      <c r="CN11" s="37" t="n">
        <v>721</v>
      </c>
      <c r="CO11" s="37" t="n">
        <v>698</v>
      </c>
      <c r="CP11" s="37" t="n">
        <v>3</v>
      </c>
      <c r="CQ11" s="37" t="n">
        <v>183</v>
      </c>
      <c r="CR11" s="37" t="n">
        <v>2</v>
      </c>
      <c r="CS11" s="37" t="n">
        <v>17</v>
      </c>
      <c r="CT11" s="37" t="n">
        <v>17</v>
      </c>
      <c r="CU11" s="37" t="n">
        <v>0</v>
      </c>
      <c r="CV11" s="37" t="n">
        <v>0</v>
      </c>
      <c r="CW11" s="37" t="n">
        <v>0</v>
      </c>
      <c r="CX11" s="37" t="n">
        <v>14</v>
      </c>
      <c r="CY11" s="37" t="n">
        <v>14</v>
      </c>
      <c r="CZ11" s="37" t="n">
        <v>0</v>
      </c>
      <c r="DA11" s="37" t="n">
        <v>1</v>
      </c>
      <c r="DB11" s="37" t="n">
        <v>0</v>
      </c>
      <c r="DC11" s="37" t="n">
        <v>67</v>
      </c>
      <c r="DD11" s="37" t="n">
        <v>67</v>
      </c>
      <c r="DE11" s="37" t="n">
        <v>0</v>
      </c>
      <c r="DF11" s="37" t="n">
        <v>13</v>
      </c>
      <c r="DG11" s="37" t="n">
        <v>0</v>
      </c>
      <c r="DH11" s="37" t="n">
        <v>15</v>
      </c>
      <c r="DI11" s="37" t="n">
        <v>15</v>
      </c>
      <c r="DJ11" s="37" t="n">
        <v>0</v>
      </c>
      <c r="DK11" s="37" t="n">
        <v>0</v>
      </c>
      <c r="DL11" s="37" t="n">
        <v>0</v>
      </c>
      <c r="DM11" s="37" t="n">
        <v>0</v>
      </c>
      <c r="DN11" s="37" t="n">
        <v>0</v>
      </c>
      <c r="DO11" s="37" t="n">
        <v>0</v>
      </c>
      <c r="DP11" s="37" t="n">
        <v>0</v>
      </c>
      <c r="DQ11" s="37" t="n">
        <v>0</v>
      </c>
      <c r="DR11" s="37" t="n">
        <v>0</v>
      </c>
      <c r="DS11" s="37" t="n">
        <v>0</v>
      </c>
      <c r="DT11" s="37" t="n">
        <v>0</v>
      </c>
      <c r="DU11" s="37" t="n">
        <v>0</v>
      </c>
      <c r="DV11" s="37" t="n">
        <v>0</v>
      </c>
      <c r="DW11" s="37" t="n">
        <v>466</v>
      </c>
      <c r="DX11" s="37" t="n">
        <v>468</v>
      </c>
      <c r="DY11" s="37" t="n">
        <v>0</v>
      </c>
      <c r="DZ11" s="37" t="n">
        <v>127</v>
      </c>
      <c r="EA11" s="37" t="n">
        <v>2</v>
      </c>
      <c r="EB11" s="37" t="n">
        <v>0</v>
      </c>
      <c r="EC11" s="37" t="n">
        <v>0</v>
      </c>
      <c r="ED11" s="37" t="n">
        <v>0</v>
      </c>
      <c r="EE11" s="37" t="n">
        <v>0</v>
      </c>
      <c r="EF11" s="37" t="n">
        <v>0</v>
      </c>
      <c r="EG11" s="37" t="n">
        <v>14</v>
      </c>
      <c r="EH11" s="37" t="n">
        <v>14</v>
      </c>
      <c r="EI11" s="37" t="n">
        <v>0</v>
      </c>
      <c r="EJ11" s="37" t="n">
        <v>0</v>
      </c>
      <c r="EK11" s="37" t="n">
        <v>0</v>
      </c>
      <c r="EL11" s="37" t="n">
        <v>0</v>
      </c>
      <c r="EM11" s="37" t="n">
        <v>0</v>
      </c>
      <c r="EN11" s="37" t="n">
        <v>0</v>
      </c>
      <c r="EO11" s="37" t="n">
        <v>0</v>
      </c>
      <c r="EP11" s="37" t="n">
        <v>0</v>
      </c>
      <c r="EQ11" s="37" t="n">
        <v>0</v>
      </c>
      <c r="ER11" s="37" t="n">
        <v>0</v>
      </c>
      <c r="ES11" s="37" t="n">
        <v>0</v>
      </c>
      <c r="ET11" s="37" t="n">
        <v>0</v>
      </c>
      <c r="EU11" s="37" t="n">
        <v>0</v>
      </c>
      <c r="EV11" s="37" t="n">
        <v>0</v>
      </c>
      <c r="EW11" s="37" t="n">
        <v>0</v>
      </c>
      <c r="EX11" s="37" t="n">
        <v>0</v>
      </c>
      <c r="EY11" s="37" t="n">
        <v>0</v>
      </c>
      <c r="EZ11" s="37" t="n">
        <v>0</v>
      </c>
      <c r="FA11" s="37" t="n">
        <v>0</v>
      </c>
      <c r="FB11" s="37" t="n">
        <v>0</v>
      </c>
      <c r="FC11" s="37" t="n">
        <v>0</v>
      </c>
      <c r="FD11" s="37" t="n">
        <v>0</v>
      </c>
      <c r="FE11" s="37" t="n">
        <v>0</v>
      </c>
      <c r="FF11" s="37" t="n">
        <v>0</v>
      </c>
      <c r="FG11" s="37" t="n">
        <v>0</v>
      </c>
      <c r="FH11" s="37" t="n">
        <v>0</v>
      </c>
      <c r="FI11" s="37" t="n">
        <v>0</v>
      </c>
      <c r="FJ11" s="37" t="n">
        <v>399</v>
      </c>
      <c r="FK11" s="37" t="n">
        <v>409</v>
      </c>
      <c r="FL11" s="37" t="n">
        <v>1</v>
      </c>
      <c r="FM11" s="37" t="n">
        <v>227</v>
      </c>
      <c r="FN11" s="37" t="n">
        <v>3</v>
      </c>
      <c r="FO11" s="37" t="n">
        <v>486</v>
      </c>
      <c r="FP11" s="37" t="n">
        <v>485</v>
      </c>
      <c r="FQ11" s="37" t="n">
        <v>1</v>
      </c>
      <c r="FR11" s="37" t="n">
        <v>209</v>
      </c>
      <c r="FS11" s="37" t="n">
        <v>1</v>
      </c>
      <c r="FT11" s="37" t="n">
        <v>238</v>
      </c>
      <c r="FU11" s="37" t="n">
        <v>234</v>
      </c>
      <c r="FV11" s="37" t="n">
        <v>0</v>
      </c>
      <c r="FW11" s="37" t="n">
        <v>71</v>
      </c>
      <c r="FX11" s="37" t="n">
        <v>0</v>
      </c>
      <c r="FY11" s="37" t="n">
        <v>430</v>
      </c>
      <c r="FZ11" s="37" t="n">
        <v>371</v>
      </c>
      <c r="GA11" s="37" t="n">
        <v>0</v>
      </c>
      <c r="GB11" s="37" t="n">
        <v>29</v>
      </c>
      <c r="GC11" s="37" t="n">
        <v>0</v>
      </c>
      <c r="GD11" s="37" t="n">
        <v>472</v>
      </c>
      <c r="GE11" s="37" t="n">
        <v>327</v>
      </c>
      <c r="GF11" s="37" t="n">
        <v>0</v>
      </c>
      <c r="GG11" s="37" t="n">
        <v>28</v>
      </c>
      <c r="GH11" s="37" t="n">
        <v>0</v>
      </c>
      <c r="GI11" s="37" t="n">
        <v>7</v>
      </c>
      <c r="GJ11" s="37" t="n">
        <v>7</v>
      </c>
      <c r="GK11" s="37" t="n">
        <v>0</v>
      </c>
      <c r="GL11" s="37" t="n">
        <v>0</v>
      </c>
      <c r="GM11" s="37" t="n">
        <v>0</v>
      </c>
      <c r="GN11" s="37" t="n">
        <v>11</v>
      </c>
      <c r="GO11" s="37" t="n">
        <v>11</v>
      </c>
      <c r="GP11" s="37" t="n">
        <v>0</v>
      </c>
      <c r="GQ11" s="37" t="n">
        <v>0</v>
      </c>
      <c r="GR11" s="37" t="n">
        <v>0</v>
      </c>
      <c r="GS11" s="37" t="n">
        <v>671</v>
      </c>
      <c r="GT11" s="37" t="n">
        <v>379</v>
      </c>
      <c r="GU11" s="37" t="n">
        <v>0</v>
      </c>
      <c r="GV11" s="37" t="n">
        <v>0</v>
      </c>
      <c r="GW11" s="37" t="n">
        <v>0</v>
      </c>
      <c r="GX11" s="37" t="n">
        <v>267</v>
      </c>
      <c r="GY11" s="37" t="n">
        <v>169</v>
      </c>
      <c r="GZ11" s="37" t="n">
        <v>0</v>
      </c>
      <c r="HA11" s="37" t="n">
        <v>0</v>
      </c>
      <c r="HB11" s="37" t="n">
        <v>0</v>
      </c>
      <c r="HC11" s="37" t="n">
        <v>0</v>
      </c>
      <c r="HD11" s="37" t="n">
        <v>0</v>
      </c>
      <c r="HE11" s="37" t="n">
        <v>0</v>
      </c>
      <c r="HF11" s="37" t="n">
        <v>0</v>
      </c>
      <c r="HG11" s="37" t="n">
        <v>0</v>
      </c>
      <c r="HH11" s="58" t="n">
        <f aca="false">(L11+N11)/B11</f>
        <v>0.881479707889381</v>
      </c>
      <c r="HI11" s="59" t="n">
        <f aca="false">(M11+N11)/B11</f>
        <v>0.813480186759248</v>
      </c>
      <c r="HJ11" s="40" t="n">
        <f aca="false">O11/(E11+F11+G11)</f>
        <v>0.472307062564942</v>
      </c>
      <c r="HK11" s="60" t="n">
        <f aca="false">P11/(F11+G11)</f>
        <v>0.105781506474558</v>
      </c>
      <c r="HL11" s="61" t="n">
        <f aca="false">L11/H11</f>
        <v>0.984199864956111</v>
      </c>
      <c r="HM11" s="62" t="n">
        <f aca="false">M11/I11</f>
        <v>0.88935944944415</v>
      </c>
      <c r="HN11" s="63" t="n">
        <f aca="false">N11/J11</f>
        <v>1</v>
      </c>
      <c r="HO11" s="64" t="n">
        <f aca="false">O11/K11</f>
        <v>0.771010023130301</v>
      </c>
      <c r="HP11" s="65" t="n">
        <f aca="false">(V11+AA11+AF11+FE11+X11+AC11+AH11+FG11)/G11</f>
        <v>1.13297150610583</v>
      </c>
      <c r="HQ11" s="65" t="n">
        <f aca="false">(W11+AB11+AG11+FF11+X11+AC11+AH11+FG11)/G11</f>
        <v>1.14246947082768</v>
      </c>
      <c r="HR11" s="65" t="n">
        <f aca="false">(Y11+AD11+AI11+FH11)/G11</f>
        <v>0.898236092265943</v>
      </c>
      <c r="HS11" s="65" t="n">
        <f aca="false">P11/G11</f>
        <v>0.786974219810041</v>
      </c>
      <c r="HT11" s="65" t="n">
        <f aca="false">(Q11+AK11+AP11+AU11+AZ11+BE11+BJ11+BO11+BT11+BY11+CD11+CN11+CS11+CX11+DC11+DH11+DM11+DR11+DW11+EB11+EG11+EK11+EP11+EU11+EZ11+FJ11+FO11+FT11+S11+AM11+AR11+AW11+BB11+BG11+BL11+BQ11+BV11+CA11+CF11+CP11+CU11+CZ11+DE11+DJ11+DO11+DT11+DY11+ED11+EI11+EM11+ER11+EW11+FB11+FL11+FQ11+FV11)/F11</f>
        <v>0.984197218710493</v>
      </c>
      <c r="HU11" s="65" t="n">
        <f aca="false">(R11+AL11+AQ11+AV11+BA11+BF11+BK11+BP11+BU11+BZ11+CE11+CO11+CT11+CY11+DD11+DI11+DN11+DS11+DX11+EC11+EH11+EL11+EQ11+EV11+FA11+FK11+FP11+FU11+S11+AM11+AR11+AW11+BB11+BG11+BL11+BQ11+BV11+CA11+CF11+CP11+CU11+CZ11+DE11+DJ11+DO11+DT11+DY11+ED11+EI11+EM11+ER11+EW11+FB11+FL11+FQ11+FV11)/F11</f>
        <v>0.988200589970501</v>
      </c>
      <c r="HV11" s="66" t="n">
        <f aca="false">(T11+AN11+AS11+AX11+BC11+BH11+BM11+BR11+BW11+CB11+CG11+CQ11+CV11+DA11+DF11+DK11+DP11+DU11+DZ11+EE11+EJ11+EN11+ES11+EX11+FC11+FM11+FR11+FW11)/F11</f>
        <v>0.480615254951538</v>
      </c>
      <c r="HW11" s="65" t="n">
        <f aca="false">(U11+AO11+AT11)/F11</f>
        <v>0.0353982300884956</v>
      </c>
      <c r="HX11" s="65" t="n">
        <f aca="false">(FY11+GD11)/E11</f>
        <v>1.03821362799263</v>
      </c>
      <c r="HY11" s="65" t="n">
        <f aca="false">(FZ11+GE11)/E11</f>
        <v>0.803406998158379</v>
      </c>
      <c r="HZ11" s="65" t="n">
        <f aca="false">(GB11+GG11)/E11</f>
        <v>0.0656077348066298</v>
      </c>
      <c r="IA11" s="65" t="n">
        <f aca="false">(GI11+GN11+GS11+GX11)/D11</f>
        <v>0.84962673302524</v>
      </c>
      <c r="IB11" s="65" t="n">
        <f aca="false">(GJ11+GO11+GT11+GY11)/D11</f>
        <v>0.503021685033772</v>
      </c>
      <c r="IC11" s="46" t="n">
        <f aca="false">HC11/C11</f>
        <v>0</v>
      </c>
      <c r="ID11" s="46" t="n">
        <f aca="false">HD11/C11</f>
        <v>0</v>
      </c>
    </row>
    <row r="12" s="48" customFormat="true" ht="13.8" hidden="false" customHeight="false" outlineLevel="0" collapsed="false">
      <c r="A12" s="49" t="s">
        <v>99</v>
      </c>
      <c r="B12" s="50" t="n">
        <v>18218</v>
      </c>
      <c r="C12" s="29" t="n">
        <v>513</v>
      </c>
      <c r="D12" s="51" t="n">
        <v>1903.6</v>
      </c>
      <c r="E12" s="52" t="n">
        <v>1641.6</v>
      </c>
      <c r="F12" s="53" t="n">
        <v>10819.8</v>
      </c>
      <c r="G12" s="54" t="n">
        <v>2500</v>
      </c>
      <c r="H12" s="55" t="n">
        <v>16627</v>
      </c>
      <c r="I12" s="55" t="n">
        <f aca="false">120+17856</f>
        <v>17976</v>
      </c>
      <c r="J12" s="55" t="n">
        <v>175</v>
      </c>
      <c r="K12" s="55" t="n">
        <f aca="false">504+12362</f>
        <v>12866</v>
      </c>
      <c r="L12" s="35" t="n">
        <f aca="false">Q12+V12+AA12+AF12+AK12+AP12+AU12+AZ12+BE12+BJ12+BO12+BT12+BY12+CD12+CI12+CN12+CS12+CX12+DC12+DH12+DM12+DR12+DW12+EB12+EB12+EG12+EK12+EP12+EU12+EZ12+FE12+FJ12+FO12+FT12+FY12+GD12+GI12+GN12+GS12+GX12+HC12</f>
        <v>15844</v>
      </c>
      <c r="M12" s="35" t="n">
        <f aca="false">R12+W12+AB12+AG12+AL12+AQ12+AV12+BA12+BF12+BK12+BP12+BU12+BZ12+CE12+CJ12+CO12+CT12+DD12+DI12+DN12+DS12+DX12+EC12+EH12+EL12+EQ12+EV12+FA12+CY12+FK12+FP12+FU12+FZ12+GE12+FF12+GJ12+GO12+GT12+GY12+HD12</f>
        <v>14166</v>
      </c>
      <c r="N12" s="56" t="n">
        <v>175</v>
      </c>
      <c r="O12" s="57" t="n">
        <f aca="false">T12+Y12+AD12+AI12+DZ12+FH12+AN12+AS12+AX12+BC12+BH12+BM12+BR12+BW12+CB12+CG12+CL12+CQ12+CV12+DF12+DK12+DP12+DU12+EE12+EJ12+EN12+ES12+EX12+FC12+FM12+FR12+FW12+GB12+GG12+DA12+GL12+GQ12+GV12+HA12</f>
        <v>8575</v>
      </c>
      <c r="P12" s="57" t="n">
        <f aca="false">U12+Z12+AE12+AJ12+EA12+FI12+AO12+AT12+AY12+BD12+BI12+BN12+BS12+BX12+CC12+CH12+CM12+CR12+CW12+DG12+DL12+DQ12+DV12+EF12+EO12+ET12+EY12+FD12+FN12+FS12+FX12+GC12+GH12+DB12+GM12+GR12+GW12+HB12</f>
        <v>1914</v>
      </c>
      <c r="Q12" s="37" t="n">
        <v>337</v>
      </c>
      <c r="R12" s="37" t="n">
        <v>311</v>
      </c>
      <c r="S12" s="37" t="n">
        <v>1</v>
      </c>
      <c r="T12" s="37" t="n">
        <v>199</v>
      </c>
      <c r="U12" s="37" t="n">
        <v>40</v>
      </c>
      <c r="V12" s="37" t="n">
        <v>442</v>
      </c>
      <c r="W12" s="37" t="n">
        <v>436</v>
      </c>
      <c r="X12" s="37" t="n">
        <v>0</v>
      </c>
      <c r="Y12" s="37" t="n">
        <v>419</v>
      </c>
      <c r="Z12" s="37" t="n">
        <v>342</v>
      </c>
      <c r="AA12" s="37" t="n">
        <v>829</v>
      </c>
      <c r="AB12" s="37" t="n">
        <v>816</v>
      </c>
      <c r="AC12" s="37" t="n">
        <v>0</v>
      </c>
      <c r="AD12" s="37" t="n">
        <v>730</v>
      </c>
      <c r="AE12" s="37" t="n">
        <v>536</v>
      </c>
      <c r="AF12" s="37" t="n">
        <v>1277</v>
      </c>
      <c r="AG12" s="37" t="n">
        <v>1264</v>
      </c>
      <c r="AH12" s="37" t="n">
        <v>1</v>
      </c>
      <c r="AI12" s="37" t="n">
        <v>1178</v>
      </c>
      <c r="AJ12" s="37" t="n">
        <v>482</v>
      </c>
      <c r="AK12" s="37" t="n">
        <v>628</v>
      </c>
      <c r="AL12" s="37" t="n">
        <v>688</v>
      </c>
      <c r="AM12" s="37" t="n">
        <v>3</v>
      </c>
      <c r="AN12" s="37" t="n">
        <v>682</v>
      </c>
      <c r="AO12" s="37" t="n">
        <v>144</v>
      </c>
      <c r="AP12" s="37" t="n">
        <v>815</v>
      </c>
      <c r="AQ12" s="37" t="n">
        <v>719</v>
      </c>
      <c r="AR12" s="37" t="n">
        <v>6</v>
      </c>
      <c r="AS12" s="37" t="n">
        <v>763</v>
      </c>
      <c r="AT12" s="37" t="n">
        <v>129</v>
      </c>
      <c r="AU12" s="37" t="n">
        <v>867</v>
      </c>
      <c r="AV12" s="37" t="n">
        <v>922</v>
      </c>
      <c r="AW12" s="37" t="n">
        <v>48</v>
      </c>
      <c r="AX12" s="37" t="n">
        <v>766</v>
      </c>
      <c r="AY12" s="37" t="n">
        <v>104</v>
      </c>
      <c r="AZ12" s="37" t="n">
        <v>815</v>
      </c>
      <c r="BA12" s="37" t="n">
        <v>921</v>
      </c>
      <c r="BB12" s="37" t="n">
        <v>109</v>
      </c>
      <c r="BC12" s="37" t="n">
        <v>779</v>
      </c>
      <c r="BD12" s="37" t="n">
        <v>100</v>
      </c>
      <c r="BE12" s="37" t="n">
        <v>1039</v>
      </c>
      <c r="BF12" s="37" t="n">
        <v>1039</v>
      </c>
      <c r="BG12" s="37" t="n">
        <v>0</v>
      </c>
      <c r="BH12" s="37" t="n">
        <v>743</v>
      </c>
      <c r="BI12" s="37" t="n">
        <v>12</v>
      </c>
      <c r="BJ12" s="37" t="n">
        <v>931</v>
      </c>
      <c r="BK12" s="37" t="n">
        <v>984</v>
      </c>
      <c r="BL12" s="37" t="n">
        <v>0</v>
      </c>
      <c r="BM12" s="37" t="n">
        <v>621</v>
      </c>
      <c r="BN12" s="37" t="n">
        <v>7</v>
      </c>
      <c r="BO12" s="37" t="n">
        <v>333</v>
      </c>
      <c r="BP12" s="37" t="n">
        <v>241</v>
      </c>
      <c r="BQ12" s="37" t="n">
        <v>0</v>
      </c>
      <c r="BR12" s="37" t="n">
        <v>0</v>
      </c>
      <c r="BS12" s="37" t="n">
        <v>0</v>
      </c>
      <c r="BT12" s="37" t="n">
        <v>0</v>
      </c>
      <c r="BU12" s="37" t="n">
        <v>0</v>
      </c>
      <c r="BV12" s="37" t="n">
        <v>0</v>
      </c>
      <c r="BW12" s="37" t="n">
        <v>0</v>
      </c>
      <c r="BX12" s="37" t="n">
        <v>0</v>
      </c>
      <c r="BY12" s="37" t="n">
        <v>0</v>
      </c>
      <c r="BZ12" s="37" t="n">
        <v>0</v>
      </c>
      <c r="CA12" s="37" t="n">
        <v>0</v>
      </c>
      <c r="CB12" s="37" t="n">
        <v>0</v>
      </c>
      <c r="CC12" s="37" t="n">
        <v>0</v>
      </c>
      <c r="CD12" s="37" t="n">
        <v>0</v>
      </c>
      <c r="CE12" s="37" t="n">
        <v>0</v>
      </c>
      <c r="CF12" s="37" t="n">
        <v>0</v>
      </c>
      <c r="CG12" s="37" t="n">
        <v>0</v>
      </c>
      <c r="CH12" s="37" t="n">
        <v>0</v>
      </c>
      <c r="CI12" s="37" t="n">
        <v>0</v>
      </c>
      <c r="CJ12" s="37" t="n">
        <v>0</v>
      </c>
      <c r="CK12" s="37" t="n">
        <v>0</v>
      </c>
      <c r="CL12" s="37" t="n">
        <v>0</v>
      </c>
      <c r="CM12" s="37" t="n">
        <v>0</v>
      </c>
      <c r="CN12" s="37" t="n">
        <v>0</v>
      </c>
      <c r="CO12" s="37" t="n">
        <v>0</v>
      </c>
      <c r="CP12" s="37" t="n">
        <v>0</v>
      </c>
      <c r="CQ12" s="37" t="n">
        <v>0</v>
      </c>
      <c r="CR12" s="37" t="n">
        <v>0</v>
      </c>
      <c r="CS12" s="37" t="n">
        <v>160</v>
      </c>
      <c r="CT12" s="37" t="n">
        <v>119</v>
      </c>
      <c r="CU12" s="37" t="n">
        <v>2</v>
      </c>
      <c r="CV12" s="37" t="n">
        <v>0</v>
      </c>
      <c r="CW12" s="37" t="n">
        <v>0</v>
      </c>
      <c r="CX12" s="37" t="n">
        <v>22</v>
      </c>
      <c r="CY12" s="37" t="n">
        <v>5</v>
      </c>
      <c r="CZ12" s="37" t="n">
        <v>0</v>
      </c>
      <c r="DA12" s="37" t="n">
        <v>0</v>
      </c>
      <c r="DB12" s="37" t="n">
        <v>0</v>
      </c>
      <c r="DC12" s="37" t="n">
        <v>114</v>
      </c>
      <c r="DD12" s="37" t="n">
        <v>47</v>
      </c>
      <c r="DE12" s="37" t="n">
        <v>0</v>
      </c>
      <c r="DF12" s="37" t="n">
        <v>0</v>
      </c>
      <c r="DG12" s="37" t="n">
        <v>0</v>
      </c>
      <c r="DH12" s="37" t="n">
        <v>21</v>
      </c>
      <c r="DI12" s="37" t="n">
        <v>5</v>
      </c>
      <c r="DJ12" s="37" t="n">
        <v>0</v>
      </c>
      <c r="DK12" s="37" t="n">
        <v>0</v>
      </c>
      <c r="DL12" s="37" t="n">
        <v>0</v>
      </c>
      <c r="DM12" s="37" t="n">
        <v>0</v>
      </c>
      <c r="DN12" s="37" t="n">
        <v>0</v>
      </c>
      <c r="DO12" s="37" t="n">
        <v>0</v>
      </c>
      <c r="DP12" s="37" t="n">
        <v>0</v>
      </c>
      <c r="DQ12" s="37" t="n">
        <v>0</v>
      </c>
      <c r="DR12" s="37" t="n">
        <v>0</v>
      </c>
      <c r="DS12" s="37" t="n">
        <v>0</v>
      </c>
      <c r="DT12" s="37" t="n">
        <v>0</v>
      </c>
      <c r="DU12" s="37" t="n">
        <v>0</v>
      </c>
      <c r="DV12" s="37" t="n">
        <v>0</v>
      </c>
      <c r="DW12" s="37" t="n">
        <v>614</v>
      </c>
      <c r="DX12" s="37" t="n">
        <v>365</v>
      </c>
      <c r="DY12" s="37" t="n">
        <v>1</v>
      </c>
      <c r="DZ12" s="37" t="n">
        <v>13</v>
      </c>
      <c r="EA12" s="37" t="n">
        <v>0</v>
      </c>
      <c r="EB12" s="37" t="n">
        <v>218</v>
      </c>
      <c r="EC12" s="37" t="n">
        <v>66</v>
      </c>
      <c r="ED12" s="37" t="n">
        <v>1</v>
      </c>
      <c r="EE12" s="37" t="n">
        <v>0</v>
      </c>
      <c r="EF12" s="37" t="n">
        <v>0</v>
      </c>
      <c r="EG12" s="37" t="n">
        <v>15</v>
      </c>
      <c r="EH12" s="37" t="n">
        <v>13</v>
      </c>
      <c r="EI12" s="37" t="n">
        <v>0</v>
      </c>
      <c r="EJ12" s="37" t="n">
        <v>0</v>
      </c>
      <c r="EK12" s="37" t="n">
        <v>52</v>
      </c>
      <c r="EL12" s="37" t="n">
        <v>63</v>
      </c>
      <c r="EM12" s="37" t="n">
        <v>0</v>
      </c>
      <c r="EN12" s="37" t="n">
        <v>0</v>
      </c>
      <c r="EO12" s="37" t="n">
        <v>0</v>
      </c>
      <c r="EP12" s="37" t="n">
        <v>0</v>
      </c>
      <c r="EQ12" s="37" t="n">
        <v>0</v>
      </c>
      <c r="ER12" s="37" t="n">
        <v>0</v>
      </c>
      <c r="ES12" s="37" t="n">
        <v>0</v>
      </c>
      <c r="ET12" s="37" t="n">
        <v>0</v>
      </c>
      <c r="EU12" s="37" t="n">
        <v>20</v>
      </c>
      <c r="EV12" s="37" t="n">
        <v>0</v>
      </c>
      <c r="EW12" s="37" t="n">
        <v>3</v>
      </c>
      <c r="EX12" s="37" t="n">
        <v>0</v>
      </c>
      <c r="EY12" s="37" t="n">
        <v>0</v>
      </c>
      <c r="EZ12" s="37" t="n">
        <v>32</v>
      </c>
      <c r="FA12" s="37" t="n">
        <v>14</v>
      </c>
      <c r="FB12" s="37" t="n">
        <v>0</v>
      </c>
      <c r="FC12" s="37" t="n">
        <v>0</v>
      </c>
      <c r="FD12" s="37" t="n">
        <v>0</v>
      </c>
      <c r="FE12" s="37" t="n">
        <v>0</v>
      </c>
      <c r="FF12" s="37" t="n">
        <v>0</v>
      </c>
      <c r="FG12" s="37" t="n">
        <v>0</v>
      </c>
      <c r="FH12" s="37" t="n">
        <v>0</v>
      </c>
      <c r="FI12" s="37" t="n">
        <v>0</v>
      </c>
      <c r="FJ12" s="37" t="n">
        <v>1028</v>
      </c>
      <c r="FK12" s="37" t="n">
        <v>1012</v>
      </c>
      <c r="FL12" s="37" t="n">
        <v>0</v>
      </c>
      <c r="FM12" s="37" t="n">
        <v>649</v>
      </c>
      <c r="FN12" s="37" t="n">
        <v>7</v>
      </c>
      <c r="FO12" s="37" t="n">
        <v>1272</v>
      </c>
      <c r="FP12" s="37" t="n">
        <v>1199</v>
      </c>
      <c r="FQ12" s="37" t="n">
        <v>0</v>
      </c>
      <c r="FR12" s="37" t="n">
        <v>628</v>
      </c>
      <c r="FS12" s="37" t="n">
        <v>7</v>
      </c>
      <c r="FT12" s="37" t="n">
        <v>513</v>
      </c>
      <c r="FU12" s="37" t="n">
        <v>439</v>
      </c>
      <c r="FV12" s="37" t="n">
        <v>0</v>
      </c>
      <c r="FW12" s="37" t="n">
        <v>224</v>
      </c>
      <c r="FX12" s="37" t="n">
        <v>4</v>
      </c>
      <c r="FY12" s="37" t="n">
        <v>835</v>
      </c>
      <c r="FZ12" s="37" t="n">
        <v>679</v>
      </c>
      <c r="GA12" s="37" t="n">
        <v>0</v>
      </c>
      <c r="GB12" s="37" t="n">
        <v>95</v>
      </c>
      <c r="GC12" s="37" t="n">
        <v>0</v>
      </c>
      <c r="GD12" s="37" t="n">
        <v>899</v>
      </c>
      <c r="GE12" s="37" t="n">
        <v>738</v>
      </c>
      <c r="GF12" s="37" t="n">
        <v>0</v>
      </c>
      <c r="GG12" s="37" t="n">
        <v>86</v>
      </c>
      <c r="GH12" s="37" t="n">
        <v>0</v>
      </c>
      <c r="GI12" s="37" t="n">
        <v>27</v>
      </c>
      <c r="GJ12" s="37" t="n">
        <v>0</v>
      </c>
      <c r="GK12" s="37" t="n">
        <v>0</v>
      </c>
      <c r="GL12" s="37" t="n">
        <v>0</v>
      </c>
      <c r="GM12" s="37" t="n">
        <v>0</v>
      </c>
      <c r="GN12" s="37" t="n">
        <v>12</v>
      </c>
      <c r="GO12" s="37" t="n">
        <v>1</v>
      </c>
      <c r="GP12" s="37" t="n">
        <v>0</v>
      </c>
      <c r="GQ12" s="37" t="n">
        <v>0</v>
      </c>
      <c r="GR12" s="37" t="n">
        <v>0</v>
      </c>
      <c r="GS12" s="37" t="n">
        <v>968</v>
      </c>
      <c r="GT12" s="37" t="n">
        <v>727</v>
      </c>
      <c r="GU12" s="37" t="n">
        <v>0</v>
      </c>
      <c r="GV12" s="37" t="n">
        <v>0</v>
      </c>
      <c r="GW12" s="37" t="n">
        <v>0</v>
      </c>
      <c r="GX12" s="37" t="n">
        <v>491</v>
      </c>
      <c r="GY12" s="37" t="n">
        <v>333</v>
      </c>
      <c r="GZ12" s="37" t="n">
        <v>0</v>
      </c>
      <c r="HA12" s="37" t="n">
        <v>0</v>
      </c>
      <c r="HB12" s="37" t="n">
        <v>0</v>
      </c>
      <c r="HC12" s="37" t="n">
        <v>0</v>
      </c>
      <c r="HD12" s="37" t="n">
        <v>0</v>
      </c>
      <c r="HE12" s="37" t="n">
        <v>0</v>
      </c>
      <c r="HF12" s="37" t="n">
        <v>0</v>
      </c>
      <c r="HG12" s="37" t="n">
        <v>0</v>
      </c>
      <c r="HH12" s="58" t="n">
        <f aca="false">(L12+N12)/B12</f>
        <v>0.879295202546932</v>
      </c>
      <c r="HI12" s="59" t="n">
        <f aca="false">(M12+N12)/B12</f>
        <v>0.787188494895159</v>
      </c>
      <c r="HJ12" s="40" t="n">
        <f aca="false">O12/(E12+F12+G12)</f>
        <v>0.573141550924379</v>
      </c>
      <c r="HK12" s="60" t="n">
        <f aca="false">P12/(F12+G12)</f>
        <v>0.143695851289058</v>
      </c>
      <c r="HL12" s="61" t="n">
        <f aca="false">L12/H12</f>
        <v>0.952907920851627</v>
      </c>
      <c r="HM12" s="62" t="n">
        <f aca="false">M12/I12</f>
        <v>0.788050734312417</v>
      </c>
      <c r="HN12" s="63" t="n">
        <f aca="false">N12/J12</f>
        <v>1</v>
      </c>
      <c r="HO12" s="64" t="n">
        <f aca="false">O12/K12</f>
        <v>0.666485310119695</v>
      </c>
      <c r="HP12" s="65" t="n">
        <f aca="false">(V12+AA12+AF12+FE12+X12+AC12+AH12+FG12)/G12</f>
        <v>1.0196</v>
      </c>
      <c r="HQ12" s="65" t="n">
        <f aca="false">(W12+AB12+AG12+FF12+X12+AC12+AH12+FG12)/G12</f>
        <v>1.0068</v>
      </c>
      <c r="HR12" s="65" t="n">
        <f aca="false">(Y12+AD12+AI12+FH12)/G12</f>
        <v>0.9308</v>
      </c>
      <c r="HS12" s="65" t="n">
        <f aca="false">P12/G12</f>
        <v>0.7656</v>
      </c>
      <c r="HT12" s="65" t="n">
        <f aca="false">(Q12+AK12+AP12+AU12+AZ12+BE12+BJ12+BO12+BT12+BY12+CD12+CN12+CS12+CX12+DC12+DH12+DM12+DR12+DW12+EB12+EG12+EK12+EP12+EU12+EZ12+FJ12+FO12+FT12+S12+AM12+AR12+AW12+BB12+BG12+BL12+BQ12+BV12+CA12+CF12+CP12+CU12+CZ12+DE12+DJ12+DO12+DT12+DY12+ED12+EI12+EM12+ER12+EW12+FB12+FL12+FQ12+FV12)/F12</f>
        <v>0.92607996450951</v>
      </c>
      <c r="HU12" s="65" t="n">
        <f aca="false">(R12+AL12+AQ12+AV12+BA12+BF12+BK12+BP12+BU12+BZ12+CE12+CO12+CT12+CY12+DD12+DI12+DN12+DS12+DX12+EC12+EH12+EL12+EQ12+EV12+FA12+FK12+FP12+FU12+S12+AM12+AR12+AW12+BB12+BG12+BL12+BQ12+BV12+CA12+CF12+CP12+CU12+CZ12+DE12+DJ12+DO12+DT12+DY12+ED12+EI12+EM12+ER12+EW12+FB12+FL12+FQ12+FV12)/F12</f>
        <v>0.863786761307972</v>
      </c>
      <c r="HV12" s="66" t="n">
        <f aca="false">(T12+AN12+AS12+AX12+BC12+BH12+BM12+BR12+BW12+CB12+CG12+CQ12+CV12+DA12+DF12+DK12+DP12+DU12+DZ12+EE12+EJ12+EN12+ES12+EX12+FC12+FM12+FR12+FW12)/F12</f>
        <v>0.560731251963992</v>
      </c>
      <c r="HW12" s="65" t="n">
        <f aca="false">(U12+AO12+AT12)/F12</f>
        <v>0.0289284459971534</v>
      </c>
      <c r="HX12" s="65" t="n">
        <f aca="false">(FY12+GD12)/E12</f>
        <v>1.0562865497076</v>
      </c>
      <c r="HY12" s="65" t="n">
        <f aca="false">(FZ12+GE12)/E12</f>
        <v>0.863182261208577</v>
      </c>
      <c r="HZ12" s="65" t="n">
        <f aca="false">(GB12+GG12)/E12</f>
        <v>0.11025828460039</v>
      </c>
      <c r="IA12" s="65" t="n">
        <f aca="false">(GI12+GN12+GS12+GX12)/D12</f>
        <v>0.786930027316663</v>
      </c>
      <c r="IB12" s="65" t="n">
        <f aca="false">(GJ12+GO12+GT12+GY12)/D12</f>
        <v>0.557364992645514</v>
      </c>
      <c r="IC12" s="46" t="n">
        <f aca="false">HC12/C12</f>
        <v>0</v>
      </c>
      <c r="ID12" s="46" t="n">
        <f aca="false">HD12/C12</f>
        <v>0</v>
      </c>
    </row>
    <row r="13" s="48" customFormat="true" ht="13.8" hidden="false" customHeight="false" outlineLevel="0" collapsed="false">
      <c r="A13" s="49" t="s">
        <v>100</v>
      </c>
      <c r="B13" s="50" t="n">
        <v>4006</v>
      </c>
      <c r="C13" s="29" t="n">
        <v>143</v>
      </c>
      <c r="D13" s="51" t="n">
        <v>457.6</v>
      </c>
      <c r="E13" s="52" t="n">
        <v>381</v>
      </c>
      <c r="F13" s="53" t="n">
        <v>2364.4</v>
      </c>
      <c r="G13" s="54" t="n">
        <v>460</v>
      </c>
      <c r="H13" s="68" t="n">
        <v>3666</v>
      </c>
      <c r="I13" s="68" t="n">
        <v>3843</v>
      </c>
      <c r="J13" s="67" t="n">
        <v>40</v>
      </c>
      <c r="K13" s="67" t="n">
        <v>2839</v>
      </c>
      <c r="L13" s="35" t="n">
        <f aca="false">Q13+V13+AA13+AF13+AK13+AP13+AU13+AZ13+BE13+BJ13+BO13+BT13+BY13+CD13+CI13+CN13+CS13+CX13+DC13+DH13+DM13+DR13+DW13+EB13+EB13+EG13+EK13+EP13+EU13+EZ13+FE13+FJ13+FO13+FT13+FY13+GD13+GI13+GN13+GS13+GX13+HC13</f>
        <v>3504</v>
      </c>
      <c r="M13" s="35" t="n">
        <f aca="false">R13+W13+AB13+AG13+AL13+AQ13+AV13+BA13+BF13+BK13+BP13+BU13+BZ13+CE13+CJ13+CO13+CT13+DD13+DI13+DN13+DS13+DX13+EC13+EH13+EL13+EQ13+EV13+FA13+CY13+FK13+FP13+FU13+FZ13+GE13+FF13+GJ13+GO13+GT13+GY13+HD13</f>
        <v>3095</v>
      </c>
      <c r="N13" s="56" t="n">
        <v>40</v>
      </c>
      <c r="O13" s="57" t="n">
        <f aca="false">T13+Y13+AD13+AI13+DZ13+FH13+AN13+AS13+AX13+BC13+BH13+BM13+BR13+BW13+CB13+CG13+CL13+CQ13+CV13+DF13+DK13+DP13+DU13+EE13+EJ13+EN13+ES13+EX13+FC13+FM13+FR13+FW13+GB13+GG13+DA13+GL13+GQ13+GV13+HA13</f>
        <v>1735</v>
      </c>
      <c r="P13" s="57" t="n">
        <f aca="false">U13+Z13+AE13+AJ13+EA13+FI13+AO13+AT13+AY13+BD13+BI13+BN13+BS13+BX13+CC13+CH13+CM13+CR13+CW13+DG13+DL13+DQ13+DV13+EF13+EO13+ET13+EY13+FD13+FN13+FS13+FX13+GC13+GH13+DB13+GM13+GR13+GW13+HB13</f>
        <v>467</v>
      </c>
      <c r="Q13" s="37" t="n">
        <v>108</v>
      </c>
      <c r="R13" s="37" t="n">
        <v>101</v>
      </c>
      <c r="S13" s="37" t="n">
        <v>1</v>
      </c>
      <c r="T13" s="37" t="n">
        <v>46</v>
      </c>
      <c r="U13" s="37" t="n">
        <v>0</v>
      </c>
      <c r="V13" s="37" t="n">
        <v>97</v>
      </c>
      <c r="W13" s="37" t="n">
        <v>99</v>
      </c>
      <c r="X13" s="37" t="n">
        <v>0</v>
      </c>
      <c r="Y13" s="37" t="n">
        <v>42</v>
      </c>
      <c r="Z13" s="37" t="n">
        <v>40</v>
      </c>
      <c r="AA13" s="37" t="n">
        <v>185</v>
      </c>
      <c r="AB13" s="37" t="n">
        <v>188</v>
      </c>
      <c r="AC13" s="37" t="n">
        <v>0</v>
      </c>
      <c r="AD13" s="37" t="n">
        <v>100</v>
      </c>
      <c r="AE13" s="37" t="n">
        <v>76</v>
      </c>
      <c r="AF13" s="37" t="n">
        <v>253</v>
      </c>
      <c r="AG13" s="37" t="n">
        <v>229</v>
      </c>
      <c r="AH13" s="37" t="n">
        <v>0</v>
      </c>
      <c r="AI13" s="37" t="n">
        <v>192</v>
      </c>
      <c r="AJ13" s="37" t="n">
        <v>128</v>
      </c>
      <c r="AK13" s="37" t="n">
        <v>156</v>
      </c>
      <c r="AL13" s="37" t="n">
        <v>135</v>
      </c>
      <c r="AM13" s="37" t="n">
        <v>3</v>
      </c>
      <c r="AN13" s="37" t="n">
        <v>153</v>
      </c>
      <c r="AO13" s="37" t="n">
        <v>90</v>
      </c>
      <c r="AP13" s="37" t="n">
        <v>199</v>
      </c>
      <c r="AQ13" s="37" t="n">
        <v>114</v>
      </c>
      <c r="AR13" s="37" t="n">
        <v>11</v>
      </c>
      <c r="AS13" s="37" t="n">
        <v>158</v>
      </c>
      <c r="AT13" s="37" t="n">
        <v>59</v>
      </c>
      <c r="AU13" s="37" t="n">
        <v>158</v>
      </c>
      <c r="AV13" s="37" t="n">
        <v>114</v>
      </c>
      <c r="AW13" s="37" t="n">
        <v>18</v>
      </c>
      <c r="AX13" s="37" t="n">
        <v>160</v>
      </c>
      <c r="AY13" s="37" t="n">
        <v>30</v>
      </c>
      <c r="AZ13" s="37" t="n">
        <v>200</v>
      </c>
      <c r="BA13" s="37" t="n">
        <v>213</v>
      </c>
      <c r="BB13" s="37" t="n">
        <v>4</v>
      </c>
      <c r="BC13" s="37" t="n">
        <v>164</v>
      </c>
      <c r="BD13" s="37" t="n">
        <v>40</v>
      </c>
      <c r="BE13" s="37" t="n">
        <v>188</v>
      </c>
      <c r="BF13" s="37" t="n">
        <v>158</v>
      </c>
      <c r="BG13" s="37" t="n">
        <v>2</v>
      </c>
      <c r="BH13" s="37" t="n">
        <v>147</v>
      </c>
      <c r="BI13" s="37" t="n">
        <v>2</v>
      </c>
      <c r="BJ13" s="37" t="n">
        <v>230</v>
      </c>
      <c r="BK13" s="37" t="n">
        <v>189</v>
      </c>
      <c r="BL13" s="37" t="n">
        <v>0</v>
      </c>
      <c r="BM13" s="37" t="n">
        <v>181</v>
      </c>
      <c r="BN13" s="37" t="n">
        <v>0</v>
      </c>
      <c r="BO13" s="37" t="n">
        <v>106</v>
      </c>
      <c r="BP13" s="37" t="n">
        <v>99</v>
      </c>
      <c r="BQ13" s="37" t="n">
        <v>0</v>
      </c>
      <c r="BR13" s="37" t="n">
        <v>0</v>
      </c>
      <c r="BS13" s="37" t="n">
        <v>0</v>
      </c>
      <c r="BT13" s="37" t="n">
        <v>0</v>
      </c>
      <c r="BU13" s="37" t="n">
        <v>0</v>
      </c>
      <c r="BV13" s="37" t="n">
        <v>0</v>
      </c>
      <c r="BW13" s="37" t="n">
        <v>0</v>
      </c>
      <c r="BX13" s="37" t="n">
        <v>0</v>
      </c>
      <c r="BY13" s="37" t="n">
        <v>0</v>
      </c>
      <c r="BZ13" s="37" t="n">
        <v>0</v>
      </c>
      <c r="CA13" s="37" t="n">
        <v>0</v>
      </c>
      <c r="CB13" s="37" t="n">
        <v>0</v>
      </c>
      <c r="CC13" s="37" t="n">
        <v>0</v>
      </c>
      <c r="CD13" s="37" t="n">
        <v>0</v>
      </c>
      <c r="CE13" s="37" t="n">
        <v>0</v>
      </c>
      <c r="CF13" s="37" t="n">
        <v>0</v>
      </c>
      <c r="CG13" s="37" t="n">
        <v>0</v>
      </c>
      <c r="CH13" s="37" t="n">
        <v>0</v>
      </c>
      <c r="CI13" s="37" t="n">
        <v>0</v>
      </c>
      <c r="CJ13" s="37" t="n">
        <v>0</v>
      </c>
      <c r="CK13" s="37" t="n">
        <v>0</v>
      </c>
      <c r="CL13" s="37" t="n">
        <v>0</v>
      </c>
      <c r="CM13" s="37" t="n">
        <v>0</v>
      </c>
      <c r="CN13" s="37" t="n">
        <v>147</v>
      </c>
      <c r="CO13" s="37" t="n">
        <v>127</v>
      </c>
      <c r="CP13" s="37" t="n">
        <v>0</v>
      </c>
      <c r="CQ13" s="37" t="n">
        <v>0</v>
      </c>
      <c r="CR13" s="37" t="n">
        <v>0</v>
      </c>
      <c r="CS13" s="37" t="n">
        <v>22</v>
      </c>
      <c r="CT13" s="37" t="n">
        <v>12</v>
      </c>
      <c r="CU13" s="37" t="n">
        <v>0</v>
      </c>
      <c r="CV13" s="37" t="n">
        <v>0</v>
      </c>
      <c r="CW13" s="37" t="n">
        <v>0</v>
      </c>
      <c r="CX13" s="37" t="n">
        <v>0</v>
      </c>
      <c r="CY13" s="37" t="n">
        <v>0</v>
      </c>
      <c r="CZ13" s="37" t="n">
        <v>0</v>
      </c>
      <c r="DA13" s="37" t="n">
        <v>0</v>
      </c>
      <c r="DB13" s="37" t="n">
        <v>0</v>
      </c>
      <c r="DC13" s="37" t="n">
        <v>16</v>
      </c>
      <c r="DD13" s="37" t="n">
        <v>13</v>
      </c>
      <c r="DE13" s="37" t="n">
        <v>0</v>
      </c>
      <c r="DF13" s="37" t="n">
        <v>0</v>
      </c>
      <c r="DG13" s="37" t="n">
        <v>0</v>
      </c>
      <c r="DH13" s="37" t="n">
        <v>4</v>
      </c>
      <c r="DI13" s="37" t="n">
        <v>3</v>
      </c>
      <c r="DJ13" s="37" t="n">
        <v>0</v>
      </c>
      <c r="DK13" s="37" t="n">
        <v>0</v>
      </c>
      <c r="DL13" s="37" t="n">
        <v>0</v>
      </c>
      <c r="DM13" s="37" t="n">
        <v>0</v>
      </c>
      <c r="DN13" s="37" t="n">
        <v>0</v>
      </c>
      <c r="DO13" s="37" t="n">
        <v>0</v>
      </c>
      <c r="DP13" s="37" t="n">
        <v>0</v>
      </c>
      <c r="DQ13" s="37" t="n">
        <v>0</v>
      </c>
      <c r="DR13" s="37" t="n">
        <v>0</v>
      </c>
      <c r="DS13" s="37" t="n">
        <v>0</v>
      </c>
      <c r="DT13" s="37" t="n">
        <v>0</v>
      </c>
      <c r="DU13" s="37" t="n">
        <v>0</v>
      </c>
      <c r="DV13" s="37" t="n">
        <v>0</v>
      </c>
      <c r="DW13" s="37" t="n">
        <v>156</v>
      </c>
      <c r="DX13" s="37" t="n">
        <v>147</v>
      </c>
      <c r="DY13" s="37" t="n">
        <v>1</v>
      </c>
      <c r="DZ13" s="37" t="n">
        <v>0</v>
      </c>
      <c r="EA13" s="37" t="n">
        <v>0</v>
      </c>
      <c r="EB13" s="37" t="n">
        <v>0</v>
      </c>
      <c r="EC13" s="37" t="n">
        <v>0</v>
      </c>
      <c r="ED13" s="37" t="n">
        <v>0</v>
      </c>
      <c r="EE13" s="37" t="n">
        <v>0</v>
      </c>
      <c r="EF13" s="37" t="n">
        <v>0</v>
      </c>
      <c r="EG13" s="37" t="n">
        <v>8</v>
      </c>
      <c r="EH13" s="37" t="n">
        <v>8</v>
      </c>
      <c r="EI13" s="37" t="n">
        <v>0</v>
      </c>
      <c r="EJ13" s="37" t="n">
        <v>0</v>
      </c>
      <c r="EK13" s="37" t="n">
        <v>4</v>
      </c>
      <c r="EL13" s="37" t="n">
        <v>5</v>
      </c>
      <c r="EM13" s="37" t="n">
        <v>0</v>
      </c>
      <c r="EN13" s="37" t="n">
        <v>0</v>
      </c>
      <c r="EO13" s="37" t="n">
        <v>0</v>
      </c>
      <c r="EP13" s="37" t="n">
        <v>0</v>
      </c>
      <c r="EQ13" s="37" t="n">
        <v>0</v>
      </c>
      <c r="ER13" s="37" t="n">
        <v>0</v>
      </c>
      <c r="ES13" s="37" t="n">
        <v>0</v>
      </c>
      <c r="ET13" s="37" t="n">
        <v>0</v>
      </c>
      <c r="EU13" s="37" t="n">
        <v>0</v>
      </c>
      <c r="EV13" s="37" t="n">
        <v>0</v>
      </c>
      <c r="EW13" s="37" t="n">
        <v>0</v>
      </c>
      <c r="EX13" s="37" t="n">
        <v>0</v>
      </c>
      <c r="EY13" s="37" t="n">
        <v>0</v>
      </c>
      <c r="EZ13" s="37" t="n">
        <v>17</v>
      </c>
      <c r="FA13" s="37" t="n">
        <v>7</v>
      </c>
      <c r="FB13" s="37" t="n">
        <v>0</v>
      </c>
      <c r="FC13" s="37" t="n">
        <v>0</v>
      </c>
      <c r="FD13" s="37" t="n">
        <v>0</v>
      </c>
      <c r="FE13" s="37" t="n">
        <v>0</v>
      </c>
      <c r="FF13" s="37" t="n">
        <v>0</v>
      </c>
      <c r="FG13" s="37" t="n">
        <v>0</v>
      </c>
      <c r="FH13" s="37" t="n">
        <v>0</v>
      </c>
      <c r="FI13" s="37" t="n">
        <v>0</v>
      </c>
      <c r="FJ13" s="37" t="n">
        <v>202</v>
      </c>
      <c r="FK13" s="37" t="n">
        <v>181</v>
      </c>
      <c r="FL13" s="37" t="n">
        <v>0</v>
      </c>
      <c r="FM13" s="37" t="n">
        <v>129</v>
      </c>
      <c r="FN13" s="37" t="n">
        <v>2</v>
      </c>
      <c r="FO13" s="37" t="n">
        <v>221</v>
      </c>
      <c r="FP13" s="37" t="n">
        <v>230</v>
      </c>
      <c r="FQ13" s="37" t="n">
        <v>0</v>
      </c>
      <c r="FR13" s="37" t="n">
        <v>153</v>
      </c>
      <c r="FS13" s="37" t="n">
        <v>0</v>
      </c>
      <c r="FT13" s="37" t="n">
        <v>125</v>
      </c>
      <c r="FU13" s="37" t="n">
        <v>110</v>
      </c>
      <c r="FV13" s="37" t="n">
        <v>0</v>
      </c>
      <c r="FW13" s="37" t="n">
        <v>54</v>
      </c>
      <c r="FX13" s="37" t="n">
        <v>0</v>
      </c>
      <c r="FY13" s="37" t="n">
        <v>143</v>
      </c>
      <c r="FZ13" s="37" t="n">
        <v>150</v>
      </c>
      <c r="GA13" s="37" t="n">
        <v>0</v>
      </c>
      <c r="GB13" s="37" t="n">
        <v>22</v>
      </c>
      <c r="GC13" s="37" t="n">
        <v>0</v>
      </c>
      <c r="GD13" s="37" t="n">
        <v>220</v>
      </c>
      <c r="GE13" s="37" t="n">
        <v>125</v>
      </c>
      <c r="GF13" s="37" t="n">
        <v>0</v>
      </c>
      <c r="GG13" s="37" t="n">
        <v>33</v>
      </c>
      <c r="GH13" s="37" t="n">
        <v>0</v>
      </c>
      <c r="GI13" s="37" t="n">
        <v>2</v>
      </c>
      <c r="GJ13" s="37" t="n">
        <v>0</v>
      </c>
      <c r="GK13" s="37" t="n">
        <v>0</v>
      </c>
      <c r="GL13" s="37" t="n">
        <v>0</v>
      </c>
      <c r="GM13" s="37" t="n">
        <v>0</v>
      </c>
      <c r="GN13" s="37" t="n">
        <v>0</v>
      </c>
      <c r="GO13" s="37" t="n">
        <v>0</v>
      </c>
      <c r="GP13" s="37" t="n">
        <v>0</v>
      </c>
      <c r="GQ13" s="37" t="n">
        <v>1</v>
      </c>
      <c r="GR13" s="37" t="n">
        <v>0</v>
      </c>
      <c r="GS13" s="37" t="n">
        <v>231</v>
      </c>
      <c r="GT13" s="37" t="n">
        <v>245</v>
      </c>
      <c r="GU13" s="37" t="n">
        <v>0</v>
      </c>
      <c r="GV13" s="37" t="n">
        <v>0</v>
      </c>
      <c r="GW13" s="37" t="n">
        <v>0</v>
      </c>
      <c r="GX13" s="37" t="n">
        <v>106</v>
      </c>
      <c r="GY13" s="37" t="n">
        <v>93</v>
      </c>
      <c r="GZ13" s="37" t="n">
        <v>0</v>
      </c>
      <c r="HA13" s="37" t="n">
        <v>0</v>
      </c>
      <c r="HB13" s="37" t="n">
        <v>0</v>
      </c>
      <c r="HC13" s="37" t="n">
        <v>0</v>
      </c>
      <c r="HD13" s="37" t="n">
        <v>0</v>
      </c>
      <c r="HE13" s="37" t="n">
        <v>0</v>
      </c>
      <c r="HF13" s="37" t="n">
        <v>0</v>
      </c>
      <c r="HG13" s="37" t="n">
        <v>0</v>
      </c>
      <c r="HH13" s="58" t="n">
        <f aca="false">(L13+N13)/B13</f>
        <v>0.884672990514229</v>
      </c>
      <c r="HI13" s="59" t="n">
        <f aca="false">(M13+N13)/B13</f>
        <v>0.782576135796306</v>
      </c>
      <c r="HJ13" s="40" t="n">
        <f aca="false">O13/(E13+F13+G13)</f>
        <v>0.541274099956324</v>
      </c>
      <c r="HK13" s="60" t="n">
        <f aca="false">P13/(F13+G13)</f>
        <v>0.165344852003965</v>
      </c>
      <c r="HL13" s="61" t="n">
        <f aca="false">L13/H13</f>
        <v>0.955810147299509</v>
      </c>
      <c r="HM13" s="62" t="n">
        <f aca="false">M13/I13</f>
        <v>0.80536039552433</v>
      </c>
      <c r="HN13" s="63" t="n">
        <f aca="false">N13/J13</f>
        <v>1</v>
      </c>
      <c r="HO13" s="64" t="n">
        <f aca="false">O13/K13</f>
        <v>0.611130679816837</v>
      </c>
      <c r="HP13" s="65" t="n">
        <f aca="false">(V13+AA13+AF13+FE13+X13+AC13+AH13+FG13)/G13</f>
        <v>1.16304347826087</v>
      </c>
      <c r="HQ13" s="65" t="n">
        <f aca="false">(W13+AB13+AG13+FF13+X13+AC13+AH13+FG13)/G13</f>
        <v>1.12173913043478</v>
      </c>
      <c r="HR13" s="65" t="n">
        <f aca="false">(Y13+AD13+AI13+FH13)/G13</f>
        <v>0.726086956521739</v>
      </c>
      <c r="HS13" s="65" t="n">
        <f aca="false">P13/G13</f>
        <v>1.01521739130435</v>
      </c>
      <c r="HT13" s="65" t="n">
        <f aca="false">(Q13+AK13+AP13+AU13+AZ13+BE13+BJ13+BO13+BT13+BY13+CD13+CN13+CS13+CX13+DC13+DH13+DM13+DR13+DW13+EB13+EG13+EK13+EP13+EU13+EZ13+FJ13+FO13+FT13+S13+AM13+AR13+AW13+BB13+BG13+BL13+BQ13+BV13+CA13+CF13+CP13+CU13+CZ13+DE13+DJ13+DO13+DT13+DY13+ED13+EI13+EM13+ER13+EW13+FB13+FL13+FQ13+FV13)/F13</f>
        <v>0.975723227880223</v>
      </c>
      <c r="HU13" s="65" t="n">
        <f aca="false">(R13+AL13+AQ13+AV13+BA13+BF13+BK13+BP13+BU13+BZ13+CE13+CO13+CT13+CY13+DD13+DI13+DN13+DS13+DX13+EC13+EH13+EL13+EQ13+EV13+FA13+FK13+FP13+FU13+S13+AM13+AR13+AW13+BB13+BG13+BL13+BQ13+BV13+CA13+CF13+CP13+CU13+CZ13+DE13+DJ13+DO13+DT13+DY13+ED13+EI13+EM13+ER13+EW13+FB13+FL13+FQ13+FV13)/F13</f>
        <v>0.848418203349687</v>
      </c>
      <c r="HV13" s="66" t="n">
        <f aca="false">(T13+AN13+AS13+AX13+BC13+BH13+BM13+BR13+BW13+CB13+CG13+CQ13+CV13+DA13+DF13+DK13+DP13+DU13+DZ13+EE13+EJ13+EN13+ES13+EX13+FC13+FM13+FR13+FW13)/F13</f>
        <v>0.568854677719506</v>
      </c>
      <c r="HW13" s="65" t="n">
        <f aca="false">(U13+AO13+AT13)/F13</f>
        <v>0.0630181018440196</v>
      </c>
      <c r="HX13" s="65" t="n">
        <f aca="false">(FY13+GD13)/E13</f>
        <v>0.952755905511811</v>
      </c>
      <c r="HY13" s="65" t="n">
        <f aca="false">(FZ13+GE13)/E13</f>
        <v>0.721784776902887</v>
      </c>
      <c r="HZ13" s="65" t="n">
        <f aca="false">(GB13+GG13)/E13</f>
        <v>0.144356955380577</v>
      </c>
      <c r="IA13" s="65" t="n">
        <f aca="false">(GI13+GN13+GS13+GX13)/D13</f>
        <v>0.740821678321678</v>
      </c>
      <c r="IB13" s="65" t="n">
        <f aca="false">(GJ13+GO13+GT13+GY13)/D13</f>
        <v>0.738636363636364</v>
      </c>
      <c r="IC13" s="46" t="n">
        <f aca="false">HC13/C13</f>
        <v>0</v>
      </c>
      <c r="ID13" s="46" t="n">
        <f aca="false">HD13/C13</f>
        <v>0</v>
      </c>
    </row>
    <row r="14" s="48" customFormat="true" ht="13.8" hidden="false" customHeight="false" outlineLevel="0" collapsed="false">
      <c r="A14" s="49" t="s">
        <v>101</v>
      </c>
      <c r="B14" s="50" t="n">
        <v>30402</v>
      </c>
      <c r="C14" s="29" t="n">
        <v>1082</v>
      </c>
      <c r="D14" s="51" t="n">
        <v>3866.8</v>
      </c>
      <c r="E14" s="52" t="n">
        <v>3414</v>
      </c>
      <c r="F14" s="53" t="n">
        <v>18009.2</v>
      </c>
      <c r="G14" s="54" t="n">
        <v>2195</v>
      </c>
      <c r="H14" s="68" t="n">
        <v>26334</v>
      </c>
      <c r="I14" s="68" t="n">
        <v>25279</v>
      </c>
      <c r="J14" s="67" t="n">
        <v>275</v>
      </c>
      <c r="K14" s="67" t="n">
        <v>17326</v>
      </c>
      <c r="L14" s="35" t="n">
        <f aca="false">Q14+V14+AA14+AF14+AK14+AP14+AU14+AZ14+BE14+BJ14+BO14+BT14+BY14+CD14+CI14+CN14+CS14+CX14+DC14+DH14+DM14+DR14+DW14+EB14+EB14+EG14+EK14+EP14+EU14+EZ14+FE14+FJ14+FO14+FT14+FY14+GD14+GI14+GN14+GS14+GX14+HC14</f>
        <v>25422</v>
      </c>
      <c r="M14" s="35" t="n">
        <f aca="false">R14+W14+AB14+AG14+AL14+AQ14+AV14+BA14+BF14+BK14+BP14+BU14+BZ14+CE14+CJ14+CO14+CT14+DD14+DI14+DN14+DS14+DX14+EC14+EH14+EL14+EQ14+EV14+FA14+CY14+FK14+FP14+FU14+FZ14+GE14+FF14+GJ14+GO14+GT14+GY14+HD14</f>
        <v>22750</v>
      </c>
      <c r="N14" s="56" t="n">
        <v>275</v>
      </c>
      <c r="O14" s="57" t="n">
        <f aca="false">T14+Y14+AD14+AI14+DZ14+FH14+AN14+AS14+AX14+BC14+BH14+BM14+BR14+BW14+CB14+CG14+CL14+CQ14+CV14+DF14+DK14+DP14+DU14+EE14+EJ14+EN14+ES14+EX14+FC14+FM14+FR14+FW14+GB14+GG14+DA14+GL14+GQ14+GV14+HA14</f>
        <v>11421</v>
      </c>
      <c r="P14" s="57" t="n">
        <f aca="false">U14+Z14+AE14+AJ14+EA14+FI14+AO14+AT14+AY14+BD14+BI14+BN14+BS14+BX14+CC14+CH14+CM14+CR14+CW14+DG14+DL14+DQ14+DV14+EF14+EO14+ET14+EY14+FD14+FN14+FS14+FX14+GC14+GH14+DB14+GM14+GR14+GW14+HB14</f>
        <v>2927</v>
      </c>
      <c r="Q14" s="37" t="n">
        <v>599</v>
      </c>
      <c r="R14" s="37" t="n">
        <v>595</v>
      </c>
      <c r="S14" s="37" t="n">
        <v>21</v>
      </c>
      <c r="T14" s="37" t="n">
        <v>456</v>
      </c>
      <c r="U14" s="37" t="n">
        <v>95</v>
      </c>
      <c r="V14" s="37" t="n">
        <v>352</v>
      </c>
      <c r="W14" s="37" t="n">
        <v>349</v>
      </c>
      <c r="X14" s="37" t="n">
        <v>0</v>
      </c>
      <c r="Y14" s="37" t="n">
        <v>369</v>
      </c>
      <c r="Z14" s="37" t="n">
        <v>175</v>
      </c>
      <c r="AA14" s="37" t="n">
        <v>842</v>
      </c>
      <c r="AB14" s="37" t="n">
        <v>855</v>
      </c>
      <c r="AC14" s="37" t="n">
        <v>0</v>
      </c>
      <c r="AD14" s="37" t="n">
        <v>717</v>
      </c>
      <c r="AE14" s="37" t="n">
        <v>442</v>
      </c>
      <c r="AF14" s="37" t="n">
        <v>1380</v>
      </c>
      <c r="AG14" s="37" t="n">
        <v>1439</v>
      </c>
      <c r="AH14" s="37" t="n">
        <v>4</v>
      </c>
      <c r="AI14" s="37" t="n">
        <v>1104</v>
      </c>
      <c r="AJ14" s="37" t="n">
        <v>531</v>
      </c>
      <c r="AK14" s="37" t="n">
        <v>739</v>
      </c>
      <c r="AL14" s="37" t="n">
        <v>662</v>
      </c>
      <c r="AM14" s="37" t="n">
        <v>20</v>
      </c>
      <c r="AN14" s="37" t="n">
        <v>657</v>
      </c>
      <c r="AO14" s="37" t="n">
        <v>322</v>
      </c>
      <c r="AP14" s="37" t="n">
        <v>1003</v>
      </c>
      <c r="AQ14" s="37" t="n">
        <v>950</v>
      </c>
      <c r="AR14" s="37" t="n">
        <v>25</v>
      </c>
      <c r="AS14" s="37" t="n">
        <v>793</v>
      </c>
      <c r="AT14" s="37" t="n">
        <v>351</v>
      </c>
      <c r="AU14" s="37" t="n">
        <v>1204</v>
      </c>
      <c r="AV14" s="37" t="n">
        <v>1147</v>
      </c>
      <c r="AW14" s="37" t="n">
        <v>77</v>
      </c>
      <c r="AX14" s="37" t="n">
        <v>896</v>
      </c>
      <c r="AY14" s="37" t="n">
        <v>300</v>
      </c>
      <c r="AZ14" s="37" t="n">
        <v>1425</v>
      </c>
      <c r="BA14" s="37" t="n">
        <v>1335</v>
      </c>
      <c r="BB14" s="37" t="n">
        <v>85</v>
      </c>
      <c r="BC14" s="37" t="n">
        <v>913</v>
      </c>
      <c r="BD14" s="37" t="n">
        <v>273</v>
      </c>
      <c r="BE14" s="37" t="n">
        <v>1550</v>
      </c>
      <c r="BF14" s="37" t="n">
        <v>1477</v>
      </c>
      <c r="BG14" s="37" t="n">
        <v>0</v>
      </c>
      <c r="BH14" s="37" t="n">
        <v>923</v>
      </c>
      <c r="BI14" s="37" t="n">
        <v>139</v>
      </c>
      <c r="BJ14" s="37" t="n">
        <v>1648</v>
      </c>
      <c r="BK14" s="37" t="n">
        <v>1551</v>
      </c>
      <c r="BL14" s="37" t="n">
        <v>0</v>
      </c>
      <c r="BM14" s="37" t="n">
        <v>864</v>
      </c>
      <c r="BN14" s="37" t="n">
        <v>100</v>
      </c>
      <c r="BO14" s="37" t="n">
        <v>414</v>
      </c>
      <c r="BP14" s="37" t="n">
        <v>369</v>
      </c>
      <c r="BQ14" s="37" t="n">
        <v>7</v>
      </c>
      <c r="BR14" s="37" t="n">
        <v>111</v>
      </c>
      <c r="BS14" s="37" t="n">
        <v>0</v>
      </c>
      <c r="BT14" s="37" t="n">
        <v>20</v>
      </c>
      <c r="BU14" s="37" t="n">
        <v>6</v>
      </c>
      <c r="BV14" s="37" t="n">
        <v>0</v>
      </c>
      <c r="BW14" s="37" t="n">
        <v>0</v>
      </c>
      <c r="BX14" s="37" t="n">
        <v>0</v>
      </c>
      <c r="BY14" s="37" t="n">
        <v>0</v>
      </c>
      <c r="BZ14" s="37" t="n">
        <v>0</v>
      </c>
      <c r="CA14" s="37" t="n">
        <v>0</v>
      </c>
      <c r="CB14" s="37" t="n">
        <v>0</v>
      </c>
      <c r="CC14" s="37" t="n">
        <v>0</v>
      </c>
      <c r="CD14" s="37" t="n">
        <v>0</v>
      </c>
      <c r="CE14" s="37" t="n">
        <v>1</v>
      </c>
      <c r="CF14" s="37" t="n">
        <v>0</v>
      </c>
      <c r="CG14" s="37" t="n">
        <v>0</v>
      </c>
      <c r="CH14" s="37" t="n">
        <v>0</v>
      </c>
      <c r="CI14" s="37" t="n">
        <v>0</v>
      </c>
      <c r="CJ14" s="37" t="n">
        <v>0</v>
      </c>
      <c r="CK14" s="37" t="n">
        <v>0</v>
      </c>
      <c r="CL14" s="37" t="n">
        <v>0</v>
      </c>
      <c r="CM14" s="37" t="n">
        <v>0</v>
      </c>
      <c r="CN14" s="37" t="n">
        <v>437</v>
      </c>
      <c r="CO14" s="37" t="n">
        <v>406</v>
      </c>
      <c r="CP14" s="37" t="n">
        <v>0</v>
      </c>
      <c r="CQ14" s="37" t="n">
        <v>254</v>
      </c>
      <c r="CR14" s="37" t="n">
        <v>0</v>
      </c>
      <c r="CS14" s="37" t="n">
        <v>155</v>
      </c>
      <c r="CT14" s="37" t="n">
        <v>113</v>
      </c>
      <c r="CU14" s="37" t="n">
        <v>4</v>
      </c>
      <c r="CV14" s="37" t="n">
        <v>20</v>
      </c>
      <c r="CW14" s="37" t="n">
        <v>0</v>
      </c>
      <c r="CX14" s="37" t="n">
        <v>70</v>
      </c>
      <c r="CY14" s="37" t="n">
        <v>24</v>
      </c>
      <c r="CZ14" s="37" t="n">
        <v>0</v>
      </c>
      <c r="DA14" s="37" t="n">
        <v>1</v>
      </c>
      <c r="DB14" s="37" t="n">
        <v>0</v>
      </c>
      <c r="DC14" s="37" t="n">
        <v>303</v>
      </c>
      <c r="DD14" s="37" t="n">
        <v>263</v>
      </c>
      <c r="DE14" s="37" t="n">
        <v>0</v>
      </c>
      <c r="DF14" s="37" t="n">
        <v>118</v>
      </c>
      <c r="DG14" s="37" t="n">
        <v>4</v>
      </c>
      <c r="DH14" s="37" t="n">
        <v>55</v>
      </c>
      <c r="DI14" s="37" t="n">
        <v>50</v>
      </c>
      <c r="DJ14" s="37" t="n">
        <v>0</v>
      </c>
      <c r="DK14" s="37" t="n">
        <v>16</v>
      </c>
      <c r="DL14" s="37" t="n">
        <v>0</v>
      </c>
      <c r="DM14" s="37" t="n">
        <v>0</v>
      </c>
      <c r="DN14" s="37" t="n">
        <v>0</v>
      </c>
      <c r="DO14" s="37" t="n">
        <v>0</v>
      </c>
      <c r="DP14" s="37" t="n">
        <v>0</v>
      </c>
      <c r="DQ14" s="37" t="n">
        <v>0</v>
      </c>
      <c r="DR14" s="37" t="n">
        <v>0</v>
      </c>
      <c r="DS14" s="37" t="n">
        <v>0</v>
      </c>
      <c r="DT14" s="37" t="n">
        <v>0</v>
      </c>
      <c r="DU14" s="37" t="n">
        <v>0</v>
      </c>
      <c r="DV14" s="37" t="n">
        <v>0</v>
      </c>
      <c r="DW14" s="37" t="n">
        <v>1411</v>
      </c>
      <c r="DX14" s="37" t="n">
        <v>1334</v>
      </c>
      <c r="DY14" s="37" t="n">
        <v>13</v>
      </c>
      <c r="DZ14" s="37" t="n">
        <v>527</v>
      </c>
      <c r="EA14" s="37" t="n">
        <v>0</v>
      </c>
      <c r="EB14" s="37" t="n">
        <v>69</v>
      </c>
      <c r="EC14" s="37" t="n">
        <v>52</v>
      </c>
      <c r="ED14" s="37" t="n">
        <v>10</v>
      </c>
      <c r="EE14" s="37" t="n">
        <v>5</v>
      </c>
      <c r="EF14" s="37" t="n">
        <v>0</v>
      </c>
      <c r="EG14" s="37" t="n">
        <v>80</v>
      </c>
      <c r="EH14" s="37" t="n">
        <v>79</v>
      </c>
      <c r="EI14" s="37" t="n">
        <v>0</v>
      </c>
      <c r="EJ14" s="37" t="n">
        <v>0</v>
      </c>
      <c r="EK14" s="37" t="n">
        <v>21</v>
      </c>
      <c r="EL14" s="37" t="n">
        <v>22</v>
      </c>
      <c r="EM14" s="37" t="n">
        <v>1</v>
      </c>
      <c r="EN14" s="37" t="n">
        <v>7</v>
      </c>
      <c r="EO14" s="37" t="n">
        <v>0</v>
      </c>
      <c r="EP14" s="37" t="n">
        <v>0</v>
      </c>
      <c r="EQ14" s="37" t="n">
        <v>0</v>
      </c>
      <c r="ER14" s="37" t="n">
        <v>0</v>
      </c>
      <c r="ES14" s="37" t="n">
        <v>0</v>
      </c>
      <c r="ET14" s="37" t="n">
        <v>0</v>
      </c>
      <c r="EU14" s="37" t="n">
        <v>86</v>
      </c>
      <c r="EV14" s="37" t="n">
        <v>58</v>
      </c>
      <c r="EW14" s="37" t="n">
        <v>0</v>
      </c>
      <c r="EX14" s="37" t="n">
        <v>3</v>
      </c>
      <c r="EY14" s="37" t="n">
        <v>0</v>
      </c>
      <c r="EZ14" s="37" t="n">
        <v>64</v>
      </c>
      <c r="FA14" s="37" t="n">
        <v>42</v>
      </c>
      <c r="FB14" s="37" t="n">
        <v>8</v>
      </c>
      <c r="FC14" s="37" t="n">
        <v>3</v>
      </c>
      <c r="FD14" s="37" t="n">
        <v>0</v>
      </c>
      <c r="FE14" s="37" t="n">
        <v>0</v>
      </c>
      <c r="FF14" s="37" t="n">
        <v>0</v>
      </c>
      <c r="FG14" s="37" t="n">
        <v>0</v>
      </c>
      <c r="FH14" s="37" t="n">
        <v>0</v>
      </c>
      <c r="FI14" s="37" t="n">
        <v>0</v>
      </c>
      <c r="FJ14" s="37" t="n">
        <v>1800</v>
      </c>
      <c r="FK14" s="37" t="n">
        <v>1732</v>
      </c>
      <c r="FL14" s="37" t="n">
        <v>0</v>
      </c>
      <c r="FM14" s="37" t="n">
        <v>824</v>
      </c>
      <c r="FN14" s="37" t="n">
        <v>78</v>
      </c>
      <c r="FO14" s="37" t="n">
        <v>2271</v>
      </c>
      <c r="FP14" s="37" t="n">
        <v>2012</v>
      </c>
      <c r="FQ14" s="37" t="n">
        <v>0</v>
      </c>
      <c r="FR14" s="37" t="n">
        <v>916</v>
      </c>
      <c r="FS14" s="37" t="n">
        <v>91</v>
      </c>
      <c r="FT14" s="37" t="n">
        <v>1082</v>
      </c>
      <c r="FU14" s="37" t="n">
        <v>985</v>
      </c>
      <c r="FV14" s="37" t="n">
        <v>0</v>
      </c>
      <c r="FW14" s="37" t="n">
        <v>392</v>
      </c>
      <c r="FX14" s="37" t="n">
        <v>26</v>
      </c>
      <c r="FY14" s="37" t="n">
        <v>1557</v>
      </c>
      <c r="FZ14" s="37" t="n">
        <v>1430</v>
      </c>
      <c r="GA14" s="37" t="n">
        <v>0</v>
      </c>
      <c r="GB14" s="37" t="n">
        <v>311</v>
      </c>
      <c r="GC14" s="37" t="n">
        <v>0</v>
      </c>
      <c r="GD14" s="37" t="n">
        <v>1672</v>
      </c>
      <c r="GE14" s="37" t="n">
        <v>1446</v>
      </c>
      <c r="GF14" s="37" t="n">
        <v>0</v>
      </c>
      <c r="GG14" s="37" t="n">
        <v>221</v>
      </c>
      <c r="GH14" s="37" t="n">
        <v>0</v>
      </c>
      <c r="GI14" s="37" t="n">
        <v>26</v>
      </c>
      <c r="GJ14" s="37" t="n">
        <v>19</v>
      </c>
      <c r="GK14" s="37" t="n">
        <v>0</v>
      </c>
      <c r="GL14" s="37" t="n">
        <v>0</v>
      </c>
      <c r="GM14" s="37" t="n">
        <v>0</v>
      </c>
      <c r="GN14" s="37" t="n">
        <v>26</v>
      </c>
      <c r="GO14" s="37" t="n">
        <v>14</v>
      </c>
      <c r="GP14" s="37" t="n">
        <v>0</v>
      </c>
      <c r="GQ14" s="37" t="n">
        <v>0</v>
      </c>
      <c r="GR14" s="37" t="n">
        <v>0</v>
      </c>
      <c r="GS14" s="37" t="n">
        <v>2052</v>
      </c>
      <c r="GT14" s="37" t="n">
        <v>1265</v>
      </c>
      <c r="GU14" s="37" t="n">
        <v>0</v>
      </c>
      <c r="GV14" s="37" t="n">
        <v>0</v>
      </c>
      <c r="GW14" s="37" t="n">
        <v>0</v>
      </c>
      <c r="GX14" s="37" t="n">
        <v>896</v>
      </c>
      <c r="GY14" s="37" t="n">
        <v>668</v>
      </c>
      <c r="GZ14" s="37" t="n">
        <v>0</v>
      </c>
      <c r="HA14" s="37" t="n">
        <v>0</v>
      </c>
      <c r="HB14" s="37" t="n">
        <v>0</v>
      </c>
      <c r="HC14" s="37" t="n">
        <v>44</v>
      </c>
      <c r="HD14" s="37" t="n">
        <v>0</v>
      </c>
      <c r="HE14" s="37" t="n">
        <v>0</v>
      </c>
      <c r="HF14" s="37" t="n">
        <v>0</v>
      </c>
      <c r="HG14" s="37" t="n">
        <v>0</v>
      </c>
      <c r="HH14" s="58" t="n">
        <f aca="false">(L14+N14)/B14</f>
        <v>0.845240444707585</v>
      </c>
      <c r="HI14" s="59" t="n">
        <f aca="false">(M14+N14)/B14</f>
        <v>0.75735149003355</v>
      </c>
      <c r="HJ14" s="40" t="n">
        <f aca="false">O14/(E14+F14+G14)</f>
        <v>0.483567757068701</v>
      </c>
      <c r="HK14" s="60" t="n">
        <f aca="false">P14/(F14+G14)</f>
        <v>0.144870868433296</v>
      </c>
      <c r="HL14" s="61" t="n">
        <f aca="false">L14/H14</f>
        <v>0.965367965367965</v>
      </c>
      <c r="HM14" s="62" t="n">
        <f aca="false">M14/I14</f>
        <v>0.899956485620475</v>
      </c>
      <c r="HN14" s="63" t="n">
        <f aca="false">N14/J14</f>
        <v>1</v>
      </c>
      <c r="HO14" s="64" t="n">
        <f aca="false">O14/K14</f>
        <v>0.659182731155489</v>
      </c>
      <c r="HP14" s="65" t="n">
        <f aca="false">(V14+AA14+AF14+FE14+X14+AC14+AH14+FG14)/G14</f>
        <v>1.1744874715262</v>
      </c>
      <c r="HQ14" s="65" t="n">
        <f aca="false">(W14+AB14+AG14+FF14+X14+AC14+AH14+FG14)/G14</f>
        <v>1.20592255125285</v>
      </c>
      <c r="HR14" s="65" t="n">
        <f aca="false">(Y14+AD14+AI14+FH14)/G14</f>
        <v>0.997722095671982</v>
      </c>
      <c r="HS14" s="65" t="n">
        <f aca="false">P14/G14</f>
        <v>1.33348519362187</v>
      </c>
      <c r="HT14" s="65" t="n">
        <f aca="false">(Q14+AK14+AP14+AU14+AZ14+BE14+BJ14+BO14+BT14+BY14+CD14+CN14+CS14+CX14+DC14+DH14+DM14+DR14+DW14+EB14+EG14+EK14+EP14+EU14+EZ14+FJ14+FO14+FT14+S14+AM14+AR14+AW14+BB14+BG14+BL14+BQ14+BV14+CA14+CF14+CP14+CU14+CZ14+DE14+DJ14+DO14+DT14+DY14+ED14+EI14+EM14+ER14+EW14+FB14+FL14+FQ14+FV14)/F14</f>
        <v>0.931579414965684</v>
      </c>
      <c r="HU14" s="65" t="n">
        <f aca="false">(R14+AL14+AQ14+AV14+BA14+BF14+BK14+BP14+BU14+BZ14+CE14+CO14+CT14+CY14+DD14+DI14+DN14+DS14+DX14+EC14+EH14+EL14+EQ14+EV14+FA14+FK14+FP14+FU14+S14+AM14+AR14+AW14+BB14+BG14+BL14+BQ14+BV14+CA14+CF14+CP14+CU14+CZ14+DE14+DJ14+DO14+DT14+DY14+ED14+EI14+EM14+ER14+EW14+FB14+FL14+FQ14+FV14)/F14</f>
        <v>0.862670190791373</v>
      </c>
      <c r="HV14" s="66" t="n">
        <f aca="false">(T14+AN14+AS14+AX14+BC14+BH14+BM14+BR14+BW14+CB14+CG14+CQ14+CV14+DA14+DF14+DK14+DP14+DU14+DZ14+EE14+EJ14+EN14+ES14+EX14+FC14+FM14+FR14+FW14)/F14</f>
        <v>0.48303089532017</v>
      </c>
      <c r="HW14" s="65" t="n">
        <f aca="false">(U14+AO14+AT14)/F14</f>
        <v>0.0426448703995736</v>
      </c>
      <c r="HX14" s="65" t="n">
        <f aca="false">(FY14+GD14)/E14</f>
        <v>0.94581136496778</v>
      </c>
      <c r="HY14" s="65" t="n">
        <f aca="false">(FZ14+GE14)/E14</f>
        <v>0.842413591095489</v>
      </c>
      <c r="HZ14" s="65" t="n">
        <f aca="false">(GB14+GG14)/E14</f>
        <v>0.155828939660223</v>
      </c>
      <c r="IA14" s="65" t="n">
        <f aca="false">(GI14+GN14+GS14+GX14)/D14</f>
        <v>0.775835316023585</v>
      </c>
      <c r="IB14" s="65" t="n">
        <f aca="false">(GJ14+GO14+GT14+GY14)/D14</f>
        <v>0.508430743767456</v>
      </c>
      <c r="IC14" s="46" t="n">
        <f aca="false">HC14/C14</f>
        <v>0.0406654343807763</v>
      </c>
      <c r="ID14" s="46" t="n">
        <f aca="false">HD14/C14</f>
        <v>0</v>
      </c>
    </row>
    <row r="15" s="48" customFormat="true" ht="13.8" hidden="false" customHeight="false" outlineLevel="0" collapsed="false">
      <c r="A15" s="49" t="s">
        <v>102</v>
      </c>
      <c r="B15" s="50" t="n">
        <v>34514</v>
      </c>
      <c r="C15" s="29" t="n">
        <v>1120</v>
      </c>
      <c r="D15" s="51" t="n">
        <v>4005.6</v>
      </c>
      <c r="E15" s="52" t="n">
        <v>3470.4</v>
      </c>
      <c r="F15" s="53" t="n">
        <v>20456</v>
      </c>
      <c r="G15" s="54" t="n">
        <v>3691</v>
      </c>
      <c r="H15" s="68" t="n">
        <v>31913</v>
      </c>
      <c r="I15" s="68" t="n">
        <v>30607</v>
      </c>
      <c r="J15" s="67" t="n">
        <v>315</v>
      </c>
      <c r="K15" s="67" t="n">
        <f aca="false">4004+19555</f>
        <v>23559</v>
      </c>
      <c r="L15" s="35" t="n">
        <f aca="false">Q15+V15+AA15+AF15+AK15+AP15+AU15+AZ15+BE15+BJ15+BO15+BT15+BY15+CD15+CI15+CN15+CS15+CX15+DC15+DH15+DM15+DR15+DW15+EB15+EB15+EG15+EK15+EP15+EU15+EZ15+FE15+FJ15+FO15+FT15+FY15+GD15+GI15+GN15+GS15+GX15+HC15</f>
        <v>32478</v>
      </c>
      <c r="M15" s="35" t="n">
        <f aca="false">R15+W15+AB15+AG15+AL15+AQ15+AV15+BA15+BF15+BK15+BP15+BU15+BZ15+CE15+CJ15+CO15+CT15+DD15+DI15+DN15+DS15+DX15+EC15+EH15+EL15+EQ15+EV15+FA15+CY15+FK15+FP15+FU15+FZ15+GE15+FF15+GJ15+GO15+GT15+GY15+HD15</f>
        <v>28956</v>
      </c>
      <c r="N15" s="56" t="n">
        <v>357</v>
      </c>
      <c r="O15" s="57" t="n">
        <f aca="false">T15+Y15+AD15+AI15+DZ15+FH15+AN15+AS15+AX15+BC15+BH15+BM15+BR15+BW15+CB15+CG15+CL15+CQ15+CV15+DF15+DK15+DP15+DU15+EE15+EJ15+EN15+ES15+EX15+FC15+FM15+FR15+FW15+GB15+GG15+DA15+GL15+GQ15+GV15+HA15</f>
        <v>15658</v>
      </c>
      <c r="P15" s="57" t="n">
        <f aca="false">U15+Z15+AE15+AJ15+EA15+FI15+AO15+AT15+AY15+BD15+BI15+BN15+BS15+BX15+CC15+CH15+CM15+CR15+CW15+DG15+DL15+DQ15+DV15+EF15+EO15+ET15+EY15+FD15+FN15+FS15+FX15+GC15+GH15+DB15+GM15+GR15+GW15+HB15</f>
        <v>5009</v>
      </c>
      <c r="Q15" s="37" t="n">
        <v>837</v>
      </c>
      <c r="R15" s="37" t="n">
        <v>731</v>
      </c>
      <c r="S15" s="37" t="n">
        <v>4</v>
      </c>
      <c r="T15" s="37" t="n">
        <v>444</v>
      </c>
      <c r="U15" s="37" t="n">
        <v>0</v>
      </c>
      <c r="V15" s="37" t="n">
        <v>673</v>
      </c>
      <c r="W15" s="37" t="n">
        <v>672</v>
      </c>
      <c r="X15" s="37" t="n">
        <v>0</v>
      </c>
      <c r="Y15" s="37" t="n">
        <v>543</v>
      </c>
      <c r="Z15" s="37" t="n">
        <v>369</v>
      </c>
      <c r="AA15" s="37" t="n">
        <v>1478</v>
      </c>
      <c r="AB15" s="37" t="n">
        <v>1272</v>
      </c>
      <c r="AC15" s="37" t="n">
        <v>0</v>
      </c>
      <c r="AD15" s="37" t="n">
        <v>985</v>
      </c>
      <c r="AE15" s="37" t="n">
        <v>765</v>
      </c>
      <c r="AF15" s="37" t="n">
        <v>2593</v>
      </c>
      <c r="AG15" s="37" t="n">
        <v>2237</v>
      </c>
      <c r="AH15" s="37" t="n">
        <v>0</v>
      </c>
      <c r="AI15" s="37" t="n">
        <v>1631</v>
      </c>
      <c r="AJ15" s="37" t="n">
        <v>1011</v>
      </c>
      <c r="AK15" s="37" t="n">
        <v>1285</v>
      </c>
      <c r="AL15" s="37" t="n">
        <v>1011</v>
      </c>
      <c r="AM15" s="37" t="n">
        <v>12</v>
      </c>
      <c r="AN15" s="37" t="n">
        <v>968</v>
      </c>
      <c r="AO15" s="37" t="n">
        <v>475</v>
      </c>
      <c r="AP15" s="37" t="n">
        <v>1386</v>
      </c>
      <c r="AQ15" s="37" t="n">
        <v>1239</v>
      </c>
      <c r="AR15" s="37" t="n">
        <v>6</v>
      </c>
      <c r="AS15" s="37" t="n">
        <v>1056</v>
      </c>
      <c r="AT15" s="37" t="n">
        <v>515</v>
      </c>
      <c r="AU15" s="37" t="n">
        <v>1695</v>
      </c>
      <c r="AV15" s="37" t="n">
        <v>1549</v>
      </c>
      <c r="AW15" s="37" t="n">
        <v>33</v>
      </c>
      <c r="AX15" s="37" t="n">
        <v>1239</v>
      </c>
      <c r="AY15" s="37" t="n">
        <v>449</v>
      </c>
      <c r="AZ15" s="37" t="n">
        <v>2080</v>
      </c>
      <c r="BA15" s="37" t="n">
        <v>1916</v>
      </c>
      <c r="BB15" s="37" t="n">
        <v>32</v>
      </c>
      <c r="BC15" s="37" t="n">
        <v>1423</v>
      </c>
      <c r="BD15" s="37" t="n">
        <v>467</v>
      </c>
      <c r="BE15" s="37" t="n">
        <v>2368</v>
      </c>
      <c r="BF15" s="37" t="n">
        <v>2061</v>
      </c>
      <c r="BG15" s="37" t="n">
        <v>30</v>
      </c>
      <c r="BH15" s="37" t="n">
        <v>1451</v>
      </c>
      <c r="BI15" s="37" t="n">
        <v>414</v>
      </c>
      <c r="BJ15" s="37" t="n">
        <v>2355</v>
      </c>
      <c r="BK15" s="37" t="n">
        <v>2220</v>
      </c>
      <c r="BL15" s="37" t="n">
        <v>232</v>
      </c>
      <c r="BM15" s="37" t="n">
        <v>1392</v>
      </c>
      <c r="BN15" s="37" t="n">
        <v>195</v>
      </c>
      <c r="BO15" s="37" t="n">
        <v>523</v>
      </c>
      <c r="BP15" s="37" t="n">
        <v>459</v>
      </c>
      <c r="BQ15" s="37" t="n">
        <v>0</v>
      </c>
      <c r="BR15" s="37" t="n">
        <v>6</v>
      </c>
      <c r="BS15" s="37" t="n">
        <v>0</v>
      </c>
      <c r="BT15" s="37" t="n">
        <v>0</v>
      </c>
      <c r="BU15" s="37" t="n">
        <v>0</v>
      </c>
      <c r="BV15" s="37" t="n">
        <v>0</v>
      </c>
      <c r="BW15" s="37" t="n">
        <v>0</v>
      </c>
      <c r="BX15" s="37" t="n">
        <v>0</v>
      </c>
      <c r="BY15" s="37" t="n">
        <v>1</v>
      </c>
      <c r="BZ15" s="37" t="n">
        <v>1</v>
      </c>
      <c r="CA15" s="37" t="n">
        <v>0</v>
      </c>
      <c r="CB15" s="37" t="n">
        <v>0</v>
      </c>
      <c r="CC15" s="37" t="n">
        <v>0</v>
      </c>
      <c r="CD15" s="37" t="n">
        <v>0</v>
      </c>
      <c r="CE15" s="37" t="n">
        <v>0</v>
      </c>
      <c r="CF15" s="37" t="n">
        <v>0</v>
      </c>
      <c r="CG15" s="37" t="n">
        <v>0</v>
      </c>
      <c r="CH15" s="37" t="n">
        <v>0</v>
      </c>
      <c r="CI15" s="37" t="n">
        <v>0</v>
      </c>
      <c r="CJ15" s="37" t="n">
        <v>0</v>
      </c>
      <c r="CK15" s="37" t="n">
        <v>0</v>
      </c>
      <c r="CL15" s="37" t="n">
        <v>0</v>
      </c>
      <c r="CM15" s="37" t="n">
        <v>0</v>
      </c>
      <c r="CN15" s="37" t="n">
        <v>596</v>
      </c>
      <c r="CO15" s="37" t="n">
        <v>537</v>
      </c>
      <c r="CP15" s="37" t="n">
        <v>0</v>
      </c>
      <c r="CQ15" s="37" t="n">
        <v>353</v>
      </c>
      <c r="CR15" s="37" t="n">
        <v>0</v>
      </c>
      <c r="CS15" s="37" t="n">
        <v>44</v>
      </c>
      <c r="CT15" s="37" t="n">
        <v>44</v>
      </c>
      <c r="CU15" s="37" t="n">
        <v>0</v>
      </c>
      <c r="CV15" s="37" t="n">
        <v>1</v>
      </c>
      <c r="CW15" s="37" t="n">
        <v>0</v>
      </c>
      <c r="CX15" s="37" t="n">
        <v>0</v>
      </c>
      <c r="CY15" s="37" t="n">
        <v>0</v>
      </c>
      <c r="CZ15" s="37" t="n">
        <v>0</v>
      </c>
      <c r="DA15" s="37" t="n">
        <v>0</v>
      </c>
      <c r="DB15" s="37" t="n">
        <v>0</v>
      </c>
      <c r="DC15" s="37" t="n">
        <v>213</v>
      </c>
      <c r="DD15" s="37" t="n">
        <v>192</v>
      </c>
      <c r="DE15" s="37" t="n">
        <v>0</v>
      </c>
      <c r="DF15" s="37" t="n">
        <v>2</v>
      </c>
      <c r="DG15" s="37" t="n">
        <v>0</v>
      </c>
      <c r="DH15" s="37" t="n">
        <v>48</v>
      </c>
      <c r="DI15" s="37" t="n">
        <v>47</v>
      </c>
      <c r="DJ15" s="37" t="n">
        <v>2</v>
      </c>
      <c r="DK15" s="37" t="n">
        <v>0</v>
      </c>
      <c r="DL15" s="37" t="n">
        <v>0</v>
      </c>
      <c r="DM15" s="37" t="n">
        <v>0</v>
      </c>
      <c r="DN15" s="37" t="n">
        <v>0</v>
      </c>
      <c r="DO15" s="37" t="n">
        <v>0</v>
      </c>
      <c r="DP15" s="37" t="n">
        <v>0</v>
      </c>
      <c r="DQ15" s="37" t="n">
        <v>0</v>
      </c>
      <c r="DR15" s="37" t="n">
        <v>0</v>
      </c>
      <c r="DS15" s="37" t="n">
        <v>0</v>
      </c>
      <c r="DT15" s="37" t="n">
        <v>0</v>
      </c>
      <c r="DU15" s="37" t="n">
        <v>0</v>
      </c>
      <c r="DV15" s="37" t="n">
        <v>0</v>
      </c>
      <c r="DW15" s="37" t="n">
        <v>2000</v>
      </c>
      <c r="DX15" s="37" t="n">
        <v>1803</v>
      </c>
      <c r="DY15" s="37" t="n">
        <v>6</v>
      </c>
      <c r="DZ15" s="37" t="n">
        <v>102</v>
      </c>
      <c r="EA15" s="37" t="n">
        <v>0</v>
      </c>
      <c r="EB15" s="37" t="n">
        <v>103</v>
      </c>
      <c r="EC15" s="37" t="n">
        <v>90</v>
      </c>
      <c r="ED15" s="37" t="n">
        <v>0</v>
      </c>
      <c r="EE15" s="37" t="n">
        <v>0</v>
      </c>
      <c r="EF15" s="37" t="n">
        <v>0</v>
      </c>
      <c r="EG15" s="37" t="n">
        <v>64</v>
      </c>
      <c r="EH15" s="37" t="n">
        <v>64</v>
      </c>
      <c r="EI15" s="37" t="n">
        <v>0</v>
      </c>
      <c r="EJ15" s="37" t="n">
        <v>0</v>
      </c>
      <c r="EK15" s="37" t="n">
        <v>17</v>
      </c>
      <c r="EL15" s="37" t="n">
        <v>14</v>
      </c>
      <c r="EM15" s="37" t="n">
        <v>0</v>
      </c>
      <c r="EN15" s="37" t="n">
        <v>0</v>
      </c>
      <c r="EO15" s="37" t="n">
        <v>0</v>
      </c>
      <c r="EP15" s="37" t="n">
        <v>0</v>
      </c>
      <c r="EQ15" s="37" t="n">
        <v>0</v>
      </c>
      <c r="ER15" s="37" t="n">
        <v>0</v>
      </c>
      <c r="ES15" s="37" t="n">
        <v>0</v>
      </c>
      <c r="ET15" s="37" t="n">
        <v>0</v>
      </c>
      <c r="EU15" s="37" t="n">
        <v>230</v>
      </c>
      <c r="EV15" s="37" t="n">
        <v>230</v>
      </c>
      <c r="EW15" s="37" t="n">
        <v>1</v>
      </c>
      <c r="EX15" s="37" t="n">
        <v>0</v>
      </c>
      <c r="EY15" s="37" t="n">
        <v>0</v>
      </c>
      <c r="EZ15" s="37" t="n">
        <v>114</v>
      </c>
      <c r="FA15" s="37" t="n">
        <v>100</v>
      </c>
      <c r="FB15" s="37" t="n">
        <v>0</v>
      </c>
      <c r="FC15" s="37" t="n">
        <v>0</v>
      </c>
      <c r="FD15" s="37" t="n">
        <v>0</v>
      </c>
      <c r="FE15" s="37" t="n">
        <v>0</v>
      </c>
      <c r="FF15" s="37" t="n">
        <v>0</v>
      </c>
      <c r="FG15" s="37" t="n">
        <v>0</v>
      </c>
      <c r="FH15" s="37" t="n">
        <v>0</v>
      </c>
      <c r="FI15" s="37" t="n">
        <v>0</v>
      </c>
      <c r="FJ15" s="37" t="n">
        <v>1983</v>
      </c>
      <c r="FK15" s="37" t="n">
        <v>1969</v>
      </c>
      <c r="FL15" s="37" t="n">
        <v>0</v>
      </c>
      <c r="FM15" s="37" t="n">
        <v>1210</v>
      </c>
      <c r="FN15" s="37" t="n">
        <v>169</v>
      </c>
      <c r="FO15" s="37" t="n">
        <v>2240</v>
      </c>
      <c r="FP15" s="37" t="n">
        <v>2245</v>
      </c>
      <c r="FQ15" s="37" t="n">
        <v>0</v>
      </c>
      <c r="FR15" s="37" t="n">
        <v>1315</v>
      </c>
      <c r="FS15" s="37" t="n">
        <v>144</v>
      </c>
      <c r="FT15" s="37" t="n">
        <v>994</v>
      </c>
      <c r="FU15" s="37" t="n">
        <v>999</v>
      </c>
      <c r="FV15" s="37" t="n">
        <v>0</v>
      </c>
      <c r="FW15" s="37" t="n">
        <v>526</v>
      </c>
      <c r="FX15" s="37" t="n">
        <v>36</v>
      </c>
      <c r="FY15" s="37" t="n">
        <v>1593</v>
      </c>
      <c r="FZ15" s="37" t="n">
        <v>1332</v>
      </c>
      <c r="GA15" s="37" t="n">
        <v>0</v>
      </c>
      <c r="GB15" s="37" t="n">
        <v>512</v>
      </c>
      <c r="GC15" s="37" t="n">
        <v>0</v>
      </c>
      <c r="GD15" s="37" t="n">
        <v>1718</v>
      </c>
      <c r="GE15" s="37" t="n">
        <v>1464</v>
      </c>
      <c r="GF15" s="37" t="n">
        <v>0</v>
      </c>
      <c r="GG15" s="37" t="n">
        <v>498</v>
      </c>
      <c r="GH15" s="37" t="n">
        <v>0</v>
      </c>
      <c r="GI15" s="37" t="n">
        <v>48</v>
      </c>
      <c r="GJ15" s="37" t="n">
        <v>48</v>
      </c>
      <c r="GK15" s="37" t="n">
        <v>0</v>
      </c>
      <c r="GL15" s="37" t="n">
        <v>0</v>
      </c>
      <c r="GM15" s="37" t="n">
        <v>0</v>
      </c>
      <c r="GN15" s="37" t="n">
        <v>22</v>
      </c>
      <c r="GO15" s="37" t="n">
        <v>17</v>
      </c>
      <c r="GP15" s="37" t="n">
        <v>0</v>
      </c>
      <c r="GQ15" s="37" t="n">
        <v>0</v>
      </c>
      <c r="GR15" s="37" t="n">
        <v>0</v>
      </c>
      <c r="GS15" s="37" t="n">
        <v>2155</v>
      </c>
      <c r="GT15" s="37" t="n">
        <v>1677</v>
      </c>
      <c r="GU15" s="37" t="n">
        <v>0</v>
      </c>
      <c r="GV15" s="37" t="n">
        <v>0</v>
      </c>
      <c r="GW15" s="37" t="n">
        <v>0</v>
      </c>
      <c r="GX15" s="37" t="n">
        <v>918</v>
      </c>
      <c r="GY15" s="37" t="n">
        <v>716</v>
      </c>
      <c r="GZ15" s="37" t="n">
        <v>0</v>
      </c>
      <c r="HA15" s="37" t="n">
        <v>1</v>
      </c>
      <c r="HB15" s="37" t="n">
        <v>0</v>
      </c>
      <c r="HC15" s="37" t="n">
        <v>1</v>
      </c>
      <c r="HD15" s="37" t="n">
        <v>0</v>
      </c>
      <c r="HE15" s="37" t="n">
        <v>0</v>
      </c>
      <c r="HF15" s="37" t="n">
        <v>0</v>
      </c>
      <c r="HG15" s="37" t="n">
        <v>0</v>
      </c>
      <c r="HH15" s="58" t="n">
        <f aca="false">(L15+N15)/B15</f>
        <v>0.951353074114852</v>
      </c>
      <c r="HI15" s="59" t="n">
        <f aca="false">(M15+N15)/B15</f>
        <v>0.849307527380194</v>
      </c>
      <c r="HJ15" s="40" t="n">
        <f aca="false">O15/(E15+F15+G15)</f>
        <v>0.566961408387466</v>
      </c>
      <c r="HK15" s="60" t="n">
        <f aca="false">P15/(F15+G15)</f>
        <v>0.207437776949518</v>
      </c>
      <c r="HL15" s="61" t="n">
        <f aca="false">L15/H15</f>
        <v>1.01770438379344</v>
      </c>
      <c r="HM15" s="62" t="n">
        <f aca="false">M15/I15</f>
        <v>0.946058091286307</v>
      </c>
      <c r="HN15" s="63" t="n">
        <f aca="false">N15/J15</f>
        <v>1.13333333333333</v>
      </c>
      <c r="HO15" s="64" t="n">
        <f aca="false">O15/K15</f>
        <v>0.664629228744853</v>
      </c>
      <c r="HP15" s="65" t="n">
        <f aca="false">(V15+AA15+AF15+FE15+X15+AC15+AH15+FG15)/G15</f>
        <v>1.28528853969114</v>
      </c>
      <c r="HQ15" s="65" t="n">
        <f aca="false">(W15+AB15+AG15+FF15+X15+AC15+AH15+FG15)/G15</f>
        <v>1.13275535085343</v>
      </c>
      <c r="HR15" s="65" t="n">
        <f aca="false">(Y15+AD15+AI15+FH15)/G15</f>
        <v>0.855865619073422</v>
      </c>
      <c r="HS15" s="65" t="n">
        <f aca="false">P15/G15</f>
        <v>1.35708480086697</v>
      </c>
      <c r="HT15" s="65" t="n">
        <f aca="false">(Q15+AK15+AP15+AU15+AZ15+BE15+BJ15+BO15+BT15+BY15+CD15+CN15+CS15+CX15+DC15+DH15+DM15+DR15+DW15+EB15+EG15+EK15+EP15+EU15+EZ15+FJ15+FO15+FT15+S15+AM15+AR15+AW15+BB15+BG15+BL15+BQ15+BV15+CA15+CF15+CP15+CU15+CZ15+DE15+DJ15+DO15+DT15+DY15+ED15+EI15+EM15+ER15+EW15+FB15+FL15+FQ15+FV15)/F15</f>
        <v>1.05269847477513</v>
      </c>
      <c r="HU15" s="65" t="n">
        <f aca="false">(R15+AL15+AQ15+AV15+BA15+BF15+BK15+BP15+BU15+BZ15+CE15+CO15+CT15+CY15+DD15+DI15+DN15+DS15+DX15+EC15+EH15+EL15+EQ15+EV15+FA15+FK15+FP15+FU15+S15+AM15+AR15+AW15+BB15+BG15+BL15+BQ15+BV15+CA15+CF15+CP15+CU15+CZ15+DE15+DJ15+DO15+DT15+DY15+ED15+EI15+EM15+ER15+EW15+FB15+FL15+FQ15+FV15)/F15</f>
        <v>0.971793116933907</v>
      </c>
      <c r="HV15" s="66" t="n">
        <f aca="false">(T15+AN15+AS15+AX15+BC15+BH15+BM15+BR15+BW15+CB15+CG15+CQ15+CV15+DA15+DF15+DK15+DP15+DU15+DZ15+EE15+EJ15+EN15+ES15+EX15+FC15+FM15+FR15+FW15)/F15</f>
        <v>0.561595619867032</v>
      </c>
      <c r="HW15" s="65" t="n">
        <f aca="false">(U15+AO15+AT15)/F15</f>
        <v>0.0483965584669535</v>
      </c>
      <c r="HX15" s="65" t="n">
        <f aca="false">(FY15+GD15)/E15</f>
        <v>0.954068695251268</v>
      </c>
      <c r="HY15" s="65" t="n">
        <f aca="false">(FZ15+GE15)/E15</f>
        <v>0.80567081604426</v>
      </c>
      <c r="HZ15" s="65" t="n">
        <f aca="false">(GB15+GG15)/E15</f>
        <v>0.291032733978792</v>
      </c>
      <c r="IA15" s="65" t="n">
        <f aca="false">(GI15+GN15+GS15+GX15)/D15</f>
        <v>0.784651487916916</v>
      </c>
      <c r="IB15" s="65" t="n">
        <f aca="false">(GJ15+GO15+GT15+GY15)/D15</f>
        <v>0.613640902736169</v>
      </c>
      <c r="IC15" s="46" t="n">
        <f aca="false">HC15/C15</f>
        <v>0.000892857142857143</v>
      </c>
      <c r="ID15" s="46" t="n">
        <f aca="false">HD15/C15</f>
        <v>0</v>
      </c>
    </row>
    <row r="16" s="48" customFormat="true" ht="13.8" hidden="false" customHeight="false" outlineLevel="0" collapsed="false">
      <c r="A16" s="49" t="s">
        <v>103</v>
      </c>
      <c r="B16" s="50" t="n">
        <v>22239</v>
      </c>
      <c r="C16" s="29" t="n">
        <v>698</v>
      </c>
      <c r="D16" s="51" t="n">
        <v>2367.6</v>
      </c>
      <c r="E16" s="52" t="n">
        <v>2086.8</v>
      </c>
      <c r="F16" s="53" t="n">
        <v>13099.6</v>
      </c>
      <c r="G16" s="54" t="n">
        <v>2965</v>
      </c>
      <c r="H16" s="68" t="n">
        <v>19091</v>
      </c>
      <c r="I16" s="68" t="n">
        <f aca="false">120+20099</f>
        <v>20219</v>
      </c>
      <c r="J16" s="67" t="n">
        <v>195</v>
      </c>
      <c r="K16" s="67" t="n">
        <f aca="false">1200+15611</f>
        <v>16811</v>
      </c>
      <c r="L16" s="35" t="n">
        <f aca="false">Q16+V16+AA16+AF16+AK16+AP16+AU16+AZ16+BE16+BJ16+BO16+BT16+BY16+CD16+CI16+CN16+CS16+CX16+DC16+DH16+DM16+DR16+DW16+EB16+EB16+EG16+EK16+EP16+EU16+EZ16+FE16+FJ16+FO16+FT16+FY16+GD16+GI16+GN16+GS16+GX16+HC16</f>
        <v>18520</v>
      </c>
      <c r="M16" s="35" t="n">
        <f aca="false">R16+W16+AB16+AG16+AL16+AQ16+AV16+BA16+BF16+BK16+BP16+BU16+BZ16+CE16+CJ16+CO16+CT16+DD16+DI16+DN16+DS16+DX16+EC16+EH16+EL16+EQ16+EV16+FA16+CY16+FK16+FP16+FU16+FZ16+GE16+FF16+GJ16+GO16+GT16+GY16+HD16</f>
        <v>16519</v>
      </c>
      <c r="N16" s="56" t="n">
        <v>194</v>
      </c>
      <c r="O16" s="57" t="n">
        <f aca="false">T16+Y16+AD16+AI16+DZ16+FH16+AN16+AS16+AX16+BC16+BH16+BM16+BR16+BW16+CB16+CG16+CL16+CQ16+CV16+DF16+DK16+DP16+DU16+EE16+EJ16+EN16+ES16+EX16+FC16+FM16+FR16+FW16+GB16+GG16+DA16+GL16+GQ16+GV16+HA16</f>
        <v>9801</v>
      </c>
      <c r="P16" s="57" t="n">
        <f aca="false">U16+Z16+AE16+AJ16+EA16+FI16+AO16+AT16+AY16+BD16+BI16+BN16+BS16+BX16+CC16+CH16+CM16+CR16+CW16+DG16+DL16+DQ16+DV16+EF16+EO16+ET16+EY16+FD16+FN16+FS16+FX16+GC16+GH16+DB16+GM16+GR16+GW16+HB16</f>
        <v>3112</v>
      </c>
      <c r="Q16" s="37" t="n">
        <v>370</v>
      </c>
      <c r="R16" s="37" t="n">
        <v>315</v>
      </c>
      <c r="S16" s="37" t="n">
        <v>0</v>
      </c>
      <c r="T16" s="37" t="n">
        <v>218</v>
      </c>
      <c r="U16" s="37" t="n">
        <v>76</v>
      </c>
      <c r="V16" s="37" t="n">
        <v>523</v>
      </c>
      <c r="W16" s="37" t="n">
        <v>503</v>
      </c>
      <c r="X16" s="37" t="n">
        <v>0</v>
      </c>
      <c r="Y16" s="37" t="n">
        <v>431</v>
      </c>
      <c r="Z16" s="37" t="n">
        <v>280</v>
      </c>
      <c r="AA16" s="37" t="n">
        <v>992</v>
      </c>
      <c r="AB16" s="37" t="n">
        <v>1028</v>
      </c>
      <c r="AC16" s="37" t="n">
        <v>0</v>
      </c>
      <c r="AD16" s="37" t="n">
        <v>843</v>
      </c>
      <c r="AE16" s="37" t="n">
        <v>541</v>
      </c>
      <c r="AF16" s="37" t="n">
        <v>1818</v>
      </c>
      <c r="AG16" s="37" t="n">
        <v>1598</v>
      </c>
      <c r="AH16" s="37" t="n">
        <v>0</v>
      </c>
      <c r="AI16" s="37" t="n">
        <v>1344</v>
      </c>
      <c r="AJ16" s="37" t="n">
        <v>606</v>
      </c>
      <c r="AK16" s="37" t="n">
        <v>578</v>
      </c>
      <c r="AL16" s="37" t="n">
        <v>951</v>
      </c>
      <c r="AM16" s="37" t="n">
        <v>7</v>
      </c>
      <c r="AN16" s="37" t="n">
        <v>757</v>
      </c>
      <c r="AO16" s="37" t="n">
        <v>317</v>
      </c>
      <c r="AP16" s="37" t="n">
        <v>736</v>
      </c>
      <c r="AQ16" s="37" t="n">
        <v>1018</v>
      </c>
      <c r="AR16" s="37" t="n">
        <v>20</v>
      </c>
      <c r="AS16" s="37" t="n">
        <v>844</v>
      </c>
      <c r="AT16" s="37" t="n">
        <v>269</v>
      </c>
      <c r="AU16" s="37" t="n">
        <v>892</v>
      </c>
      <c r="AV16" s="37" t="n">
        <v>1129</v>
      </c>
      <c r="AW16" s="37" t="n">
        <v>50</v>
      </c>
      <c r="AX16" s="37" t="n">
        <v>890</v>
      </c>
      <c r="AY16" s="37" t="n">
        <v>286</v>
      </c>
      <c r="AZ16" s="37" t="n">
        <v>986</v>
      </c>
      <c r="BA16" s="37" t="n">
        <v>1006</v>
      </c>
      <c r="BB16" s="37" t="n">
        <v>57</v>
      </c>
      <c r="BC16" s="37" t="n">
        <v>830</v>
      </c>
      <c r="BD16" s="37" t="n">
        <v>248</v>
      </c>
      <c r="BE16" s="37" t="n">
        <v>1049</v>
      </c>
      <c r="BF16" s="37" t="n">
        <v>1122</v>
      </c>
      <c r="BG16" s="37" t="n">
        <v>58</v>
      </c>
      <c r="BH16" s="37" t="n">
        <v>826</v>
      </c>
      <c r="BI16" s="37" t="n">
        <v>196</v>
      </c>
      <c r="BJ16" s="37" t="n">
        <v>1171</v>
      </c>
      <c r="BK16" s="37" t="n">
        <v>1187</v>
      </c>
      <c r="BL16" s="37" t="n">
        <v>0</v>
      </c>
      <c r="BM16" s="37" t="n">
        <v>791</v>
      </c>
      <c r="BN16" s="37" t="n">
        <v>151</v>
      </c>
      <c r="BO16" s="37" t="n">
        <v>375</v>
      </c>
      <c r="BP16" s="37" t="n">
        <v>147</v>
      </c>
      <c r="BQ16" s="37" t="n">
        <v>0</v>
      </c>
      <c r="BR16" s="37" t="n">
        <v>0</v>
      </c>
      <c r="BS16" s="37" t="n">
        <v>0</v>
      </c>
      <c r="BT16" s="37" t="n">
        <v>0</v>
      </c>
      <c r="BU16" s="37" t="n">
        <v>0</v>
      </c>
      <c r="BV16" s="37" t="n">
        <v>0</v>
      </c>
      <c r="BW16" s="37" t="n">
        <v>0</v>
      </c>
      <c r="BX16" s="37" t="n">
        <v>0</v>
      </c>
      <c r="BY16" s="37" t="n">
        <v>0</v>
      </c>
      <c r="BZ16" s="37" t="n">
        <v>0</v>
      </c>
      <c r="CA16" s="37" t="n">
        <v>0</v>
      </c>
      <c r="CB16" s="37" t="n">
        <v>0</v>
      </c>
      <c r="CC16" s="37" t="n">
        <v>0</v>
      </c>
      <c r="CD16" s="37" t="n">
        <v>0</v>
      </c>
      <c r="CE16" s="37" t="n">
        <v>0</v>
      </c>
      <c r="CF16" s="37" t="n">
        <v>0</v>
      </c>
      <c r="CG16" s="37" t="n">
        <v>0</v>
      </c>
      <c r="CH16" s="37" t="n">
        <v>0</v>
      </c>
      <c r="CI16" s="37" t="n">
        <v>0</v>
      </c>
      <c r="CJ16" s="37" t="n">
        <v>0</v>
      </c>
      <c r="CK16" s="37" t="n">
        <v>0</v>
      </c>
      <c r="CL16" s="37" t="n">
        <v>0</v>
      </c>
      <c r="CM16" s="37" t="n">
        <v>0</v>
      </c>
      <c r="CN16" s="37" t="n">
        <v>0</v>
      </c>
      <c r="CO16" s="37" t="n">
        <v>0</v>
      </c>
      <c r="CP16" s="37" t="n">
        <v>0</v>
      </c>
      <c r="CQ16" s="37" t="n">
        <v>0</v>
      </c>
      <c r="CR16" s="37" t="n">
        <v>0</v>
      </c>
      <c r="CS16" s="37" t="n">
        <v>80</v>
      </c>
      <c r="CT16" s="37" t="n">
        <v>42</v>
      </c>
      <c r="CU16" s="37" t="n">
        <v>0</v>
      </c>
      <c r="CV16" s="37" t="n">
        <v>0</v>
      </c>
      <c r="CW16" s="37" t="n">
        <v>0</v>
      </c>
      <c r="CX16" s="37" t="n">
        <v>11</v>
      </c>
      <c r="CY16" s="37" t="n">
        <v>3</v>
      </c>
      <c r="CZ16" s="37" t="n">
        <v>0</v>
      </c>
      <c r="DA16" s="37" t="n">
        <v>0</v>
      </c>
      <c r="DB16" s="37" t="n">
        <v>0</v>
      </c>
      <c r="DC16" s="37" t="n">
        <v>68</v>
      </c>
      <c r="DD16" s="37" t="n">
        <v>27</v>
      </c>
      <c r="DE16" s="37" t="n">
        <v>0</v>
      </c>
      <c r="DF16" s="37" t="n">
        <v>0</v>
      </c>
      <c r="DG16" s="37" t="n">
        <v>0</v>
      </c>
      <c r="DH16" s="37" t="n">
        <v>32</v>
      </c>
      <c r="DI16" s="37" t="n">
        <v>6</v>
      </c>
      <c r="DJ16" s="37" t="n">
        <v>0</v>
      </c>
      <c r="DK16" s="37" t="n">
        <v>0</v>
      </c>
      <c r="DL16" s="37" t="n">
        <v>0</v>
      </c>
      <c r="DM16" s="37" t="n">
        <v>0</v>
      </c>
      <c r="DN16" s="37" t="n">
        <v>0</v>
      </c>
      <c r="DO16" s="37" t="n">
        <v>0</v>
      </c>
      <c r="DP16" s="37" t="n">
        <v>0</v>
      </c>
      <c r="DQ16" s="37" t="n">
        <v>0</v>
      </c>
      <c r="DR16" s="37" t="n">
        <v>0</v>
      </c>
      <c r="DS16" s="37" t="n">
        <v>0</v>
      </c>
      <c r="DT16" s="37" t="n">
        <v>0</v>
      </c>
      <c r="DU16" s="37" t="n">
        <v>0</v>
      </c>
      <c r="DV16" s="37" t="n">
        <v>0</v>
      </c>
      <c r="DW16" s="37" t="n">
        <v>1614</v>
      </c>
      <c r="DX16" s="37" t="n">
        <v>235</v>
      </c>
      <c r="DY16" s="37" t="n">
        <v>1</v>
      </c>
      <c r="DZ16" s="37" t="n">
        <v>13</v>
      </c>
      <c r="EA16" s="37" t="n">
        <v>0</v>
      </c>
      <c r="EB16" s="37" t="n">
        <v>93</v>
      </c>
      <c r="EC16" s="37" t="n">
        <v>24</v>
      </c>
      <c r="ED16" s="37" t="n">
        <v>0</v>
      </c>
      <c r="EE16" s="37" t="n">
        <v>0</v>
      </c>
      <c r="EF16" s="37" t="n">
        <v>0</v>
      </c>
      <c r="EG16" s="37" t="n">
        <v>18</v>
      </c>
      <c r="EH16" s="37" t="n">
        <v>15</v>
      </c>
      <c r="EI16" s="37" t="n">
        <v>0</v>
      </c>
      <c r="EJ16" s="37" t="n">
        <v>0</v>
      </c>
      <c r="EK16" s="37" t="n">
        <v>0</v>
      </c>
      <c r="EL16" s="37" t="n">
        <v>0</v>
      </c>
      <c r="EM16" s="37" t="n">
        <v>0</v>
      </c>
      <c r="EN16" s="37" t="n">
        <v>0</v>
      </c>
      <c r="EO16" s="37" t="n">
        <v>0</v>
      </c>
      <c r="EP16" s="37" t="n">
        <v>0</v>
      </c>
      <c r="EQ16" s="37" t="n">
        <v>0</v>
      </c>
      <c r="ER16" s="37" t="n">
        <v>0</v>
      </c>
      <c r="ES16" s="37" t="n">
        <v>0</v>
      </c>
      <c r="ET16" s="37" t="n">
        <v>0</v>
      </c>
      <c r="EU16" s="37" t="n">
        <v>4</v>
      </c>
      <c r="EV16" s="37" t="n">
        <v>0</v>
      </c>
      <c r="EW16" s="37" t="n">
        <v>0</v>
      </c>
      <c r="EX16" s="37" t="n">
        <v>0</v>
      </c>
      <c r="EY16" s="37" t="n">
        <v>0</v>
      </c>
      <c r="EZ16" s="37" t="n">
        <v>26</v>
      </c>
      <c r="FA16" s="37" t="n">
        <v>9</v>
      </c>
      <c r="FB16" s="37" t="n">
        <v>1</v>
      </c>
      <c r="FC16" s="37" t="n">
        <v>0</v>
      </c>
      <c r="FD16" s="37" t="n">
        <v>0</v>
      </c>
      <c r="FE16" s="37" t="n">
        <v>0</v>
      </c>
      <c r="FF16" s="37" t="n">
        <v>0</v>
      </c>
      <c r="FG16" s="37" t="n">
        <v>0</v>
      </c>
      <c r="FH16" s="37" t="n">
        <v>0</v>
      </c>
      <c r="FI16" s="37" t="n">
        <v>0</v>
      </c>
      <c r="FJ16" s="37" t="n">
        <v>1267</v>
      </c>
      <c r="FK16" s="37" t="n">
        <v>1222</v>
      </c>
      <c r="FL16" s="37" t="n">
        <v>0</v>
      </c>
      <c r="FM16" s="37" t="n">
        <v>770</v>
      </c>
      <c r="FN16" s="37" t="n">
        <v>73</v>
      </c>
      <c r="FO16" s="37" t="n">
        <v>1324</v>
      </c>
      <c r="FP16" s="37" t="n">
        <v>1313</v>
      </c>
      <c r="FQ16" s="37" t="n">
        <v>0</v>
      </c>
      <c r="FR16" s="37" t="n">
        <v>711</v>
      </c>
      <c r="FS16" s="37" t="n">
        <v>54</v>
      </c>
      <c r="FT16" s="37" t="n">
        <v>634</v>
      </c>
      <c r="FU16" s="37" t="n">
        <v>559</v>
      </c>
      <c r="FV16" s="37" t="n">
        <v>0</v>
      </c>
      <c r="FW16" s="37" t="n">
        <v>267</v>
      </c>
      <c r="FX16" s="37" t="n">
        <v>15</v>
      </c>
      <c r="FY16" s="37" t="n">
        <v>979</v>
      </c>
      <c r="FZ16" s="37" t="n">
        <v>934</v>
      </c>
      <c r="GA16" s="37" t="n">
        <v>0</v>
      </c>
      <c r="GB16" s="37" t="n">
        <v>137</v>
      </c>
      <c r="GC16" s="37" t="n">
        <v>0</v>
      </c>
      <c r="GD16" s="37" t="n">
        <v>999</v>
      </c>
      <c r="GE16" s="37" t="n">
        <v>911</v>
      </c>
      <c r="GF16" s="37" t="n">
        <v>0</v>
      </c>
      <c r="GG16" s="37" t="n">
        <v>129</v>
      </c>
      <c r="GH16" s="37" t="n">
        <v>0</v>
      </c>
      <c r="GI16" s="37" t="n">
        <v>6</v>
      </c>
      <c r="GJ16" s="37" t="n">
        <v>0</v>
      </c>
      <c r="GK16" s="37" t="n">
        <v>0</v>
      </c>
      <c r="GL16" s="37" t="n">
        <v>0</v>
      </c>
      <c r="GM16" s="37" t="n">
        <v>0</v>
      </c>
      <c r="GN16" s="37" t="n">
        <v>8</v>
      </c>
      <c r="GO16" s="37" t="n">
        <v>1</v>
      </c>
      <c r="GP16" s="37" t="n">
        <v>0</v>
      </c>
      <c r="GQ16" s="37" t="n">
        <v>0</v>
      </c>
      <c r="GR16" s="37" t="n">
        <v>0</v>
      </c>
      <c r="GS16" s="37" t="n">
        <v>1183</v>
      </c>
      <c r="GT16" s="37" t="n">
        <v>791</v>
      </c>
      <c r="GU16" s="37" t="n">
        <v>0</v>
      </c>
      <c r="GV16" s="37" t="n">
        <v>0</v>
      </c>
      <c r="GW16" s="37" t="n">
        <v>0</v>
      </c>
      <c r="GX16" s="37" t="n">
        <v>591</v>
      </c>
      <c r="GY16" s="37" t="n">
        <v>423</v>
      </c>
      <c r="GZ16" s="37" t="n">
        <v>0</v>
      </c>
      <c r="HA16" s="37" t="n">
        <v>0</v>
      </c>
      <c r="HB16" s="37" t="n">
        <v>0</v>
      </c>
      <c r="HC16" s="37" t="n">
        <v>0</v>
      </c>
      <c r="HD16" s="37" t="n">
        <v>0</v>
      </c>
      <c r="HE16" s="37" t="n">
        <v>0</v>
      </c>
      <c r="HF16" s="37" t="n">
        <v>0</v>
      </c>
      <c r="HG16" s="37" t="n">
        <v>0</v>
      </c>
      <c r="HH16" s="58" t="n">
        <f aca="false">(L16+N16)/B16</f>
        <v>0.841494671523</v>
      </c>
      <c r="HI16" s="59" t="n">
        <f aca="false">(M16+N16)/B16</f>
        <v>0.751517604208822</v>
      </c>
      <c r="HJ16" s="40" t="n">
        <f aca="false">O16/(E16+F16+G16)</f>
        <v>0.539958350320085</v>
      </c>
      <c r="HK16" s="60" t="n">
        <f aca="false">P16/(F16+G16)</f>
        <v>0.193717864123601</v>
      </c>
      <c r="HL16" s="61" t="n">
        <f aca="false">L16/H16</f>
        <v>0.970090618616102</v>
      </c>
      <c r="HM16" s="62" t="n">
        <f aca="false">M16/I16</f>
        <v>0.817003808299125</v>
      </c>
      <c r="HN16" s="63" t="n">
        <f aca="false">N16/J16</f>
        <v>0.994871794871795</v>
      </c>
      <c r="HO16" s="64" t="n">
        <f aca="false">O16/K16</f>
        <v>0.583011123669026</v>
      </c>
      <c r="HP16" s="65" t="n">
        <f aca="false">(V16+AA16+AF16+FE16+X16+AC16+AH16+FG16)/G16</f>
        <v>1.12411467116358</v>
      </c>
      <c r="HQ16" s="65" t="n">
        <f aca="false">(W16+AB16+AG16+FF16+X16+AC16+AH16+FG16)/G16</f>
        <v>1.05531197301855</v>
      </c>
      <c r="HR16" s="65" t="n">
        <f aca="false">(Y16+AD16+AI16+FH16)/G16</f>
        <v>0.882967959527825</v>
      </c>
      <c r="HS16" s="65" t="n">
        <f aca="false">P16/G16</f>
        <v>1.0495784148398</v>
      </c>
      <c r="HT16" s="65" t="n">
        <f aca="false">(Q16+AK16+AP16+AU16+AZ16+BE16+BJ16+BO16+BT16+BY16+CD16+CN16+CS16+CX16+DC16+DH16+DM16+DR16+DW16+EB16+EG16+EK16+EP16+EU16+EZ16+FJ16+FO16+FT16+S16+AM16+AR16+AW16+BB16+BG16+BL16+BQ16+BV16+CA16+CF16+CP16+CU16+CZ16+DE16+DJ16+DO16+DT16+DY16+ED16+EI16+EM16+ER16+EW16+FB16+FL16+FQ16+FV16)/F16</f>
        <v>0.879568841796696</v>
      </c>
      <c r="HU16" s="65" t="n">
        <f aca="false">(R16+AL16+AQ16+AV16+BA16+BF16+BK16+BP16+BU16+BZ16+CE16+CO16+CT16+CY16+DD16+DI16+DN16+DS16+DX16+EC16+EH16+EL16+EQ16+EV16+FA16+FK16+FP16+FU16+S16+AM16+AR16+AW16+BB16+BG16+BL16+BQ16+BV16+CA16+CF16+CP16+CU16+CZ16+DE16+DJ16+DO16+DT16+DY16+ED16+EI16+EM16+ER16+EW16+FB16+FL16+FQ16+FV16)/F16</f>
        <v>0.803383309414028</v>
      </c>
      <c r="HV16" s="66" t="n">
        <f aca="false">(T16+AN16+AS16+AX16+BC16+BH16+BM16+BR16+BW16+CB16+CG16+CQ16+CV16+DA16+DF16+DK16+DP16+DU16+DZ16+EE16+EJ16+EN16+ES16+EX16+FC16+FM16+FR16+FW16)/F16</f>
        <v>0.528031390271459</v>
      </c>
      <c r="HW16" s="65" t="n">
        <f aca="false">(U16+AO16+AT16)/F16</f>
        <v>0.0505358942257779</v>
      </c>
      <c r="HX16" s="65" t="n">
        <f aca="false">(FY16+GD16)/E16</f>
        <v>0.947862756373394</v>
      </c>
      <c r="HY16" s="65" t="n">
        <f aca="false">(FZ16+GE16)/E16</f>
        <v>0.884128809660724</v>
      </c>
      <c r="HZ16" s="65" t="n">
        <f aca="false">(GB16+GG16)/E16</f>
        <v>0.12746789342534</v>
      </c>
      <c r="IA16" s="65" t="n">
        <f aca="false">(GI16+GN16+GS16+GX16)/D16</f>
        <v>0.755195134313229</v>
      </c>
      <c r="IB16" s="65" t="n">
        <f aca="false">(GJ16+GO16+GT16+GY16)/D16</f>
        <v>0.51317790167258</v>
      </c>
      <c r="IC16" s="46" t="n">
        <f aca="false">HC16/C16</f>
        <v>0</v>
      </c>
      <c r="ID16" s="46" t="n">
        <f aca="false">HD16/C16</f>
        <v>0</v>
      </c>
    </row>
    <row r="17" s="48" customFormat="true" ht="13.8" hidden="false" customHeight="false" outlineLevel="0" collapsed="false">
      <c r="A17" s="49" t="s">
        <v>104</v>
      </c>
      <c r="B17" s="50" t="n">
        <v>16937</v>
      </c>
      <c r="C17" s="29" t="n">
        <v>525</v>
      </c>
      <c r="D17" s="51" t="n">
        <v>2086.8</v>
      </c>
      <c r="E17" s="52" t="n">
        <v>1894.8</v>
      </c>
      <c r="F17" s="53" t="n">
        <v>10284.4</v>
      </c>
      <c r="G17" s="54" t="n">
        <v>1181</v>
      </c>
      <c r="H17" s="68" t="n">
        <v>14082</v>
      </c>
      <c r="I17" s="68" t="n">
        <v>14290</v>
      </c>
      <c r="J17" s="67" t="n">
        <v>155</v>
      </c>
      <c r="K17" s="67" t="n">
        <f aca="false">650+8398</f>
        <v>9048</v>
      </c>
      <c r="L17" s="35" t="n">
        <f aca="false">Q17+V17+AA17+AF17+AK17+AP17+AU17+AZ17+BE17+BJ17+BO17+BT17+BY17+CD17+CI17+CN17+CS17+CX17+DC17+DH17+DM17+DR17+DW17+EB17+EB17+EG17+EK17+EP17+EU17+EZ17+FE17+FJ17+FO17+FT17+FY17+GD17+GI17+GN17+GS17+GX17+HC17</f>
        <v>12984</v>
      </c>
      <c r="M17" s="35" t="n">
        <f aca="false">R17+W17+AB17+AG17+AL17+AQ17+AV17+BA17+BF17+BK17+BP17+BU17+BZ17+CE17+CJ17+CO17+CT17+DD17+DI17+DN17+DS17+DX17+EC17+EH17+EL17+EQ17+EV17+FA17+CY17+FK17+FP17+FU17+FZ17+GE17+FF17+GJ17+GO17+GT17+GY17+HD17</f>
        <v>12007</v>
      </c>
      <c r="N17" s="56" t="n">
        <v>155</v>
      </c>
      <c r="O17" s="57" t="n">
        <f aca="false">T17+Y17+AD17+AI17+DZ17+FH17+AN17+AS17+AX17+BC17+BH17+BM17+BR17+BW17+CB17+CG17+CL17+CQ17+CV17+DF17+DK17+DP17+DU17+EE17+EJ17+EN17+ES17+EX17+FC17+FM17+FR17+FW17+GB17+GG17+DA17+GL17+GQ17+GV17+HA17</f>
        <v>5603</v>
      </c>
      <c r="P17" s="57" t="n">
        <f aca="false">U17+Z17+AE17+AJ17+EA17+FI17+AO17+AT17+AY17+BD17+BI17+BN17+BS17+BX17+CC17+CH17+CM17+CR17+CW17+DG17+DL17+DQ17+DV17+EF17+EO17+ET17+EY17+FD17+FN17+FS17+FX17+GC17+GH17+DB17+GM17+GR17+GW17+HB17</f>
        <v>1746</v>
      </c>
      <c r="Q17" s="37" t="n">
        <v>363</v>
      </c>
      <c r="R17" s="37" t="n">
        <v>271</v>
      </c>
      <c r="S17" s="37" t="n">
        <v>0</v>
      </c>
      <c r="T17" s="37" t="n">
        <v>215</v>
      </c>
      <c r="U17" s="37" t="n">
        <v>110</v>
      </c>
      <c r="V17" s="37" t="n">
        <v>147</v>
      </c>
      <c r="W17" s="37" t="n">
        <v>131</v>
      </c>
      <c r="X17" s="37" t="n">
        <v>0</v>
      </c>
      <c r="Y17" s="37" t="n">
        <v>128</v>
      </c>
      <c r="Z17" s="37" t="n">
        <v>92</v>
      </c>
      <c r="AA17" s="37" t="n">
        <v>340</v>
      </c>
      <c r="AB17" s="37" t="n">
        <v>207</v>
      </c>
      <c r="AC17" s="37" t="n">
        <v>1</v>
      </c>
      <c r="AD17" s="37" t="n">
        <v>299</v>
      </c>
      <c r="AE17" s="37" t="n">
        <v>193</v>
      </c>
      <c r="AF17" s="37" t="n">
        <v>817</v>
      </c>
      <c r="AG17" s="37" t="n">
        <v>775</v>
      </c>
      <c r="AH17" s="37" t="n">
        <v>21</v>
      </c>
      <c r="AI17" s="37" t="n">
        <v>564</v>
      </c>
      <c r="AJ17" s="37" t="n">
        <v>368</v>
      </c>
      <c r="AK17" s="37" t="n">
        <v>413</v>
      </c>
      <c r="AL17" s="37" t="n">
        <v>639</v>
      </c>
      <c r="AM17" s="37" t="n">
        <v>16</v>
      </c>
      <c r="AN17" s="37" t="n">
        <v>347</v>
      </c>
      <c r="AO17" s="37" t="n">
        <v>185</v>
      </c>
      <c r="AP17" s="37" t="n">
        <v>532</v>
      </c>
      <c r="AQ17" s="37" t="n">
        <v>698</v>
      </c>
      <c r="AR17" s="37" t="n">
        <v>47</v>
      </c>
      <c r="AS17" s="37" t="n">
        <v>473</v>
      </c>
      <c r="AT17" s="37" t="n">
        <v>230</v>
      </c>
      <c r="AU17" s="37" t="n">
        <v>665</v>
      </c>
      <c r="AV17" s="37" t="n">
        <v>824</v>
      </c>
      <c r="AW17" s="37" t="n">
        <v>48</v>
      </c>
      <c r="AX17" s="37" t="n">
        <v>437</v>
      </c>
      <c r="AY17" s="37" t="n">
        <v>180</v>
      </c>
      <c r="AZ17" s="37" t="n">
        <v>756</v>
      </c>
      <c r="BA17" s="37" t="n">
        <v>975</v>
      </c>
      <c r="BB17" s="37" t="n">
        <v>131</v>
      </c>
      <c r="BC17" s="37" t="n">
        <v>678</v>
      </c>
      <c r="BD17" s="37" t="n">
        <v>195</v>
      </c>
      <c r="BE17" s="37" t="n">
        <v>895</v>
      </c>
      <c r="BF17" s="37" t="n">
        <v>1011</v>
      </c>
      <c r="BG17" s="37" t="n">
        <v>108</v>
      </c>
      <c r="BH17" s="37" t="n">
        <v>595</v>
      </c>
      <c r="BI17" s="37" t="n">
        <v>86</v>
      </c>
      <c r="BJ17" s="37" t="n">
        <v>953</v>
      </c>
      <c r="BK17" s="37" t="n">
        <v>1027</v>
      </c>
      <c r="BL17" s="37" t="n">
        <v>33</v>
      </c>
      <c r="BM17" s="37" t="n">
        <v>584</v>
      </c>
      <c r="BN17" s="37" t="n">
        <v>45</v>
      </c>
      <c r="BO17" s="37" t="n">
        <v>241</v>
      </c>
      <c r="BP17" s="37" t="n">
        <v>70</v>
      </c>
      <c r="BQ17" s="37" t="n">
        <v>0</v>
      </c>
      <c r="BR17" s="37" t="n">
        <v>2</v>
      </c>
      <c r="BS17" s="37" t="n">
        <v>0</v>
      </c>
      <c r="BT17" s="37" t="n">
        <v>0</v>
      </c>
      <c r="BU17" s="37" t="n">
        <v>0</v>
      </c>
      <c r="BV17" s="37" t="n">
        <v>0</v>
      </c>
      <c r="BW17" s="37" t="n">
        <v>0</v>
      </c>
      <c r="BX17" s="37" t="n">
        <v>0</v>
      </c>
      <c r="BY17" s="37" t="n">
        <v>0</v>
      </c>
      <c r="BZ17" s="37" t="n">
        <v>0</v>
      </c>
      <c r="CA17" s="37" t="n">
        <v>0</v>
      </c>
      <c r="CB17" s="37" t="n">
        <v>0</v>
      </c>
      <c r="CC17" s="37" t="n">
        <v>0</v>
      </c>
      <c r="CD17" s="37" t="n">
        <v>0</v>
      </c>
      <c r="CE17" s="37" t="n">
        <v>0</v>
      </c>
      <c r="CF17" s="37" t="n">
        <v>0</v>
      </c>
      <c r="CG17" s="37" t="n">
        <v>0</v>
      </c>
      <c r="CH17" s="37" t="n">
        <v>0</v>
      </c>
      <c r="CI17" s="37" t="n">
        <v>0</v>
      </c>
      <c r="CJ17" s="37" t="n">
        <v>0</v>
      </c>
      <c r="CK17" s="37" t="n">
        <v>0</v>
      </c>
      <c r="CL17" s="37" t="n">
        <v>0</v>
      </c>
      <c r="CM17" s="37" t="n">
        <v>0</v>
      </c>
      <c r="CN17" s="37" t="n">
        <v>0</v>
      </c>
      <c r="CO17" s="37" t="n">
        <v>0</v>
      </c>
      <c r="CP17" s="37" t="n">
        <v>0</v>
      </c>
      <c r="CQ17" s="37" t="n">
        <v>0</v>
      </c>
      <c r="CR17" s="37" t="n">
        <v>0</v>
      </c>
      <c r="CS17" s="37" t="n">
        <v>37</v>
      </c>
      <c r="CT17" s="37" t="n">
        <v>0</v>
      </c>
      <c r="CU17" s="37" t="n">
        <v>0</v>
      </c>
      <c r="CV17" s="37" t="n">
        <v>0</v>
      </c>
      <c r="CW17" s="37" t="n">
        <v>1</v>
      </c>
      <c r="CX17" s="37" t="n">
        <v>10</v>
      </c>
      <c r="CY17" s="37" t="n">
        <v>2</v>
      </c>
      <c r="CZ17" s="37" t="n">
        <v>0</v>
      </c>
      <c r="DA17" s="37" t="n">
        <v>0</v>
      </c>
      <c r="DB17" s="37" t="n">
        <v>0</v>
      </c>
      <c r="DC17" s="37" t="n">
        <v>66</v>
      </c>
      <c r="DD17" s="37" t="n">
        <v>23</v>
      </c>
      <c r="DE17" s="37" t="n">
        <v>0</v>
      </c>
      <c r="DF17" s="37" t="n">
        <v>6</v>
      </c>
      <c r="DG17" s="37" t="n">
        <v>0</v>
      </c>
      <c r="DH17" s="37" t="n">
        <v>11</v>
      </c>
      <c r="DI17" s="37" t="n">
        <v>11</v>
      </c>
      <c r="DJ17" s="37" t="n">
        <v>0</v>
      </c>
      <c r="DK17" s="37" t="n">
        <v>1</v>
      </c>
      <c r="DL17" s="37" t="n">
        <v>2</v>
      </c>
      <c r="DM17" s="37" t="n">
        <v>0</v>
      </c>
      <c r="DN17" s="37" t="n">
        <v>0</v>
      </c>
      <c r="DO17" s="37" t="n">
        <v>0</v>
      </c>
      <c r="DP17" s="37" t="n">
        <v>0</v>
      </c>
      <c r="DQ17" s="37" t="n">
        <v>0</v>
      </c>
      <c r="DR17" s="37" t="n">
        <v>0</v>
      </c>
      <c r="DS17" s="37" t="n">
        <v>0</v>
      </c>
      <c r="DT17" s="37" t="n">
        <v>0</v>
      </c>
      <c r="DU17" s="37" t="n">
        <v>0</v>
      </c>
      <c r="DV17" s="37" t="n">
        <v>0</v>
      </c>
      <c r="DW17" s="37" t="n">
        <v>706</v>
      </c>
      <c r="DX17" s="37" t="n">
        <v>203</v>
      </c>
      <c r="DY17" s="37" t="n">
        <v>0</v>
      </c>
      <c r="DZ17" s="37" t="n">
        <v>11</v>
      </c>
      <c r="EA17" s="37" t="n">
        <v>0</v>
      </c>
      <c r="EB17" s="37" t="n">
        <v>28</v>
      </c>
      <c r="EC17" s="37" t="n">
        <v>0</v>
      </c>
      <c r="ED17" s="37" t="n">
        <v>0</v>
      </c>
      <c r="EE17" s="37" t="n">
        <v>0</v>
      </c>
      <c r="EF17" s="37" t="n">
        <v>0</v>
      </c>
      <c r="EG17" s="37" t="n">
        <v>122</v>
      </c>
      <c r="EH17" s="37" t="n">
        <v>58</v>
      </c>
      <c r="EI17" s="37" t="n">
        <v>0</v>
      </c>
      <c r="EJ17" s="37" t="n">
        <v>0</v>
      </c>
      <c r="EK17" s="37" t="n">
        <v>2</v>
      </c>
      <c r="EL17" s="37" t="n">
        <v>2</v>
      </c>
      <c r="EM17" s="37" t="n">
        <v>0</v>
      </c>
      <c r="EN17" s="37" t="n">
        <v>0</v>
      </c>
      <c r="EO17" s="37" t="n">
        <v>0</v>
      </c>
      <c r="EP17" s="37" t="n">
        <v>0</v>
      </c>
      <c r="EQ17" s="37" t="n">
        <v>0</v>
      </c>
      <c r="ER17" s="37" t="n">
        <v>0</v>
      </c>
      <c r="ES17" s="37" t="n">
        <v>0</v>
      </c>
      <c r="ET17" s="37" t="n">
        <v>0</v>
      </c>
      <c r="EU17" s="37" t="n">
        <v>150</v>
      </c>
      <c r="EV17" s="37" t="n">
        <v>36</v>
      </c>
      <c r="EW17" s="37" t="n">
        <v>0</v>
      </c>
      <c r="EX17" s="37" t="n">
        <v>0</v>
      </c>
      <c r="EY17" s="37" t="n">
        <v>0</v>
      </c>
      <c r="EZ17" s="37" t="n">
        <v>87</v>
      </c>
      <c r="FA17" s="37" t="n">
        <v>25</v>
      </c>
      <c r="FB17" s="37" t="n">
        <v>0</v>
      </c>
      <c r="FC17" s="37" t="n">
        <v>0</v>
      </c>
      <c r="FD17" s="37" t="n">
        <v>0</v>
      </c>
      <c r="FE17" s="37" t="n">
        <v>1</v>
      </c>
      <c r="FF17" s="37" t="n">
        <v>0</v>
      </c>
      <c r="FG17" s="37" t="n">
        <v>0</v>
      </c>
      <c r="FH17" s="37" t="n">
        <v>0</v>
      </c>
      <c r="FI17" s="37" t="n">
        <v>0</v>
      </c>
      <c r="FJ17" s="37" t="n">
        <v>995</v>
      </c>
      <c r="FK17" s="37" t="n">
        <v>972</v>
      </c>
      <c r="FL17" s="37" t="n">
        <v>7</v>
      </c>
      <c r="FM17" s="37" t="n">
        <v>315</v>
      </c>
      <c r="FN17" s="37" t="n">
        <v>27</v>
      </c>
      <c r="FO17" s="37" t="n">
        <v>795</v>
      </c>
      <c r="FP17" s="37" t="n">
        <v>1126</v>
      </c>
      <c r="FQ17" s="37" t="n">
        <v>16</v>
      </c>
      <c r="FR17" s="37" t="n">
        <v>484</v>
      </c>
      <c r="FS17" s="37" t="n">
        <v>26</v>
      </c>
      <c r="FT17" s="37" t="n">
        <v>673</v>
      </c>
      <c r="FU17" s="37" t="n">
        <v>599</v>
      </c>
      <c r="FV17" s="37" t="n">
        <v>7</v>
      </c>
      <c r="FW17" s="37" t="n">
        <v>187</v>
      </c>
      <c r="FX17" s="37" t="n">
        <v>6</v>
      </c>
      <c r="FY17" s="37" t="n">
        <v>859</v>
      </c>
      <c r="FZ17" s="37" t="n">
        <v>693</v>
      </c>
      <c r="GA17" s="37" t="n">
        <v>0</v>
      </c>
      <c r="GB17" s="37" t="n">
        <v>189</v>
      </c>
      <c r="GC17" s="37" t="n">
        <v>0</v>
      </c>
      <c r="GD17" s="37" t="n">
        <v>768</v>
      </c>
      <c r="GE17" s="37" t="n">
        <v>770</v>
      </c>
      <c r="GF17" s="37" t="n">
        <v>0</v>
      </c>
      <c r="GG17" s="37" t="n">
        <v>88</v>
      </c>
      <c r="GH17" s="37" t="n">
        <v>0</v>
      </c>
      <c r="GI17" s="37" t="n">
        <v>20</v>
      </c>
      <c r="GJ17" s="37" t="n">
        <v>5</v>
      </c>
      <c r="GK17" s="37" t="n">
        <v>0</v>
      </c>
      <c r="GL17" s="37" t="n">
        <v>0</v>
      </c>
      <c r="GM17" s="37" t="n">
        <v>0</v>
      </c>
      <c r="GN17" s="37" t="n">
        <v>9</v>
      </c>
      <c r="GO17" s="37" t="n">
        <v>7</v>
      </c>
      <c r="GP17" s="37" t="n">
        <v>0</v>
      </c>
      <c r="GQ17" s="37" t="n">
        <v>0</v>
      </c>
      <c r="GR17" s="37" t="n">
        <v>0</v>
      </c>
      <c r="GS17" s="37" t="n">
        <v>930</v>
      </c>
      <c r="GT17" s="37" t="n">
        <v>513</v>
      </c>
      <c r="GU17" s="37" t="n">
        <v>0</v>
      </c>
      <c r="GV17" s="37" t="n">
        <v>0</v>
      </c>
      <c r="GW17" s="37" t="n">
        <v>0</v>
      </c>
      <c r="GX17" s="37" t="n">
        <v>561</v>
      </c>
      <c r="GY17" s="37" t="n">
        <v>334</v>
      </c>
      <c r="GZ17" s="37" t="n">
        <v>0</v>
      </c>
      <c r="HA17" s="37" t="n">
        <v>0</v>
      </c>
      <c r="HB17" s="37" t="n">
        <v>0</v>
      </c>
      <c r="HC17" s="37" t="n">
        <v>4</v>
      </c>
      <c r="HD17" s="37" t="n">
        <v>0</v>
      </c>
      <c r="HE17" s="37" t="n">
        <v>0</v>
      </c>
      <c r="HF17" s="37" t="n">
        <v>0</v>
      </c>
      <c r="HG17" s="37" t="n">
        <v>0</v>
      </c>
      <c r="HH17" s="58" t="n">
        <f aca="false">(L17+N17)/B17</f>
        <v>0.775757217925252</v>
      </c>
      <c r="HI17" s="59" t="n">
        <f aca="false">(M17+N17)/B17</f>
        <v>0.718072858239358</v>
      </c>
      <c r="HJ17" s="40" t="n">
        <f aca="false">O17/(E17+F17+G17)</f>
        <v>0.419379949401955</v>
      </c>
      <c r="HK17" s="60" t="n">
        <f aca="false">P17/(F17+G17)</f>
        <v>0.152284263959391</v>
      </c>
      <c r="HL17" s="61" t="n">
        <f aca="false">L17/H17</f>
        <v>0.922028121005539</v>
      </c>
      <c r="HM17" s="62" t="n">
        <f aca="false">M17/I17</f>
        <v>0.840237928621414</v>
      </c>
      <c r="HN17" s="63" t="n">
        <f aca="false">N17/J17</f>
        <v>1</v>
      </c>
      <c r="HO17" s="64" t="n">
        <f aca="false">O17/K17</f>
        <v>0.619252873563218</v>
      </c>
      <c r="HP17" s="65" t="n">
        <f aca="false">(V17+AA17+AF17+FE17+X17+AC17+AH17+FG17)/G17</f>
        <v>1.12362404741744</v>
      </c>
      <c r="HQ17" s="65" t="n">
        <f aca="false">(W17+AB17+AG17+FF17+X17+AC17+AH17+FG17)/G17</f>
        <v>0.961049957662998</v>
      </c>
      <c r="HR17" s="65" t="n">
        <f aca="false">(Y17+AD17+AI17+FH17)/G17</f>
        <v>0.839119390347163</v>
      </c>
      <c r="HS17" s="65" t="n">
        <f aca="false">P17/G17</f>
        <v>1.47840812870449</v>
      </c>
      <c r="HT17" s="65" t="n">
        <f aca="false">(Q17+AK17+AP17+AU17+AZ17+BE17+BJ17+BO17+BT17+BY17+CD17+CN17+CS17+CX17+DC17+DH17+DM17+DR17+DW17+EB17+EG17+EK17+EP17+EU17+EZ17+FJ17+FO17+FT17+S17+AM17+AR17+AW17+BB17+BG17+BL17+BQ17+BV17+CA17+CF17+CP17+CU17+CZ17+DE17+DJ17+DO17+DT17+DY17+ED17+EI17+EM17+ER17+EW17+FB17+FL17+FQ17+FV17)/F17</f>
        <v>0.866652405585158</v>
      </c>
      <c r="HU17" s="65" t="n">
        <f aca="false">(R17+AL17+AQ17+AV17+BA17+BF17+BK17+BP17+BU17+BZ17+CE17+CO17+CT17+CY17+DD17+DI17+DN17+DS17+DX17+EC17+EH17+EL17+EQ17+EV17+FA17+FK17+FP17+FU17+S17+AM17+AR17+AW17+BB17+BG17+BL17+BQ17+BV17+CA17+CF17+CP17+CU17+CZ17+DE17+DJ17+DO17+DT17+DY17+ED17+EI17+EM17+ER17+EW17+FB17+FL17+FQ17+FV17)/F17</f>
        <v>0.873653300143907</v>
      </c>
      <c r="HV17" s="66" t="n">
        <f aca="false">(T17+AN17+AS17+AX17+BC17+BH17+BM17+BR17+BW17+CB17+CG17+CQ17+CV17+DA17+DF17+DK17+DP17+DU17+DZ17+EE17+EJ17+EN17+ES17+EX17+FC17+FM17+FR17+FW17)/F17</f>
        <v>0.42151219322469</v>
      </c>
      <c r="HW17" s="65" t="n">
        <f aca="false">(U17+AO17+AT17)/F17</f>
        <v>0.0510481894908794</v>
      </c>
      <c r="HX17" s="65" t="n">
        <f aca="false">(FY17+GD17)/E17</f>
        <v>0.858665822250369</v>
      </c>
      <c r="HY17" s="65" t="n">
        <f aca="false">(FZ17+GE17)/E17</f>
        <v>0.772113151783829</v>
      </c>
      <c r="HZ17" s="65" t="n">
        <f aca="false">(GB17+GG17)/E17</f>
        <v>0.146189571458729</v>
      </c>
      <c r="IA17" s="65" t="n">
        <f aca="false">(GI17+GN17+GS17+GX17)/D17</f>
        <v>0.728387962430516</v>
      </c>
      <c r="IB17" s="65" t="n">
        <f aca="false">(GJ17+GO17+GT17+GY17)/D17</f>
        <v>0.411635039294614</v>
      </c>
      <c r="IC17" s="46" t="n">
        <f aca="false">HC17/C17</f>
        <v>0.00761904761904762</v>
      </c>
      <c r="ID17" s="46" t="n">
        <f aca="false">HD17/C17</f>
        <v>0</v>
      </c>
    </row>
    <row r="18" s="48" customFormat="true" ht="13.8" hidden="false" customHeight="false" outlineLevel="0" collapsed="false">
      <c r="A18" s="49" t="s">
        <v>105</v>
      </c>
      <c r="B18" s="50" t="n">
        <v>5913</v>
      </c>
      <c r="C18" s="29" t="n">
        <v>185</v>
      </c>
      <c r="D18" s="51" t="n">
        <v>628.4</v>
      </c>
      <c r="E18" s="52" t="n">
        <v>552</v>
      </c>
      <c r="F18" s="53" t="n">
        <v>3470.6</v>
      </c>
      <c r="G18" s="54" t="n">
        <v>830</v>
      </c>
      <c r="H18" s="68" t="n">
        <v>5215</v>
      </c>
      <c r="I18" s="68" t="n">
        <v>5499</v>
      </c>
      <c r="J18" s="67" t="n">
        <v>60</v>
      </c>
      <c r="K18" s="67" t="n">
        <v>4550</v>
      </c>
      <c r="L18" s="35" t="n">
        <f aca="false">Q18+V18+AA18+AF18+AK18+AP18+AU18+AZ18+BE18+BJ18+BO18+BT18+BY18+CD18+CI18+CN18+CS18+CX18+DC18+DH18+DM18+DR18+DW18+EB18+EB18+EG18+EK18+EP18+EU18+EZ18+FE18+FJ18+FO18+FT18+FY18+GD18+GI18+GN18+GS18+GX18+HC18</f>
        <v>4930</v>
      </c>
      <c r="M18" s="35" t="n">
        <f aca="false">R18+W18+AB18+AG18+AL18+AQ18+AV18+BA18+BF18+BK18+BP18+BU18+BZ18+CE18+CJ18+CO18+CT18+DD18+DI18+DN18+DS18+DX18+EC18+EH18+EL18+EQ18+EV18+FA18+CY18+FK18+FP18+FU18+FZ18+GE18+FF18+GJ18+GO18+GT18+GY18+HD18</f>
        <v>4554</v>
      </c>
      <c r="N18" s="56" t="n">
        <v>60</v>
      </c>
      <c r="O18" s="57" t="n">
        <f aca="false">T18+Y18+AD18+AI18+DZ18+FH18+AN18+AS18+AX18+BC18+BH18+BM18+BR18+BW18+CB18+CG18+CL18+CQ18+CV18+DF18+DK18+DP18+DU18+EE18+EJ18+EN18+ES18+EX18+FC18+FM18+FR18+FW18+GB18+GG18+DA18+GL18+GQ18+GV18+HA18</f>
        <v>2897</v>
      </c>
      <c r="P18" s="57" t="n">
        <f aca="false">U18+Z18+AE18+AJ18+EA18+FI18+AO18+AT18+AY18+BD18+BI18+BN18+BS18+BX18+CC18+CH18+CM18+CR18+CW18+DG18+DL18+DQ18+DV18+EF18+EO18+ET18+EY18+FD18+FN18+FS18+FX18+GC18+GH18+DB18+GM18+GR18+GW18+HB18</f>
        <v>1229</v>
      </c>
      <c r="Q18" s="37" t="n">
        <v>169</v>
      </c>
      <c r="R18" s="37" t="n">
        <v>165</v>
      </c>
      <c r="S18" s="37" t="n">
        <v>3</v>
      </c>
      <c r="T18" s="37" t="n">
        <v>160</v>
      </c>
      <c r="U18" s="37" t="n">
        <v>55</v>
      </c>
      <c r="V18" s="37" t="n">
        <v>122</v>
      </c>
      <c r="W18" s="37" t="n">
        <v>144</v>
      </c>
      <c r="X18" s="37" t="n">
        <v>1</v>
      </c>
      <c r="Y18" s="37" t="n">
        <v>164</v>
      </c>
      <c r="Z18" s="37" t="n">
        <v>71</v>
      </c>
      <c r="AA18" s="37" t="n">
        <v>312</v>
      </c>
      <c r="AB18" s="37" t="n">
        <v>313</v>
      </c>
      <c r="AC18" s="37" t="n">
        <v>0</v>
      </c>
      <c r="AD18" s="37" t="n">
        <v>280</v>
      </c>
      <c r="AE18" s="37" t="n">
        <v>240</v>
      </c>
      <c r="AF18" s="37" t="n">
        <v>385</v>
      </c>
      <c r="AG18" s="37" t="n">
        <v>397</v>
      </c>
      <c r="AH18" s="37" t="n">
        <v>1</v>
      </c>
      <c r="AI18" s="37" t="n">
        <v>315</v>
      </c>
      <c r="AJ18" s="37" t="n">
        <v>211</v>
      </c>
      <c r="AK18" s="37" t="n">
        <v>201</v>
      </c>
      <c r="AL18" s="37" t="n">
        <v>186</v>
      </c>
      <c r="AM18" s="37" t="n">
        <v>1</v>
      </c>
      <c r="AN18" s="37" t="n">
        <v>167</v>
      </c>
      <c r="AO18" s="37" t="n">
        <v>145</v>
      </c>
      <c r="AP18" s="37" t="n">
        <v>240</v>
      </c>
      <c r="AQ18" s="37" t="n">
        <v>215</v>
      </c>
      <c r="AR18" s="37" t="n">
        <v>6</v>
      </c>
      <c r="AS18" s="37" t="n">
        <v>142</v>
      </c>
      <c r="AT18" s="37" t="n">
        <v>126</v>
      </c>
      <c r="AU18" s="37" t="n">
        <v>282</v>
      </c>
      <c r="AV18" s="37" t="n">
        <v>267</v>
      </c>
      <c r="AW18" s="37" t="n">
        <v>10</v>
      </c>
      <c r="AX18" s="37" t="n">
        <v>188</v>
      </c>
      <c r="AY18" s="37" t="n">
        <v>88</v>
      </c>
      <c r="AZ18" s="37" t="n">
        <v>253</v>
      </c>
      <c r="BA18" s="37" t="n">
        <v>240</v>
      </c>
      <c r="BB18" s="37" t="n">
        <v>17</v>
      </c>
      <c r="BC18" s="37" t="n">
        <v>175</v>
      </c>
      <c r="BD18" s="37" t="n">
        <v>74</v>
      </c>
      <c r="BE18" s="37" t="n">
        <v>280</v>
      </c>
      <c r="BF18" s="37" t="n">
        <v>245</v>
      </c>
      <c r="BG18" s="37" t="n">
        <v>22</v>
      </c>
      <c r="BH18" s="37" t="n">
        <v>166</v>
      </c>
      <c r="BI18" s="37" t="n">
        <v>66</v>
      </c>
      <c r="BJ18" s="37" t="n">
        <v>275</v>
      </c>
      <c r="BK18" s="37" t="n">
        <v>255</v>
      </c>
      <c r="BL18" s="37" t="n">
        <v>2</v>
      </c>
      <c r="BM18" s="37" t="n">
        <v>147</v>
      </c>
      <c r="BN18" s="37" t="n">
        <v>62</v>
      </c>
      <c r="BO18" s="37" t="n">
        <v>130</v>
      </c>
      <c r="BP18" s="37" t="n">
        <v>125</v>
      </c>
      <c r="BQ18" s="37" t="n">
        <v>0</v>
      </c>
      <c r="BR18" s="37" t="n">
        <v>92</v>
      </c>
      <c r="BS18" s="37" t="n">
        <v>0</v>
      </c>
      <c r="BT18" s="37" t="n">
        <v>0</v>
      </c>
      <c r="BU18" s="37" t="n">
        <v>0</v>
      </c>
      <c r="BV18" s="37" t="n">
        <v>0</v>
      </c>
      <c r="BW18" s="37" t="n">
        <v>0</v>
      </c>
      <c r="BX18" s="37" t="n">
        <v>0</v>
      </c>
      <c r="BY18" s="37" t="n">
        <v>0</v>
      </c>
      <c r="BZ18" s="37" t="n">
        <v>0</v>
      </c>
      <c r="CA18" s="37" t="n">
        <v>0</v>
      </c>
      <c r="CB18" s="37" t="n">
        <v>0</v>
      </c>
      <c r="CC18" s="37" t="n">
        <v>0</v>
      </c>
      <c r="CD18" s="37" t="n">
        <v>0</v>
      </c>
      <c r="CE18" s="37" t="n">
        <v>0</v>
      </c>
      <c r="CF18" s="37" t="n">
        <v>0</v>
      </c>
      <c r="CG18" s="37" t="n">
        <v>0</v>
      </c>
      <c r="CH18" s="37" t="n">
        <v>0</v>
      </c>
      <c r="CI18" s="37" t="n">
        <v>0</v>
      </c>
      <c r="CJ18" s="37" t="n">
        <v>0</v>
      </c>
      <c r="CK18" s="37" t="n">
        <v>0</v>
      </c>
      <c r="CL18" s="37" t="n">
        <v>0</v>
      </c>
      <c r="CM18" s="37" t="n">
        <v>0</v>
      </c>
      <c r="CN18" s="37" t="n">
        <v>0</v>
      </c>
      <c r="CO18" s="37" t="n">
        <v>0</v>
      </c>
      <c r="CP18" s="37" t="n">
        <v>0</v>
      </c>
      <c r="CQ18" s="37" t="n">
        <v>0</v>
      </c>
      <c r="CR18" s="37" t="n">
        <v>0</v>
      </c>
      <c r="CS18" s="37" t="n">
        <v>19</v>
      </c>
      <c r="CT18" s="37" t="n">
        <v>0</v>
      </c>
      <c r="CU18" s="37" t="n">
        <v>0</v>
      </c>
      <c r="CV18" s="37" t="n">
        <v>10</v>
      </c>
      <c r="CW18" s="37" t="n">
        <v>0</v>
      </c>
      <c r="CX18" s="37" t="n">
        <v>11</v>
      </c>
      <c r="CY18" s="37" t="n">
        <v>12</v>
      </c>
      <c r="CZ18" s="37" t="n">
        <v>0</v>
      </c>
      <c r="DA18" s="37" t="n">
        <v>4</v>
      </c>
      <c r="DB18" s="37" t="n">
        <v>0</v>
      </c>
      <c r="DC18" s="37" t="n">
        <v>18</v>
      </c>
      <c r="DD18" s="37" t="n">
        <v>14</v>
      </c>
      <c r="DE18" s="37" t="n">
        <v>0</v>
      </c>
      <c r="DF18" s="37" t="n">
        <v>4</v>
      </c>
      <c r="DG18" s="37" t="n">
        <v>0</v>
      </c>
      <c r="DH18" s="37" t="n">
        <v>3</v>
      </c>
      <c r="DI18" s="37" t="n">
        <v>3</v>
      </c>
      <c r="DJ18" s="37" t="n">
        <v>0</v>
      </c>
      <c r="DK18" s="37" t="n">
        <v>2</v>
      </c>
      <c r="DL18" s="37" t="n">
        <v>0</v>
      </c>
      <c r="DM18" s="37" t="n">
        <v>0</v>
      </c>
      <c r="DN18" s="37" t="n">
        <v>0</v>
      </c>
      <c r="DO18" s="37" t="n">
        <v>0</v>
      </c>
      <c r="DP18" s="37" t="n">
        <v>0</v>
      </c>
      <c r="DQ18" s="37" t="n">
        <v>0</v>
      </c>
      <c r="DR18" s="37" t="n">
        <v>0</v>
      </c>
      <c r="DS18" s="37" t="n">
        <v>0</v>
      </c>
      <c r="DT18" s="37" t="n">
        <v>0</v>
      </c>
      <c r="DU18" s="37" t="n">
        <v>0</v>
      </c>
      <c r="DV18" s="37" t="n">
        <v>0</v>
      </c>
      <c r="DW18" s="37" t="n">
        <v>429</v>
      </c>
      <c r="DX18" s="37" t="n">
        <v>368</v>
      </c>
      <c r="DY18" s="37" t="n">
        <v>2</v>
      </c>
      <c r="DZ18" s="37" t="n">
        <v>345</v>
      </c>
      <c r="EA18" s="37" t="n">
        <v>0</v>
      </c>
      <c r="EB18" s="37" t="n">
        <v>0</v>
      </c>
      <c r="EC18" s="37" t="n">
        <v>0</v>
      </c>
      <c r="ED18" s="37" t="n">
        <v>0</v>
      </c>
      <c r="EE18" s="37" t="n">
        <v>0</v>
      </c>
      <c r="EF18" s="37" t="n">
        <v>0</v>
      </c>
      <c r="EG18" s="37" t="n">
        <v>9</v>
      </c>
      <c r="EH18" s="37" t="n">
        <v>8</v>
      </c>
      <c r="EI18" s="37" t="n">
        <v>0</v>
      </c>
      <c r="EJ18" s="37" t="n">
        <v>0</v>
      </c>
      <c r="EK18" s="37" t="n">
        <v>0</v>
      </c>
      <c r="EL18" s="37" t="n">
        <v>0</v>
      </c>
      <c r="EM18" s="37" t="n">
        <v>0</v>
      </c>
      <c r="EN18" s="37" t="n">
        <v>0</v>
      </c>
      <c r="EO18" s="37" t="n">
        <v>1</v>
      </c>
      <c r="EP18" s="37" t="n">
        <v>0</v>
      </c>
      <c r="EQ18" s="37" t="n">
        <v>0</v>
      </c>
      <c r="ER18" s="37" t="n">
        <v>0</v>
      </c>
      <c r="ES18" s="37" t="n">
        <v>0</v>
      </c>
      <c r="ET18" s="37" t="n">
        <v>0</v>
      </c>
      <c r="EU18" s="37" t="n">
        <v>0</v>
      </c>
      <c r="EV18" s="37" t="n">
        <v>0</v>
      </c>
      <c r="EW18" s="37" t="n">
        <v>0</v>
      </c>
      <c r="EX18" s="37" t="n">
        <v>2</v>
      </c>
      <c r="EY18" s="37" t="n">
        <v>0</v>
      </c>
      <c r="EZ18" s="37" t="n">
        <v>17</v>
      </c>
      <c r="FA18" s="37" t="n">
        <v>17</v>
      </c>
      <c r="FB18" s="37" t="n">
        <v>0</v>
      </c>
      <c r="FC18" s="37" t="n">
        <v>10</v>
      </c>
      <c r="FD18" s="37" t="n">
        <v>0</v>
      </c>
      <c r="FE18" s="37" t="n">
        <v>0</v>
      </c>
      <c r="FF18" s="37" t="n">
        <v>0</v>
      </c>
      <c r="FG18" s="37" t="n">
        <v>0</v>
      </c>
      <c r="FH18" s="37" t="n">
        <v>0</v>
      </c>
      <c r="FI18" s="37" t="n">
        <v>0</v>
      </c>
      <c r="FJ18" s="37" t="n">
        <v>267</v>
      </c>
      <c r="FK18" s="37" t="n">
        <v>273</v>
      </c>
      <c r="FL18" s="37" t="n">
        <v>1</v>
      </c>
      <c r="FM18" s="37" t="n">
        <v>154</v>
      </c>
      <c r="FN18" s="37" t="n">
        <v>43</v>
      </c>
      <c r="FO18" s="37" t="n">
        <v>327</v>
      </c>
      <c r="FP18" s="37" t="n">
        <v>317</v>
      </c>
      <c r="FQ18" s="37" t="n">
        <v>1</v>
      </c>
      <c r="FR18" s="37" t="n">
        <v>144</v>
      </c>
      <c r="FS18" s="37" t="n">
        <v>43</v>
      </c>
      <c r="FT18" s="37" t="n">
        <v>135</v>
      </c>
      <c r="FU18" s="37" t="n">
        <v>131</v>
      </c>
      <c r="FV18" s="37" t="n">
        <v>1</v>
      </c>
      <c r="FW18" s="37" t="n">
        <v>68</v>
      </c>
      <c r="FX18" s="37" t="n">
        <v>4</v>
      </c>
      <c r="FY18" s="37" t="n">
        <v>271</v>
      </c>
      <c r="FZ18" s="37" t="n">
        <v>241</v>
      </c>
      <c r="GA18" s="37" t="n">
        <v>8</v>
      </c>
      <c r="GB18" s="37" t="n">
        <v>76</v>
      </c>
      <c r="GC18" s="37" t="n">
        <v>0</v>
      </c>
      <c r="GD18" s="37" t="n">
        <v>266</v>
      </c>
      <c r="GE18" s="37" t="n">
        <v>256</v>
      </c>
      <c r="GF18" s="37" t="n">
        <v>3</v>
      </c>
      <c r="GG18" s="37" t="n">
        <v>82</v>
      </c>
      <c r="GH18" s="37" t="n">
        <v>0</v>
      </c>
      <c r="GI18" s="37" t="n">
        <v>6</v>
      </c>
      <c r="GJ18" s="37" t="n">
        <v>12</v>
      </c>
      <c r="GK18" s="37" t="n">
        <v>0</v>
      </c>
      <c r="GL18" s="37" t="n">
        <v>0</v>
      </c>
      <c r="GM18" s="37" t="n">
        <v>0</v>
      </c>
      <c r="GN18" s="37" t="n">
        <v>1</v>
      </c>
      <c r="GO18" s="37" t="n">
        <v>2</v>
      </c>
      <c r="GP18" s="37" t="n">
        <v>0</v>
      </c>
      <c r="GQ18" s="37" t="n">
        <v>0</v>
      </c>
      <c r="GR18" s="37" t="n">
        <v>0</v>
      </c>
      <c r="GS18" s="37" t="n">
        <v>346</v>
      </c>
      <c r="GT18" s="37" t="n">
        <v>241</v>
      </c>
      <c r="GU18" s="37" t="n">
        <v>0</v>
      </c>
      <c r="GV18" s="37" t="n">
        <v>0</v>
      </c>
      <c r="GW18" s="37" t="n">
        <v>0</v>
      </c>
      <c r="GX18" s="37" t="n">
        <v>126</v>
      </c>
      <c r="GY18" s="37" t="n">
        <v>107</v>
      </c>
      <c r="GZ18" s="37" t="n">
        <v>0</v>
      </c>
      <c r="HA18" s="37" t="n">
        <v>0</v>
      </c>
      <c r="HB18" s="37" t="n">
        <v>0</v>
      </c>
      <c r="HC18" s="37" t="n">
        <v>30</v>
      </c>
      <c r="HD18" s="37" t="n">
        <v>0</v>
      </c>
      <c r="HE18" s="37" t="n">
        <v>0</v>
      </c>
      <c r="HF18" s="37" t="n">
        <v>0</v>
      </c>
      <c r="HG18" s="37" t="n">
        <v>0</v>
      </c>
      <c r="HH18" s="58" t="n">
        <f aca="false">(L18+N18)/B18</f>
        <v>0.843903263994588</v>
      </c>
      <c r="HI18" s="59" t="n">
        <f aca="false">(M18+N18)/B18</f>
        <v>0.780314561136479</v>
      </c>
      <c r="HJ18" s="40" t="n">
        <f aca="false">O18/(E18+F18+G18)</f>
        <v>0.596999546634794</v>
      </c>
      <c r="HK18" s="60" t="n">
        <f aca="false">P18/(F18+G18)</f>
        <v>0.285774078035623</v>
      </c>
      <c r="HL18" s="61" t="n">
        <f aca="false">L18/H18</f>
        <v>0.945349952061361</v>
      </c>
      <c r="HM18" s="62" t="n">
        <f aca="false">M18/I18</f>
        <v>0.828150572831424</v>
      </c>
      <c r="HN18" s="63" t="n">
        <f aca="false">N18/J18</f>
        <v>1</v>
      </c>
      <c r="HO18" s="64" t="n">
        <f aca="false">O18/K18</f>
        <v>0.636703296703297</v>
      </c>
      <c r="HP18" s="65" t="n">
        <f aca="false">(V18+AA18+AF18+FE18+X18+AC18+AH18+FG18)/G18</f>
        <v>0.989156626506024</v>
      </c>
      <c r="HQ18" s="65" t="n">
        <f aca="false">(W18+AB18+AG18+FF18+X18+AC18+AH18+FG18)/G18</f>
        <v>1.03132530120482</v>
      </c>
      <c r="HR18" s="65" t="n">
        <f aca="false">(Y18+AD18+AI18+FH18)/G18</f>
        <v>0.914457831325301</v>
      </c>
      <c r="HS18" s="65" t="n">
        <f aca="false">P18/G18</f>
        <v>1.48072289156627</v>
      </c>
      <c r="HT18" s="65" t="n">
        <f aca="false">(Q18+AK18+AP18+AU18+AZ18+BE18+BJ18+BO18+BT18+BY18+CD18+CN18+CS18+CX18+DC18+DH18+DM18+DR18+DW18+EB18+EG18+EK18+EP18+EU18+EZ18+FJ18+FO18+FT18+S18+AM18+AR18+AW18+BB18+BG18+BL18+BQ18+BV18+CA18+CF18+CP18+CU18+CZ18+DE18+DJ18+DO18+DT18+DY18+ED18+EI18+EM18+ER18+EW18+FB18+FL18+FQ18+FV18)/F18</f>
        <v>0.902149484239036</v>
      </c>
      <c r="HU18" s="65" t="n">
        <f aca="false">(R18+AL18+AQ18+AV18+BA18+BF18+BK18+BP18+BU18+BZ18+CE18+CO18+CT18+CY18+DD18+DI18+DN18+DS18+DX18+EC18+EH18+EL18+EQ18+EV18+FA18+FK18+FP18+FU18+S18+AM18+AR18+AW18+BB18+BG18+BL18+BQ18+BV18+CA18+CF18+CP18+CU18+CZ18+DE18+DJ18+DO18+DT18+DY18+ED18+EI18+EM18+ER18+EW18+FB18+FL18+FQ18+FV18)/F18</f>
        <v>0.837607330144644</v>
      </c>
      <c r="HV18" s="66" t="n">
        <f aca="false">(T18+AN18+AS18+AX18+BC18+BH18+BM18+BR18+BW18+CB18+CG18+CQ18+CV18+DA18+DF18+DK18+DP18+DU18+DZ18+EE18+EJ18+EN18+ES18+EX18+FC18+FM18+FR18+FW18)/F18</f>
        <v>0.570506540655794</v>
      </c>
      <c r="HW18" s="65" t="n">
        <f aca="false">(U18+AO18+AT18)/F18</f>
        <v>0.0939318849766611</v>
      </c>
      <c r="HX18" s="65" t="n">
        <f aca="false">(FY18+GD18)/E18</f>
        <v>0.972826086956522</v>
      </c>
      <c r="HY18" s="65" t="n">
        <f aca="false">(FZ18+GE18)/E18</f>
        <v>0.90036231884058</v>
      </c>
      <c r="HZ18" s="65" t="n">
        <f aca="false">(GB18+GG18)/E18</f>
        <v>0.286231884057971</v>
      </c>
      <c r="IA18" s="65" t="n">
        <f aca="false">(GI18+GN18+GS18+GX18)/D18</f>
        <v>0.762253341820496</v>
      </c>
      <c r="IB18" s="65" t="n">
        <f aca="false">(GJ18+GO18+GT18+GY18)/D18</f>
        <v>0.576066199872693</v>
      </c>
      <c r="IC18" s="46" t="n">
        <f aca="false">HC18/C18</f>
        <v>0.162162162162162</v>
      </c>
      <c r="ID18" s="46" t="n">
        <f aca="false">HD18/C18</f>
        <v>0</v>
      </c>
    </row>
    <row r="19" s="48" customFormat="true" ht="13.8" hidden="false" customHeight="false" outlineLevel="0" collapsed="false">
      <c r="A19" s="49" t="s">
        <v>106</v>
      </c>
      <c r="B19" s="50" t="n">
        <v>18029</v>
      </c>
      <c r="C19" s="29" t="n">
        <v>644</v>
      </c>
      <c r="D19" s="51" t="n">
        <v>2218.8</v>
      </c>
      <c r="E19" s="52" t="n">
        <v>1908.6</v>
      </c>
      <c r="F19" s="53" t="n">
        <v>10668.6</v>
      </c>
      <c r="G19" s="54" t="n">
        <v>1574</v>
      </c>
      <c r="H19" s="68" t="n">
        <v>15769</v>
      </c>
      <c r="I19" s="68" t="n">
        <f aca="false">200+16699</f>
        <v>16899</v>
      </c>
      <c r="J19" s="67" t="n">
        <v>165</v>
      </c>
      <c r="K19" s="55" t="n">
        <v>10021</v>
      </c>
      <c r="L19" s="35" t="n">
        <f aca="false">Q19+V19+AA19+AF19+AK19+AP19+AU19+AZ19+BE19+BJ19+BO19+BT19+BY19+CD19+CI19+CN19+CS19+CX19+DC19+DH19+DM19+DR19+DW19+EB19+EB19+EG19+EK19+EP19+EU19+EZ19+FE19+FJ19+FO19+FT19+FY19+GD19+GI19+GN19+GS19+GX19+HC19</f>
        <v>15518</v>
      </c>
      <c r="M19" s="35" t="n">
        <f aca="false">R19+W19+AB19+AG19+AL19+AQ19+AV19+BA19+BF19+BK19+BP19+BU19+BZ19+CE19+CJ19+CO19+CT19+DD19+DI19+DN19+DS19+DX19+EC19+EH19+EL19+EQ19+EV19+FA19+CY19+FK19+FP19+FU19+FZ19+GE19+FF19+GJ19+GO19+GT19+GY19+HD19</f>
        <v>14145</v>
      </c>
      <c r="N19" s="56" t="n">
        <v>165</v>
      </c>
      <c r="O19" s="57" t="n">
        <f aca="false">T19+Y19+AD19+AI19+DZ19+FH19+AN19+AS19+AX19+BC19+BH19+BM19+BR19+BW19+CB19+CG19+CL19+CQ19+CV19+DF19+DK19+DP19+DU19+EE19+EJ19+EN19+ES19+EX19+FC19+FM19+FR19+FW19+GB19+GG19+DA19+GL19+GQ19+GV19+HA19</f>
        <v>6541</v>
      </c>
      <c r="P19" s="57" t="n">
        <f aca="false">U19+Z19+AE19+AJ19+EA19+FI19+AO19+AT19+AY19+BD19+BI19+BN19+BS19+BX19+CC19+CH19+CM19+CR19+CW19+DG19+DL19+DQ19+DV19+EF19+EO19+ET19+EY19+FD19+FN19+FS19+FX19+GC19+GH19+DB19+GM19+GR19+GW19+HB19</f>
        <v>1247</v>
      </c>
      <c r="Q19" s="37" t="n">
        <v>382</v>
      </c>
      <c r="R19" s="37" t="n">
        <v>371</v>
      </c>
      <c r="S19" s="37" t="n">
        <v>0</v>
      </c>
      <c r="T19" s="37" t="n">
        <v>235</v>
      </c>
      <c r="U19" s="37" t="n">
        <v>58</v>
      </c>
      <c r="V19" s="37" t="n">
        <v>321</v>
      </c>
      <c r="W19" s="37" t="n">
        <v>313</v>
      </c>
      <c r="X19" s="37" t="n">
        <v>0</v>
      </c>
      <c r="Y19" s="37" t="n">
        <v>229</v>
      </c>
      <c r="Z19" s="37" t="n">
        <v>72</v>
      </c>
      <c r="AA19" s="37" t="n">
        <v>549</v>
      </c>
      <c r="AB19" s="37" t="n">
        <v>547</v>
      </c>
      <c r="AC19" s="37" t="n">
        <v>0</v>
      </c>
      <c r="AD19" s="37" t="n">
        <v>510</v>
      </c>
      <c r="AE19" s="37" t="n">
        <v>182</v>
      </c>
      <c r="AF19" s="37" t="n">
        <v>989</v>
      </c>
      <c r="AG19" s="37" t="n">
        <v>999</v>
      </c>
      <c r="AH19" s="37" t="n">
        <v>1</v>
      </c>
      <c r="AI19" s="37" t="n">
        <v>759</v>
      </c>
      <c r="AJ19" s="37" t="n">
        <v>240</v>
      </c>
      <c r="AK19" s="37" t="n">
        <v>514</v>
      </c>
      <c r="AL19" s="37" t="n">
        <v>567</v>
      </c>
      <c r="AM19" s="37" t="n">
        <v>15</v>
      </c>
      <c r="AN19" s="37" t="n">
        <v>483</v>
      </c>
      <c r="AO19" s="37" t="n">
        <v>142</v>
      </c>
      <c r="AP19" s="37" t="n">
        <v>628</v>
      </c>
      <c r="AQ19" s="37" t="n">
        <v>601</v>
      </c>
      <c r="AR19" s="37" t="n">
        <v>12</v>
      </c>
      <c r="AS19" s="37" t="n">
        <v>578</v>
      </c>
      <c r="AT19" s="37" t="n">
        <v>148</v>
      </c>
      <c r="AU19" s="37" t="n">
        <v>748</v>
      </c>
      <c r="AV19" s="37" t="n">
        <v>704</v>
      </c>
      <c r="AW19" s="37" t="n">
        <v>16</v>
      </c>
      <c r="AX19" s="37" t="n">
        <v>627</v>
      </c>
      <c r="AY19" s="37" t="n">
        <v>126</v>
      </c>
      <c r="AZ19" s="37" t="n">
        <v>914</v>
      </c>
      <c r="BA19" s="37" t="n">
        <v>1776</v>
      </c>
      <c r="BB19" s="37" t="n">
        <v>21</v>
      </c>
      <c r="BC19" s="37" t="n">
        <v>642</v>
      </c>
      <c r="BD19" s="37" t="n">
        <v>119</v>
      </c>
      <c r="BE19" s="37" t="n">
        <v>965</v>
      </c>
      <c r="BF19" s="37" t="n">
        <v>923</v>
      </c>
      <c r="BG19" s="37" t="n">
        <v>98</v>
      </c>
      <c r="BH19" s="37" t="n">
        <v>511</v>
      </c>
      <c r="BI19" s="37" t="n">
        <v>55</v>
      </c>
      <c r="BJ19" s="37" t="n">
        <v>1142</v>
      </c>
      <c r="BK19" s="37" t="n">
        <v>859</v>
      </c>
      <c r="BL19" s="37" t="n">
        <v>3</v>
      </c>
      <c r="BM19" s="37" t="n">
        <v>500</v>
      </c>
      <c r="BN19" s="37" t="n">
        <v>56</v>
      </c>
      <c r="BO19" s="37" t="n">
        <v>297</v>
      </c>
      <c r="BP19" s="37" t="n">
        <v>233</v>
      </c>
      <c r="BQ19" s="37" t="n">
        <v>0</v>
      </c>
      <c r="BR19" s="37" t="n">
        <v>9</v>
      </c>
      <c r="BS19" s="37" t="n">
        <v>0</v>
      </c>
      <c r="BT19" s="37" t="n">
        <v>0</v>
      </c>
      <c r="BU19" s="37" t="n">
        <v>0</v>
      </c>
      <c r="BV19" s="37" t="n">
        <v>0</v>
      </c>
      <c r="BW19" s="37" t="n">
        <v>0</v>
      </c>
      <c r="BX19" s="37" t="n">
        <v>0</v>
      </c>
      <c r="BY19" s="37" t="n">
        <v>0</v>
      </c>
      <c r="BZ19" s="37" t="n">
        <v>0</v>
      </c>
      <c r="CA19" s="37" t="n">
        <v>0</v>
      </c>
      <c r="CB19" s="37" t="n">
        <v>0</v>
      </c>
      <c r="CC19" s="37" t="n">
        <v>0</v>
      </c>
      <c r="CD19" s="37" t="n">
        <v>0</v>
      </c>
      <c r="CE19" s="37" t="n">
        <v>1</v>
      </c>
      <c r="CF19" s="37" t="n">
        <v>0</v>
      </c>
      <c r="CG19" s="37" t="n">
        <v>0</v>
      </c>
      <c r="CH19" s="37" t="n">
        <v>0</v>
      </c>
      <c r="CI19" s="37" t="n">
        <v>0</v>
      </c>
      <c r="CJ19" s="37" t="n">
        <v>0</v>
      </c>
      <c r="CK19" s="37" t="n">
        <v>0</v>
      </c>
      <c r="CL19" s="37" t="n">
        <v>0</v>
      </c>
      <c r="CM19" s="37" t="n">
        <v>0</v>
      </c>
      <c r="CN19" s="37" t="n">
        <v>0</v>
      </c>
      <c r="CO19" s="37" t="n">
        <v>0</v>
      </c>
      <c r="CP19" s="37" t="n">
        <v>0</v>
      </c>
      <c r="CQ19" s="37" t="n">
        <v>0</v>
      </c>
      <c r="CR19" s="37" t="n">
        <v>0</v>
      </c>
      <c r="CS19" s="37" t="n">
        <v>71</v>
      </c>
      <c r="CT19" s="37" t="n">
        <v>33</v>
      </c>
      <c r="CU19" s="37" t="n">
        <v>0</v>
      </c>
      <c r="CV19" s="37" t="n">
        <v>1</v>
      </c>
      <c r="CW19" s="37" t="n">
        <v>0</v>
      </c>
      <c r="CX19" s="37" t="n">
        <v>7</v>
      </c>
      <c r="CY19" s="37" t="n">
        <v>1</v>
      </c>
      <c r="CZ19" s="37" t="n">
        <v>0</v>
      </c>
      <c r="DA19" s="37" t="n">
        <v>0</v>
      </c>
      <c r="DB19" s="37" t="n">
        <v>0</v>
      </c>
      <c r="DC19" s="37" t="n">
        <v>74</v>
      </c>
      <c r="DD19" s="37" t="n">
        <v>41</v>
      </c>
      <c r="DE19" s="37" t="n">
        <v>0</v>
      </c>
      <c r="DF19" s="37" t="n">
        <v>7</v>
      </c>
      <c r="DG19" s="37" t="n">
        <v>0</v>
      </c>
      <c r="DH19" s="37" t="n">
        <v>6</v>
      </c>
      <c r="DI19" s="37" t="n">
        <v>9</v>
      </c>
      <c r="DJ19" s="37" t="n">
        <v>0</v>
      </c>
      <c r="DK19" s="37" t="n">
        <v>0</v>
      </c>
      <c r="DL19" s="37" t="n">
        <v>0</v>
      </c>
      <c r="DM19" s="37" t="n">
        <v>0</v>
      </c>
      <c r="DN19" s="37" t="n">
        <v>0</v>
      </c>
      <c r="DO19" s="37" t="n">
        <v>0</v>
      </c>
      <c r="DP19" s="37" t="n">
        <v>0</v>
      </c>
      <c r="DQ19" s="37" t="n">
        <v>0</v>
      </c>
      <c r="DR19" s="37" t="n">
        <v>0</v>
      </c>
      <c r="DS19" s="37" t="n">
        <v>0</v>
      </c>
      <c r="DT19" s="37" t="n">
        <v>0</v>
      </c>
      <c r="DU19" s="37" t="n">
        <v>0</v>
      </c>
      <c r="DV19" s="37" t="n">
        <v>0</v>
      </c>
      <c r="DW19" s="37" t="n">
        <v>947</v>
      </c>
      <c r="DX19" s="37" t="n">
        <v>677</v>
      </c>
      <c r="DY19" s="37" t="n">
        <v>0</v>
      </c>
      <c r="DZ19" s="37" t="n">
        <v>5</v>
      </c>
      <c r="EA19" s="37" t="n">
        <v>0</v>
      </c>
      <c r="EB19" s="37" t="n">
        <v>6</v>
      </c>
      <c r="EC19" s="37" t="n">
        <v>14</v>
      </c>
      <c r="ED19" s="37" t="n">
        <v>0</v>
      </c>
      <c r="EE19" s="37" t="n">
        <v>2</v>
      </c>
      <c r="EF19" s="37" t="n">
        <v>0</v>
      </c>
      <c r="EG19" s="37" t="n">
        <v>14</v>
      </c>
      <c r="EH19" s="37" t="n">
        <v>19</v>
      </c>
      <c r="EI19" s="37" t="n">
        <v>0</v>
      </c>
      <c r="EJ19" s="37" t="n">
        <v>0</v>
      </c>
      <c r="EK19" s="37" t="n">
        <v>29</v>
      </c>
      <c r="EL19" s="37" t="n">
        <v>20</v>
      </c>
      <c r="EM19" s="37" t="n">
        <v>0</v>
      </c>
      <c r="EN19" s="37" t="n">
        <v>0</v>
      </c>
      <c r="EO19" s="37" t="n">
        <v>0</v>
      </c>
      <c r="EP19" s="37" t="n">
        <v>0</v>
      </c>
      <c r="EQ19" s="37" t="n">
        <v>0</v>
      </c>
      <c r="ER19" s="37" t="n">
        <v>0</v>
      </c>
      <c r="ES19" s="37" t="n">
        <v>0</v>
      </c>
      <c r="ET19" s="37" t="n">
        <v>0</v>
      </c>
      <c r="EU19" s="37" t="n">
        <v>0</v>
      </c>
      <c r="EV19" s="37" t="n">
        <v>0</v>
      </c>
      <c r="EW19" s="37" t="n">
        <v>0</v>
      </c>
      <c r="EX19" s="37" t="n">
        <v>0</v>
      </c>
      <c r="EY19" s="37" t="n">
        <v>0</v>
      </c>
      <c r="EZ19" s="37" t="n">
        <v>24</v>
      </c>
      <c r="FA19" s="37" t="n">
        <v>15</v>
      </c>
      <c r="FB19" s="37" t="n">
        <v>0</v>
      </c>
      <c r="FC19" s="37" t="n">
        <v>0</v>
      </c>
      <c r="FD19" s="37" t="n">
        <v>0</v>
      </c>
      <c r="FE19" s="37" t="n">
        <v>0</v>
      </c>
      <c r="FF19" s="37" t="n">
        <v>0</v>
      </c>
      <c r="FG19" s="37" t="n">
        <v>0</v>
      </c>
      <c r="FH19" s="37" t="n">
        <v>0</v>
      </c>
      <c r="FI19" s="37" t="n">
        <v>0</v>
      </c>
      <c r="FJ19" s="37" t="n">
        <v>1122</v>
      </c>
      <c r="FK19" s="37" t="n">
        <v>825</v>
      </c>
      <c r="FL19" s="37" t="n">
        <v>0</v>
      </c>
      <c r="FM19" s="37" t="n">
        <v>460</v>
      </c>
      <c r="FN19" s="37" t="n">
        <v>14</v>
      </c>
      <c r="FO19" s="37" t="n">
        <v>1420</v>
      </c>
      <c r="FP19" s="37" t="n">
        <v>1089</v>
      </c>
      <c r="FQ19" s="37" t="n">
        <v>0</v>
      </c>
      <c r="FR19" s="37" t="n">
        <v>431</v>
      </c>
      <c r="FS19" s="37" t="n">
        <v>30</v>
      </c>
      <c r="FT19" s="37" t="n">
        <v>607</v>
      </c>
      <c r="FU19" s="37" t="n">
        <v>550</v>
      </c>
      <c r="FV19" s="37" t="n">
        <v>0</v>
      </c>
      <c r="FW19" s="37" t="n">
        <v>185</v>
      </c>
      <c r="FX19" s="37" t="n">
        <v>5</v>
      </c>
      <c r="FY19" s="37" t="n">
        <v>975</v>
      </c>
      <c r="FZ19" s="37" t="n">
        <v>910</v>
      </c>
      <c r="GA19" s="37" t="n">
        <v>0</v>
      </c>
      <c r="GB19" s="37" t="n">
        <v>134</v>
      </c>
      <c r="GC19" s="37" t="n">
        <v>0</v>
      </c>
      <c r="GD19" s="37" t="n">
        <v>940</v>
      </c>
      <c r="GE19" s="37" t="n">
        <v>822</v>
      </c>
      <c r="GF19" s="37" t="n">
        <v>0</v>
      </c>
      <c r="GG19" s="37" t="n">
        <v>233</v>
      </c>
      <c r="GH19" s="37" t="n">
        <v>0</v>
      </c>
      <c r="GI19" s="37" t="n">
        <v>13</v>
      </c>
      <c r="GJ19" s="37" t="n">
        <v>6</v>
      </c>
      <c r="GK19" s="37" t="n">
        <v>0</v>
      </c>
      <c r="GL19" s="37" t="n">
        <v>0</v>
      </c>
      <c r="GM19" s="37" t="n">
        <v>0</v>
      </c>
      <c r="GN19" s="37" t="n">
        <v>4</v>
      </c>
      <c r="GO19" s="37" t="n">
        <v>3</v>
      </c>
      <c r="GP19" s="37" t="n">
        <v>0</v>
      </c>
      <c r="GQ19" s="37" t="n">
        <v>0</v>
      </c>
      <c r="GR19" s="37" t="n">
        <v>0</v>
      </c>
      <c r="GS19" s="37" t="n">
        <v>1123</v>
      </c>
      <c r="GT19" s="37" t="n">
        <v>732</v>
      </c>
      <c r="GU19" s="37" t="n">
        <v>0</v>
      </c>
      <c r="GV19" s="37" t="n">
        <v>0</v>
      </c>
      <c r="GW19" s="37" t="n">
        <v>0</v>
      </c>
      <c r="GX19" s="37" t="n">
        <v>637</v>
      </c>
      <c r="GY19" s="37" t="n">
        <v>485</v>
      </c>
      <c r="GZ19" s="37" t="n">
        <v>0</v>
      </c>
      <c r="HA19" s="37" t="n">
        <v>0</v>
      </c>
      <c r="HB19" s="37" t="n">
        <v>0</v>
      </c>
      <c r="HC19" s="37" t="n">
        <v>44</v>
      </c>
      <c r="HD19" s="37" t="n">
        <v>0</v>
      </c>
      <c r="HE19" s="37" t="n">
        <v>0</v>
      </c>
      <c r="HF19" s="37" t="n">
        <v>0</v>
      </c>
      <c r="HG19" s="37" t="n">
        <v>0</v>
      </c>
      <c r="HH19" s="58" t="n">
        <f aca="false">(L19+N19)/B19</f>
        <v>0.869876310388818</v>
      </c>
      <c r="HI19" s="59" t="n">
        <f aca="false">(M19+N19)/B19</f>
        <v>0.793721226912197</v>
      </c>
      <c r="HJ19" s="40" t="n">
        <f aca="false">O19/(E19+F19+G19)</f>
        <v>0.462222285035898</v>
      </c>
      <c r="HK19" s="60" t="n">
        <f aca="false">P19/(F19+G19)</f>
        <v>0.101857448581184</v>
      </c>
      <c r="HL19" s="61" t="n">
        <f aca="false">L19/H19</f>
        <v>0.984082693893081</v>
      </c>
      <c r="HM19" s="62" t="n">
        <f aca="false">M19/I19</f>
        <v>0.837031777028226</v>
      </c>
      <c r="HN19" s="63" t="n">
        <f aca="false">N19/J19</f>
        <v>1</v>
      </c>
      <c r="HO19" s="64" t="n">
        <f aca="false">O19/K19</f>
        <v>0.652729268536074</v>
      </c>
      <c r="HP19" s="65" t="n">
        <f aca="false">(V19+AA19+AF19+FE19+X19+AC19+AH19+FG19)/G19</f>
        <v>1.18170266836086</v>
      </c>
      <c r="HQ19" s="65" t="n">
        <f aca="false">(W19+AB19+AG19+FF19+X19+AC19+AH19+FG19)/G19</f>
        <v>1.18170266836086</v>
      </c>
      <c r="HR19" s="65" t="n">
        <f aca="false">(Y19+AD19+AI19+FH19)/G19</f>
        <v>0.951715374841169</v>
      </c>
      <c r="HS19" s="65" t="n">
        <f aca="false">P19/G19</f>
        <v>0.792249047013977</v>
      </c>
      <c r="HT19" s="65" t="n">
        <f aca="false">(Q19+AK19+AP19+AU19+AZ19+BE19+BJ19+BO19+BT19+BY19+CD19+CN19+CS19+CX19+DC19+DH19+DM19+DR19+DW19+EB19+EG19+EK19+EP19+EU19+EZ19+FJ19+FO19+FT19+S19+AM19+AR19+AW19+BB19+BG19+BL19+BQ19+BV19+CA19+CF19+CP19+CU19+CZ19+DE19+DJ19+DO19+DT19+DY19+ED19+EI19+EM19+ER19+EW19+FB19+FL19+FQ19+FV19)/F19</f>
        <v>0.945016215810884</v>
      </c>
      <c r="HU19" s="65" t="n">
        <f aca="false">(R19+AL19+AQ19+AV19+BA19+BF19+BK19+BP19+BU19+BZ19+CE19+CO19+CT19+CY19+DD19+DI19+DN19+DS19+DX19+EC19+EH19+EL19+EQ19+EV19+FA19+FK19+FP19+FU19+S19+AM19+AR19+AW19+BB19+BG19+BL19+BQ19+BV19+CA19+CF19+CP19+CU19+CZ19+DE19+DJ19+DO19+DT19+DY19+ED19+EI19+EM19+ER19+EW19+FB19+FL19+FQ19+FV19)/F19</f>
        <v>0.889807472395628</v>
      </c>
      <c r="HV19" s="66" t="n">
        <f aca="false">(T19+AN19+AS19+AX19+BC19+BH19+BM19+BR19+BW19+CB19+CG19+CQ19+CV19+DA19+DF19+DK19+DP19+DU19+DZ19+EE19+EJ19+EN19+ES19+EX19+FC19+FM19+FR19+FW19)/F19</f>
        <v>0.438295558929944</v>
      </c>
      <c r="HW19" s="65" t="n">
        <f aca="false">(U19+AO19+AT19)/F19</f>
        <v>0.032619087790338</v>
      </c>
      <c r="HX19" s="65" t="n">
        <f aca="false">(FY19+GD19)/E19</f>
        <v>1.00335324321492</v>
      </c>
      <c r="HY19" s="65" t="n">
        <f aca="false">(FZ19+GE19)/E19</f>
        <v>0.907471445038248</v>
      </c>
      <c r="HZ19" s="65" t="n">
        <f aca="false">(GB19+GG19)/E19</f>
        <v>0.19228754060568</v>
      </c>
      <c r="IA19" s="65" t="n">
        <f aca="false">(GI19+GN19+GS19+GX19)/D19</f>
        <v>0.800883360374977</v>
      </c>
      <c r="IB19" s="65" t="n">
        <f aca="false">(GJ19+GO19+GT19+GY19)/D19</f>
        <v>0.552550928429782</v>
      </c>
      <c r="IC19" s="46" t="n">
        <f aca="false">HC19/C19</f>
        <v>0.0683229813664596</v>
      </c>
      <c r="ID19" s="46" t="n">
        <f aca="false">HD19/C19</f>
        <v>0</v>
      </c>
    </row>
    <row r="20" s="48" customFormat="true" ht="13.8" hidden="false" customHeight="false" outlineLevel="0" collapsed="false">
      <c r="A20" s="49" t="s">
        <v>107</v>
      </c>
      <c r="B20" s="50" t="n">
        <v>3998</v>
      </c>
      <c r="C20" s="29" t="n">
        <v>119</v>
      </c>
      <c r="D20" s="51" t="n">
        <v>371.2</v>
      </c>
      <c r="E20" s="52" t="n">
        <v>354.6</v>
      </c>
      <c r="F20" s="53" t="n">
        <v>2459.2</v>
      </c>
      <c r="G20" s="54" t="n">
        <v>554</v>
      </c>
      <c r="H20" s="55" t="n">
        <v>3807</v>
      </c>
      <c r="I20" s="55" t="n">
        <v>3760</v>
      </c>
      <c r="J20" s="55" t="n">
        <v>45</v>
      </c>
      <c r="K20" s="55" t="n">
        <v>2530</v>
      </c>
      <c r="L20" s="35" t="n">
        <f aca="false">Q20+V20+AA20+AF20+AK20+AP20+AU20+AZ20+BE20+BJ20+BO20+BT20+BY20+CD20+CI20+CN20+CS20+CX20+DC20+DH20+DM20+DR20+DW20+EB20+EB20+EG20+EK20+EP20+EU20+EZ20+FE20+FJ20+FO20+FT20+FY20+GD20+GI20+GN20+GS20+GX20+HC20</f>
        <v>3591</v>
      </c>
      <c r="M20" s="35" t="n">
        <f aca="false">R20+W20+AB20+AG20+AL20+AQ20+AV20+BA20+BF20+BK20+BP20+BU20+BZ20+CE20+CJ20+CO20+CT20+DD20+DI20+DN20+DS20+DX20+EC20+EH20+EL20+EQ20+EV20+FA20+CY20+FK20+FP20+FU20+FZ20+GE20+FF20+GJ20+GO20+GT20+GY20+HD20</f>
        <v>3369</v>
      </c>
      <c r="N20" s="56" t="n">
        <v>45</v>
      </c>
      <c r="O20" s="57" t="n">
        <f aca="false">T20+Y20+AD20+AI20+DZ20+FH20+AN20+AS20+AX20+BC20+BH20+BM20+BR20+BW20+CB20+CG20+CL20+CQ20+CV20+DF20+DK20+DP20+DU20+EE20+EJ20+EN20+ES20+EX20+FC20+FM20+FR20+FW20+GB20+GG20+DA20+GL20+GQ20+GV20+HA20</f>
        <v>1819</v>
      </c>
      <c r="P20" s="57" t="n">
        <f aca="false">U20+Z20+AE20+AJ20+EA20+FI20+AO20+AT20+AY20+BD20+BI20+BN20+BS20+BX20+CC20+CH20+CM20+CR20+CW20+DG20+DL20+DQ20+DV20+EF20+EO20+ET20+EY20+FD20+FN20+FS20+FX20+GC20+GH20+DB20+GM20+GR20+GW20+HB20</f>
        <v>574</v>
      </c>
      <c r="Q20" s="37" t="n">
        <v>83</v>
      </c>
      <c r="R20" s="37" t="n">
        <v>83</v>
      </c>
      <c r="S20" s="37" t="n">
        <v>17</v>
      </c>
      <c r="T20" s="37" t="n">
        <v>60</v>
      </c>
      <c r="U20" s="37" t="n">
        <v>25</v>
      </c>
      <c r="V20" s="37" t="n">
        <v>99</v>
      </c>
      <c r="W20" s="37" t="n">
        <v>99</v>
      </c>
      <c r="X20" s="37" t="n">
        <v>0</v>
      </c>
      <c r="Y20" s="37" t="n">
        <v>88</v>
      </c>
      <c r="Z20" s="37" t="n">
        <v>56</v>
      </c>
      <c r="AA20" s="37" t="n">
        <v>204</v>
      </c>
      <c r="AB20" s="37" t="n">
        <v>202</v>
      </c>
      <c r="AC20" s="37" t="n">
        <v>0</v>
      </c>
      <c r="AD20" s="37" t="n">
        <v>209</v>
      </c>
      <c r="AE20" s="37" t="n">
        <v>150</v>
      </c>
      <c r="AF20" s="37" t="n">
        <v>256</v>
      </c>
      <c r="AG20" s="37" t="n">
        <v>251</v>
      </c>
      <c r="AH20" s="37" t="n">
        <v>0</v>
      </c>
      <c r="AI20" s="37" t="n">
        <v>211</v>
      </c>
      <c r="AJ20" s="37" t="n">
        <v>84</v>
      </c>
      <c r="AK20" s="37" t="n">
        <v>144</v>
      </c>
      <c r="AL20" s="37" t="n">
        <v>143</v>
      </c>
      <c r="AM20" s="37" t="n">
        <v>0</v>
      </c>
      <c r="AN20" s="37" t="n">
        <v>94</v>
      </c>
      <c r="AO20" s="37" t="n">
        <v>50</v>
      </c>
      <c r="AP20" s="37" t="n">
        <v>187</v>
      </c>
      <c r="AQ20" s="37" t="n">
        <v>191</v>
      </c>
      <c r="AR20" s="37" t="n">
        <v>0</v>
      </c>
      <c r="AS20" s="37" t="n">
        <v>126</v>
      </c>
      <c r="AT20" s="37" t="n">
        <v>59</v>
      </c>
      <c r="AU20" s="37" t="n">
        <v>194</v>
      </c>
      <c r="AV20" s="37" t="n">
        <v>186</v>
      </c>
      <c r="AW20" s="37" t="n">
        <v>4</v>
      </c>
      <c r="AX20" s="37" t="n">
        <v>112</v>
      </c>
      <c r="AY20" s="37" t="n">
        <v>50</v>
      </c>
      <c r="AZ20" s="37" t="n">
        <v>200</v>
      </c>
      <c r="BA20" s="37" t="n">
        <v>188</v>
      </c>
      <c r="BB20" s="37" t="n">
        <v>14</v>
      </c>
      <c r="BC20" s="37" t="n">
        <v>155</v>
      </c>
      <c r="BD20" s="37" t="n">
        <v>47</v>
      </c>
      <c r="BE20" s="37" t="n">
        <v>171</v>
      </c>
      <c r="BF20" s="37" t="n">
        <v>166</v>
      </c>
      <c r="BG20" s="37" t="n">
        <v>27</v>
      </c>
      <c r="BH20" s="37" t="n">
        <v>107</v>
      </c>
      <c r="BI20" s="37" t="n">
        <v>14</v>
      </c>
      <c r="BJ20" s="37" t="n">
        <v>230</v>
      </c>
      <c r="BK20" s="37" t="n">
        <v>223</v>
      </c>
      <c r="BL20" s="37" t="n">
        <v>0</v>
      </c>
      <c r="BM20" s="37" t="n">
        <v>117</v>
      </c>
      <c r="BN20" s="37" t="n">
        <v>13</v>
      </c>
      <c r="BO20" s="37" t="n">
        <v>70</v>
      </c>
      <c r="BP20" s="37" t="n">
        <v>70</v>
      </c>
      <c r="BQ20" s="37" t="n">
        <v>0</v>
      </c>
      <c r="BR20" s="37" t="n">
        <v>42</v>
      </c>
      <c r="BS20" s="37" t="n">
        <v>0</v>
      </c>
      <c r="BT20" s="37" t="n">
        <v>0</v>
      </c>
      <c r="BU20" s="37" t="n">
        <v>0</v>
      </c>
      <c r="BV20" s="37" t="n">
        <v>0</v>
      </c>
      <c r="BW20" s="37" t="n">
        <v>0</v>
      </c>
      <c r="BX20" s="37" t="n">
        <v>0</v>
      </c>
      <c r="BY20" s="37" t="n">
        <v>0</v>
      </c>
      <c r="BZ20" s="37" t="n">
        <v>0</v>
      </c>
      <c r="CA20" s="37" t="n">
        <v>0</v>
      </c>
      <c r="CB20" s="37" t="n">
        <v>0</v>
      </c>
      <c r="CC20" s="37" t="n">
        <v>0</v>
      </c>
      <c r="CD20" s="37" t="n">
        <v>0</v>
      </c>
      <c r="CE20" s="37" t="n">
        <v>0</v>
      </c>
      <c r="CF20" s="37" t="n">
        <v>0</v>
      </c>
      <c r="CG20" s="37" t="n">
        <v>0</v>
      </c>
      <c r="CH20" s="37" t="n">
        <v>0</v>
      </c>
      <c r="CI20" s="37" t="n">
        <v>0</v>
      </c>
      <c r="CJ20" s="37" t="n">
        <v>0</v>
      </c>
      <c r="CK20" s="37" t="n">
        <v>0</v>
      </c>
      <c r="CL20" s="37" t="n">
        <v>0</v>
      </c>
      <c r="CM20" s="37" t="n">
        <v>0</v>
      </c>
      <c r="CN20" s="37" t="n">
        <v>193</v>
      </c>
      <c r="CO20" s="37" t="n">
        <v>197</v>
      </c>
      <c r="CP20" s="37" t="n">
        <v>0</v>
      </c>
      <c r="CQ20" s="37" t="n">
        <v>124</v>
      </c>
      <c r="CR20" s="37" t="n">
        <v>0</v>
      </c>
      <c r="CS20" s="37" t="n">
        <v>35</v>
      </c>
      <c r="CT20" s="37" t="n">
        <v>31</v>
      </c>
      <c r="CU20" s="37" t="n">
        <v>1</v>
      </c>
      <c r="CV20" s="37" t="n">
        <v>1</v>
      </c>
      <c r="CW20" s="37" t="n">
        <v>0</v>
      </c>
      <c r="CX20" s="37" t="n">
        <v>2</v>
      </c>
      <c r="CY20" s="37" t="n">
        <v>2</v>
      </c>
      <c r="CZ20" s="37" t="n">
        <v>0</v>
      </c>
      <c r="DA20" s="37" t="n">
        <v>0</v>
      </c>
      <c r="DB20" s="37" t="n">
        <v>0</v>
      </c>
      <c r="DC20" s="37" t="n">
        <v>19</v>
      </c>
      <c r="DD20" s="37" t="n">
        <v>9</v>
      </c>
      <c r="DE20" s="37" t="n">
        <v>0</v>
      </c>
      <c r="DF20" s="37" t="n">
        <v>4</v>
      </c>
      <c r="DG20" s="37" t="n">
        <v>0</v>
      </c>
      <c r="DH20" s="37" t="n">
        <v>2</v>
      </c>
      <c r="DI20" s="37" t="n">
        <v>2</v>
      </c>
      <c r="DJ20" s="37" t="n">
        <v>0</v>
      </c>
      <c r="DK20" s="37" t="n">
        <v>0</v>
      </c>
      <c r="DL20" s="37" t="n">
        <v>0</v>
      </c>
      <c r="DM20" s="37" t="n">
        <v>0</v>
      </c>
      <c r="DN20" s="37" t="n">
        <v>0</v>
      </c>
      <c r="DO20" s="37" t="n">
        <v>0</v>
      </c>
      <c r="DP20" s="37" t="n">
        <v>0</v>
      </c>
      <c r="DQ20" s="37" t="n">
        <v>0</v>
      </c>
      <c r="DR20" s="37" t="n">
        <v>0</v>
      </c>
      <c r="DS20" s="37" t="n">
        <v>0</v>
      </c>
      <c r="DT20" s="37" t="n">
        <v>0</v>
      </c>
      <c r="DU20" s="37" t="n">
        <v>0</v>
      </c>
      <c r="DV20" s="37" t="n">
        <v>0</v>
      </c>
      <c r="DW20" s="37" t="n">
        <v>136</v>
      </c>
      <c r="DX20" s="37" t="n">
        <v>111</v>
      </c>
      <c r="DY20" s="37" t="n">
        <v>0</v>
      </c>
      <c r="DZ20" s="37" t="n">
        <v>40</v>
      </c>
      <c r="EA20" s="37" t="n">
        <v>0</v>
      </c>
      <c r="EB20" s="37" t="n">
        <v>14</v>
      </c>
      <c r="EC20" s="37" t="n">
        <v>11</v>
      </c>
      <c r="ED20" s="37" t="n">
        <v>0</v>
      </c>
      <c r="EE20" s="37" t="n">
        <v>3</v>
      </c>
      <c r="EF20" s="37" t="n">
        <v>0</v>
      </c>
      <c r="EG20" s="37" t="n">
        <v>8</v>
      </c>
      <c r="EH20" s="37" t="n">
        <v>8</v>
      </c>
      <c r="EI20" s="37" t="n">
        <v>0</v>
      </c>
      <c r="EJ20" s="37" t="n">
        <v>0</v>
      </c>
      <c r="EK20" s="37" t="n">
        <v>11</v>
      </c>
      <c r="EL20" s="37" t="n">
        <v>11</v>
      </c>
      <c r="EM20" s="37" t="n">
        <v>0</v>
      </c>
      <c r="EN20" s="37" t="n">
        <v>1</v>
      </c>
      <c r="EO20" s="37" t="n">
        <v>0</v>
      </c>
      <c r="EP20" s="37" t="n">
        <v>0</v>
      </c>
      <c r="EQ20" s="37" t="n">
        <v>0</v>
      </c>
      <c r="ER20" s="37" t="n">
        <v>0</v>
      </c>
      <c r="ES20" s="37" t="n">
        <v>0</v>
      </c>
      <c r="ET20" s="37" t="n">
        <v>0</v>
      </c>
      <c r="EU20" s="37" t="n">
        <v>2</v>
      </c>
      <c r="EV20" s="37" t="n">
        <v>2</v>
      </c>
      <c r="EW20" s="37" t="n">
        <v>0</v>
      </c>
      <c r="EX20" s="37" t="n">
        <v>0</v>
      </c>
      <c r="EY20" s="37" t="n">
        <v>0</v>
      </c>
      <c r="EZ20" s="37" t="n">
        <v>7</v>
      </c>
      <c r="FA20" s="37" t="n">
        <v>7</v>
      </c>
      <c r="FB20" s="37" t="n">
        <v>0</v>
      </c>
      <c r="FC20" s="37" t="n">
        <v>1</v>
      </c>
      <c r="FD20" s="37" t="n">
        <v>0</v>
      </c>
      <c r="FE20" s="37" t="n">
        <v>0</v>
      </c>
      <c r="FF20" s="37" t="n">
        <v>0</v>
      </c>
      <c r="FG20" s="37" t="n">
        <v>0</v>
      </c>
      <c r="FH20" s="37" t="n">
        <v>0</v>
      </c>
      <c r="FI20" s="37" t="n">
        <v>0</v>
      </c>
      <c r="FJ20" s="37" t="n">
        <v>230</v>
      </c>
      <c r="FK20" s="37" t="n">
        <v>211</v>
      </c>
      <c r="FL20" s="37" t="n">
        <v>0</v>
      </c>
      <c r="FM20" s="37" t="n">
        <v>119</v>
      </c>
      <c r="FN20" s="37" t="n">
        <v>10</v>
      </c>
      <c r="FO20" s="37" t="n">
        <v>260</v>
      </c>
      <c r="FP20" s="37" t="n">
        <v>258</v>
      </c>
      <c r="FQ20" s="37" t="n">
        <v>0</v>
      </c>
      <c r="FR20" s="37" t="n">
        <v>113</v>
      </c>
      <c r="FS20" s="37" t="n">
        <v>13</v>
      </c>
      <c r="FT20" s="37" t="n">
        <v>116</v>
      </c>
      <c r="FU20" s="37" t="n">
        <v>112</v>
      </c>
      <c r="FV20" s="37" t="n">
        <v>0</v>
      </c>
      <c r="FW20" s="37" t="n">
        <v>51</v>
      </c>
      <c r="FX20" s="37" t="n">
        <v>3</v>
      </c>
      <c r="FY20" s="37" t="n">
        <v>179</v>
      </c>
      <c r="FZ20" s="37" t="n">
        <v>167</v>
      </c>
      <c r="GA20" s="37" t="n">
        <v>0</v>
      </c>
      <c r="GB20" s="37" t="n">
        <v>25</v>
      </c>
      <c r="GC20" s="37" t="n">
        <v>0</v>
      </c>
      <c r="GD20" s="37" t="n">
        <v>166</v>
      </c>
      <c r="GE20" s="37" t="n">
        <v>158</v>
      </c>
      <c r="GF20" s="37" t="n">
        <v>1</v>
      </c>
      <c r="GG20" s="37" t="n">
        <v>16</v>
      </c>
      <c r="GH20" s="37" t="n">
        <v>0</v>
      </c>
      <c r="GI20" s="37" t="n">
        <v>7</v>
      </c>
      <c r="GJ20" s="37" t="n">
        <v>5</v>
      </c>
      <c r="GK20" s="37" t="n">
        <v>0</v>
      </c>
      <c r="GL20" s="37" t="n">
        <v>0</v>
      </c>
      <c r="GM20" s="37" t="n">
        <v>0</v>
      </c>
      <c r="GN20" s="37" t="n">
        <v>0</v>
      </c>
      <c r="GO20" s="37" t="n">
        <v>0</v>
      </c>
      <c r="GP20" s="37" t="n">
        <v>0</v>
      </c>
      <c r="GQ20" s="37" t="n">
        <v>0</v>
      </c>
      <c r="GR20" s="37" t="n">
        <v>0</v>
      </c>
      <c r="GS20" s="37" t="n">
        <v>262</v>
      </c>
      <c r="GT20" s="37" t="n">
        <v>199</v>
      </c>
      <c r="GU20" s="37" t="n">
        <v>0</v>
      </c>
      <c r="GV20" s="37" t="n">
        <v>0</v>
      </c>
      <c r="GW20" s="37" t="n">
        <v>0</v>
      </c>
      <c r="GX20" s="37" t="n">
        <v>86</v>
      </c>
      <c r="GY20" s="37" t="n">
        <v>66</v>
      </c>
      <c r="GZ20" s="37" t="n">
        <v>0</v>
      </c>
      <c r="HA20" s="37" t="n">
        <v>0</v>
      </c>
      <c r="HB20" s="37" t="n">
        <v>0</v>
      </c>
      <c r="HC20" s="37" t="n">
        <v>4</v>
      </c>
      <c r="HD20" s="37" t="n">
        <v>0</v>
      </c>
      <c r="HE20" s="37" t="n">
        <v>0</v>
      </c>
      <c r="HF20" s="37" t="n">
        <v>0</v>
      </c>
      <c r="HG20" s="37" t="n">
        <v>0</v>
      </c>
      <c r="HH20" s="58" t="n">
        <f aca="false">(L20+N20)/B20</f>
        <v>0.909454727363682</v>
      </c>
      <c r="HI20" s="59" t="n">
        <f aca="false">(M20+N20)/B20</f>
        <v>0.853926963481741</v>
      </c>
      <c r="HJ20" s="40" t="n">
        <f aca="false">O20/(E20+F20+G20)</f>
        <v>0.540115208741612</v>
      </c>
      <c r="HK20" s="60" t="n">
        <f aca="false">P20/(F20+G20)</f>
        <v>0.190495154652861</v>
      </c>
      <c r="HL20" s="61" t="n">
        <f aca="false">L20/H20</f>
        <v>0.943262411347518</v>
      </c>
      <c r="HM20" s="62" t="n">
        <f aca="false">M20/I20</f>
        <v>0.896010638297872</v>
      </c>
      <c r="HN20" s="63" t="n">
        <f aca="false">N20/J20</f>
        <v>1</v>
      </c>
      <c r="HO20" s="64" t="n">
        <f aca="false">O20/K20</f>
        <v>0.71897233201581</v>
      </c>
      <c r="HP20" s="65" t="n">
        <f aca="false">(V20+AA20+AF20+FE20+X20+AC20+AH20+FG20)/G20</f>
        <v>1.00902527075812</v>
      </c>
      <c r="HQ20" s="65" t="n">
        <f aca="false">(W20+AB20+AG20+FF20+X20+AC20+AH20+FG20)/G20</f>
        <v>0.996389891696751</v>
      </c>
      <c r="HR20" s="65" t="n">
        <f aca="false">(Y20+AD20+AI20+FH20)/G20</f>
        <v>0.916967509025271</v>
      </c>
      <c r="HS20" s="65" t="n">
        <f aca="false">P20/G20</f>
        <v>1.03610108303249</v>
      </c>
      <c r="HT20" s="65" t="n">
        <f aca="false">(Q20+AK20+AP20+AU20+AZ20+BE20+BJ20+BO20+BT20+BY20+CD20+CN20+CS20+CX20+DC20+DH20+DM20+DR20+DW20+EB20+EG20+EK20+EP20+EU20+EZ20+FJ20+FO20+FT20+S20+AM20+AR20+AW20+BB20+BG20+BL20+BQ20+BV20+CA20+CF20+CP20+CU20+CZ20+DE20+DJ20+DO20+DT20+DY20+ED20+EI20+EM20+ER20+EW20+FB20+FL20+FQ20+FV20)/F20</f>
        <v>0.966574495770982</v>
      </c>
      <c r="HU20" s="65" t="n">
        <f aca="false">(R20+AL20+AQ20+AV20+BA20+BF20+BK20+BP20+BU20+BZ20+CE20+CO20+CT20+CY20+DD20+DI20+DN20+DS20+DX20+EC20+EH20+EL20+EQ20+EV20+FA20+FK20+FP20+FU20+S20+AM20+AR20+AW20+BB20+BG20+BL20+BQ20+BV20+CA20+CF20+CP20+CU20+CZ20+DE20+DJ20+DO20+DT20+DY20+ED20+EI20+EM20+ER20+EW20+FB20+FL20+FQ20+FV20)/F20</f>
        <v>0.92916395575797</v>
      </c>
      <c r="HV20" s="66" t="n">
        <f aca="false">(T20+AN20+AS20+AX20+BC20+BH20+BM20+BR20+BW20+CB20+CG20+CQ20+CV20+DA20+DF20+DK20+DP20+DU20+DZ20+EE20+EJ20+EN20+ES20+EX20+FC20+FM20+FR20+FW20)/F20</f>
        <v>0.516428106701366</v>
      </c>
      <c r="HW20" s="65" t="n">
        <f aca="false">(U20+AO20+AT20)/F20</f>
        <v>0.0544892648015615</v>
      </c>
      <c r="HX20" s="65" t="n">
        <f aca="false">(FY20+GD20)/E20</f>
        <v>0.972927241962775</v>
      </c>
      <c r="HY20" s="65" t="n">
        <f aca="false">(FZ20+GE20)/E20</f>
        <v>0.916525662718556</v>
      </c>
      <c r="HZ20" s="65" t="n">
        <f aca="false">(GB20+GG20)/E20</f>
        <v>0.115623237450649</v>
      </c>
      <c r="IA20" s="65" t="n">
        <f aca="false">(GI20+GN20+GS20+GX20)/D20</f>
        <v>0.95635775862069</v>
      </c>
      <c r="IB20" s="65" t="n">
        <f aca="false">(GJ20+GO20+GT20+GY20)/D20</f>
        <v>0.727370689655172</v>
      </c>
      <c r="IC20" s="46" t="n">
        <f aca="false">HC20/C20</f>
        <v>0.0336134453781513</v>
      </c>
      <c r="ID20" s="46" t="n">
        <f aca="false">HD20/C20</f>
        <v>0</v>
      </c>
    </row>
    <row r="21" s="48" customFormat="true" ht="13.8" hidden="false" customHeight="false" outlineLevel="0" collapsed="false">
      <c r="A21" s="49" t="s">
        <v>108</v>
      </c>
      <c r="B21" s="50" t="n">
        <v>5215</v>
      </c>
      <c r="C21" s="29" t="n">
        <v>157</v>
      </c>
      <c r="D21" s="51" t="n">
        <v>639</v>
      </c>
      <c r="E21" s="52" t="n">
        <v>531.6</v>
      </c>
      <c r="F21" s="53" t="n">
        <v>3051.4</v>
      </c>
      <c r="G21" s="54" t="n">
        <v>541</v>
      </c>
      <c r="H21" s="55" t="n">
        <v>4518</v>
      </c>
      <c r="I21" s="55" t="n">
        <v>4653</v>
      </c>
      <c r="J21" s="55" t="n">
        <v>50</v>
      </c>
      <c r="K21" s="55" t="n">
        <f aca="false">252+3650</f>
        <v>3902</v>
      </c>
      <c r="L21" s="35" t="n">
        <f aca="false">Q21+V21+AA21+AF21+AK21+AP21+AU21+AZ21+BE21+BJ21+BO21+BT21+BY21+CD21+CI21+CN21+CS21+CX21+DC21+DH21+DM21+DR21+DW21+EB21+EB21+EG21+EK21+EP21+EU21+EZ21+FE21+FJ21+FO21+FT21+FY21+GD21+GI21+GN21+GS21+GX21+HC21</f>
        <v>4117</v>
      </c>
      <c r="M21" s="35" t="n">
        <f aca="false">R21+W21+AB21+AG21+AL21+AQ21+AV21+BA21+BF21+BK21+BP21+BU21+BZ21+CE21+CJ21+CO21+CT21+DD21+DI21+DN21+DS21+DX21+EC21+EH21+EL21+EQ21+EV21+FA21+CY21+FK21+FP21+FU21+FZ21+GE21+FF21+GJ21+GO21+GT21+GY21+HD21</f>
        <v>4080</v>
      </c>
      <c r="N21" s="56" t="n">
        <v>50</v>
      </c>
      <c r="O21" s="57" t="n">
        <f aca="false">T21+Y21+AD21+AI21+DZ21+FH21+AN21+AS21+AX21+BC21+BH21+BM21+BR21+BW21+CB21+CG21+CL21+CQ21+CV21+DF21+DK21+DP21+DU21+EE21+EJ21+EN21+ES21+EX21+FC21+FM21+FR21+FW21+GB21+GG21+DA21+GL21+GQ21+GV21+HA21</f>
        <v>3022</v>
      </c>
      <c r="P21" s="57" t="n">
        <f aca="false">U21+Z21+AE21+AJ21+EA21+FI21+AO21+AT21+AY21+BD21+BI21+BN21+BS21+BX21+CC21+CH21+CM21+CR21+CW21+DG21+DL21+DQ21+DV21+EF21+EO21+ET21+EY21+FD21+FN21+FS21+FX21+GC21+GH21+DB21+GM21+GR21+GW21+HB21</f>
        <v>1126</v>
      </c>
      <c r="Q21" s="37" t="n">
        <v>175</v>
      </c>
      <c r="R21" s="37" t="n">
        <v>175</v>
      </c>
      <c r="S21" s="37" t="n">
        <v>0</v>
      </c>
      <c r="T21" s="37" t="n">
        <v>139</v>
      </c>
      <c r="U21" s="37" t="n">
        <v>69</v>
      </c>
      <c r="V21" s="37" t="n">
        <v>78</v>
      </c>
      <c r="W21" s="37" t="n">
        <v>72</v>
      </c>
      <c r="X21" s="37" t="n">
        <v>0</v>
      </c>
      <c r="Y21" s="37" t="n">
        <v>91</v>
      </c>
      <c r="Z21" s="37" t="n">
        <v>55</v>
      </c>
      <c r="AA21" s="37" t="n">
        <v>156</v>
      </c>
      <c r="AB21" s="37" t="n">
        <v>157</v>
      </c>
      <c r="AC21" s="37" t="n">
        <v>0</v>
      </c>
      <c r="AD21" s="37" t="n">
        <v>160</v>
      </c>
      <c r="AE21" s="37" t="n">
        <v>118</v>
      </c>
      <c r="AF21" s="37" t="n">
        <v>252</v>
      </c>
      <c r="AG21" s="37" t="n">
        <v>250</v>
      </c>
      <c r="AH21" s="37" t="n">
        <v>0</v>
      </c>
      <c r="AI21" s="37" t="n">
        <v>294</v>
      </c>
      <c r="AJ21" s="37" t="n">
        <v>194</v>
      </c>
      <c r="AK21" s="37" t="n">
        <v>152</v>
      </c>
      <c r="AL21" s="37" t="n">
        <v>152</v>
      </c>
      <c r="AM21" s="37" t="n">
        <v>0</v>
      </c>
      <c r="AN21" s="37" t="n">
        <v>163</v>
      </c>
      <c r="AO21" s="37" t="n">
        <v>104</v>
      </c>
      <c r="AP21" s="37" t="n">
        <v>167</v>
      </c>
      <c r="AQ21" s="37" t="n">
        <v>191</v>
      </c>
      <c r="AR21" s="37" t="n">
        <v>1</v>
      </c>
      <c r="AS21" s="37" t="n">
        <v>208</v>
      </c>
      <c r="AT21" s="37" t="n">
        <v>150</v>
      </c>
      <c r="AU21" s="37" t="n">
        <v>194</v>
      </c>
      <c r="AV21" s="37" t="n">
        <v>222</v>
      </c>
      <c r="AW21" s="37" t="n">
        <v>3</v>
      </c>
      <c r="AX21" s="37" t="n">
        <v>239</v>
      </c>
      <c r="AY21" s="37" t="n">
        <v>119</v>
      </c>
      <c r="AZ21" s="37" t="n">
        <v>236</v>
      </c>
      <c r="BA21" s="37" t="n">
        <v>242</v>
      </c>
      <c r="BB21" s="37" t="n">
        <v>8</v>
      </c>
      <c r="BC21" s="37" t="n">
        <v>293</v>
      </c>
      <c r="BD21" s="37" t="n">
        <v>125</v>
      </c>
      <c r="BE21" s="37" t="n">
        <v>229</v>
      </c>
      <c r="BF21" s="37" t="n">
        <v>226</v>
      </c>
      <c r="BG21" s="37" t="n">
        <v>38</v>
      </c>
      <c r="BH21" s="37" t="n">
        <v>275</v>
      </c>
      <c r="BI21" s="37" t="n">
        <v>45</v>
      </c>
      <c r="BJ21" s="37" t="n">
        <v>242</v>
      </c>
      <c r="BK21" s="37" t="n">
        <v>272</v>
      </c>
      <c r="BL21" s="37" t="n">
        <v>0</v>
      </c>
      <c r="BM21" s="37" t="n">
        <v>233</v>
      </c>
      <c r="BN21" s="37" t="n">
        <v>50</v>
      </c>
      <c r="BO21" s="37" t="n">
        <v>164</v>
      </c>
      <c r="BP21" s="37" t="n">
        <v>155</v>
      </c>
      <c r="BQ21" s="37" t="n">
        <v>0</v>
      </c>
      <c r="BR21" s="37" t="n">
        <v>19</v>
      </c>
      <c r="BS21" s="37" t="n">
        <v>0</v>
      </c>
      <c r="BT21" s="37" t="n">
        <v>0</v>
      </c>
      <c r="BU21" s="37" t="n">
        <v>0</v>
      </c>
      <c r="BV21" s="37" t="n">
        <v>0</v>
      </c>
      <c r="BW21" s="37" t="n">
        <v>0</v>
      </c>
      <c r="BX21" s="37" t="n">
        <v>0</v>
      </c>
      <c r="BY21" s="37" t="n">
        <v>0</v>
      </c>
      <c r="BZ21" s="37" t="n">
        <v>0</v>
      </c>
      <c r="CA21" s="37" t="n">
        <v>0</v>
      </c>
      <c r="CB21" s="37" t="n">
        <v>0</v>
      </c>
      <c r="CC21" s="37" t="n">
        <v>0</v>
      </c>
      <c r="CD21" s="37" t="n">
        <v>0</v>
      </c>
      <c r="CE21" s="37" t="n">
        <v>0</v>
      </c>
      <c r="CF21" s="37" t="n">
        <v>0</v>
      </c>
      <c r="CG21" s="37" t="n">
        <v>0</v>
      </c>
      <c r="CH21" s="37" t="n">
        <v>0</v>
      </c>
      <c r="CI21" s="37" t="n">
        <v>0</v>
      </c>
      <c r="CJ21" s="37" t="n">
        <v>0</v>
      </c>
      <c r="CK21" s="37" t="n">
        <v>0</v>
      </c>
      <c r="CL21" s="37" t="n">
        <v>0</v>
      </c>
      <c r="CM21" s="37" t="n">
        <v>0</v>
      </c>
      <c r="CN21" s="37" t="n">
        <v>0</v>
      </c>
      <c r="CO21" s="37" t="n">
        <v>0</v>
      </c>
      <c r="CP21" s="37" t="n">
        <v>0</v>
      </c>
      <c r="CQ21" s="37" t="n">
        <v>0</v>
      </c>
      <c r="CR21" s="37" t="n">
        <v>0</v>
      </c>
      <c r="CS21" s="37" t="n">
        <v>39</v>
      </c>
      <c r="CT21" s="37" t="n">
        <v>1</v>
      </c>
      <c r="CU21" s="37" t="n">
        <v>0</v>
      </c>
      <c r="CV21" s="37" t="n">
        <v>0</v>
      </c>
      <c r="CW21" s="37" t="n">
        <v>0</v>
      </c>
      <c r="CX21" s="37" t="n">
        <v>2</v>
      </c>
      <c r="CY21" s="37" t="n">
        <v>2</v>
      </c>
      <c r="CZ21" s="37" t="n">
        <v>0</v>
      </c>
      <c r="DA21" s="37" t="n">
        <v>2</v>
      </c>
      <c r="DB21" s="37" t="n">
        <v>0</v>
      </c>
      <c r="DC21" s="37" t="n">
        <v>45</v>
      </c>
      <c r="DD21" s="37" t="n">
        <v>42</v>
      </c>
      <c r="DE21" s="37" t="n">
        <v>0</v>
      </c>
      <c r="DF21" s="37" t="n">
        <v>14</v>
      </c>
      <c r="DG21" s="37" t="n">
        <v>3</v>
      </c>
      <c r="DH21" s="37" t="n">
        <v>6</v>
      </c>
      <c r="DI21" s="37" t="n">
        <v>6</v>
      </c>
      <c r="DJ21" s="37" t="n">
        <v>0</v>
      </c>
      <c r="DK21" s="37" t="n">
        <v>1</v>
      </c>
      <c r="DL21" s="37" t="n">
        <v>0</v>
      </c>
      <c r="DM21" s="37" t="n">
        <v>0</v>
      </c>
      <c r="DN21" s="37" t="n">
        <v>0</v>
      </c>
      <c r="DO21" s="37" t="n">
        <v>0</v>
      </c>
      <c r="DP21" s="37" t="n">
        <v>0</v>
      </c>
      <c r="DQ21" s="37" t="n">
        <v>0</v>
      </c>
      <c r="DR21" s="37" t="n">
        <v>0</v>
      </c>
      <c r="DS21" s="37" t="n">
        <v>0</v>
      </c>
      <c r="DT21" s="37" t="n">
        <v>0</v>
      </c>
      <c r="DU21" s="37" t="n">
        <v>0</v>
      </c>
      <c r="DV21" s="37" t="n">
        <v>0</v>
      </c>
      <c r="DW21" s="37" t="n">
        <v>184</v>
      </c>
      <c r="DX21" s="37" t="n">
        <v>154</v>
      </c>
      <c r="DY21" s="37" t="n">
        <v>0</v>
      </c>
      <c r="DZ21" s="37" t="n">
        <v>24</v>
      </c>
      <c r="EA21" s="37" t="n">
        <v>0</v>
      </c>
      <c r="EB21" s="37" t="n">
        <v>9</v>
      </c>
      <c r="EC21" s="37" t="n">
        <v>4</v>
      </c>
      <c r="ED21" s="37" t="n">
        <v>0</v>
      </c>
      <c r="EE21" s="37" t="n">
        <v>0</v>
      </c>
      <c r="EF21" s="37" t="n">
        <v>0</v>
      </c>
      <c r="EG21" s="37" t="n">
        <v>13</v>
      </c>
      <c r="EH21" s="37" t="n">
        <v>13</v>
      </c>
      <c r="EI21" s="37" t="n">
        <v>0</v>
      </c>
      <c r="EJ21" s="37" t="n">
        <v>0</v>
      </c>
      <c r="EK21" s="37" t="n">
        <v>6</v>
      </c>
      <c r="EL21" s="37" t="n">
        <v>6</v>
      </c>
      <c r="EM21" s="37" t="n">
        <v>0</v>
      </c>
      <c r="EN21" s="37" t="n">
        <v>0</v>
      </c>
      <c r="EO21" s="37" t="n">
        <v>0</v>
      </c>
      <c r="EP21" s="37" t="n">
        <v>0</v>
      </c>
      <c r="EQ21" s="37" t="n">
        <v>0</v>
      </c>
      <c r="ER21" s="37" t="n">
        <v>0</v>
      </c>
      <c r="ES21" s="37" t="n">
        <v>0</v>
      </c>
      <c r="ET21" s="37" t="n">
        <v>0</v>
      </c>
      <c r="EU21" s="37" t="n">
        <v>9</v>
      </c>
      <c r="EV21" s="37" t="n">
        <v>9</v>
      </c>
      <c r="EW21" s="37" t="n">
        <v>0</v>
      </c>
      <c r="EX21" s="37" t="n">
        <v>0</v>
      </c>
      <c r="EY21" s="37" t="n">
        <v>0</v>
      </c>
      <c r="EZ21" s="37" t="n">
        <v>37</v>
      </c>
      <c r="FA21" s="37" t="n">
        <v>37</v>
      </c>
      <c r="FB21" s="37" t="n">
        <v>0</v>
      </c>
      <c r="FC21" s="37" t="n">
        <v>1</v>
      </c>
      <c r="FD21" s="37" t="n">
        <v>0</v>
      </c>
      <c r="FE21" s="37" t="n">
        <v>0</v>
      </c>
      <c r="FF21" s="37" t="n">
        <v>0</v>
      </c>
      <c r="FG21" s="37" t="n">
        <v>0</v>
      </c>
      <c r="FH21" s="37" t="n">
        <v>0</v>
      </c>
      <c r="FI21" s="37" t="n">
        <v>0</v>
      </c>
      <c r="FJ21" s="37" t="n">
        <v>247</v>
      </c>
      <c r="FK21" s="37" t="n">
        <v>259</v>
      </c>
      <c r="FL21" s="37" t="n">
        <v>0</v>
      </c>
      <c r="FM21" s="37" t="n">
        <v>198</v>
      </c>
      <c r="FN21" s="37" t="n">
        <v>44</v>
      </c>
      <c r="FO21" s="37" t="n">
        <v>299</v>
      </c>
      <c r="FP21" s="37" t="n">
        <v>301</v>
      </c>
      <c r="FQ21" s="37" t="n">
        <v>0</v>
      </c>
      <c r="FR21" s="37" t="n">
        <v>245</v>
      </c>
      <c r="FS21" s="37" t="n">
        <v>35</v>
      </c>
      <c r="FT21" s="37" t="n">
        <v>143</v>
      </c>
      <c r="FU21" s="37" t="n">
        <v>141</v>
      </c>
      <c r="FV21" s="37" t="n">
        <v>0</v>
      </c>
      <c r="FW21" s="37" t="n">
        <v>91</v>
      </c>
      <c r="FX21" s="37" t="n">
        <v>15</v>
      </c>
      <c r="FY21" s="37" t="n">
        <v>234</v>
      </c>
      <c r="FZ21" s="37" t="n">
        <v>243</v>
      </c>
      <c r="GA21" s="37" t="n">
        <v>0</v>
      </c>
      <c r="GB21" s="37" t="n">
        <v>180</v>
      </c>
      <c r="GC21" s="37" t="n">
        <v>0</v>
      </c>
      <c r="GD21" s="37" t="n">
        <v>270</v>
      </c>
      <c r="GE21" s="37" t="n">
        <v>255</v>
      </c>
      <c r="GF21" s="37" t="n">
        <v>0</v>
      </c>
      <c r="GG21" s="37" t="n">
        <v>152</v>
      </c>
      <c r="GH21" s="37" t="n">
        <v>0</v>
      </c>
      <c r="GI21" s="37" t="n">
        <v>24</v>
      </c>
      <c r="GJ21" s="37" t="n">
        <v>15</v>
      </c>
      <c r="GK21" s="37" t="n">
        <v>0</v>
      </c>
      <c r="GL21" s="37" t="n">
        <v>0</v>
      </c>
      <c r="GM21" s="37" t="n">
        <v>0</v>
      </c>
      <c r="GN21" s="37" t="n">
        <v>6</v>
      </c>
      <c r="GO21" s="37" t="n">
        <v>8</v>
      </c>
      <c r="GP21" s="37" t="n">
        <v>0</v>
      </c>
      <c r="GQ21" s="37" t="n">
        <v>0</v>
      </c>
      <c r="GR21" s="37" t="n">
        <v>0</v>
      </c>
      <c r="GS21" s="37" t="n">
        <v>338</v>
      </c>
      <c r="GT21" s="37" t="n">
        <v>296</v>
      </c>
      <c r="GU21" s="37" t="n">
        <v>0</v>
      </c>
      <c r="GV21" s="37" t="n">
        <v>0</v>
      </c>
      <c r="GW21" s="37" t="n">
        <v>0</v>
      </c>
      <c r="GX21" s="37" t="n">
        <v>152</v>
      </c>
      <c r="GY21" s="37" t="n">
        <v>174</v>
      </c>
      <c r="GZ21" s="37" t="n">
        <v>0</v>
      </c>
      <c r="HA21" s="37" t="n">
        <v>0</v>
      </c>
      <c r="HB21" s="37" t="n">
        <v>0</v>
      </c>
      <c r="HC21" s="37" t="n">
        <v>0</v>
      </c>
      <c r="HD21" s="37" t="n">
        <v>0</v>
      </c>
      <c r="HE21" s="37" t="n">
        <v>0</v>
      </c>
      <c r="HF21" s="37" t="n">
        <v>0</v>
      </c>
      <c r="HG21" s="37" t="n">
        <v>0</v>
      </c>
      <c r="HH21" s="58" t="n">
        <f aca="false">(L21+N21)/B21</f>
        <v>0.799041227229147</v>
      </c>
      <c r="HI21" s="59" t="n">
        <f aca="false">(M21+N21)/B21</f>
        <v>0.791946308724832</v>
      </c>
      <c r="HJ21" s="40" t="n">
        <f aca="false">O21/(E21+F21+G21)</f>
        <v>0.73278370514064</v>
      </c>
      <c r="HK21" s="60" t="n">
        <f aca="false">P21/(F21+G21)</f>
        <v>0.313439483353747</v>
      </c>
      <c r="HL21" s="61" t="n">
        <f aca="false">L21/H21</f>
        <v>0.911243913235945</v>
      </c>
      <c r="HM21" s="62" t="n">
        <f aca="false">M21/I21</f>
        <v>0.87685364281109</v>
      </c>
      <c r="HN21" s="63" t="n">
        <f aca="false">N21/J21</f>
        <v>1</v>
      </c>
      <c r="HO21" s="64" t="n">
        <f aca="false">O21/K21</f>
        <v>0.774474628395694</v>
      </c>
      <c r="HP21" s="65" t="n">
        <f aca="false">(V21+AA21+AF21+FE21+X21+AC21+AH21+FG21)/G21</f>
        <v>0.898336414048059</v>
      </c>
      <c r="HQ21" s="65" t="n">
        <f aca="false">(W21+AB21+AG21+FF21+X21+AC21+AH21+FG21)/G21</f>
        <v>0.88539741219963</v>
      </c>
      <c r="HR21" s="65" t="n">
        <f aca="false">(Y21+AD21+AI21+FH21)/G21</f>
        <v>1.00739371534196</v>
      </c>
      <c r="HS21" s="65" t="n">
        <f aca="false">P21/G21</f>
        <v>2.08133086876155</v>
      </c>
      <c r="HT21" s="65" t="n">
        <f aca="false">(Q21+AK21+AP21+AU21+AZ21+BE21+BJ21+BO21+BT21+BY21+CD21+CN21+CS21+CX21+DC21+DH21+DM21+DR21+DW21+EB21+EG21+EK21+EP21+EU21+EZ21+FJ21+FO21+FT21+S21+AM21+AR21+AW21+BB21+BG21+BL21+BQ21+BV21+CA21+CF21+CP21+CU21+CZ21+DE21+DJ21+DO21+DT21+DY21+ED21+EI21+EM21+ER21+EW21+FB21+FL21+FQ21+FV21)/F21</f>
        <v>0.867798387625352</v>
      </c>
      <c r="HU21" s="65" t="n">
        <f aca="false">(R21+AL21+AQ21+AV21+BA21+BF21+BK21+BP21+BU21+BZ21+CE21+CO21+CT21+CY21+DD21+DI21+DN21+DS21+DX21+EC21+EH21+EL21+EQ21+EV21+FA21+FK21+FP21+FU21+S21+AM21+AR21+AW21+BB21+BG21+BL21+BQ21+BV21+CA21+CF21+CP21+CU21+CZ21+DE21+DJ21+DO21+DT21+DY21+ED21+EI21+EM21+ER21+EW21+FB21+FL21+FQ21+FV21)/F21</f>
        <v>0.87173100871731</v>
      </c>
      <c r="HV21" s="66" t="n">
        <f aca="false">(T21+AN21+AS21+AX21+BC21+BH21+BM21+BR21+BW21+CB21+CG21+CQ21+CV21+DA21+DF21+DK21+DP21+DU21+DZ21+EE21+EJ21+EN21+ES21+EX21+FC21+FM21+FR21+FW21)/F21</f>
        <v>0.702956020187455</v>
      </c>
      <c r="HW21" s="65" t="n">
        <f aca="false">(U21+AO21+AT21)/F21</f>
        <v>0.105853051058531</v>
      </c>
      <c r="HX21" s="65" t="n">
        <f aca="false">(FY21+GD21)/E21</f>
        <v>0.948081264108352</v>
      </c>
      <c r="HY21" s="65" t="n">
        <f aca="false">(FZ21+GE21)/E21</f>
        <v>0.936794582392776</v>
      </c>
      <c r="HZ21" s="65" t="n">
        <f aca="false">(GB21+GG21)/E21</f>
        <v>0.624529721595184</v>
      </c>
      <c r="IA21" s="65" t="n">
        <f aca="false">(GI21+GN21+GS21+GX21)/D21</f>
        <v>0.81377151799687</v>
      </c>
      <c r="IB21" s="65" t="n">
        <f aca="false">(GJ21+GO21+GT21+GY21)/D21</f>
        <v>0.77151799687011</v>
      </c>
      <c r="IC21" s="46" t="n">
        <f aca="false">HC21/C21</f>
        <v>0</v>
      </c>
      <c r="ID21" s="46" t="n">
        <f aca="false">HD21/C21</f>
        <v>0</v>
      </c>
    </row>
    <row r="22" s="48" customFormat="true" ht="13.8" hidden="false" customHeight="false" outlineLevel="0" collapsed="false">
      <c r="A22" s="49" t="s">
        <v>109</v>
      </c>
      <c r="B22" s="50" t="n">
        <v>69556</v>
      </c>
      <c r="C22" s="29" t="n">
        <v>2083</v>
      </c>
      <c r="D22" s="51" t="n">
        <v>7402</v>
      </c>
      <c r="E22" s="52" t="n">
        <v>6465.6</v>
      </c>
      <c r="F22" s="53" t="n">
        <v>42557.4</v>
      </c>
      <c r="G22" s="54" t="n">
        <v>7945</v>
      </c>
      <c r="H22" s="55" t="n">
        <v>61018</v>
      </c>
      <c r="I22" s="68" t="n">
        <f aca="false">300+61421</f>
        <v>61721</v>
      </c>
      <c r="J22" s="67" t="n">
        <v>2500</v>
      </c>
      <c r="K22" s="55" t="n">
        <f aca="false">2352+44288</f>
        <v>46640</v>
      </c>
      <c r="L22" s="35" t="n">
        <f aca="false">Q22+V22+AA22+AF22+AK22+AP22+AU22+AZ22+BE22+BJ22+BO22+BT22+BY22+CD22+CI22+CN22+CS22+CX22+DC22+DH22+DM22+DR22+DW22+EB22+EB22+EG22+EK22+EP22+EU22+EZ22+FE22+FJ22+FO22+FT22+FY22+GD22+GI22+GN22+GS22+GX22+HC22</f>
        <v>57021</v>
      </c>
      <c r="M22" s="35" t="n">
        <f aca="false">R22+W22+AB22+AG22+AL22+AQ22+AV22+BA22+BF22+BK22+BP22+BU22+BZ22+CE22+CJ22+CO22+CT22+DD22+DI22+DN22+DS22+DX22+EC22+EH22+EL22+EQ22+EV22+FA22+CY22+FK22+FP22+FU22+FZ22+GE22+FF22+GJ22+GO22+GT22+GY22+HD22</f>
        <v>54637</v>
      </c>
      <c r="N22" s="56" t="n">
        <v>2510</v>
      </c>
      <c r="O22" s="57" t="n">
        <f aca="false">T22+Y22+AD22+AI22+DZ22+FH22+AN22+AS22+AX22+BC22+BH22+BM22+BR22+BW22+CB22+CG22+CL22+CQ22+CV22+DF22+DK22+DP22+DU22+EE22+EJ22+EN22+ES22+EX22+FC22+FM22+FR22+FW22+GB22+GG22+DA22+GL22+GQ22+GV22+HA22</f>
        <v>31356</v>
      </c>
      <c r="P22" s="57" t="n">
        <f aca="false">U22+Z22+AE22+AJ22+EA22+FI22+AO22+AT22+AY22+BD22+BI22+BN22+BS22+BX22+CC22+CH22+CM22+CR22+CW22+DG22+DL22+DQ22+DV22+EF22+EO22+ET22+EY22+FD22+FN22+FS22+FX22+GC22+GH22+DB22+GM22+GR22+GW22+HB22</f>
        <v>9777</v>
      </c>
      <c r="Q22" s="37" t="n">
        <v>2224</v>
      </c>
      <c r="R22" s="37" t="n">
        <v>1879</v>
      </c>
      <c r="S22" s="37" t="n">
        <v>33</v>
      </c>
      <c r="T22" s="37" t="n">
        <v>1104</v>
      </c>
      <c r="U22" s="37" t="n">
        <v>205</v>
      </c>
      <c r="V22" s="37" t="n">
        <v>1298</v>
      </c>
      <c r="W22" s="37" t="n">
        <v>1396</v>
      </c>
      <c r="X22" s="37" t="n">
        <v>0</v>
      </c>
      <c r="Y22" s="37" t="n">
        <v>790</v>
      </c>
      <c r="Z22" s="37" t="n">
        <v>640</v>
      </c>
      <c r="AA22" s="37" t="n">
        <v>2117</v>
      </c>
      <c r="AB22" s="37" t="n">
        <v>2234</v>
      </c>
      <c r="AC22" s="37" t="n">
        <v>3</v>
      </c>
      <c r="AD22" s="37" t="n">
        <v>1899</v>
      </c>
      <c r="AE22" s="37" t="n">
        <v>1454</v>
      </c>
      <c r="AF22" s="37" t="n">
        <v>4370</v>
      </c>
      <c r="AG22" s="37" t="n">
        <v>4578</v>
      </c>
      <c r="AH22" s="37" t="n">
        <v>24</v>
      </c>
      <c r="AI22" s="37" t="n">
        <v>3842</v>
      </c>
      <c r="AJ22" s="37" t="n">
        <v>2114</v>
      </c>
      <c r="AK22" s="37" t="n">
        <v>831</v>
      </c>
      <c r="AL22" s="37" t="n">
        <v>2576</v>
      </c>
      <c r="AM22" s="37" t="n">
        <v>75</v>
      </c>
      <c r="AN22" s="37" t="n">
        <v>2008</v>
      </c>
      <c r="AO22" s="37" t="n">
        <v>1142</v>
      </c>
      <c r="AP22" s="37" t="n">
        <v>2120</v>
      </c>
      <c r="AQ22" s="37" t="n">
        <v>3235</v>
      </c>
      <c r="AR22" s="37" t="n">
        <v>345</v>
      </c>
      <c r="AS22" s="37" t="n">
        <v>3919</v>
      </c>
      <c r="AT22" s="37" t="n">
        <v>918</v>
      </c>
      <c r="AU22" s="37" t="n">
        <v>1783</v>
      </c>
      <c r="AV22" s="37" t="n">
        <v>2159</v>
      </c>
      <c r="AW22" s="37" t="n">
        <v>0</v>
      </c>
      <c r="AX22" s="37" t="n">
        <v>2631</v>
      </c>
      <c r="AY22" s="37" t="n">
        <v>754</v>
      </c>
      <c r="AZ22" s="37" t="n">
        <v>3714</v>
      </c>
      <c r="BA22" s="37" t="n">
        <v>3751</v>
      </c>
      <c r="BB22" s="37" t="n">
        <v>1565</v>
      </c>
      <c r="BC22" s="37" t="n">
        <v>2858</v>
      </c>
      <c r="BD22" s="37" t="n">
        <v>683</v>
      </c>
      <c r="BE22" s="37" t="n">
        <v>2612</v>
      </c>
      <c r="BF22" s="37" t="n">
        <v>3087</v>
      </c>
      <c r="BG22" s="37" t="n">
        <v>359</v>
      </c>
      <c r="BH22" s="37" t="n">
        <v>2624</v>
      </c>
      <c r="BI22" s="37" t="n">
        <v>635</v>
      </c>
      <c r="BJ22" s="37" t="n">
        <v>5134</v>
      </c>
      <c r="BK22" s="37" t="n">
        <v>4261</v>
      </c>
      <c r="BL22" s="37" t="n">
        <v>0</v>
      </c>
      <c r="BM22" s="37" t="n">
        <v>2878</v>
      </c>
      <c r="BN22" s="37" t="n">
        <v>555</v>
      </c>
      <c r="BO22" s="37" t="n">
        <v>954</v>
      </c>
      <c r="BP22" s="37" t="n">
        <v>260</v>
      </c>
      <c r="BQ22" s="37" t="n">
        <v>11</v>
      </c>
      <c r="BR22" s="37" t="n">
        <v>1</v>
      </c>
      <c r="BS22" s="37" t="n">
        <v>0</v>
      </c>
      <c r="BT22" s="37" t="n">
        <v>118</v>
      </c>
      <c r="BU22" s="37" t="n">
        <v>236</v>
      </c>
      <c r="BV22" s="37" t="n">
        <v>0</v>
      </c>
      <c r="BW22" s="37" t="n">
        <v>0</v>
      </c>
      <c r="BX22" s="37" t="n">
        <v>0</v>
      </c>
      <c r="BY22" s="37" t="n">
        <v>2</v>
      </c>
      <c r="BZ22" s="37" t="n">
        <v>3</v>
      </c>
      <c r="CA22" s="37" t="n">
        <v>0</v>
      </c>
      <c r="CB22" s="37" t="n">
        <v>0</v>
      </c>
      <c r="CC22" s="37" t="n">
        <v>0</v>
      </c>
      <c r="CD22" s="37" t="n">
        <v>278</v>
      </c>
      <c r="CE22" s="37" t="n">
        <v>271</v>
      </c>
      <c r="CF22" s="37" t="n">
        <v>0</v>
      </c>
      <c r="CG22" s="37" t="n">
        <v>207</v>
      </c>
      <c r="CH22" s="37" t="n">
        <v>0</v>
      </c>
      <c r="CI22" s="37" t="n">
        <v>0</v>
      </c>
      <c r="CJ22" s="37" t="n">
        <v>0</v>
      </c>
      <c r="CK22" s="37" t="n">
        <v>0</v>
      </c>
      <c r="CL22" s="37" t="n">
        <v>0</v>
      </c>
      <c r="CM22" s="37" t="n">
        <v>0</v>
      </c>
      <c r="CN22" s="37" t="n">
        <v>266</v>
      </c>
      <c r="CO22" s="37" t="n">
        <v>241</v>
      </c>
      <c r="CP22" s="37" t="n">
        <v>0</v>
      </c>
      <c r="CQ22" s="37" t="n">
        <v>0</v>
      </c>
      <c r="CR22" s="37" t="n">
        <v>0</v>
      </c>
      <c r="CS22" s="37" t="n">
        <v>106</v>
      </c>
      <c r="CT22" s="37" t="n">
        <v>0</v>
      </c>
      <c r="CU22" s="37" t="n">
        <v>4</v>
      </c>
      <c r="CV22" s="37" t="n">
        <v>0</v>
      </c>
      <c r="CW22" s="37" t="n">
        <v>0</v>
      </c>
      <c r="CX22" s="37" t="n">
        <v>163</v>
      </c>
      <c r="CY22" s="37" t="n">
        <v>45</v>
      </c>
      <c r="CZ22" s="37" t="n">
        <v>0</v>
      </c>
      <c r="DA22" s="37" t="n">
        <v>47</v>
      </c>
      <c r="DB22" s="37" t="n">
        <v>0</v>
      </c>
      <c r="DC22" s="37" t="n">
        <v>454</v>
      </c>
      <c r="DD22" s="37" t="n">
        <v>305</v>
      </c>
      <c r="DE22" s="37" t="n">
        <v>0</v>
      </c>
      <c r="DF22" s="37" t="n">
        <v>46</v>
      </c>
      <c r="DG22" s="37" t="n">
        <v>10</v>
      </c>
      <c r="DH22" s="37" t="n">
        <v>127</v>
      </c>
      <c r="DI22" s="37" t="n">
        <v>38</v>
      </c>
      <c r="DJ22" s="37" t="n">
        <v>0</v>
      </c>
      <c r="DK22" s="37" t="n">
        <v>9</v>
      </c>
      <c r="DL22" s="37" t="n">
        <v>0</v>
      </c>
      <c r="DM22" s="37" t="n">
        <v>0</v>
      </c>
      <c r="DN22" s="37" t="n">
        <v>0</v>
      </c>
      <c r="DO22" s="37" t="n">
        <v>0</v>
      </c>
      <c r="DP22" s="37" t="n">
        <v>0</v>
      </c>
      <c r="DQ22" s="37" t="n">
        <v>0</v>
      </c>
      <c r="DR22" s="37" t="n">
        <v>3</v>
      </c>
      <c r="DS22" s="37" t="n">
        <v>0</v>
      </c>
      <c r="DT22" s="37" t="n">
        <v>0</v>
      </c>
      <c r="DU22" s="37" t="n">
        <v>0</v>
      </c>
      <c r="DV22" s="37" t="n">
        <v>0</v>
      </c>
      <c r="DW22" s="37" t="n">
        <v>4280</v>
      </c>
      <c r="DX22" s="37" t="n">
        <v>3619</v>
      </c>
      <c r="DY22" s="37" t="n">
        <v>119</v>
      </c>
      <c r="DZ22" s="37" t="n">
        <v>106</v>
      </c>
      <c r="EA22" s="37" t="n">
        <v>0</v>
      </c>
      <c r="EB22" s="37" t="n">
        <v>176</v>
      </c>
      <c r="EC22" s="37" t="n">
        <v>22</v>
      </c>
      <c r="ED22" s="37" t="n">
        <v>6</v>
      </c>
      <c r="EE22" s="37" t="n">
        <v>37</v>
      </c>
      <c r="EF22" s="37" t="n">
        <v>0</v>
      </c>
      <c r="EG22" s="37" t="n">
        <v>300</v>
      </c>
      <c r="EH22" s="37" t="n">
        <v>181</v>
      </c>
      <c r="EI22" s="37" t="n">
        <v>1</v>
      </c>
      <c r="EJ22" s="37" t="n">
        <v>0</v>
      </c>
      <c r="EK22" s="37" t="n">
        <v>469</v>
      </c>
      <c r="EL22" s="37" t="n">
        <v>293</v>
      </c>
      <c r="EM22" s="37" t="n">
        <v>11</v>
      </c>
      <c r="EN22" s="37" t="n">
        <v>0</v>
      </c>
      <c r="EO22" s="37" t="n">
        <v>0</v>
      </c>
      <c r="EP22" s="37" t="n">
        <v>118</v>
      </c>
      <c r="EQ22" s="37" t="n">
        <v>29</v>
      </c>
      <c r="ER22" s="37" t="n">
        <v>0</v>
      </c>
      <c r="ES22" s="37" t="n">
        <v>9</v>
      </c>
      <c r="ET22" s="37" t="n">
        <v>0</v>
      </c>
      <c r="EU22" s="37" t="n">
        <v>45</v>
      </c>
      <c r="EV22" s="37" t="n">
        <v>0</v>
      </c>
      <c r="EW22" s="37" t="n">
        <v>0</v>
      </c>
      <c r="EX22" s="37" t="n">
        <v>0</v>
      </c>
      <c r="EY22" s="37" t="n">
        <v>0</v>
      </c>
      <c r="EZ22" s="37" t="n">
        <v>0</v>
      </c>
      <c r="FA22" s="37" t="n">
        <v>0</v>
      </c>
      <c r="FB22" s="37" t="n">
        <v>0</v>
      </c>
      <c r="FC22" s="37" t="n">
        <v>0</v>
      </c>
      <c r="FD22" s="37" t="n">
        <v>0</v>
      </c>
      <c r="FE22" s="37" t="n">
        <v>33</v>
      </c>
      <c r="FF22" s="37" t="n">
        <v>33</v>
      </c>
      <c r="FG22" s="37" t="n">
        <v>0</v>
      </c>
      <c r="FH22" s="37" t="n">
        <v>33</v>
      </c>
      <c r="FI22" s="37" t="n">
        <v>0</v>
      </c>
      <c r="FJ22" s="37" t="n">
        <v>2602</v>
      </c>
      <c r="FK22" s="37" t="n">
        <v>3105</v>
      </c>
      <c r="FL22" s="37" t="n">
        <v>0</v>
      </c>
      <c r="FM22" s="37" t="n">
        <v>2105</v>
      </c>
      <c r="FN22" s="37" t="n">
        <v>332</v>
      </c>
      <c r="FO22" s="37" t="n">
        <v>5535</v>
      </c>
      <c r="FP22" s="37" t="n">
        <v>5245</v>
      </c>
      <c r="FQ22" s="37" t="n">
        <v>0</v>
      </c>
      <c r="FR22" s="37" t="n">
        <v>2472</v>
      </c>
      <c r="FS22" s="37" t="n">
        <v>256</v>
      </c>
      <c r="FT22" s="37" t="n">
        <v>2311</v>
      </c>
      <c r="FU22" s="37" t="n">
        <v>1843</v>
      </c>
      <c r="FV22" s="37" t="n">
        <v>1</v>
      </c>
      <c r="FW22" s="37" t="n">
        <v>796</v>
      </c>
      <c r="FX22" s="37" t="n">
        <v>79</v>
      </c>
      <c r="FY22" s="37" t="n">
        <v>3308</v>
      </c>
      <c r="FZ22" s="37" t="n">
        <v>2681</v>
      </c>
      <c r="GA22" s="37" t="n">
        <v>0</v>
      </c>
      <c r="GB22" s="37" t="n">
        <v>520</v>
      </c>
      <c r="GC22" s="37" t="n">
        <v>0</v>
      </c>
      <c r="GD22" s="37" t="n">
        <v>3181</v>
      </c>
      <c r="GE22" s="37" t="n">
        <v>2628</v>
      </c>
      <c r="GF22" s="37" t="n">
        <v>0</v>
      </c>
      <c r="GG22" s="37" t="n">
        <v>405</v>
      </c>
      <c r="GH22" s="37" t="n">
        <v>0</v>
      </c>
      <c r="GI22" s="37" t="n">
        <v>35</v>
      </c>
      <c r="GJ22" s="37" t="n">
        <v>0</v>
      </c>
      <c r="GK22" s="37" t="n">
        <v>0</v>
      </c>
      <c r="GL22" s="37" t="n">
        <v>0</v>
      </c>
      <c r="GM22" s="37" t="n">
        <v>0</v>
      </c>
      <c r="GN22" s="37" t="n">
        <v>9</v>
      </c>
      <c r="GO22" s="37" t="n">
        <v>1</v>
      </c>
      <c r="GP22" s="37" t="n">
        <v>0</v>
      </c>
      <c r="GQ22" s="37" t="n">
        <v>10</v>
      </c>
      <c r="GR22" s="37" t="n">
        <v>0</v>
      </c>
      <c r="GS22" s="37" t="n">
        <v>3787</v>
      </c>
      <c r="GT22" s="37" t="n">
        <v>2704</v>
      </c>
      <c r="GU22" s="37" t="n">
        <v>0</v>
      </c>
      <c r="GV22" s="37" t="n">
        <v>0</v>
      </c>
      <c r="GW22" s="37" t="n">
        <v>0</v>
      </c>
      <c r="GX22" s="37" t="n">
        <v>1931</v>
      </c>
      <c r="GY22" s="37" t="n">
        <v>1698</v>
      </c>
      <c r="GZ22" s="37" t="n">
        <v>0</v>
      </c>
      <c r="HA22" s="37" t="n">
        <v>0</v>
      </c>
      <c r="HB22" s="37" t="n">
        <v>0</v>
      </c>
      <c r="HC22" s="37" t="n">
        <v>51</v>
      </c>
      <c r="HD22" s="37" t="n">
        <v>0</v>
      </c>
      <c r="HE22" s="37" t="n">
        <v>0</v>
      </c>
      <c r="HF22" s="37" t="n">
        <v>0</v>
      </c>
      <c r="HG22" s="37" t="n">
        <v>0</v>
      </c>
      <c r="HH22" s="58" t="n">
        <f aca="false">(L22+N22)/B22</f>
        <v>0.855871527977457</v>
      </c>
      <c r="HI22" s="59" t="n">
        <f aca="false">(M22+N22)/B22</f>
        <v>0.821596986600725</v>
      </c>
      <c r="HJ22" s="40" t="n">
        <f aca="false">O22/(E22+F22+G22)</f>
        <v>0.550414267659037</v>
      </c>
      <c r="HK22" s="60" t="n">
        <f aca="false">P22/(F22+G22)</f>
        <v>0.193594759852997</v>
      </c>
      <c r="HL22" s="61" t="n">
        <f aca="false">L22/H22</f>
        <v>0.934494739257268</v>
      </c>
      <c r="HM22" s="62" t="n">
        <f aca="false">M22/I22</f>
        <v>0.885225450008911</v>
      </c>
      <c r="HN22" s="63" t="n">
        <f aca="false">N22/J22</f>
        <v>1.004</v>
      </c>
      <c r="HO22" s="64" t="n">
        <f aca="false">O22/K22</f>
        <v>0.67229845626072</v>
      </c>
      <c r="HP22" s="65" t="n">
        <f aca="false">(V22+AA22+AF22+FE22+X22+AC22+AH22+FG22)/G22</f>
        <v>0.987413467589679</v>
      </c>
      <c r="HQ22" s="65" t="n">
        <f aca="false">(W22+AB22+AG22+FF22+X22+AC22+AH22+FG22)/G22</f>
        <v>1.04065449968534</v>
      </c>
      <c r="HR22" s="65" t="n">
        <f aca="false">(Y22+AD22+AI22+FH22)/G22</f>
        <v>0.826179987413468</v>
      </c>
      <c r="HS22" s="65" t="n">
        <f aca="false">P22/G22</f>
        <v>1.23058527375708</v>
      </c>
      <c r="HT22" s="65" t="n">
        <f aca="false">(Q22+AK22+AP22+AU22+AZ22+BE22+BJ22+BO22+BT22+BY22+CD22+CN22+CS22+CX22+DC22+DH22+DM22+DR22+DW22+EB22+EG22+EK22+EP22+EU22+EZ22+FJ22+FO22+FT22+S22+AM22+AR22+AW22+BB22+BG22+BL22+BQ22+BV22+CA22+CF22+CP22+CU22+CZ22+DE22+DJ22+DO22+DT22+DY22+ED22+EI22+EM22+ER22+EW22+FB22+FL22+FQ22+FV22)/F22</f>
        <v>0.92240127451395</v>
      </c>
      <c r="HU22" s="65" t="n">
        <f aca="false">(R22+AL22+AQ22+AV22+BA22+BF22+BK22+BP22+BU22+BZ22+CE22+CO22+CT22+CY22+DD22+DI22+DN22+DS22+DX22+EC22+EH22+EL22+EQ22+EV22+FA22+FK22+FP22+FU22+S22+AM22+AR22+AW22+BB22+BG22+BL22+BQ22+BV22+CA22+CF22+CP22+CU22+CZ22+DE22+DJ22+DO22+DT22+DY22+ED22+EI22+EM22+ER22+EW22+FB22+FL22+FQ22+FV22)/F22</f>
        <v>0.921437869794677</v>
      </c>
      <c r="HV22" s="66" t="n">
        <f aca="false">(T22+AN22+AS22+AX22+BC22+BH22+BM22+BR22+BW22+CB22+CG22+CQ22+CV22+DA22+DF22+DK22+DP22+DU22+DZ22+EE22+EJ22+EN22+ES22+EX22+FC22+FM22+FR22+FW22)/F22</f>
        <v>0.56058405823664</v>
      </c>
      <c r="HW22" s="65" t="n">
        <f aca="false">(U22+AO22+AT22)/F22</f>
        <v>0.0532222363208279</v>
      </c>
      <c r="HX22" s="65" t="n">
        <f aca="false">(FY22+GD22)/E22</f>
        <v>1.00361915367483</v>
      </c>
      <c r="HY22" s="65" t="n">
        <f aca="false">(FZ22+GE22)/E22</f>
        <v>0.821114823063598</v>
      </c>
      <c r="HZ22" s="65" t="n">
        <f aca="false">(GB22+GG22)/E22</f>
        <v>0.143064835436773</v>
      </c>
      <c r="IA22" s="65" t="n">
        <f aca="false">(GI22+GN22+GS22+GX22)/D22</f>
        <v>0.778438259929749</v>
      </c>
      <c r="IB22" s="65" t="n">
        <f aca="false">(GJ22+GO22+GT22+GY22)/D22</f>
        <v>0.594839232639827</v>
      </c>
      <c r="IC22" s="46" t="n">
        <f aca="false">HC22/C22</f>
        <v>0.0244839174267883</v>
      </c>
      <c r="ID22" s="46" t="n">
        <f aca="false">HD22/C22</f>
        <v>0</v>
      </c>
    </row>
    <row r="23" s="48" customFormat="true" ht="13.8" hidden="false" customHeight="false" outlineLevel="0" collapsed="false">
      <c r="A23" s="49" t="s">
        <v>110</v>
      </c>
      <c r="B23" s="50" t="n">
        <v>5601</v>
      </c>
      <c r="C23" s="29" t="n">
        <v>183</v>
      </c>
      <c r="D23" s="51" t="n">
        <v>592.8</v>
      </c>
      <c r="E23" s="52" t="n">
        <v>537</v>
      </c>
      <c r="F23" s="53" t="n">
        <v>3351.2</v>
      </c>
      <c r="G23" s="54" t="n">
        <v>700</v>
      </c>
      <c r="H23" s="68" t="n">
        <v>5285</v>
      </c>
      <c r="I23" s="68" t="n">
        <f aca="false">150+5632</f>
        <v>5782</v>
      </c>
      <c r="J23" s="67" t="n">
        <v>55</v>
      </c>
      <c r="K23" s="67" t="n">
        <v>3844</v>
      </c>
      <c r="L23" s="35" t="n">
        <f aca="false">Q23+V23+AA23+AF23+AK23+AP23+AU23+AZ23+BE23+BJ23+BO23+BT23+BY23+CD23+CI23+CN23+CS23+CX23+DC23+DH23+DM23+DR23+DW23+EB23+EB23+EG23+EK23+EP23+EU23+EZ23+FE23+FJ23+FO23+FT23+FY23+GD23+GI23+GN23+GS23+GX23+HC23</f>
        <v>5160</v>
      </c>
      <c r="M23" s="35" t="n">
        <f aca="false">R23+W23+AB23+AG23+AL23+AQ23+AV23+BA23+BF23+BK23+BP23+BU23+BZ23+CE23+CJ23+CO23+CT23+DD23+DI23+DN23+DS23+DX23+EC23+EH23+EL23+EQ23+EV23+FA23+CY23+FK23+FP23+FU23+FZ23+GE23+FF23+GJ23+GO23+GT23+GY23+HD23</f>
        <v>4681</v>
      </c>
      <c r="N23" s="56" t="n">
        <v>57</v>
      </c>
      <c r="O23" s="57" t="n">
        <f aca="false">T23+Y23+AD23+AI23+DZ23+FH23+AN23+AS23+AX23+BC23+BH23+BM23+BR23+BW23+CB23+CG23+CL23+CQ23+CV23+DF23+DK23+DP23+DU23+EE23+EJ23+EN23+ES23+EX23+FC23+FM23+FR23+FW23+GB23+GG23+DA23+GL23+GQ23+GV23+HA23</f>
        <v>2261</v>
      </c>
      <c r="P23" s="57" t="n">
        <f aca="false">U23+Z23+AE23+AJ23+EA23+FI23+AO23+AT23+AY23+BD23+BI23+BN23+BS23+BX23+CC23+CH23+CM23+CR23+CW23+DG23+DL23+DQ23+DV23+EF23+EO23+ET23+EY23+FD23+FN23+FS23+FX23+GC23+GH23+DB23+GM23+GR23+GW23+HB23</f>
        <v>404</v>
      </c>
      <c r="Q23" s="37" t="n">
        <v>91</v>
      </c>
      <c r="R23" s="37" t="n">
        <v>100</v>
      </c>
      <c r="S23" s="37" t="n">
        <v>2</v>
      </c>
      <c r="T23" s="37" t="n">
        <v>60</v>
      </c>
      <c r="U23" s="37" t="n">
        <v>7</v>
      </c>
      <c r="V23" s="37" t="n">
        <v>111</v>
      </c>
      <c r="W23" s="37" t="n">
        <v>113</v>
      </c>
      <c r="X23" s="37" t="n">
        <v>0</v>
      </c>
      <c r="Y23" s="37" t="n">
        <v>79</v>
      </c>
      <c r="Z23" s="37" t="n">
        <v>15</v>
      </c>
      <c r="AA23" s="37" t="n">
        <v>220</v>
      </c>
      <c r="AB23" s="37" t="n">
        <v>228</v>
      </c>
      <c r="AC23" s="37" t="n">
        <v>0</v>
      </c>
      <c r="AD23" s="37" t="n">
        <v>162</v>
      </c>
      <c r="AE23" s="37" t="n">
        <v>47</v>
      </c>
      <c r="AF23" s="37" t="n">
        <v>392</v>
      </c>
      <c r="AG23" s="37" t="n">
        <v>429</v>
      </c>
      <c r="AH23" s="37" t="n">
        <v>0</v>
      </c>
      <c r="AI23" s="37" t="n">
        <v>273</v>
      </c>
      <c r="AJ23" s="37" t="n">
        <v>92</v>
      </c>
      <c r="AK23" s="37" t="n">
        <v>180</v>
      </c>
      <c r="AL23" s="37" t="n">
        <v>211</v>
      </c>
      <c r="AM23" s="37" t="n">
        <v>1</v>
      </c>
      <c r="AN23" s="37" t="n">
        <v>180</v>
      </c>
      <c r="AO23" s="37" t="n">
        <v>50</v>
      </c>
      <c r="AP23" s="37" t="n">
        <v>218</v>
      </c>
      <c r="AQ23" s="37" t="n">
        <v>228</v>
      </c>
      <c r="AR23" s="37" t="n">
        <v>3</v>
      </c>
      <c r="AS23" s="37" t="n">
        <v>192</v>
      </c>
      <c r="AT23" s="37" t="n">
        <v>48</v>
      </c>
      <c r="AU23" s="37" t="n">
        <v>273</v>
      </c>
      <c r="AV23" s="37" t="n">
        <v>261</v>
      </c>
      <c r="AW23" s="37" t="n">
        <v>5</v>
      </c>
      <c r="AX23" s="37" t="n">
        <v>190</v>
      </c>
      <c r="AY23" s="37" t="n">
        <v>47</v>
      </c>
      <c r="AZ23" s="37" t="n">
        <v>286</v>
      </c>
      <c r="BA23" s="37" t="n">
        <v>267</v>
      </c>
      <c r="BB23" s="37" t="n">
        <v>40</v>
      </c>
      <c r="BC23" s="37" t="n">
        <v>213</v>
      </c>
      <c r="BD23" s="37" t="n">
        <v>36</v>
      </c>
      <c r="BE23" s="37" t="n">
        <v>365</v>
      </c>
      <c r="BF23" s="37" t="n">
        <v>348</v>
      </c>
      <c r="BG23" s="37" t="n">
        <v>2</v>
      </c>
      <c r="BH23" s="37" t="n">
        <v>203</v>
      </c>
      <c r="BI23" s="37" t="n">
        <v>23</v>
      </c>
      <c r="BJ23" s="37" t="n">
        <v>356</v>
      </c>
      <c r="BK23" s="37" t="n">
        <v>316</v>
      </c>
      <c r="BL23" s="37" t="n">
        <v>0</v>
      </c>
      <c r="BM23" s="37" t="n">
        <v>177</v>
      </c>
      <c r="BN23" s="37" t="n">
        <v>20</v>
      </c>
      <c r="BO23" s="37" t="n">
        <v>117</v>
      </c>
      <c r="BP23" s="37" t="n">
        <v>83</v>
      </c>
      <c r="BQ23" s="37" t="n">
        <v>0</v>
      </c>
      <c r="BR23" s="37" t="n">
        <v>3</v>
      </c>
      <c r="BS23" s="37" t="n">
        <v>0</v>
      </c>
      <c r="BT23" s="37" t="n">
        <v>0</v>
      </c>
      <c r="BU23" s="37" t="n">
        <v>0</v>
      </c>
      <c r="BV23" s="37" t="n">
        <v>0</v>
      </c>
      <c r="BW23" s="37" t="n">
        <v>0</v>
      </c>
      <c r="BX23" s="37" t="n">
        <v>0</v>
      </c>
      <c r="BY23" s="37" t="n">
        <v>0</v>
      </c>
      <c r="BZ23" s="37" t="n">
        <v>0</v>
      </c>
      <c r="CA23" s="37" t="n">
        <v>0</v>
      </c>
      <c r="CB23" s="37" t="n">
        <v>0</v>
      </c>
      <c r="CC23" s="37" t="n">
        <v>0</v>
      </c>
      <c r="CD23" s="37" t="n">
        <v>0</v>
      </c>
      <c r="CE23" s="37" t="n">
        <v>2</v>
      </c>
      <c r="CF23" s="37" t="n">
        <v>0</v>
      </c>
      <c r="CG23" s="37" t="n">
        <v>0</v>
      </c>
      <c r="CH23" s="37" t="n">
        <v>0</v>
      </c>
      <c r="CI23" s="37" t="n">
        <v>0</v>
      </c>
      <c r="CJ23" s="37" t="n">
        <v>0</v>
      </c>
      <c r="CK23" s="37" t="n">
        <v>0</v>
      </c>
      <c r="CL23" s="37" t="n">
        <v>0</v>
      </c>
      <c r="CM23" s="37" t="n">
        <v>0</v>
      </c>
      <c r="CN23" s="37" t="n">
        <v>0</v>
      </c>
      <c r="CO23" s="37" t="n">
        <v>1</v>
      </c>
      <c r="CP23" s="37" t="n">
        <v>0</v>
      </c>
      <c r="CQ23" s="37" t="n">
        <v>0</v>
      </c>
      <c r="CR23" s="37" t="n">
        <v>0</v>
      </c>
      <c r="CS23" s="37" t="n">
        <v>41</v>
      </c>
      <c r="CT23" s="37" t="n">
        <v>24</v>
      </c>
      <c r="CU23" s="37" t="n">
        <v>2</v>
      </c>
      <c r="CV23" s="37" t="n">
        <v>2</v>
      </c>
      <c r="CW23" s="37" t="n">
        <v>0</v>
      </c>
      <c r="CX23" s="37" t="n">
        <v>5</v>
      </c>
      <c r="CY23" s="37" t="n">
        <v>0</v>
      </c>
      <c r="CZ23" s="37" t="n">
        <v>0</v>
      </c>
      <c r="DA23" s="37" t="n">
        <v>0</v>
      </c>
      <c r="DB23" s="37" t="n">
        <v>0</v>
      </c>
      <c r="DC23" s="37" t="n">
        <v>46</v>
      </c>
      <c r="DD23" s="37" t="n">
        <v>31</v>
      </c>
      <c r="DE23" s="37" t="n">
        <v>0</v>
      </c>
      <c r="DF23" s="37" t="n">
        <v>8</v>
      </c>
      <c r="DG23" s="37" t="n">
        <v>0</v>
      </c>
      <c r="DH23" s="37" t="n">
        <v>3</v>
      </c>
      <c r="DI23" s="37" t="n">
        <v>3</v>
      </c>
      <c r="DJ23" s="37" t="n">
        <v>0</v>
      </c>
      <c r="DK23" s="37" t="n">
        <v>0</v>
      </c>
      <c r="DL23" s="37" t="n">
        <v>0</v>
      </c>
      <c r="DM23" s="37" t="n">
        <v>0</v>
      </c>
      <c r="DN23" s="37" t="n">
        <v>0</v>
      </c>
      <c r="DO23" s="37" t="n">
        <v>0</v>
      </c>
      <c r="DP23" s="37" t="n">
        <v>0</v>
      </c>
      <c r="DQ23" s="37" t="n">
        <v>0</v>
      </c>
      <c r="DR23" s="37" t="n">
        <v>0</v>
      </c>
      <c r="DS23" s="37" t="n">
        <v>0</v>
      </c>
      <c r="DT23" s="37" t="n">
        <v>0</v>
      </c>
      <c r="DU23" s="37" t="n">
        <v>0</v>
      </c>
      <c r="DV23" s="37" t="n">
        <v>0</v>
      </c>
      <c r="DW23" s="37" t="n">
        <v>224</v>
      </c>
      <c r="DX23" s="37" t="n">
        <v>210</v>
      </c>
      <c r="DY23" s="37" t="n">
        <v>2</v>
      </c>
      <c r="DZ23" s="37" t="n">
        <v>1</v>
      </c>
      <c r="EA23" s="37" t="n">
        <v>0</v>
      </c>
      <c r="EB23" s="37" t="n">
        <v>52</v>
      </c>
      <c r="EC23" s="37" t="n">
        <v>41</v>
      </c>
      <c r="ED23" s="37" t="n">
        <v>0</v>
      </c>
      <c r="EE23" s="37" t="n">
        <v>1</v>
      </c>
      <c r="EF23" s="37" t="n">
        <v>0</v>
      </c>
      <c r="EG23" s="37" t="n">
        <v>8</v>
      </c>
      <c r="EH23" s="37" t="n">
        <v>8</v>
      </c>
      <c r="EI23" s="37" t="n">
        <v>0</v>
      </c>
      <c r="EJ23" s="37" t="n">
        <v>0</v>
      </c>
      <c r="EK23" s="37" t="n">
        <v>0</v>
      </c>
      <c r="EL23" s="37" t="n">
        <v>0</v>
      </c>
      <c r="EM23" s="37" t="n">
        <v>0</v>
      </c>
      <c r="EN23" s="37" t="n">
        <v>0</v>
      </c>
      <c r="EO23" s="37" t="n">
        <v>0</v>
      </c>
      <c r="EP23" s="37" t="n">
        <v>0</v>
      </c>
      <c r="EQ23" s="37" t="n">
        <v>0</v>
      </c>
      <c r="ER23" s="37" t="n">
        <v>0</v>
      </c>
      <c r="ES23" s="37" t="n">
        <v>2</v>
      </c>
      <c r="ET23" s="37" t="n">
        <v>0</v>
      </c>
      <c r="EU23" s="37" t="n">
        <v>8</v>
      </c>
      <c r="EV23" s="37" t="n">
        <v>7</v>
      </c>
      <c r="EW23" s="37" t="n">
        <v>0</v>
      </c>
      <c r="EX23" s="37" t="n">
        <v>0</v>
      </c>
      <c r="EY23" s="37" t="n">
        <v>0</v>
      </c>
      <c r="EZ23" s="37" t="n">
        <v>15</v>
      </c>
      <c r="FA23" s="37" t="n">
        <v>13</v>
      </c>
      <c r="FB23" s="37" t="n">
        <v>0</v>
      </c>
      <c r="FC23" s="37" t="n">
        <v>4</v>
      </c>
      <c r="FD23" s="37" t="n">
        <v>0</v>
      </c>
      <c r="FE23" s="37" t="n">
        <v>1</v>
      </c>
      <c r="FF23" s="37" t="n">
        <v>2</v>
      </c>
      <c r="FG23" s="37" t="n">
        <v>0</v>
      </c>
      <c r="FH23" s="37" t="n">
        <v>0</v>
      </c>
      <c r="FI23" s="37" t="n">
        <v>0</v>
      </c>
      <c r="FJ23" s="37" t="n">
        <v>376</v>
      </c>
      <c r="FK23" s="37" t="n">
        <v>356</v>
      </c>
      <c r="FL23" s="37" t="n">
        <v>0</v>
      </c>
      <c r="FM23" s="37" t="n">
        <v>186</v>
      </c>
      <c r="FN23" s="37" t="n">
        <v>9</v>
      </c>
      <c r="FO23" s="37" t="n">
        <v>455</v>
      </c>
      <c r="FP23" s="37" t="n">
        <v>413</v>
      </c>
      <c r="FQ23" s="37" t="n">
        <v>0</v>
      </c>
      <c r="FR23" s="37" t="n">
        <v>192</v>
      </c>
      <c r="FS23" s="37" t="n">
        <v>7</v>
      </c>
      <c r="FT23" s="37" t="n">
        <v>180</v>
      </c>
      <c r="FU23" s="37" t="n">
        <v>165</v>
      </c>
      <c r="FV23" s="37" t="n">
        <v>0</v>
      </c>
      <c r="FW23" s="37" t="n">
        <v>60</v>
      </c>
      <c r="FX23" s="37" t="n">
        <v>3</v>
      </c>
      <c r="FY23" s="37" t="n">
        <v>309</v>
      </c>
      <c r="FZ23" s="37" t="n">
        <v>266</v>
      </c>
      <c r="GA23" s="37" t="n">
        <v>0</v>
      </c>
      <c r="GB23" s="37" t="n">
        <v>40</v>
      </c>
      <c r="GC23" s="37" t="n">
        <v>0</v>
      </c>
      <c r="GD23" s="37" t="n">
        <v>255</v>
      </c>
      <c r="GE23" s="37" t="n">
        <v>231</v>
      </c>
      <c r="GF23" s="37" t="n">
        <v>0</v>
      </c>
      <c r="GG23" s="37" t="n">
        <v>29</v>
      </c>
      <c r="GH23" s="37" t="n">
        <v>0</v>
      </c>
      <c r="GI23" s="37" t="n">
        <v>20</v>
      </c>
      <c r="GJ23" s="37" t="n">
        <v>7</v>
      </c>
      <c r="GK23" s="37" t="n">
        <v>0</v>
      </c>
      <c r="GL23" s="37" t="n">
        <v>4</v>
      </c>
      <c r="GM23" s="37" t="n">
        <v>0</v>
      </c>
      <c r="GN23" s="37" t="n">
        <v>5</v>
      </c>
      <c r="GO23" s="37" t="n">
        <v>5</v>
      </c>
      <c r="GP23" s="37" t="n">
        <v>0</v>
      </c>
      <c r="GQ23" s="37" t="n">
        <v>0</v>
      </c>
      <c r="GR23" s="37" t="n">
        <v>0</v>
      </c>
      <c r="GS23" s="37" t="n">
        <v>332</v>
      </c>
      <c r="GT23" s="37" t="n">
        <v>234</v>
      </c>
      <c r="GU23" s="37" t="n">
        <v>0</v>
      </c>
      <c r="GV23" s="37" t="n">
        <v>0</v>
      </c>
      <c r="GW23" s="37" t="n">
        <v>0</v>
      </c>
      <c r="GX23" s="37" t="n">
        <v>157</v>
      </c>
      <c r="GY23" s="37" t="n">
        <v>78</v>
      </c>
      <c r="GZ23" s="37" t="n">
        <v>0</v>
      </c>
      <c r="HA23" s="37" t="n">
        <v>0</v>
      </c>
      <c r="HB23" s="37" t="n">
        <v>0</v>
      </c>
      <c r="HC23" s="37" t="n">
        <v>7</v>
      </c>
      <c r="HD23" s="37" t="n">
        <v>0</v>
      </c>
      <c r="HE23" s="37" t="n">
        <v>0</v>
      </c>
      <c r="HF23" s="37" t="n">
        <v>0</v>
      </c>
      <c r="HG23" s="37" t="n">
        <v>0</v>
      </c>
      <c r="HH23" s="58" t="n">
        <f aca="false">(L23+N23)/B23</f>
        <v>0.931440814140332</v>
      </c>
      <c r="HI23" s="59" t="n">
        <f aca="false">(M23+N23)/B23</f>
        <v>0.845920371362257</v>
      </c>
      <c r="HJ23" s="40" t="n">
        <f aca="false">O23/(E23+F23+G23)</f>
        <v>0.492785841942374</v>
      </c>
      <c r="HK23" s="60" t="n">
        <f aca="false">P23/(F23+G23)</f>
        <v>0.0997235387045814</v>
      </c>
      <c r="HL23" s="61" t="n">
        <f aca="false">L23/H23</f>
        <v>0.976348155156102</v>
      </c>
      <c r="HM23" s="62" t="n">
        <f aca="false">M23/I23</f>
        <v>0.809581459702525</v>
      </c>
      <c r="HN23" s="63" t="n">
        <f aca="false">N23/J23</f>
        <v>1.03636363636364</v>
      </c>
      <c r="HO23" s="64" t="n">
        <f aca="false">O23/K23</f>
        <v>0.588189386056191</v>
      </c>
      <c r="HP23" s="65" t="n">
        <f aca="false">(V23+AA23+AF23+FE23+X23+AC23+AH23+FG23)/G23</f>
        <v>1.03428571428571</v>
      </c>
      <c r="HQ23" s="65" t="n">
        <f aca="false">(W23+AB23+AG23+FF23+X23+AC23+AH23+FG23)/G23</f>
        <v>1.10285714285714</v>
      </c>
      <c r="HR23" s="65" t="n">
        <f aca="false">(Y23+AD23+AI23+FH23)/G23</f>
        <v>0.734285714285714</v>
      </c>
      <c r="HS23" s="65" t="n">
        <f aca="false">P23/G23</f>
        <v>0.577142857142857</v>
      </c>
      <c r="HT23" s="65" t="n">
        <f aca="false">(Q23+AK23+AP23+AU23+AZ23+BE23+BJ23+BO23+BT23+BY23+CD23+CN23+CS23+CX23+DC23+DH23+DM23+DR23+DW23+EB23+EG23+EK23+EP23+EU23+EZ23+FJ23+FO23+FT23+S23+AM23+AR23+AW23+BB23+BG23+BL23+BQ23+BV23+CA23+CF23+CP23+CU23+CZ23+DE23+DJ23+DO23+DT23+DY23+ED23+EI23+EM23+ER23+EW23+FB23+FL23+FQ23+FV23)/F23</f>
        <v>1.00143232275006</v>
      </c>
      <c r="HU23" s="65" t="n">
        <f aca="false">(R23+AL23+AQ23+AV23+BA23+BF23+BK23+BP23+BU23+BZ23+CE23+CO23+CT23+CY23+DD23+DI23+DN23+DS23+DX23+EC23+EH23+EL23+EQ23+EV23+FA23+FK23+FP23+FU23+S23+AM23+AR23+AW23+BB23+BG23+BL23+BQ23+BV23+CA23+CF23+CP23+CU23+CZ23+DE23+DJ23+DO23+DT23+DY23+ED23+EI23+EM23+ER23+EW23+FB23+FL23+FQ23+FV23)/F23</f>
        <v>0.93846980186202</v>
      </c>
      <c r="HV23" s="66" t="n">
        <f aca="false">(T23+AN23+AS23+AX23+BC23+BH23+BM23+BR23+BW23+CB23+CG23+CQ23+CV23+DA23+DF23+DK23+DP23+DU23+DZ23+EE23+EJ23+EN23+ES23+EX23+FC23+FM23+FR23+FW23)/F23</f>
        <v>0.499522559083313</v>
      </c>
      <c r="HW23" s="65" t="n">
        <f aca="false">(U23+AO23+AT23)/F23</f>
        <v>0.0313320601575555</v>
      </c>
      <c r="HX23" s="65" t="n">
        <f aca="false">(FY23+GD23)/E23</f>
        <v>1.05027932960894</v>
      </c>
      <c r="HY23" s="65" t="n">
        <f aca="false">(FZ23+GE23)/E23</f>
        <v>0.925512104283054</v>
      </c>
      <c r="HZ23" s="65" t="n">
        <f aca="false">(GB23+GG23)/E23</f>
        <v>0.128491620111732</v>
      </c>
      <c r="IA23" s="65" t="n">
        <f aca="false">(GI23+GN23+GS23+GX23)/D23</f>
        <v>0.867071524966262</v>
      </c>
      <c r="IB23" s="65" t="n">
        <f aca="false">(GJ23+GO23+GT23+GY23)/D23</f>
        <v>0.546558704453441</v>
      </c>
      <c r="IC23" s="46" t="n">
        <f aca="false">HC23/C23</f>
        <v>0.0382513661202186</v>
      </c>
      <c r="ID23" s="46" t="n">
        <f aca="false">HD23/C23</f>
        <v>0</v>
      </c>
    </row>
    <row r="24" s="48" customFormat="true" ht="13.8" hidden="false" customHeight="false" outlineLevel="0" collapsed="false">
      <c r="A24" s="49" t="s">
        <v>111</v>
      </c>
      <c r="B24" s="50" t="n">
        <v>15556</v>
      </c>
      <c r="C24" s="29" t="n">
        <v>425</v>
      </c>
      <c r="D24" s="51" t="n">
        <v>1612.6</v>
      </c>
      <c r="E24" s="52" t="n">
        <v>1402.8</v>
      </c>
      <c r="F24" s="53" t="n">
        <v>9497.6</v>
      </c>
      <c r="G24" s="54" t="n">
        <v>1896</v>
      </c>
      <c r="H24" s="68" t="n">
        <v>13567</v>
      </c>
      <c r="I24" s="68" t="n">
        <v>13845</v>
      </c>
      <c r="J24" s="67" t="n">
        <v>150</v>
      </c>
      <c r="K24" s="67" t="n">
        <v>9391</v>
      </c>
      <c r="L24" s="35" t="n">
        <f aca="false">Q24+V24+AA24+AF24+AK24+AP24+AU24+AZ24+BE24+BJ24+BO24+BT24+BY24+CD24+CI24+CN24+CS24+CX24+DC24+DH24+DM24+DR24+DW24+EB24+EB24+EG24+EK24+EP24+EU24+EZ24+FE24+FJ24+FO24+FT24+FY24+GD24+GI24+GN24+GS24+GX24+HC24</f>
        <v>13646</v>
      </c>
      <c r="M24" s="35" t="n">
        <f aca="false">R24+W24+AB24+AG24+AL24+AQ24+AV24+BA24+BF24+BK24+BP24+BU24+BZ24+CE24+CJ24+CO24+CT24+DD24+DI24+DN24+DS24+DX24+EC24+EH24+EL24+EQ24+EV24+FA24+CY24+FK24+FP24+FU24+FZ24+GE24+FF24+GJ24+GO24+GT24+GY24+HD24</f>
        <v>12880</v>
      </c>
      <c r="N24" s="56" t="n">
        <v>150</v>
      </c>
      <c r="O24" s="57" t="n">
        <f aca="false">T24+Y24+AD24+AI24+DZ24+FH24+AN24+AS24+AX24+BC24+BH24+BM24+BR24+BW24+CB24+CG24+CL24+CQ24+CV24+DF24+DK24+DP24+DU24+EE24+EJ24+EN24+ES24+EX24+FC24+FM24+FR24+FW24+GB24+GG24+DA24+GL24+GQ24+GV24+HA24</f>
        <v>6431</v>
      </c>
      <c r="P24" s="57" t="n">
        <f aca="false">U24+Z24+AE24+AJ24+EA24+FI24+AO24+AT24+AY24+BD24+BI24+BN24+BS24+BX24+CC24+CH24+CM24+CR24+CW24+DG24+DL24+DQ24+DV24+EF24+EO24+ET24+EY24+FD24+FN24+FS24+FX24+GC24+GH24+DB24+GM24+GR24+GW24+HB24</f>
        <v>1950</v>
      </c>
      <c r="Q24" s="37" t="n">
        <v>253</v>
      </c>
      <c r="R24" s="37" t="n">
        <v>251</v>
      </c>
      <c r="S24" s="37" t="n">
        <v>1</v>
      </c>
      <c r="T24" s="37" t="n">
        <v>198</v>
      </c>
      <c r="U24" s="37" t="n">
        <v>73</v>
      </c>
      <c r="V24" s="37" t="n">
        <v>316</v>
      </c>
      <c r="W24" s="37" t="n">
        <v>308</v>
      </c>
      <c r="X24" s="37" t="n">
        <v>0</v>
      </c>
      <c r="Y24" s="37" t="n">
        <v>269</v>
      </c>
      <c r="Z24" s="37" t="n">
        <v>173</v>
      </c>
      <c r="AA24" s="37" t="n">
        <v>619</v>
      </c>
      <c r="AB24" s="37" t="n">
        <v>623</v>
      </c>
      <c r="AC24" s="37" t="n">
        <v>2</v>
      </c>
      <c r="AD24" s="37" t="n">
        <v>540</v>
      </c>
      <c r="AE24" s="37" t="n">
        <v>354</v>
      </c>
      <c r="AF24" s="37" t="n">
        <v>1056</v>
      </c>
      <c r="AG24" s="37" t="n">
        <v>1052</v>
      </c>
      <c r="AH24" s="37" t="n">
        <v>2</v>
      </c>
      <c r="AI24" s="37" t="n">
        <v>809</v>
      </c>
      <c r="AJ24" s="37" t="n">
        <v>444</v>
      </c>
      <c r="AK24" s="37" t="n">
        <v>549</v>
      </c>
      <c r="AL24" s="37" t="n">
        <v>469</v>
      </c>
      <c r="AM24" s="37" t="n">
        <v>5</v>
      </c>
      <c r="AN24" s="37" t="n">
        <v>372</v>
      </c>
      <c r="AO24" s="37" t="n">
        <v>158</v>
      </c>
      <c r="AP24" s="37" t="n">
        <v>516</v>
      </c>
      <c r="AQ24" s="37" t="n">
        <v>559</v>
      </c>
      <c r="AR24" s="37" t="n">
        <v>14</v>
      </c>
      <c r="AS24" s="37" t="n">
        <v>434</v>
      </c>
      <c r="AT24" s="37" t="n">
        <v>173</v>
      </c>
      <c r="AU24" s="37" t="n">
        <v>678</v>
      </c>
      <c r="AV24" s="37" t="n">
        <v>665</v>
      </c>
      <c r="AW24" s="37" t="n">
        <v>20</v>
      </c>
      <c r="AX24" s="37" t="n">
        <v>386</v>
      </c>
      <c r="AY24" s="37" t="n">
        <v>150</v>
      </c>
      <c r="AZ24" s="37" t="n">
        <v>666</v>
      </c>
      <c r="BA24" s="37" t="n">
        <v>697</v>
      </c>
      <c r="BB24" s="37" t="n">
        <v>42</v>
      </c>
      <c r="BC24" s="37" t="n">
        <v>476</v>
      </c>
      <c r="BD24" s="37" t="n">
        <v>137</v>
      </c>
      <c r="BE24" s="37" t="n">
        <v>775</v>
      </c>
      <c r="BF24" s="37" t="n">
        <v>808</v>
      </c>
      <c r="BG24" s="37" t="n">
        <v>75</v>
      </c>
      <c r="BH24" s="37" t="n">
        <v>438</v>
      </c>
      <c r="BI24" s="37" t="n">
        <v>100</v>
      </c>
      <c r="BJ24" s="37" t="n">
        <v>994</v>
      </c>
      <c r="BK24" s="37" t="n">
        <v>992</v>
      </c>
      <c r="BL24" s="37" t="n">
        <v>8</v>
      </c>
      <c r="BM24" s="37" t="n">
        <v>525</v>
      </c>
      <c r="BN24" s="37" t="n">
        <v>81</v>
      </c>
      <c r="BO24" s="37" t="n">
        <v>264</v>
      </c>
      <c r="BP24" s="37" t="n">
        <v>254</v>
      </c>
      <c r="BQ24" s="37" t="n">
        <v>0</v>
      </c>
      <c r="BR24" s="37" t="n">
        <v>136</v>
      </c>
      <c r="BS24" s="37" t="n">
        <v>0</v>
      </c>
      <c r="BT24" s="37" t="n">
        <v>0</v>
      </c>
      <c r="BU24" s="37" t="n">
        <v>0</v>
      </c>
      <c r="BV24" s="37" t="n">
        <v>0</v>
      </c>
      <c r="BW24" s="37" t="n">
        <v>0</v>
      </c>
      <c r="BX24" s="37" t="n">
        <v>0</v>
      </c>
      <c r="BY24" s="37" t="n">
        <v>0</v>
      </c>
      <c r="BZ24" s="37" t="n">
        <v>0</v>
      </c>
      <c r="CA24" s="37" t="n">
        <v>0</v>
      </c>
      <c r="CB24" s="37" t="n">
        <v>0</v>
      </c>
      <c r="CC24" s="37" t="n">
        <v>0</v>
      </c>
      <c r="CD24" s="37" t="n">
        <v>0</v>
      </c>
      <c r="CE24" s="37" t="n">
        <v>0</v>
      </c>
      <c r="CF24" s="37" t="n">
        <v>0</v>
      </c>
      <c r="CG24" s="37" t="n">
        <v>1</v>
      </c>
      <c r="CH24" s="37" t="n">
        <v>0</v>
      </c>
      <c r="CI24" s="37" t="n">
        <v>0</v>
      </c>
      <c r="CJ24" s="37" t="n">
        <v>0</v>
      </c>
      <c r="CK24" s="37" t="n">
        <v>0</v>
      </c>
      <c r="CL24" s="37" t="n">
        <v>0</v>
      </c>
      <c r="CM24" s="37" t="n">
        <v>0</v>
      </c>
      <c r="CN24" s="37" t="n">
        <v>183</v>
      </c>
      <c r="CO24" s="37" t="n">
        <v>174</v>
      </c>
      <c r="CP24" s="37" t="n">
        <v>0</v>
      </c>
      <c r="CQ24" s="37" t="n">
        <v>106</v>
      </c>
      <c r="CR24" s="37" t="n">
        <v>0</v>
      </c>
      <c r="CS24" s="37" t="n">
        <v>161</v>
      </c>
      <c r="CT24" s="37" t="n">
        <v>161</v>
      </c>
      <c r="CU24" s="37" t="n">
        <v>0</v>
      </c>
      <c r="CV24" s="37" t="n">
        <v>17</v>
      </c>
      <c r="CW24" s="37" t="n">
        <v>0</v>
      </c>
      <c r="CX24" s="37" t="n">
        <v>35</v>
      </c>
      <c r="CY24" s="37" t="n">
        <v>11</v>
      </c>
      <c r="CZ24" s="37" t="n">
        <v>0</v>
      </c>
      <c r="DA24" s="37" t="n">
        <v>3</v>
      </c>
      <c r="DB24" s="37" t="n">
        <v>0</v>
      </c>
      <c r="DC24" s="37" t="n">
        <v>94</v>
      </c>
      <c r="DD24" s="37" t="n">
        <v>70</v>
      </c>
      <c r="DE24" s="37" t="n">
        <v>0</v>
      </c>
      <c r="DF24" s="37" t="n">
        <v>2</v>
      </c>
      <c r="DG24" s="37" t="n">
        <v>0</v>
      </c>
      <c r="DH24" s="37" t="n">
        <v>24</v>
      </c>
      <c r="DI24" s="37" t="n">
        <v>15</v>
      </c>
      <c r="DJ24" s="37" t="n">
        <v>0</v>
      </c>
      <c r="DK24" s="37" t="n">
        <v>19</v>
      </c>
      <c r="DL24" s="37" t="n">
        <v>0</v>
      </c>
      <c r="DM24" s="37" t="n">
        <v>0</v>
      </c>
      <c r="DN24" s="37" t="n">
        <v>0</v>
      </c>
      <c r="DO24" s="37" t="n">
        <v>0</v>
      </c>
      <c r="DP24" s="37" t="n">
        <v>0</v>
      </c>
      <c r="DQ24" s="37" t="n">
        <v>0</v>
      </c>
      <c r="DR24" s="37" t="n">
        <v>0</v>
      </c>
      <c r="DS24" s="37" t="n">
        <v>0</v>
      </c>
      <c r="DT24" s="37" t="n">
        <v>0</v>
      </c>
      <c r="DU24" s="37" t="n">
        <v>0</v>
      </c>
      <c r="DV24" s="37" t="n">
        <v>0</v>
      </c>
      <c r="DW24" s="37" t="n">
        <v>638</v>
      </c>
      <c r="DX24" s="37" t="n">
        <v>601</v>
      </c>
      <c r="DY24" s="37" t="n">
        <v>3</v>
      </c>
      <c r="DZ24" s="37" t="n">
        <v>309</v>
      </c>
      <c r="EA24" s="37" t="n">
        <v>0</v>
      </c>
      <c r="EB24" s="37" t="n">
        <v>100</v>
      </c>
      <c r="EC24" s="37" t="n">
        <v>92</v>
      </c>
      <c r="ED24" s="37" t="n">
        <v>1</v>
      </c>
      <c r="EE24" s="37" t="n">
        <v>20</v>
      </c>
      <c r="EF24" s="37" t="n">
        <v>0</v>
      </c>
      <c r="EG24" s="37" t="n">
        <v>14</v>
      </c>
      <c r="EH24" s="37" t="n">
        <v>14</v>
      </c>
      <c r="EI24" s="37" t="n">
        <v>0</v>
      </c>
      <c r="EJ24" s="37" t="n">
        <v>0</v>
      </c>
      <c r="EK24" s="37" t="n">
        <v>11</v>
      </c>
      <c r="EL24" s="37" t="n">
        <v>11</v>
      </c>
      <c r="EM24" s="37" t="n">
        <v>0</v>
      </c>
      <c r="EN24" s="37" t="n">
        <v>11</v>
      </c>
      <c r="EO24" s="37" t="n">
        <v>0</v>
      </c>
      <c r="EP24" s="37" t="n">
        <v>0</v>
      </c>
      <c r="EQ24" s="37" t="n">
        <v>0</v>
      </c>
      <c r="ER24" s="37" t="n">
        <v>0</v>
      </c>
      <c r="ES24" s="37" t="n">
        <v>0</v>
      </c>
      <c r="ET24" s="37" t="n">
        <v>0</v>
      </c>
      <c r="EU24" s="37" t="n">
        <v>290</v>
      </c>
      <c r="EV24" s="37" t="n">
        <v>207</v>
      </c>
      <c r="EW24" s="37" t="n">
        <v>0</v>
      </c>
      <c r="EX24" s="37" t="n">
        <v>47</v>
      </c>
      <c r="EY24" s="37" t="n">
        <v>0</v>
      </c>
      <c r="EZ24" s="37" t="n">
        <v>61</v>
      </c>
      <c r="FA24" s="37" t="n">
        <v>60</v>
      </c>
      <c r="FB24" s="37" t="n">
        <v>0</v>
      </c>
      <c r="FC24" s="37" t="n">
        <v>14</v>
      </c>
      <c r="FD24" s="37" t="n">
        <v>0</v>
      </c>
      <c r="FE24" s="37" t="n">
        <v>0</v>
      </c>
      <c r="FF24" s="37" t="n">
        <v>0</v>
      </c>
      <c r="FG24" s="37" t="n">
        <v>0</v>
      </c>
      <c r="FH24" s="37" t="n">
        <v>0</v>
      </c>
      <c r="FI24" s="37" t="n">
        <v>0</v>
      </c>
      <c r="FJ24" s="37" t="n">
        <v>1073</v>
      </c>
      <c r="FK24" s="37" t="n">
        <v>1060</v>
      </c>
      <c r="FL24" s="37" t="n">
        <v>8</v>
      </c>
      <c r="FM24" s="37" t="n">
        <v>470</v>
      </c>
      <c r="FN24" s="37" t="n">
        <v>43</v>
      </c>
      <c r="FO24" s="37" t="n">
        <v>1106</v>
      </c>
      <c r="FP24" s="37" t="n">
        <v>1025</v>
      </c>
      <c r="FQ24" s="37" t="n">
        <v>4</v>
      </c>
      <c r="FR24" s="37" t="n">
        <v>426</v>
      </c>
      <c r="FS24" s="37" t="n">
        <v>48</v>
      </c>
      <c r="FT24" s="37" t="n">
        <v>440</v>
      </c>
      <c r="FU24" s="37" t="n">
        <v>485</v>
      </c>
      <c r="FV24" s="37" t="n">
        <v>2</v>
      </c>
      <c r="FW24" s="37" t="n">
        <v>178</v>
      </c>
      <c r="FX24" s="37" t="n">
        <v>16</v>
      </c>
      <c r="FY24" s="37" t="n">
        <v>705</v>
      </c>
      <c r="FZ24" s="37" t="n">
        <v>726</v>
      </c>
      <c r="GA24" s="37" t="n">
        <v>0</v>
      </c>
      <c r="GB24" s="37" t="n">
        <v>110</v>
      </c>
      <c r="GC24" s="37" t="n">
        <v>0</v>
      </c>
      <c r="GD24" s="37" t="n">
        <v>688</v>
      </c>
      <c r="GE24" s="37" t="n">
        <v>742</v>
      </c>
      <c r="GF24" s="37" t="n">
        <v>2</v>
      </c>
      <c r="GG24" s="37" t="n">
        <v>115</v>
      </c>
      <c r="GH24" s="37" t="n">
        <v>0</v>
      </c>
      <c r="GI24" s="37" t="n">
        <v>106</v>
      </c>
      <c r="GJ24" s="37" t="n">
        <v>11</v>
      </c>
      <c r="GK24" s="37" t="n">
        <v>0</v>
      </c>
      <c r="GL24" s="37" t="n">
        <v>0</v>
      </c>
      <c r="GM24" s="37" t="n">
        <v>0</v>
      </c>
      <c r="GN24" s="37" t="n">
        <v>39</v>
      </c>
      <c r="GO24" s="37" t="n">
        <v>14</v>
      </c>
      <c r="GP24" s="37" t="n">
        <v>0</v>
      </c>
      <c r="GQ24" s="37" t="n">
        <v>0</v>
      </c>
      <c r="GR24" s="37" t="n">
        <v>0</v>
      </c>
      <c r="GS24" s="37" t="n">
        <v>772</v>
      </c>
      <c r="GT24" s="37" t="n">
        <v>467</v>
      </c>
      <c r="GU24" s="37" t="n">
        <v>0</v>
      </c>
      <c r="GV24" s="37" t="n">
        <v>0</v>
      </c>
      <c r="GW24" s="37" t="n">
        <v>0</v>
      </c>
      <c r="GX24" s="37" t="n">
        <v>320</v>
      </c>
      <c r="GY24" s="37" t="n">
        <v>256</v>
      </c>
      <c r="GZ24" s="37" t="n">
        <v>0</v>
      </c>
      <c r="HA24" s="37" t="n">
        <v>0</v>
      </c>
      <c r="HB24" s="37" t="n">
        <v>0</v>
      </c>
      <c r="HC24" s="37" t="n">
        <v>0</v>
      </c>
      <c r="HD24" s="37" t="n">
        <v>0</v>
      </c>
      <c r="HE24" s="37" t="n">
        <v>0</v>
      </c>
      <c r="HF24" s="37" t="n">
        <v>0</v>
      </c>
      <c r="HG24" s="37" t="n">
        <v>0</v>
      </c>
      <c r="HH24" s="58" t="n">
        <f aca="false">(L24+N24)/B24</f>
        <v>0.886860375417845</v>
      </c>
      <c r="HI24" s="59" t="n">
        <f aca="false">(M24+N24)/B24</f>
        <v>0.837618925173567</v>
      </c>
      <c r="HJ24" s="40" t="n">
        <f aca="false">O24/(E24+F24+G24)</f>
        <v>0.50256322090588</v>
      </c>
      <c r="HK24" s="60" t="n">
        <f aca="false">P24/(F24+G24)</f>
        <v>0.171148715068108</v>
      </c>
      <c r="HL24" s="61" t="n">
        <f aca="false">L24/H24</f>
        <v>1.005822952753</v>
      </c>
      <c r="HM24" s="62" t="n">
        <f aca="false">M24/I24</f>
        <v>0.930299747201156</v>
      </c>
      <c r="HN24" s="63" t="n">
        <f aca="false">N24/J24</f>
        <v>1</v>
      </c>
      <c r="HO24" s="64" t="n">
        <f aca="false">O24/K24</f>
        <v>0.684804600149079</v>
      </c>
      <c r="HP24" s="65" t="n">
        <f aca="false">(V24+AA24+AF24+FE24+X24+AC24+AH24+FG24)/G24</f>
        <v>1.05221518987342</v>
      </c>
      <c r="HQ24" s="65" t="n">
        <f aca="false">(W24+AB24+AG24+FF24+X24+AC24+AH24+FG24)/G24</f>
        <v>1.04799578059072</v>
      </c>
      <c r="HR24" s="65" t="n">
        <f aca="false">(Y24+AD24+AI24+FH24)/G24</f>
        <v>0.85337552742616</v>
      </c>
      <c r="HS24" s="65" t="n">
        <f aca="false">P24/G24</f>
        <v>1.02848101265823</v>
      </c>
      <c r="HT24" s="65" t="n">
        <f aca="false">(Q24+AK24+AP24+AU24+AZ24+BE24+BJ24+BO24+BT24+BY24+CD24+CN24+CS24+CX24+DC24+DH24+DM24+DR24+DW24+EB24+EG24+EK24+EP24+EU24+EZ24+FJ24+FO24+FT24+S24+AM24+AR24+AW24+BB24+BG24+BL24+BQ24+BV24+CA24+CF24+CP24+CU24+CZ24+DE24+DJ24+DO24+DT24+DY24+ED24+EI24+EM24+ER24+EW24+FB24+FL24+FQ24+FV24)/F24</f>
        <v>0.958979110512129</v>
      </c>
      <c r="HU24" s="65" t="n">
        <f aca="false">(R24+AL24+AQ24+AV24+BA24+BF24+BK24+BP24+BU24+BZ24+CE24+CO24+CT24+CY24+DD24+DI24+DN24+DS24+DX24+EC24+EH24+EL24+EQ24+EV24+FA24+FK24+FP24+FU24+S24+AM24+AR24+AW24+BB24+BG24+BL24+BQ24+BV24+CA24+CF24+CP24+CU24+CZ24+DE24+DJ24+DO24+DT24+DY24+ED24+EI24+EM24+ER24+EW24+FB24+FL24+FQ24+FV24)/F24</f>
        <v>0.933288409703504</v>
      </c>
      <c r="HV24" s="66" t="n">
        <f aca="false">(T24+AN24+AS24+AX24+BC24+BH24+BM24+BR24+BW24+CB24+CG24+CQ24+CV24+DA24+DF24+DK24+DP24+DU24+DZ24+EE24+EJ24+EN24+ES24+EX24+FC24+FM24+FR24+FW24)/F24</f>
        <v>0.483069407008086</v>
      </c>
      <c r="HW24" s="65" t="n">
        <f aca="false">(U24+AO24+AT24)/F24</f>
        <v>0.0425370619946092</v>
      </c>
      <c r="HX24" s="65" t="n">
        <f aca="false">(FY24+GD24)/E24</f>
        <v>0.993013972055888</v>
      </c>
      <c r="HY24" s="65" t="n">
        <f aca="false">(FZ24+GE24)/E24</f>
        <v>1.04647847162817</v>
      </c>
      <c r="HZ24" s="65" t="n">
        <f aca="false">(GB24+GG24)/E24</f>
        <v>0.160393498716852</v>
      </c>
      <c r="IA24" s="65" t="n">
        <f aca="false">(GI24+GN24+GS24+GX24)/D24</f>
        <v>0.767084211831824</v>
      </c>
      <c r="IB24" s="65" t="n">
        <f aca="false">(GJ24+GO24+GT24+GY24)/D24</f>
        <v>0.463847203274216</v>
      </c>
      <c r="IC24" s="46" t="n">
        <f aca="false">HC24/C24</f>
        <v>0</v>
      </c>
      <c r="ID24" s="46" t="n">
        <f aca="false">HD24/C24</f>
        <v>0</v>
      </c>
    </row>
    <row r="25" s="48" customFormat="true" ht="13.8" hidden="false" customHeight="false" outlineLevel="0" collapsed="false">
      <c r="A25" s="49" t="s">
        <v>112</v>
      </c>
      <c r="B25" s="50" t="n">
        <v>11601</v>
      </c>
      <c r="C25" s="29" t="n">
        <v>390</v>
      </c>
      <c r="D25" s="51" t="n">
        <v>1242.6</v>
      </c>
      <c r="E25" s="52" t="n">
        <v>1068.6</v>
      </c>
      <c r="F25" s="53" t="n">
        <v>7013.8</v>
      </c>
      <c r="G25" s="54" t="n">
        <v>1352</v>
      </c>
      <c r="H25" s="68" t="n">
        <v>10190</v>
      </c>
      <c r="I25" s="68" t="n">
        <v>10757</v>
      </c>
      <c r="J25" s="67" t="n">
        <v>120</v>
      </c>
      <c r="K25" s="67" t="n">
        <v>8045</v>
      </c>
      <c r="L25" s="35" t="n">
        <f aca="false">Q25+V25+AA25+AF25+AK25+AP25+AU25+AZ25+BE25+BJ25+BO25+BT25+BY25+CD25+CI25+CN25+CS25+CX25+DC25+DH25+DM25+DR25+DW25+EB25+EB25+EG25+EK25+EP25+EU25+EZ25+FE25+FJ25+FO25+FT25+FY25+GD25+GI25+GN25+GS25+GX25+HC25</f>
        <v>9989</v>
      </c>
      <c r="M25" s="35" t="n">
        <f aca="false">R25+W25+AB25+AG25+AL25+AQ25+AV25+BA25+BF25+BK25+BP25+BU25+BZ25+CE25+CJ25+CO25+CT25+DD25+DI25+DN25+DS25+DX25+EC25+EH25+EL25+EQ25+EV25+FA25+CY25+FK25+FP25+FU25+FZ25+GE25+FF25+GJ25+GO25+GT25+GY25+HD25</f>
        <v>9372</v>
      </c>
      <c r="N25" s="56" t="n">
        <v>115</v>
      </c>
      <c r="O25" s="57" t="n">
        <f aca="false">T25+Y25+AD25+AI25+DZ25+FH25+AN25+AS25+AX25+BC25+BH25+BM25+BR25+BW25+CB25+CG25+CL25+CQ25+CV25+DF25+DK25+DP25+DU25+EE25+EJ25+EN25+ES25+EX25+FC25+FM25+FR25+FW25+GB25+GG25+DA25+GL25+GQ25+GV25+HA25</f>
        <v>6264</v>
      </c>
      <c r="P25" s="57" t="n">
        <f aca="false">U25+Z25+AE25+AJ25+EA25+FI25+AO25+AT25+AY25+BD25+BI25+BN25+BS25+BX25+CC25+CH25+CM25+CR25+CW25+DG25+DL25+DQ25+DV25+EF25+EO25+ET25+EY25+FD25+FN25+FS25+FX25+GC25+GH25+DB25+GM25+GR25+GW25+HB25</f>
        <v>1704</v>
      </c>
      <c r="Q25" s="37" t="n">
        <v>174</v>
      </c>
      <c r="R25" s="37" t="n">
        <v>148</v>
      </c>
      <c r="S25" s="37" t="n">
        <v>0</v>
      </c>
      <c r="T25" s="37" t="n">
        <v>99</v>
      </c>
      <c r="U25" s="37" t="n">
        <v>58</v>
      </c>
      <c r="V25" s="37" t="n">
        <v>259</v>
      </c>
      <c r="W25" s="37" t="n">
        <v>251</v>
      </c>
      <c r="X25" s="37" t="n">
        <v>0</v>
      </c>
      <c r="Y25" s="37" t="n">
        <v>215</v>
      </c>
      <c r="Z25" s="37" t="n">
        <v>155</v>
      </c>
      <c r="AA25" s="37" t="n">
        <v>528</v>
      </c>
      <c r="AB25" s="37" t="n">
        <v>524</v>
      </c>
      <c r="AC25" s="37" t="n">
        <v>1</v>
      </c>
      <c r="AD25" s="37" t="n">
        <v>463</v>
      </c>
      <c r="AE25" s="37" t="n">
        <v>295</v>
      </c>
      <c r="AF25" s="37" t="n">
        <v>771</v>
      </c>
      <c r="AG25" s="37" t="n">
        <v>773</v>
      </c>
      <c r="AH25" s="37" t="n">
        <v>0</v>
      </c>
      <c r="AI25" s="37" t="n">
        <v>709</v>
      </c>
      <c r="AJ25" s="37" t="n">
        <v>285</v>
      </c>
      <c r="AK25" s="37" t="n">
        <v>507</v>
      </c>
      <c r="AL25" s="37" t="n">
        <v>494</v>
      </c>
      <c r="AM25" s="37" t="n">
        <v>3</v>
      </c>
      <c r="AN25" s="37" t="n">
        <v>474</v>
      </c>
      <c r="AO25" s="37" t="n">
        <v>187</v>
      </c>
      <c r="AP25" s="37" t="n">
        <v>548</v>
      </c>
      <c r="AQ25" s="37" t="n">
        <v>562</v>
      </c>
      <c r="AR25" s="37" t="n">
        <v>25</v>
      </c>
      <c r="AS25" s="37" t="n">
        <v>493</v>
      </c>
      <c r="AT25" s="37" t="n">
        <v>166</v>
      </c>
      <c r="AU25" s="37" t="n">
        <v>627</v>
      </c>
      <c r="AV25" s="37" t="n">
        <v>619</v>
      </c>
      <c r="AW25" s="37" t="n">
        <v>40</v>
      </c>
      <c r="AX25" s="37" t="n">
        <v>617</v>
      </c>
      <c r="AY25" s="37" t="n">
        <v>182</v>
      </c>
      <c r="AZ25" s="37" t="n">
        <v>673</v>
      </c>
      <c r="BA25" s="37" t="n">
        <v>663</v>
      </c>
      <c r="BB25" s="37" t="n">
        <v>39</v>
      </c>
      <c r="BC25" s="37" t="n">
        <v>605</v>
      </c>
      <c r="BD25" s="37" t="n">
        <v>173</v>
      </c>
      <c r="BE25" s="37" t="n">
        <v>723</v>
      </c>
      <c r="BF25" s="37" t="n">
        <v>758</v>
      </c>
      <c r="BG25" s="37" t="n">
        <v>2</v>
      </c>
      <c r="BH25" s="37" t="n">
        <v>567</v>
      </c>
      <c r="BI25" s="37" t="n">
        <v>74</v>
      </c>
      <c r="BJ25" s="37" t="n">
        <v>617</v>
      </c>
      <c r="BK25" s="37" t="n">
        <v>643</v>
      </c>
      <c r="BL25" s="37" t="n">
        <v>0</v>
      </c>
      <c r="BM25" s="37" t="n">
        <v>489</v>
      </c>
      <c r="BN25" s="37" t="n">
        <v>48</v>
      </c>
      <c r="BO25" s="37" t="n">
        <v>232</v>
      </c>
      <c r="BP25" s="37" t="n">
        <v>146</v>
      </c>
      <c r="BQ25" s="37" t="n">
        <v>0</v>
      </c>
      <c r="BR25" s="37" t="n">
        <v>0</v>
      </c>
      <c r="BS25" s="37" t="n">
        <v>0</v>
      </c>
      <c r="BT25" s="37" t="n">
        <v>0</v>
      </c>
      <c r="BU25" s="37" t="n">
        <v>0</v>
      </c>
      <c r="BV25" s="37" t="n">
        <v>0</v>
      </c>
      <c r="BW25" s="37" t="n">
        <v>0</v>
      </c>
      <c r="BX25" s="37" t="n">
        <v>0</v>
      </c>
      <c r="BY25" s="37" t="n">
        <v>0</v>
      </c>
      <c r="BZ25" s="37" t="n">
        <v>0</v>
      </c>
      <c r="CA25" s="37" t="n">
        <v>0</v>
      </c>
      <c r="CB25" s="37" t="n">
        <v>0</v>
      </c>
      <c r="CC25" s="37" t="n">
        <v>0</v>
      </c>
      <c r="CD25" s="37" t="n">
        <v>0</v>
      </c>
      <c r="CE25" s="37" t="n">
        <v>0</v>
      </c>
      <c r="CF25" s="37" t="n">
        <v>0</v>
      </c>
      <c r="CG25" s="37" t="n">
        <v>0</v>
      </c>
      <c r="CH25" s="37" t="n">
        <v>0</v>
      </c>
      <c r="CI25" s="37" t="n">
        <v>0</v>
      </c>
      <c r="CJ25" s="37" t="n">
        <v>0</v>
      </c>
      <c r="CK25" s="37" t="n">
        <v>0</v>
      </c>
      <c r="CL25" s="37" t="n">
        <v>0</v>
      </c>
      <c r="CM25" s="37" t="n">
        <v>0</v>
      </c>
      <c r="CN25" s="37" t="n">
        <v>0</v>
      </c>
      <c r="CO25" s="37" t="n">
        <v>0</v>
      </c>
      <c r="CP25" s="37" t="n">
        <v>0</v>
      </c>
      <c r="CQ25" s="37" t="n">
        <v>0</v>
      </c>
      <c r="CR25" s="37" t="n">
        <v>0</v>
      </c>
      <c r="CS25" s="37" t="n">
        <v>12</v>
      </c>
      <c r="CT25" s="37" t="n">
        <v>5</v>
      </c>
      <c r="CU25" s="37" t="n">
        <v>0</v>
      </c>
      <c r="CV25" s="37" t="n">
        <v>0</v>
      </c>
      <c r="CW25" s="37" t="n">
        <v>0</v>
      </c>
      <c r="CX25" s="37" t="n">
        <v>1</v>
      </c>
      <c r="CY25" s="37" t="n">
        <v>10</v>
      </c>
      <c r="CZ25" s="37" t="n">
        <v>0</v>
      </c>
      <c r="DA25" s="37" t="n">
        <v>0</v>
      </c>
      <c r="DB25" s="37" t="n">
        <v>0</v>
      </c>
      <c r="DC25" s="37" t="n">
        <v>50</v>
      </c>
      <c r="DD25" s="37" t="n">
        <v>31</v>
      </c>
      <c r="DE25" s="37" t="n">
        <v>0</v>
      </c>
      <c r="DF25" s="37" t="n">
        <v>5</v>
      </c>
      <c r="DG25" s="37" t="n">
        <v>0</v>
      </c>
      <c r="DH25" s="37" t="n">
        <v>13</v>
      </c>
      <c r="DI25" s="37" t="n">
        <v>5</v>
      </c>
      <c r="DJ25" s="37" t="n">
        <v>0</v>
      </c>
      <c r="DK25" s="37" t="n">
        <v>1</v>
      </c>
      <c r="DL25" s="37" t="n">
        <v>0</v>
      </c>
      <c r="DM25" s="37" t="n">
        <v>0</v>
      </c>
      <c r="DN25" s="37" t="n">
        <v>0</v>
      </c>
      <c r="DO25" s="37" t="n">
        <v>0</v>
      </c>
      <c r="DP25" s="37" t="n">
        <v>0</v>
      </c>
      <c r="DQ25" s="37" t="n">
        <v>0</v>
      </c>
      <c r="DR25" s="37" t="n">
        <v>0</v>
      </c>
      <c r="DS25" s="37" t="n">
        <v>0</v>
      </c>
      <c r="DT25" s="37" t="n">
        <v>0</v>
      </c>
      <c r="DU25" s="37" t="n">
        <v>0</v>
      </c>
      <c r="DV25" s="37" t="n">
        <v>0</v>
      </c>
      <c r="DW25" s="37" t="n">
        <v>276</v>
      </c>
      <c r="DX25" s="37" t="n">
        <v>44</v>
      </c>
      <c r="DY25" s="37" t="n">
        <v>5</v>
      </c>
      <c r="DZ25" s="37" t="n">
        <v>2</v>
      </c>
      <c r="EA25" s="37" t="n">
        <v>0</v>
      </c>
      <c r="EB25" s="37" t="n">
        <v>6</v>
      </c>
      <c r="EC25" s="37" t="n">
        <v>1</v>
      </c>
      <c r="ED25" s="37" t="n">
        <v>0</v>
      </c>
      <c r="EE25" s="37" t="n">
        <v>0</v>
      </c>
      <c r="EF25" s="37" t="n">
        <v>0</v>
      </c>
      <c r="EG25" s="37" t="n">
        <v>15</v>
      </c>
      <c r="EH25" s="37" t="n">
        <v>13</v>
      </c>
      <c r="EI25" s="37" t="n">
        <v>0</v>
      </c>
      <c r="EJ25" s="37" t="n">
        <v>0</v>
      </c>
      <c r="EK25" s="37" t="n">
        <v>15</v>
      </c>
      <c r="EL25" s="37" t="n">
        <v>0</v>
      </c>
      <c r="EM25" s="37" t="n">
        <v>0</v>
      </c>
      <c r="EN25" s="37" t="n">
        <v>0</v>
      </c>
      <c r="EO25" s="37" t="n">
        <v>0</v>
      </c>
      <c r="EP25" s="37" t="n">
        <v>0</v>
      </c>
      <c r="EQ25" s="37" t="n">
        <v>0</v>
      </c>
      <c r="ER25" s="37" t="n">
        <v>0</v>
      </c>
      <c r="ES25" s="37" t="n">
        <v>0</v>
      </c>
      <c r="ET25" s="37" t="n">
        <v>0</v>
      </c>
      <c r="EU25" s="37" t="n">
        <v>53</v>
      </c>
      <c r="EV25" s="37" t="n">
        <v>25</v>
      </c>
      <c r="EW25" s="37" t="n">
        <v>0</v>
      </c>
      <c r="EX25" s="37" t="n">
        <v>0</v>
      </c>
      <c r="EY25" s="37" t="n">
        <v>0</v>
      </c>
      <c r="EZ25" s="37" t="n">
        <v>14</v>
      </c>
      <c r="FA25" s="37" t="n">
        <v>0</v>
      </c>
      <c r="FB25" s="37" t="n">
        <v>0</v>
      </c>
      <c r="FC25" s="37" t="n">
        <v>0</v>
      </c>
      <c r="FD25" s="37" t="n">
        <v>0</v>
      </c>
      <c r="FE25" s="37" t="n">
        <v>0</v>
      </c>
      <c r="FF25" s="37" t="n">
        <v>0</v>
      </c>
      <c r="FG25" s="37" t="n">
        <v>0</v>
      </c>
      <c r="FH25" s="37" t="n">
        <v>0</v>
      </c>
      <c r="FI25" s="37" t="n">
        <v>0</v>
      </c>
      <c r="FJ25" s="37" t="n">
        <v>613</v>
      </c>
      <c r="FK25" s="37" t="n">
        <v>650</v>
      </c>
      <c r="FL25" s="37" t="n">
        <v>0</v>
      </c>
      <c r="FM25" s="37" t="n">
        <v>491</v>
      </c>
      <c r="FN25" s="37" t="n">
        <v>42</v>
      </c>
      <c r="FO25" s="37" t="n">
        <v>810</v>
      </c>
      <c r="FP25" s="37" t="n">
        <v>774</v>
      </c>
      <c r="FQ25" s="37" t="n">
        <v>0</v>
      </c>
      <c r="FR25" s="37" t="n">
        <v>523</v>
      </c>
      <c r="FS25" s="37" t="n">
        <v>34</v>
      </c>
      <c r="FT25" s="37" t="n">
        <v>367</v>
      </c>
      <c r="FU25" s="37" t="n">
        <v>346</v>
      </c>
      <c r="FV25" s="37" t="n">
        <v>0</v>
      </c>
      <c r="FW25" s="37" t="n">
        <v>212</v>
      </c>
      <c r="FX25" s="37" t="n">
        <v>5</v>
      </c>
      <c r="FY25" s="37" t="n">
        <v>401</v>
      </c>
      <c r="FZ25" s="37" t="n">
        <v>353</v>
      </c>
      <c r="GA25" s="37" t="n">
        <v>2</v>
      </c>
      <c r="GB25" s="37" t="n">
        <v>123</v>
      </c>
      <c r="GC25" s="37" t="n">
        <v>0</v>
      </c>
      <c r="GD25" s="37" t="n">
        <v>726</v>
      </c>
      <c r="GE25" s="37" t="n">
        <v>746</v>
      </c>
      <c r="GF25" s="37" t="n">
        <v>3</v>
      </c>
      <c r="GG25" s="37" t="n">
        <v>176</v>
      </c>
      <c r="GH25" s="37" t="n">
        <v>0</v>
      </c>
      <c r="GI25" s="37" t="n">
        <v>7</v>
      </c>
      <c r="GJ25" s="37" t="n">
        <v>0</v>
      </c>
      <c r="GK25" s="37" t="n">
        <v>0</v>
      </c>
      <c r="GL25" s="37" t="n">
        <v>0</v>
      </c>
      <c r="GM25" s="37" t="n">
        <v>0</v>
      </c>
      <c r="GN25" s="37" t="n">
        <v>1</v>
      </c>
      <c r="GO25" s="37" t="n">
        <v>0</v>
      </c>
      <c r="GP25" s="37" t="n">
        <v>0</v>
      </c>
      <c r="GQ25" s="37" t="n">
        <v>0</v>
      </c>
      <c r="GR25" s="37" t="n">
        <v>0</v>
      </c>
      <c r="GS25" s="37" t="n">
        <v>633</v>
      </c>
      <c r="GT25" s="37" t="n">
        <v>495</v>
      </c>
      <c r="GU25" s="37" t="n">
        <v>0</v>
      </c>
      <c r="GV25" s="37" t="n">
        <v>0</v>
      </c>
      <c r="GW25" s="37" t="n">
        <v>0</v>
      </c>
      <c r="GX25" s="37" t="n">
        <v>311</v>
      </c>
      <c r="GY25" s="37" t="n">
        <v>293</v>
      </c>
      <c r="GZ25" s="37" t="n">
        <v>0</v>
      </c>
      <c r="HA25" s="37" t="n">
        <v>0</v>
      </c>
      <c r="HB25" s="37" t="n">
        <v>0</v>
      </c>
      <c r="HC25" s="37" t="n">
        <v>0</v>
      </c>
      <c r="HD25" s="37" t="n">
        <v>0</v>
      </c>
      <c r="HE25" s="37" t="n">
        <v>0</v>
      </c>
      <c r="HF25" s="37" t="n">
        <v>0</v>
      </c>
      <c r="HG25" s="37" t="n">
        <v>0</v>
      </c>
      <c r="HH25" s="58" t="n">
        <f aca="false">(L25+N25)/B25</f>
        <v>0.87095940005172</v>
      </c>
      <c r="HI25" s="59" t="n">
        <f aca="false">(M25+N25)/B25</f>
        <v>0.817774329799155</v>
      </c>
      <c r="HJ25" s="40" t="n">
        <f aca="false">O25/(E25+F25+G25)</f>
        <v>0.663953192571865</v>
      </c>
      <c r="HK25" s="60" t="n">
        <f aca="false">P25/(F25+G25)</f>
        <v>0.203686437638959</v>
      </c>
      <c r="HL25" s="61" t="n">
        <f aca="false">L25/H25</f>
        <v>0.980274779195289</v>
      </c>
      <c r="HM25" s="62" t="n">
        <f aca="false">M25/I25</f>
        <v>0.871246630101329</v>
      </c>
      <c r="HN25" s="63" t="n">
        <f aca="false">N25/J25</f>
        <v>0.958333333333333</v>
      </c>
      <c r="HO25" s="64" t="n">
        <f aca="false">O25/K25</f>
        <v>0.778620261031697</v>
      </c>
      <c r="HP25" s="65" t="n">
        <f aca="false">(V25+AA25+AF25+FE25+X25+AC25+AH25+FG25)/G25</f>
        <v>1.15310650887574</v>
      </c>
      <c r="HQ25" s="65" t="n">
        <f aca="false">(W25+AB25+AG25+FF25+X25+AC25+AH25+FG25)/G25</f>
        <v>1.1457100591716</v>
      </c>
      <c r="HR25" s="65" t="n">
        <f aca="false">(Y25+AD25+AI25+FH25)/G25</f>
        <v>1.0258875739645</v>
      </c>
      <c r="HS25" s="65" t="n">
        <f aca="false">P25/G25</f>
        <v>1.2603550295858</v>
      </c>
      <c r="HT25" s="65" t="n">
        <f aca="false">(Q25+AK25+AP25+AU25+AZ25+BE25+BJ25+BO25+BT25+BY25+CD25+CN25+CS25+CX25+DC25+DH25+DM25+DR25+DW25+EB25+EG25+EK25+EP25+EU25+EZ25+FJ25+FO25+FT25+S25+AM25+AR25+AW25+BB25+BG25+BL25+BQ25+BV25+CA25+CF25+CP25+CU25+CZ25+DE25+DJ25+DO25+DT25+DY25+ED25+EI25+EM25+ER25+EW25+FB25+FL25+FQ25+FV25)/F25</f>
        <v>0.921041375573869</v>
      </c>
      <c r="HU25" s="65" t="n">
        <f aca="false">(R25+AL25+AQ25+AV25+BA25+BF25+BK25+BP25+BU25+BZ25+CE25+CO25+CT25+CY25+DD25+DI25+DN25+DS25+DX25+EC25+EH25+EL25+EQ25+EV25+FA25+FK25+FP25+FU25+S25+AM25+AR25+AW25+BB25+BG25+BL25+BQ25+BV25+CA25+CF25+CP25+CU25+CZ25+DE25+DJ25+DO25+DT25+DY25+ED25+EI25+EM25+ER25+EW25+FB25+FL25+FQ25+FV25)/F25</f>
        <v>0.862727765262768</v>
      </c>
      <c r="HV25" s="66" t="n">
        <f aca="false">(T25+AN25+AS25+AX25+BC25+BH25+BM25+BR25+BW25+CB25+CG25+CQ25+CV25+DA25+DF25+DK25+DP25+DU25+DZ25+EE25+EJ25+EN25+ES25+EX25+FC25+FM25+FR25+FW25)/F25</f>
        <v>0.652713222504206</v>
      </c>
      <c r="HW25" s="65" t="n">
        <f aca="false">(U25+AO25+AT25)/F25</f>
        <v>0.0585987624397616</v>
      </c>
      <c r="HX25" s="65" t="n">
        <f aca="false">(FY25+GD25)/E25</f>
        <v>1.05465094516189</v>
      </c>
      <c r="HY25" s="65" t="n">
        <f aca="false">(FZ25+GE25)/E25</f>
        <v>1.02844843720756</v>
      </c>
      <c r="HZ25" s="65" t="n">
        <f aca="false">(GB25+GG25)/E25</f>
        <v>0.279805352798054</v>
      </c>
      <c r="IA25" s="65" t="n">
        <f aca="false">(GI25+GN25+GS25+GX25)/D25</f>
        <v>0.766135522291968</v>
      </c>
      <c r="IB25" s="65" t="n">
        <f aca="false">(GJ25+GO25+GT25+GY25)/D25</f>
        <v>0.634154192821503</v>
      </c>
      <c r="IC25" s="46" t="n">
        <f aca="false">HC25/C25</f>
        <v>0</v>
      </c>
      <c r="ID25" s="46" t="n">
        <f aca="false">HD25/C25</f>
        <v>0</v>
      </c>
    </row>
    <row r="26" s="48" customFormat="true" ht="13.8" hidden="false" customHeight="false" outlineLevel="0" collapsed="false">
      <c r="A26" s="49" t="s">
        <v>113</v>
      </c>
      <c r="B26" s="50" t="n">
        <v>3384</v>
      </c>
      <c r="C26" s="29" t="n">
        <v>84</v>
      </c>
      <c r="D26" s="51" t="n">
        <v>353.2</v>
      </c>
      <c r="E26" s="52" t="n">
        <v>318</v>
      </c>
      <c r="F26" s="53" t="n">
        <v>2099.8</v>
      </c>
      <c r="G26" s="54" t="n">
        <v>363</v>
      </c>
      <c r="H26" s="55" t="n">
        <v>3002</v>
      </c>
      <c r="I26" s="55" t="n">
        <v>2925</v>
      </c>
      <c r="J26" s="55" t="n">
        <v>35</v>
      </c>
      <c r="K26" s="55" t="n">
        <f aca="false">150+2744</f>
        <v>2894</v>
      </c>
      <c r="L26" s="35" t="n">
        <f aca="false">Q26+V26+AA26+AF26+AK26+AP26+AU26+AZ26+BE26+BJ26+BO26+BT26+BY26+CD26+CI26+CN26+CS26+CX26+DC26+DH26+DM26+DR26+DW26+EB26+EB26+EG26+EK26+EP26+EU26+EZ26+FE26+FJ26+FO26+FT26+FY26+GD26+GI26+GN26+GS26+GX26+HC26</f>
        <v>2735</v>
      </c>
      <c r="M26" s="35" t="n">
        <f aca="false">R26+W26+AB26+AG26+AL26+AQ26+AV26+BA26+BF26+BK26+BP26+BU26+BZ26+CE26+CJ26+CO26+CT26+DD26+DI26+DN26+DS26+DX26+EC26+EH26+EL26+EQ26+EV26+FA26+CY26+FK26+FP26+FU26+FZ26+GE26+FF26+GJ26+GO26+GT26+GY26+HD26</f>
        <v>2646</v>
      </c>
      <c r="N26" s="56" t="n">
        <v>116</v>
      </c>
      <c r="O26" s="57" t="n">
        <f aca="false">T26+Y26+AD26+AI26+DZ26+FH26+AN26+AS26+AX26+BC26+BH26+BM26+BR26+BW26+CB26+CG26+CL26+CQ26+CV26+DF26+DK26+DP26+DU26+EE26+EJ26+EN26+ES26+EX26+FC26+FM26+FR26+FW26+GB26+GG26+DA26+GL26+GQ26+GV26+HA26</f>
        <v>2101</v>
      </c>
      <c r="P26" s="57" t="n">
        <f aca="false">U26+Z26+AE26+AJ26+EA26+FI26+AO26+AT26+AY26+BD26+BI26+BN26+BS26+BX26+CC26+CH26+CM26+CR26+CW26+DG26+DL26+DQ26+DV26+EF26+EO26+ET26+EY26+FD26+FN26+FS26+FX26+GC26+GH26+DB26+GM26+GR26+GW26+HB26</f>
        <v>1118</v>
      </c>
      <c r="Q26" s="37" t="n">
        <v>136</v>
      </c>
      <c r="R26" s="37" t="n">
        <v>137</v>
      </c>
      <c r="S26" s="37" t="n">
        <v>0</v>
      </c>
      <c r="T26" s="37" t="n">
        <v>131</v>
      </c>
      <c r="U26" s="37" t="n">
        <v>83</v>
      </c>
      <c r="V26" s="37" t="n">
        <v>53</v>
      </c>
      <c r="W26" s="37" t="n">
        <v>51</v>
      </c>
      <c r="X26" s="37" t="n">
        <v>0</v>
      </c>
      <c r="Y26" s="37" t="n">
        <v>49</v>
      </c>
      <c r="Z26" s="37" t="n">
        <v>49</v>
      </c>
      <c r="AA26" s="37" t="n">
        <v>107</v>
      </c>
      <c r="AB26" s="37" t="n">
        <v>107</v>
      </c>
      <c r="AC26" s="37" t="n">
        <v>0</v>
      </c>
      <c r="AD26" s="37" t="n">
        <v>106</v>
      </c>
      <c r="AE26" s="37" t="n">
        <v>112</v>
      </c>
      <c r="AF26" s="37" t="n">
        <v>217</v>
      </c>
      <c r="AG26" s="37" t="n">
        <v>218</v>
      </c>
      <c r="AH26" s="37" t="n">
        <v>0</v>
      </c>
      <c r="AI26" s="37" t="n">
        <v>211</v>
      </c>
      <c r="AJ26" s="37" t="n">
        <v>184</v>
      </c>
      <c r="AK26" s="37" t="n">
        <v>95</v>
      </c>
      <c r="AL26" s="37" t="n">
        <v>89</v>
      </c>
      <c r="AM26" s="37" t="n">
        <v>0</v>
      </c>
      <c r="AN26" s="37" t="n">
        <v>93</v>
      </c>
      <c r="AO26" s="37" t="n">
        <v>104</v>
      </c>
      <c r="AP26" s="37" t="n">
        <v>127</v>
      </c>
      <c r="AQ26" s="37" t="n">
        <v>123</v>
      </c>
      <c r="AR26" s="37" t="n">
        <v>0</v>
      </c>
      <c r="AS26" s="37" t="n">
        <v>120</v>
      </c>
      <c r="AT26" s="37" t="n">
        <v>116</v>
      </c>
      <c r="AU26" s="37" t="n">
        <v>126</v>
      </c>
      <c r="AV26" s="37" t="n">
        <v>128</v>
      </c>
      <c r="AW26" s="37" t="n">
        <v>3</v>
      </c>
      <c r="AX26" s="37" t="n">
        <v>123</v>
      </c>
      <c r="AY26" s="37" t="n">
        <v>100</v>
      </c>
      <c r="AZ26" s="37" t="n">
        <v>111</v>
      </c>
      <c r="BA26" s="37" t="n">
        <v>109</v>
      </c>
      <c r="BB26" s="37" t="n">
        <v>29</v>
      </c>
      <c r="BC26" s="37" t="n">
        <v>131</v>
      </c>
      <c r="BD26" s="37" t="n">
        <v>59</v>
      </c>
      <c r="BE26" s="37" t="n">
        <v>154</v>
      </c>
      <c r="BF26" s="37" t="n">
        <v>153</v>
      </c>
      <c r="BG26" s="37" t="n">
        <v>0</v>
      </c>
      <c r="BH26" s="37" t="n">
        <v>139</v>
      </c>
      <c r="BI26" s="37" t="n">
        <v>76</v>
      </c>
      <c r="BJ26" s="37" t="n">
        <v>124</v>
      </c>
      <c r="BK26" s="37" t="n">
        <v>130</v>
      </c>
      <c r="BL26" s="37" t="n">
        <v>0</v>
      </c>
      <c r="BM26" s="37" t="n">
        <v>106</v>
      </c>
      <c r="BN26" s="37" t="n">
        <v>28</v>
      </c>
      <c r="BO26" s="37" t="n">
        <v>78</v>
      </c>
      <c r="BP26" s="37" t="n">
        <v>78</v>
      </c>
      <c r="BQ26" s="37" t="n">
        <v>0</v>
      </c>
      <c r="BR26" s="37" t="n">
        <v>65</v>
      </c>
      <c r="BS26" s="37" t="n">
        <v>20</v>
      </c>
      <c r="BT26" s="37" t="n">
        <v>0</v>
      </c>
      <c r="BU26" s="37" t="n">
        <v>0</v>
      </c>
      <c r="BV26" s="37" t="n">
        <v>0</v>
      </c>
      <c r="BW26" s="37" t="n">
        <v>0</v>
      </c>
      <c r="BX26" s="37" t="n">
        <v>0</v>
      </c>
      <c r="BY26" s="37" t="n">
        <v>0</v>
      </c>
      <c r="BZ26" s="37" t="n">
        <v>0</v>
      </c>
      <c r="CA26" s="37" t="n">
        <v>0</v>
      </c>
      <c r="CB26" s="37" t="n">
        <v>0</v>
      </c>
      <c r="CC26" s="37" t="n">
        <v>0</v>
      </c>
      <c r="CD26" s="37" t="n">
        <v>0</v>
      </c>
      <c r="CE26" s="37" t="n">
        <v>0</v>
      </c>
      <c r="CF26" s="37" t="n">
        <v>0</v>
      </c>
      <c r="CG26" s="37" t="n">
        <v>0</v>
      </c>
      <c r="CH26" s="37" t="n">
        <v>0</v>
      </c>
      <c r="CI26" s="37" t="n">
        <v>0</v>
      </c>
      <c r="CJ26" s="37" t="n">
        <v>0</v>
      </c>
      <c r="CK26" s="37" t="n">
        <v>0</v>
      </c>
      <c r="CL26" s="37" t="n">
        <v>0</v>
      </c>
      <c r="CM26" s="37" t="n">
        <v>0</v>
      </c>
      <c r="CN26" s="37" t="n">
        <v>0</v>
      </c>
      <c r="CO26" s="37" t="n">
        <v>0</v>
      </c>
      <c r="CP26" s="37" t="n">
        <v>0</v>
      </c>
      <c r="CQ26" s="37" t="n">
        <v>0</v>
      </c>
      <c r="CR26" s="37" t="n">
        <v>0</v>
      </c>
      <c r="CS26" s="37" t="n">
        <v>60</v>
      </c>
      <c r="CT26" s="37" t="n">
        <v>60</v>
      </c>
      <c r="CU26" s="37" t="n">
        <v>0</v>
      </c>
      <c r="CV26" s="37" t="n">
        <v>56</v>
      </c>
      <c r="CW26" s="37" t="n">
        <v>22</v>
      </c>
      <c r="CX26" s="37" t="n">
        <v>18</v>
      </c>
      <c r="CY26" s="37" t="n">
        <v>18</v>
      </c>
      <c r="CZ26" s="37" t="n">
        <v>0</v>
      </c>
      <c r="DA26" s="37" t="n">
        <v>15</v>
      </c>
      <c r="DB26" s="37" t="n">
        <v>0</v>
      </c>
      <c r="DC26" s="37" t="n">
        <v>17</v>
      </c>
      <c r="DD26" s="37" t="n">
        <v>16</v>
      </c>
      <c r="DE26" s="37" t="n">
        <v>0</v>
      </c>
      <c r="DF26" s="37" t="n">
        <v>15</v>
      </c>
      <c r="DG26" s="37" t="n">
        <v>1</v>
      </c>
      <c r="DH26" s="37" t="n">
        <v>7</v>
      </c>
      <c r="DI26" s="37" t="n">
        <v>7</v>
      </c>
      <c r="DJ26" s="37" t="n">
        <v>0</v>
      </c>
      <c r="DK26" s="37" t="n">
        <v>6</v>
      </c>
      <c r="DL26" s="37" t="n">
        <v>1</v>
      </c>
      <c r="DM26" s="37" t="n">
        <v>0</v>
      </c>
      <c r="DN26" s="37" t="n">
        <v>0</v>
      </c>
      <c r="DO26" s="37" t="n">
        <v>0</v>
      </c>
      <c r="DP26" s="37" t="n">
        <v>0</v>
      </c>
      <c r="DQ26" s="37" t="n">
        <v>0</v>
      </c>
      <c r="DR26" s="37" t="n">
        <v>0</v>
      </c>
      <c r="DS26" s="37" t="n">
        <v>0</v>
      </c>
      <c r="DT26" s="37" t="n">
        <v>0</v>
      </c>
      <c r="DU26" s="37" t="n">
        <v>0</v>
      </c>
      <c r="DV26" s="37" t="n">
        <v>0</v>
      </c>
      <c r="DW26" s="37" t="n">
        <v>157</v>
      </c>
      <c r="DX26" s="37" t="n">
        <v>153</v>
      </c>
      <c r="DY26" s="37" t="n">
        <v>0</v>
      </c>
      <c r="DZ26" s="37" t="n">
        <v>154</v>
      </c>
      <c r="EA26" s="37" t="n">
        <v>43</v>
      </c>
      <c r="EB26" s="37" t="n">
        <v>7</v>
      </c>
      <c r="EC26" s="37" t="n">
        <v>7</v>
      </c>
      <c r="ED26" s="37" t="n">
        <v>2</v>
      </c>
      <c r="EE26" s="37" t="n">
        <v>10</v>
      </c>
      <c r="EF26" s="37" t="n">
        <v>0</v>
      </c>
      <c r="EG26" s="37" t="n">
        <v>28</v>
      </c>
      <c r="EH26" s="37" t="n">
        <v>28</v>
      </c>
      <c r="EI26" s="37" t="n">
        <v>0</v>
      </c>
      <c r="EJ26" s="37" t="n">
        <v>6</v>
      </c>
      <c r="EK26" s="37" t="n">
        <v>0</v>
      </c>
      <c r="EL26" s="37" t="n">
        <v>0</v>
      </c>
      <c r="EM26" s="37" t="n">
        <v>0</v>
      </c>
      <c r="EN26" s="37" t="n">
        <v>0</v>
      </c>
      <c r="EO26" s="37" t="n">
        <v>0</v>
      </c>
      <c r="EP26" s="37" t="n">
        <v>0</v>
      </c>
      <c r="EQ26" s="37" t="n">
        <v>0</v>
      </c>
      <c r="ER26" s="37" t="n">
        <v>0</v>
      </c>
      <c r="ES26" s="37" t="n">
        <v>0</v>
      </c>
      <c r="ET26" s="37" t="n">
        <v>0</v>
      </c>
      <c r="EU26" s="37" t="n">
        <v>0</v>
      </c>
      <c r="EV26" s="37" t="n">
        <v>0</v>
      </c>
      <c r="EW26" s="37" t="n">
        <v>0</v>
      </c>
      <c r="EX26" s="37" t="n">
        <v>0</v>
      </c>
      <c r="EY26" s="37" t="n">
        <v>0</v>
      </c>
      <c r="EZ26" s="37" t="n">
        <v>35</v>
      </c>
      <c r="FA26" s="37" t="n">
        <v>34</v>
      </c>
      <c r="FB26" s="37" t="n">
        <v>1</v>
      </c>
      <c r="FC26" s="37" t="n">
        <v>35</v>
      </c>
      <c r="FD26" s="37" t="n">
        <v>11</v>
      </c>
      <c r="FE26" s="37" t="n">
        <v>0</v>
      </c>
      <c r="FF26" s="37" t="n">
        <v>0</v>
      </c>
      <c r="FG26" s="37" t="n">
        <v>0</v>
      </c>
      <c r="FH26" s="37" t="n">
        <v>0</v>
      </c>
      <c r="FI26" s="37" t="n">
        <v>0</v>
      </c>
      <c r="FJ26" s="37" t="n">
        <v>187</v>
      </c>
      <c r="FK26" s="37" t="n">
        <v>179</v>
      </c>
      <c r="FL26" s="37" t="n">
        <v>0</v>
      </c>
      <c r="FM26" s="37" t="n">
        <v>140</v>
      </c>
      <c r="FN26" s="37" t="n">
        <v>42</v>
      </c>
      <c r="FO26" s="37" t="n">
        <v>189</v>
      </c>
      <c r="FP26" s="37" t="n">
        <v>188</v>
      </c>
      <c r="FQ26" s="37" t="n">
        <v>0</v>
      </c>
      <c r="FR26" s="37" t="n">
        <v>137</v>
      </c>
      <c r="FS26" s="37" t="n">
        <v>59</v>
      </c>
      <c r="FT26" s="37" t="n">
        <v>67</v>
      </c>
      <c r="FU26" s="37" t="n">
        <v>63</v>
      </c>
      <c r="FV26" s="37" t="n">
        <v>0</v>
      </c>
      <c r="FW26" s="37" t="n">
        <v>73</v>
      </c>
      <c r="FX26" s="37" t="n">
        <v>8</v>
      </c>
      <c r="FY26" s="37" t="n">
        <v>135</v>
      </c>
      <c r="FZ26" s="37" t="n">
        <v>132</v>
      </c>
      <c r="GA26" s="37" t="n">
        <v>0</v>
      </c>
      <c r="GB26" s="37" t="n">
        <v>79</v>
      </c>
      <c r="GC26" s="37" t="n">
        <v>0</v>
      </c>
      <c r="GD26" s="37" t="n">
        <v>144</v>
      </c>
      <c r="GE26" s="37" t="n">
        <v>145</v>
      </c>
      <c r="GF26" s="37" t="n">
        <v>0</v>
      </c>
      <c r="GG26" s="37" t="n">
        <v>101</v>
      </c>
      <c r="GH26" s="37" t="n">
        <v>0</v>
      </c>
      <c r="GI26" s="37" t="n">
        <v>3</v>
      </c>
      <c r="GJ26" s="37" t="n">
        <v>2</v>
      </c>
      <c r="GK26" s="37" t="n">
        <v>0</v>
      </c>
      <c r="GL26" s="37" t="n">
        <v>0</v>
      </c>
      <c r="GM26" s="37" t="n">
        <v>0</v>
      </c>
      <c r="GN26" s="37" t="n">
        <v>4</v>
      </c>
      <c r="GO26" s="37" t="n">
        <v>3</v>
      </c>
      <c r="GP26" s="37" t="n">
        <v>0</v>
      </c>
      <c r="GQ26" s="37" t="n">
        <v>0</v>
      </c>
      <c r="GR26" s="37" t="n">
        <v>0</v>
      </c>
      <c r="GS26" s="37" t="n">
        <v>227</v>
      </c>
      <c r="GT26" s="37" t="n">
        <v>207</v>
      </c>
      <c r="GU26" s="37" t="n">
        <v>0</v>
      </c>
      <c r="GV26" s="37" t="n">
        <v>0</v>
      </c>
      <c r="GW26" s="37" t="n">
        <v>0</v>
      </c>
      <c r="GX26" s="37" t="n">
        <v>83</v>
      </c>
      <c r="GY26" s="37" t="n">
        <v>81</v>
      </c>
      <c r="GZ26" s="37" t="n">
        <v>0</v>
      </c>
      <c r="HA26" s="37" t="n">
        <v>0</v>
      </c>
      <c r="HB26" s="37" t="n">
        <v>0</v>
      </c>
      <c r="HC26" s="37" t="n">
        <v>32</v>
      </c>
      <c r="HD26" s="37" t="n">
        <v>0</v>
      </c>
      <c r="HE26" s="37" t="n">
        <v>0</v>
      </c>
      <c r="HF26" s="37" t="n">
        <v>0</v>
      </c>
      <c r="HG26" s="37" t="n">
        <v>0</v>
      </c>
      <c r="HH26" s="58" t="n">
        <f aca="false">(L26+N26)/B26</f>
        <v>0.842494089834515</v>
      </c>
      <c r="HI26" s="59" t="n">
        <f aca="false">(M26+N26)/B26</f>
        <v>0.816193853427896</v>
      </c>
      <c r="HJ26" s="40" t="n">
        <f aca="false">O26/(E26+F26+G26)</f>
        <v>0.755537974683544</v>
      </c>
      <c r="HK26" s="60" t="n">
        <f aca="false">P26/(F26+G26)</f>
        <v>0.453954848140328</v>
      </c>
      <c r="HL26" s="61" t="n">
        <f aca="false">L26/H26</f>
        <v>0.911059293804131</v>
      </c>
      <c r="HM26" s="62" t="n">
        <f aca="false">M26/I26</f>
        <v>0.904615384615385</v>
      </c>
      <c r="HN26" s="63" t="n">
        <f aca="false">N26/J26</f>
        <v>3.31428571428571</v>
      </c>
      <c r="HO26" s="64" t="n">
        <f aca="false">O26/K26</f>
        <v>0.725984796129924</v>
      </c>
      <c r="HP26" s="65" t="n">
        <f aca="false">(V26+AA26+AF26+FE26+X26+AC26+AH26+FG26)/G26</f>
        <v>1.03856749311295</v>
      </c>
      <c r="HQ26" s="65" t="n">
        <f aca="false">(W26+AB26+AG26+FF26+X26+AC26+AH26+FG26)/G26</f>
        <v>1.03581267217631</v>
      </c>
      <c r="HR26" s="65" t="n">
        <f aca="false">(Y26+AD26+AI26+FH26)/G26</f>
        <v>1.00826446280992</v>
      </c>
      <c r="HS26" s="65" t="n">
        <f aca="false">P26/G26</f>
        <v>3.07988980716253</v>
      </c>
      <c r="HT26" s="65" t="n">
        <f aca="false">(Q26+AK26+AP26+AU26+AZ26+BE26+BJ26+BO26+BT26+BY26+CD26+CN26+CS26+CX26+DC26+DH26+DM26+DR26+DW26+EB26+EG26+EK26+EP26+EU26+EZ26+FJ26+FO26+FT26+S26+AM26+AR26+AW26+BB26+BG26+BL26+BQ26+BV26+CA26+CF26+CP26+CU26+CZ26+DE26+DJ26+DO26+DT26+DY26+ED26+EI26+EM26+ER26+EW26+FB26+FL26+FQ26+FV26)/F26</f>
        <v>0.837222592627869</v>
      </c>
      <c r="HU26" s="65" t="n">
        <f aca="false">(R26+AL26+AQ26+AV26+BA26+BF26+BK26+BP26+BU26+BZ26+CE26+CO26+CT26+CY26+DD26+DI26+DN26+DS26+DX26+EC26+EH26+EL26+EQ26+EV26+FA26+FK26+FP26+FU26+S26+AM26+AR26+AW26+BB26+BG26+BL26+BQ26+BV26+CA26+CF26+CP26+CU26+CZ26+DE26+DJ26+DO26+DT26+DY26+ED26+EI26+EM26+ER26+EW26+FB26+FL26+FQ26+FV26)/F26</f>
        <v>0.826269168492237</v>
      </c>
      <c r="HV26" s="66" t="n">
        <f aca="false">(T26+AN26+AS26+AX26+BC26+BH26+BM26+BR26+BW26+CB26+CG26+CQ26+CV26+DA26+DF26+DK26+DP26+DU26+DZ26+EE26+EJ26+EN26+ES26+EX26+FC26+FM26+FR26+FW26)/F26</f>
        <v>0.740546718735118</v>
      </c>
      <c r="HW26" s="65" t="n">
        <f aca="false">(U26+AO26+AT26)/F26</f>
        <v>0.144299457091152</v>
      </c>
      <c r="HX26" s="65" t="n">
        <f aca="false">(FY26+GD26)/E26</f>
        <v>0.877358490566038</v>
      </c>
      <c r="HY26" s="65" t="n">
        <f aca="false">(FZ26+GE26)/E26</f>
        <v>0.871069182389937</v>
      </c>
      <c r="HZ26" s="65" t="n">
        <f aca="false">(GB26+GG26)/E26</f>
        <v>0.566037735849057</v>
      </c>
      <c r="IA26" s="65" t="n">
        <f aca="false">(GI26+GN26+GS26+GX26)/D26</f>
        <v>0.897508493771234</v>
      </c>
      <c r="IB26" s="65" t="n">
        <f aca="false">(GJ26+GO26+GT26+GY26)/D26</f>
        <v>0.82955832389581</v>
      </c>
      <c r="IC26" s="46" t="n">
        <f aca="false">HC26/C26</f>
        <v>0.380952380952381</v>
      </c>
      <c r="ID26" s="46" t="n">
        <f aca="false">HD26/C26</f>
        <v>0</v>
      </c>
    </row>
    <row r="27" s="48" customFormat="true" ht="13.8" hidden="false" customHeight="false" outlineLevel="0" collapsed="false">
      <c r="A27" s="49" t="s">
        <v>114</v>
      </c>
      <c r="B27" s="50" t="n">
        <v>5824</v>
      </c>
      <c r="C27" s="29" t="n">
        <v>173</v>
      </c>
      <c r="D27" s="51" t="n">
        <v>585.4</v>
      </c>
      <c r="E27" s="52" t="n">
        <v>489.6</v>
      </c>
      <c r="F27" s="53" t="n">
        <v>3435</v>
      </c>
      <c r="G27" s="54" t="n">
        <v>900</v>
      </c>
      <c r="H27" s="55" t="n">
        <v>5317</v>
      </c>
      <c r="I27" s="55" t="n">
        <v>5461</v>
      </c>
      <c r="J27" s="55" t="n">
        <v>65</v>
      </c>
      <c r="K27" s="55" t="n">
        <v>4774</v>
      </c>
      <c r="L27" s="35" t="n">
        <f aca="false">Q27+V27+AA27+AF27+AK27+AP27+AU27+AZ27+BE27+BJ27+BO27+BT27+BY27+CD27+CI27+CN27+CS27+CX27+DC27+DH27+DM27+DR27+DW27+EB27+EB27+EG27+EK27+EP27+EU27+EZ27+FE27+FJ27+FO27+FT27+FY27+GD27+GI27+GN27+GS27+GX27+HC27</f>
        <v>5754</v>
      </c>
      <c r="M27" s="35" t="n">
        <f aca="false">R27+W27+AB27+AG27+AL27+AQ27+AV27+BA27+BF27+BK27+BP27+BU27+BZ27+CE27+CJ27+CO27+CT27+DD27+DI27+DN27+DS27+DX27+EC27+EH27+EL27+EQ27+EV27+FA27+CY27+FK27+FP27+FU27+FZ27+GE27+FF27+GJ27+GO27+GT27+GY27+HD27</f>
        <v>5200</v>
      </c>
      <c r="N27" s="56" t="n">
        <v>71</v>
      </c>
      <c r="O27" s="57" t="n">
        <f aca="false">T27+Y27+AD27+AI27+DZ27+FH27+AN27+AS27+AX27+BC27+BH27+BM27+BR27+BW27+CB27+CG27+CL27+CQ27+CV27+DF27+DK27+DP27+DU27+EE27+EJ27+EN27+ES27+EX27+FC27+FM27+FR27+FW27+GB27+GG27+DA27+GL27+GQ27+GV27+HA27</f>
        <v>3346</v>
      </c>
      <c r="P27" s="57" t="n">
        <f aca="false">U27+Z27+AE27+AJ27+EA27+FI27+AO27+AT27+AY27+BD27+BI27+BN27+BS27+BX27+CC27+CH27+CM27+CR27+CW27+DG27+DL27+DQ27+DV27+EF27+EO27+ET27+EY27+FD27+FN27+FS27+FX27+GC27+GH27+DB27+GM27+GR27+GW27+HB27</f>
        <v>1306</v>
      </c>
      <c r="Q27" s="37" t="n">
        <v>156</v>
      </c>
      <c r="R27" s="37" t="n">
        <v>134</v>
      </c>
      <c r="S27" s="37" t="n">
        <v>5</v>
      </c>
      <c r="T27" s="37" t="n">
        <v>92</v>
      </c>
      <c r="U27" s="37" t="n">
        <v>39</v>
      </c>
      <c r="V27" s="37" t="n">
        <v>172</v>
      </c>
      <c r="W27" s="37" t="n">
        <v>172</v>
      </c>
      <c r="X27" s="37" t="n">
        <v>0</v>
      </c>
      <c r="Y27" s="37" t="n">
        <v>161</v>
      </c>
      <c r="Z27" s="37" t="n">
        <v>102</v>
      </c>
      <c r="AA27" s="37" t="n">
        <v>289</v>
      </c>
      <c r="AB27" s="37" t="n">
        <v>293</v>
      </c>
      <c r="AC27" s="37" t="n">
        <v>1</v>
      </c>
      <c r="AD27" s="37" t="n">
        <v>288</v>
      </c>
      <c r="AE27" s="37" t="n">
        <v>229</v>
      </c>
      <c r="AF27" s="37" t="n">
        <v>491</v>
      </c>
      <c r="AG27" s="37" t="n">
        <v>511</v>
      </c>
      <c r="AH27" s="37" t="n">
        <v>0</v>
      </c>
      <c r="AI27" s="37" t="n">
        <v>439</v>
      </c>
      <c r="AJ27" s="37" t="n">
        <v>213</v>
      </c>
      <c r="AK27" s="37" t="n">
        <v>167</v>
      </c>
      <c r="AL27" s="37" t="n">
        <v>225</v>
      </c>
      <c r="AM27" s="37" t="n">
        <v>3</v>
      </c>
      <c r="AN27" s="37" t="n">
        <v>236</v>
      </c>
      <c r="AO27" s="37" t="n">
        <v>111</v>
      </c>
      <c r="AP27" s="37" t="n">
        <v>226</v>
      </c>
      <c r="AQ27" s="37" t="n">
        <v>263</v>
      </c>
      <c r="AR27" s="37" t="n">
        <v>4</v>
      </c>
      <c r="AS27" s="37" t="n">
        <v>263</v>
      </c>
      <c r="AT27" s="37" t="n">
        <v>148</v>
      </c>
      <c r="AU27" s="37" t="n">
        <v>228</v>
      </c>
      <c r="AV27" s="37" t="n">
        <v>231</v>
      </c>
      <c r="AW27" s="37" t="n">
        <v>48</v>
      </c>
      <c r="AX27" s="37" t="n">
        <v>288</v>
      </c>
      <c r="AY27" s="37" t="n">
        <v>120</v>
      </c>
      <c r="AZ27" s="37" t="n">
        <v>314</v>
      </c>
      <c r="BA27" s="37" t="n">
        <v>336</v>
      </c>
      <c r="BB27" s="37" t="n">
        <v>7</v>
      </c>
      <c r="BC27" s="37" t="n">
        <v>285</v>
      </c>
      <c r="BD27" s="37" t="n">
        <v>128</v>
      </c>
      <c r="BE27" s="37" t="n">
        <v>325</v>
      </c>
      <c r="BF27" s="37" t="n">
        <v>344</v>
      </c>
      <c r="BG27" s="37" t="n">
        <v>1</v>
      </c>
      <c r="BH27" s="37" t="n">
        <v>257</v>
      </c>
      <c r="BI27" s="37" t="n">
        <v>71</v>
      </c>
      <c r="BJ27" s="37" t="n">
        <v>318</v>
      </c>
      <c r="BK27" s="37" t="n">
        <v>338</v>
      </c>
      <c r="BL27" s="37" t="n">
        <v>0</v>
      </c>
      <c r="BM27" s="37" t="n">
        <v>256</v>
      </c>
      <c r="BN27" s="37" t="n">
        <v>63</v>
      </c>
      <c r="BO27" s="37" t="n">
        <v>107</v>
      </c>
      <c r="BP27" s="37" t="n">
        <v>37</v>
      </c>
      <c r="BQ27" s="37" t="n">
        <v>0</v>
      </c>
      <c r="BR27" s="37" t="n">
        <v>3</v>
      </c>
      <c r="BS27" s="37" t="n">
        <v>0</v>
      </c>
      <c r="BT27" s="37" t="n">
        <v>0</v>
      </c>
      <c r="BU27" s="37" t="n">
        <v>0</v>
      </c>
      <c r="BV27" s="37" t="n">
        <v>0</v>
      </c>
      <c r="BW27" s="37" t="n">
        <v>0</v>
      </c>
      <c r="BX27" s="37" t="n">
        <v>0</v>
      </c>
      <c r="BY27" s="37" t="n">
        <v>0</v>
      </c>
      <c r="BZ27" s="37" t="n">
        <v>0</v>
      </c>
      <c r="CA27" s="37" t="n">
        <v>1</v>
      </c>
      <c r="CB27" s="37" t="n">
        <v>0</v>
      </c>
      <c r="CC27" s="37" t="n">
        <v>0</v>
      </c>
      <c r="CD27" s="37" t="n">
        <v>0</v>
      </c>
      <c r="CE27" s="37" t="n">
        <v>0</v>
      </c>
      <c r="CF27" s="37" t="n">
        <v>0</v>
      </c>
      <c r="CG27" s="37" t="n">
        <v>0</v>
      </c>
      <c r="CH27" s="37" t="n">
        <v>0</v>
      </c>
      <c r="CI27" s="37" t="n">
        <v>0</v>
      </c>
      <c r="CJ27" s="37" t="n">
        <v>0</v>
      </c>
      <c r="CK27" s="37" t="n">
        <v>0</v>
      </c>
      <c r="CL27" s="37" t="n">
        <v>0</v>
      </c>
      <c r="CM27" s="37" t="n">
        <v>0</v>
      </c>
      <c r="CN27" s="37" t="n">
        <v>0</v>
      </c>
      <c r="CO27" s="37" t="n">
        <v>2</v>
      </c>
      <c r="CP27" s="37" t="n">
        <v>0</v>
      </c>
      <c r="CQ27" s="37" t="n">
        <v>0</v>
      </c>
      <c r="CR27" s="37" t="n">
        <v>0</v>
      </c>
      <c r="CS27" s="37" t="n">
        <v>83</v>
      </c>
      <c r="CT27" s="37" t="n">
        <v>41</v>
      </c>
      <c r="CU27" s="37" t="n">
        <v>0</v>
      </c>
      <c r="CV27" s="37" t="n">
        <v>3</v>
      </c>
      <c r="CW27" s="37" t="n">
        <v>0</v>
      </c>
      <c r="CX27" s="37" t="n">
        <v>5</v>
      </c>
      <c r="CY27" s="37" t="n">
        <v>2</v>
      </c>
      <c r="CZ27" s="37" t="n">
        <v>0</v>
      </c>
      <c r="DA27" s="37" t="n">
        <v>0</v>
      </c>
      <c r="DB27" s="37" t="n">
        <v>0</v>
      </c>
      <c r="DC27" s="37" t="n">
        <v>53</v>
      </c>
      <c r="DD27" s="37" t="n">
        <v>39</v>
      </c>
      <c r="DE27" s="37" t="n">
        <v>0</v>
      </c>
      <c r="DF27" s="37" t="n">
        <v>10</v>
      </c>
      <c r="DG27" s="37" t="n">
        <v>0</v>
      </c>
      <c r="DH27" s="37" t="n">
        <v>11</v>
      </c>
      <c r="DI27" s="37" t="n">
        <v>4</v>
      </c>
      <c r="DJ27" s="37" t="n">
        <v>0</v>
      </c>
      <c r="DK27" s="37" t="n">
        <v>4</v>
      </c>
      <c r="DL27" s="37" t="n">
        <v>0</v>
      </c>
      <c r="DM27" s="37" t="n">
        <v>0</v>
      </c>
      <c r="DN27" s="37" t="n">
        <v>0</v>
      </c>
      <c r="DO27" s="37" t="n">
        <v>0</v>
      </c>
      <c r="DP27" s="37" t="n">
        <v>0</v>
      </c>
      <c r="DQ27" s="37" t="n">
        <v>0</v>
      </c>
      <c r="DR27" s="37" t="n">
        <v>0</v>
      </c>
      <c r="DS27" s="37" t="n">
        <v>0</v>
      </c>
      <c r="DT27" s="37" t="n">
        <v>0</v>
      </c>
      <c r="DU27" s="37" t="n">
        <v>0</v>
      </c>
      <c r="DV27" s="37" t="n">
        <v>0</v>
      </c>
      <c r="DW27" s="37" t="n">
        <v>466</v>
      </c>
      <c r="DX27" s="37" t="n">
        <v>357</v>
      </c>
      <c r="DY27" s="37" t="n">
        <v>3</v>
      </c>
      <c r="DZ27" s="37" t="n">
        <v>4</v>
      </c>
      <c r="EA27" s="37" t="n">
        <v>0</v>
      </c>
      <c r="EB27" s="37" t="n">
        <v>11</v>
      </c>
      <c r="EC27" s="37" t="n">
        <v>3</v>
      </c>
      <c r="ED27" s="37" t="n">
        <v>0</v>
      </c>
      <c r="EE27" s="37" t="n">
        <v>0</v>
      </c>
      <c r="EF27" s="37" t="n">
        <v>0</v>
      </c>
      <c r="EG27" s="37" t="n">
        <v>14</v>
      </c>
      <c r="EH27" s="37" t="n">
        <v>17</v>
      </c>
      <c r="EI27" s="37" t="n">
        <v>0</v>
      </c>
      <c r="EJ27" s="37" t="n">
        <v>0</v>
      </c>
      <c r="EK27" s="37" t="n">
        <v>3</v>
      </c>
      <c r="EL27" s="37" t="n">
        <v>2</v>
      </c>
      <c r="EM27" s="37" t="n">
        <v>0</v>
      </c>
      <c r="EN27" s="37" t="n">
        <v>0</v>
      </c>
      <c r="EO27" s="37" t="n">
        <v>0</v>
      </c>
      <c r="EP27" s="37" t="n">
        <v>0</v>
      </c>
      <c r="EQ27" s="37" t="n">
        <v>0</v>
      </c>
      <c r="ER27" s="37" t="n">
        <v>0</v>
      </c>
      <c r="ES27" s="37" t="n">
        <v>0</v>
      </c>
      <c r="ET27" s="37" t="n">
        <v>0</v>
      </c>
      <c r="EU27" s="37" t="n">
        <v>4</v>
      </c>
      <c r="EV27" s="37" t="n">
        <v>1</v>
      </c>
      <c r="EW27" s="37" t="n">
        <v>0</v>
      </c>
      <c r="EX27" s="37" t="n">
        <v>0</v>
      </c>
      <c r="EY27" s="37" t="n">
        <v>0</v>
      </c>
      <c r="EZ27" s="37" t="n">
        <v>26</v>
      </c>
      <c r="FA27" s="37" t="n">
        <v>17</v>
      </c>
      <c r="FB27" s="37" t="n">
        <v>0</v>
      </c>
      <c r="FC27" s="37" t="n">
        <v>1</v>
      </c>
      <c r="FD27" s="37" t="n">
        <v>0</v>
      </c>
      <c r="FE27" s="37" t="n">
        <v>0</v>
      </c>
      <c r="FF27" s="37" t="n">
        <v>0</v>
      </c>
      <c r="FG27" s="37" t="n">
        <v>0</v>
      </c>
      <c r="FH27" s="37" t="n">
        <v>0</v>
      </c>
      <c r="FI27" s="37" t="n">
        <v>0</v>
      </c>
      <c r="FJ27" s="37" t="n">
        <v>337</v>
      </c>
      <c r="FK27" s="37" t="n">
        <v>337</v>
      </c>
      <c r="FL27" s="37" t="n">
        <v>0</v>
      </c>
      <c r="FM27" s="37" t="n">
        <v>220</v>
      </c>
      <c r="FN27" s="37" t="n">
        <v>48</v>
      </c>
      <c r="FO27" s="37" t="n">
        <v>348</v>
      </c>
      <c r="FP27" s="37" t="n">
        <v>356</v>
      </c>
      <c r="FQ27" s="37" t="n">
        <v>0</v>
      </c>
      <c r="FR27" s="37" t="n">
        <v>222</v>
      </c>
      <c r="FS27" s="37" t="n">
        <v>27</v>
      </c>
      <c r="FT27" s="37" t="n">
        <v>183</v>
      </c>
      <c r="FU27" s="37" t="n">
        <v>158</v>
      </c>
      <c r="FV27" s="37" t="n">
        <v>0</v>
      </c>
      <c r="FW27" s="37" t="n">
        <v>109</v>
      </c>
      <c r="FX27" s="37" t="n">
        <v>7</v>
      </c>
      <c r="FY27" s="37" t="n">
        <v>480</v>
      </c>
      <c r="FZ27" s="37" t="n">
        <v>258</v>
      </c>
      <c r="GA27" s="37" t="n">
        <v>0</v>
      </c>
      <c r="GB27" s="37" t="n">
        <v>101</v>
      </c>
      <c r="GC27" s="37" t="n">
        <v>0</v>
      </c>
      <c r="GD27" s="37" t="n">
        <v>303</v>
      </c>
      <c r="GE27" s="37" t="n">
        <v>264</v>
      </c>
      <c r="GF27" s="37" t="n">
        <v>0</v>
      </c>
      <c r="GG27" s="37" t="n">
        <v>104</v>
      </c>
      <c r="GH27" s="37" t="n">
        <v>0</v>
      </c>
      <c r="GI27" s="37" t="n">
        <v>10</v>
      </c>
      <c r="GJ27" s="37" t="n">
        <v>2</v>
      </c>
      <c r="GK27" s="37" t="n">
        <v>0</v>
      </c>
      <c r="GL27" s="37" t="n">
        <v>0</v>
      </c>
      <c r="GM27" s="37" t="n">
        <v>0</v>
      </c>
      <c r="GN27" s="37" t="n">
        <v>4</v>
      </c>
      <c r="GO27" s="37" t="n">
        <v>2</v>
      </c>
      <c r="GP27" s="37" t="n">
        <v>0</v>
      </c>
      <c r="GQ27" s="37" t="n">
        <v>0</v>
      </c>
      <c r="GR27" s="37" t="n">
        <v>0</v>
      </c>
      <c r="GS27" s="37" t="n">
        <v>411</v>
      </c>
      <c r="GT27" s="37" t="n">
        <v>327</v>
      </c>
      <c r="GU27" s="37" t="n">
        <v>0</v>
      </c>
      <c r="GV27" s="37" t="n">
        <v>0</v>
      </c>
      <c r="GW27" s="37" t="n">
        <v>0</v>
      </c>
      <c r="GX27" s="37" t="n">
        <v>162</v>
      </c>
      <c r="GY27" s="37" t="n">
        <v>127</v>
      </c>
      <c r="GZ27" s="37" t="n">
        <v>1</v>
      </c>
      <c r="HA27" s="37" t="n">
        <v>0</v>
      </c>
      <c r="HB27" s="37" t="n">
        <v>0</v>
      </c>
      <c r="HC27" s="37" t="n">
        <v>36</v>
      </c>
      <c r="HD27" s="37" t="n">
        <v>0</v>
      </c>
      <c r="HE27" s="37" t="n">
        <v>0</v>
      </c>
      <c r="HF27" s="37" t="n">
        <v>0</v>
      </c>
      <c r="HG27" s="37" t="n">
        <v>0</v>
      </c>
      <c r="HH27" s="58" t="n">
        <f aca="false">(L27+N27)/B27</f>
        <v>1.0001717032967</v>
      </c>
      <c r="HI27" s="59" t="n">
        <f aca="false">(M27+N27)/B27</f>
        <v>0.905048076923077</v>
      </c>
      <c r="HJ27" s="40" t="n">
        <f aca="false">O27/(E27+F27+G27)</f>
        <v>0.693528997222568</v>
      </c>
      <c r="HK27" s="60" t="n">
        <f aca="false">P27/(F27+G27)</f>
        <v>0.301268742791234</v>
      </c>
      <c r="HL27" s="61" t="n">
        <f aca="false">L27/H27</f>
        <v>1.08218920443859</v>
      </c>
      <c r="HM27" s="62" t="n">
        <f aca="false">M27/I27</f>
        <v>0.952206555575902</v>
      </c>
      <c r="HN27" s="63" t="n">
        <f aca="false">N27/J27</f>
        <v>1.09230769230769</v>
      </c>
      <c r="HO27" s="64" t="n">
        <f aca="false">O27/K27</f>
        <v>0.700879765395894</v>
      </c>
      <c r="HP27" s="65" t="n">
        <f aca="false">(V27+AA27+AF27+FE27+X27+AC27+AH27+FG27)/G27</f>
        <v>1.05888888888889</v>
      </c>
      <c r="HQ27" s="65" t="n">
        <f aca="false">(W27+AB27+AG27+FF27+X27+AC27+AH27+FG27)/G27</f>
        <v>1.08555555555556</v>
      </c>
      <c r="HR27" s="65" t="n">
        <f aca="false">(Y27+AD27+AI27+FH27)/G27</f>
        <v>0.986666666666667</v>
      </c>
      <c r="HS27" s="65" t="n">
        <f aca="false">P27/G27</f>
        <v>1.45111111111111</v>
      </c>
      <c r="HT27" s="65" t="n">
        <f aca="false">(Q27+AK27+AP27+AU27+AZ27+BE27+BJ27+BO27+BT27+BY27+CD27+CN27+CS27+CX27+DC27+DH27+DM27+DR27+DW27+EB27+EG27+EK27+EP27+EU27+EZ27+FJ27+FO27+FT27+S27+AM27+AR27+AW27+BB27+BG27+BL27+BQ27+BV27+CA27+CF27+CP27+CU27+CZ27+DE27+DJ27+DO27+DT27+DY27+ED27+EI27+EM27+ER27+EW27+FB27+FL27+FQ27+FV27)/F27</f>
        <v>1.00640465793304</v>
      </c>
      <c r="HU27" s="65" t="n">
        <f aca="false">(R27+AL27+AQ27+AV27+BA27+BF27+BK27+BP27+BU27+BZ27+CE27+CO27+CT27+CY27+DD27+DI27+DN27+DS27+DX27+EC27+EH27+EL27+EQ27+EV27+FA27+FK27+FP27+FU27+S27+AM27+AR27+AW27+BB27+BG27+BL27+BQ27+BV27+CA27+CF27+CP27+CU27+CZ27+DE27+DJ27+DO27+DT27+DY27+ED27+EI27+EM27+ER27+EW27+FB27+FL27+FQ27+FV27)/F27</f>
        <v>0.965356622998544</v>
      </c>
      <c r="HV27" s="66" t="n">
        <f aca="false">(T27+AN27+AS27+AX27+BC27+BH27+BM27+BR27+BW27+CB27+CG27+CQ27+CV27+DA27+DF27+DK27+DP27+DU27+DZ27+EE27+EJ27+EN27+ES27+EX27+FC27+FM27+FR27+FW27)/F27</f>
        <v>0.65589519650655</v>
      </c>
      <c r="HW27" s="65" t="n">
        <f aca="false">(U27+AO27+AT27)/F27</f>
        <v>0.0867540029112081</v>
      </c>
      <c r="HX27" s="65" t="n">
        <f aca="false">(FY27+GD27)/E27</f>
        <v>1.59926470588235</v>
      </c>
      <c r="HY27" s="65" t="n">
        <f aca="false">(FZ27+GE27)/E27</f>
        <v>1.06617647058824</v>
      </c>
      <c r="HZ27" s="65" t="n">
        <f aca="false">(GB27+GG27)/E27</f>
        <v>0.418709150326797</v>
      </c>
      <c r="IA27" s="65" t="n">
        <f aca="false">(GI27+GN27+GS27+GX27)/D27</f>
        <v>1.00273317389819</v>
      </c>
      <c r="IB27" s="65" t="n">
        <f aca="false">(GJ27+GO27+GT27+GY27)/D27</f>
        <v>0.782371028356679</v>
      </c>
      <c r="IC27" s="46" t="n">
        <f aca="false">HC27/C27</f>
        <v>0.208092485549133</v>
      </c>
      <c r="ID27" s="46" t="n">
        <f aca="false">HD27/C27</f>
        <v>0</v>
      </c>
    </row>
    <row r="28" s="48" customFormat="true" ht="13.8" hidden="false" customHeight="false" outlineLevel="0" collapsed="false">
      <c r="A28" s="49" t="s">
        <v>115</v>
      </c>
      <c r="B28" s="50" t="n">
        <v>8521</v>
      </c>
      <c r="C28" s="29" t="n">
        <v>312</v>
      </c>
      <c r="D28" s="51" t="n">
        <v>1093.6</v>
      </c>
      <c r="E28" s="52" t="n">
        <v>848.4</v>
      </c>
      <c r="F28" s="53" t="n">
        <v>4870</v>
      </c>
      <c r="G28" s="54" t="n">
        <v>897</v>
      </c>
      <c r="H28" s="55" t="n">
        <v>7602</v>
      </c>
      <c r="I28" s="55" t="n">
        <f aca="false">100+7647</f>
        <v>7747</v>
      </c>
      <c r="J28" s="55" t="n">
        <v>80</v>
      </c>
      <c r="K28" s="55" t="n">
        <f aca="false">420+4843</f>
        <v>5263</v>
      </c>
      <c r="L28" s="35" t="n">
        <f aca="false">Q28+V28+AA28+AF28+AK28+AP28+AU28+AZ28+BE28+BJ28+BO28+BT28+BY28+CD28+CI28+CN28+CS28+CX28+DC28+DH28+DM28+DR28+DW28+EB28+EB28+EG28+EK28+EP28+EU28+EZ28+FE28+FJ28+FO28+FT28+FY28+GD28+GI28+GN28+GS28+GX28+HC28</f>
        <v>7262</v>
      </c>
      <c r="M28" s="35" t="n">
        <f aca="false">R28+W28+AB28+AG28+AL28+AQ28+AV28+BA28+BF28+BK28+BP28+BU28+BZ28+CE28+CJ28+CO28+CT28+DD28+DI28+DN28+DS28+DX28+EC28+EH28+EL28+EQ28+EV28+FA28+CY28+FK28+FP28+FU28+FZ28+GE28+FF28+GJ28+GO28+GT28+GY28+HD28</f>
        <v>6495</v>
      </c>
      <c r="N28" s="56" t="n">
        <v>80</v>
      </c>
      <c r="O28" s="57" t="n">
        <f aca="false">T28+Y28+AD28+AI28+DZ28+FH28+AN28+AS28+AX28+BC28+BH28+BM28+BR28+BW28+CB28+CG28+CL28+CQ28+CV28+DF28+DK28+DP28+DU28+EE28+EJ28+EN28+ES28+EX28+FC28+FM28+FR28+FW28+GB28+GG28+DA28+GL28+GQ28+GV28+HA28</f>
        <v>3649</v>
      </c>
      <c r="P28" s="57" t="n">
        <f aca="false">U28+Z28+AE28+AJ28+EA28+FI28+AO28+AT28+AY28+BD28+BI28+BN28+BS28+BX28+CC28+CH28+CM28+CR28+CW28+DG28+DL28+DQ28+DV28+EF28+EO28+ET28+EY28+FD28+FN28+FS28+FX28+GC28+GH28+DB28+GM28+GR28+GW28+HB28</f>
        <v>1077</v>
      </c>
      <c r="Q28" s="37" t="n">
        <v>161</v>
      </c>
      <c r="R28" s="37" t="n">
        <v>159</v>
      </c>
      <c r="S28" s="37" t="n">
        <v>0</v>
      </c>
      <c r="T28" s="37" t="n">
        <v>105</v>
      </c>
      <c r="U28" s="37" t="n">
        <v>45</v>
      </c>
      <c r="V28" s="37" t="n">
        <v>196</v>
      </c>
      <c r="W28" s="37" t="n">
        <v>187</v>
      </c>
      <c r="X28" s="37" t="n">
        <v>0</v>
      </c>
      <c r="Y28" s="37" t="n">
        <v>152</v>
      </c>
      <c r="Z28" s="37" t="n">
        <v>100</v>
      </c>
      <c r="AA28" s="37" t="n">
        <v>296</v>
      </c>
      <c r="AB28" s="37" t="n">
        <v>297</v>
      </c>
      <c r="AC28" s="37" t="n">
        <v>0</v>
      </c>
      <c r="AD28" s="37" t="n">
        <v>269</v>
      </c>
      <c r="AE28" s="37" t="n">
        <v>232</v>
      </c>
      <c r="AF28" s="37" t="n">
        <v>553</v>
      </c>
      <c r="AG28" s="37" t="n">
        <v>518</v>
      </c>
      <c r="AH28" s="37" t="n">
        <v>1</v>
      </c>
      <c r="AI28" s="37" t="n">
        <v>427</v>
      </c>
      <c r="AJ28" s="37" t="n">
        <v>237</v>
      </c>
      <c r="AK28" s="37" t="n">
        <v>231</v>
      </c>
      <c r="AL28" s="37" t="n">
        <v>195</v>
      </c>
      <c r="AM28" s="37" t="n">
        <v>3</v>
      </c>
      <c r="AN28" s="37" t="n">
        <v>226</v>
      </c>
      <c r="AO28" s="37" t="n">
        <v>133</v>
      </c>
      <c r="AP28" s="37" t="n">
        <v>261</v>
      </c>
      <c r="AQ28" s="37" t="n">
        <v>248</v>
      </c>
      <c r="AR28" s="37" t="n">
        <v>5</v>
      </c>
      <c r="AS28" s="37" t="n">
        <v>242</v>
      </c>
      <c r="AT28" s="37" t="n">
        <v>107</v>
      </c>
      <c r="AU28" s="37" t="n">
        <v>293</v>
      </c>
      <c r="AV28" s="37" t="n">
        <v>274</v>
      </c>
      <c r="AW28" s="37" t="n">
        <v>14</v>
      </c>
      <c r="AX28" s="37" t="n">
        <v>238</v>
      </c>
      <c r="AY28" s="37" t="n">
        <v>77</v>
      </c>
      <c r="AZ28" s="37" t="n">
        <v>335</v>
      </c>
      <c r="BA28" s="37" t="n">
        <v>334</v>
      </c>
      <c r="BB28" s="37" t="n">
        <v>61</v>
      </c>
      <c r="BC28" s="37" t="n">
        <v>264</v>
      </c>
      <c r="BD28" s="37" t="n">
        <v>56</v>
      </c>
      <c r="BE28" s="37" t="n">
        <v>403</v>
      </c>
      <c r="BF28" s="37" t="n">
        <v>393</v>
      </c>
      <c r="BG28" s="37" t="n">
        <v>7</v>
      </c>
      <c r="BH28" s="37" t="n">
        <v>253</v>
      </c>
      <c r="BI28" s="37" t="n">
        <v>20</v>
      </c>
      <c r="BJ28" s="37" t="n">
        <v>419</v>
      </c>
      <c r="BK28" s="37" t="n">
        <v>392</v>
      </c>
      <c r="BL28" s="37" t="n">
        <v>2</v>
      </c>
      <c r="BM28" s="37" t="n">
        <v>247</v>
      </c>
      <c r="BN28" s="37" t="n">
        <v>10</v>
      </c>
      <c r="BO28" s="37" t="n">
        <v>191</v>
      </c>
      <c r="BP28" s="37" t="n">
        <v>166</v>
      </c>
      <c r="BQ28" s="37" t="n">
        <v>0</v>
      </c>
      <c r="BR28" s="37" t="n">
        <v>63</v>
      </c>
      <c r="BS28" s="37" t="n">
        <v>5</v>
      </c>
      <c r="BT28" s="37" t="n">
        <v>0</v>
      </c>
      <c r="BU28" s="37" t="n">
        <v>0</v>
      </c>
      <c r="BV28" s="37" t="n">
        <v>0</v>
      </c>
      <c r="BW28" s="37" t="n">
        <v>0</v>
      </c>
      <c r="BX28" s="37" t="n">
        <v>0</v>
      </c>
      <c r="BY28" s="37" t="n">
        <v>0</v>
      </c>
      <c r="BZ28" s="37" t="n">
        <v>0</v>
      </c>
      <c r="CA28" s="37" t="n">
        <v>0</v>
      </c>
      <c r="CB28" s="37" t="n">
        <v>0</v>
      </c>
      <c r="CC28" s="37" t="n">
        <v>0</v>
      </c>
      <c r="CD28" s="37" t="n">
        <v>0</v>
      </c>
      <c r="CE28" s="37" t="n">
        <v>1</v>
      </c>
      <c r="CF28" s="37" t="n">
        <v>0</v>
      </c>
      <c r="CG28" s="37" t="n">
        <v>0</v>
      </c>
      <c r="CH28" s="37" t="n">
        <v>0</v>
      </c>
      <c r="CI28" s="37" t="n">
        <v>0</v>
      </c>
      <c r="CJ28" s="37" t="n">
        <v>0</v>
      </c>
      <c r="CK28" s="37" t="n">
        <v>0</v>
      </c>
      <c r="CL28" s="37" t="n">
        <v>0</v>
      </c>
      <c r="CM28" s="37" t="n">
        <v>0</v>
      </c>
      <c r="CN28" s="37" t="n">
        <v>346</v>
      </c>
      <c r="CO28" s="37" t="n">
        <v>358</v>
      </c>
      <c r="CP28" s="37" t="n">
        <v>0</v>
      </c>
      <c r="CQ28" s="37" t="n">
        <v>235</v>
      </c>
      <c r="CR28" s="37" t="n">
        <v>32</v>
      </c>
      <c r="CS28" s="37" t="n">
        <v>81</v>
      </c>
      <c r="CT28" s="37" t="n">
        <v>58</v>
      </c>
      <c r="CU28" s="37" t="n">
        <v>0</v>
      </c>
      <c r="CV28" s="37" t="n">
        <v>15</v>
      </c>
      <c r="CW28" s="37" t="n">
        <v>0</v>
      </c>
      <c r="CX28" s="37" t="n">
        <v>17</v>
      </c>
      <c r="CY28" s="37" t="n">
        <v>1</v>
      </c>
      <c r="CZ28" s="37" t="n">
        <v>0</v>
      </c>
      <c r="DA28" s="37" t="n">
        <v>0</v>
      </c>
      <c r="DB28" s="37" t="n">
        <v>0</v>
      </c>
      <c r="DC28" s="37" t="n">
        <v>57</v>
      </c>
      <c r="DD28" s="37" t="n">
        <v>37</v>
      </c>
      <c r="DE28" s="37" t="n">
        <v>0</v>
      </c>
      <c r="DF28" s="37" t="n">
        <v>6</v>
      </c>
      <c r="DG28" s="37" t="n">
        <v>0</v>
      </c>
      <c r="DH28" s="37" t="n">
        <v>17</v>
      </c>
      <c r="DI28" s="37" t="n">
        <v>13</v>
      </c>
      <c r="DJ28" s="37" t="n">
        <v>0</v>
      </c>
      <c r="DK28" s="37" t="n">
        <v>0</v>
      </c>
      <c r="DL28" s="37" t="n">
        <v>0</v>
      </c>
      <c r="DM28" s="37" t="n">
        <v>0</v>
      </c>
      <c r="DN28" s="37" t="n">
        <v>0</v>
      </c>
      <c r="DO28" s="37" t="n">
        <v>0</v>
      </c>
      <c r="DP28" s="37" t="n">
        <v>0</v>
      </c>
      <c r="DQ28" s="37" t="n">
        <v>0</v>
      </c>
      <c r="DR28" s="37" t="n">
        <v>0</v>
      </c>
      <c r="DS28" s="37" t="n">
        <v>0</v>
      </c>
      <c r="DT28" s="37" t="n">
        <v>0</v>
      </c>
      <c r="DU28" s="37" t="n">
        <v>0</v>
      </c>
      <c r="DV28" s="37" t="n">
        <v>0</v>
      </c>
      <c r="DW28" s="37" t="n">
        <v>412</v>
      </c>
      <c r="DX28" s="37" t="n">
        <v>352</v>
      </c>
      <c r="DY28" s="37" t="n">
        <v>0</v>
      </c>
      <c r="DZ28" s="37" t="n">
        <v>98</v>
      </c>
      <c r="EA28" s="37" t="n">
        <v>0</v>
      </c>
      <c r="EB28" s="37" t="n">
        <v>7</v>
      </c>
      <c r="EC28" s="37" t="n">
        <v>6</v>
      </c>
      <c r="ED28" s="37" t="n">
        <v>0</v>
      </c>
      <c r="EE28" s="37" t="n">
        <v>0</v>
      </c>
      <c r="EF28" s="37" t="n">
        <v>0</v>
      </c>
      <c r="EG28" s="37" t="n">
        <v>13</v>
      </c>
      <c r="EH28" s="37" t="n">
        <v>12</v>
      </c>
      <c r="EI28" s="37" t="n">
        <v>0</v>
      </c>
      <c r="EJ28" s="37" t="n">
        <v>0</v>
      </c>
      <c r="EK28" s="37" t="n">
        <v>5</v>
      </c>
      <c r="EL28" s="37" t="n">
        <v>6</v>
      </c>
      <c r="EM28" s="37" t="n">
        <v>0</v>
      </c>
      <c r="EN28" s="37" t="n">
        <v>2</v>
      </c>
      <c r="EO28" s="37" t="n">
        <v>0</v>
      </c>
      <c r="EP28" s="37" t="n">
        <v>0</v>
      </c>
      <c r="EQ28" s="37" t="n">
        <v>1</v>
      </c>
      <c r="ER28" s="37" t="n">
        <v>0</v>
      </c>
      <c r="ES28" s="37" t="n">
        <v>0</v>
      </c>
      <c r="ET28" s="37" t="n">
        <v>0</v>
      </c>
      <c r="EU28" s="37" t="n">
        <v>0</v>
      </c>
      <c r="EV28" s="37" t="n">
        <v>0</v>
      </c>
      <c r="EW28" s="37" t="n">
        <v>0</v>
      </c>
      <c r="EX28" s="37" t="n">
        <v>0</v>
      </c>
      <c r="EY28" s="37" t="n">
        <v>0</v>
      </c>
      <c r="EZ28" s="37" t="n">
        <v>15</v>
      </c>
      <c r="FA28" s="37" t="n">
        <v>12</v>
      </c>
      <c r="FB28" s="37" t="n">
        <v>0</v>
      </c>
      <c r="FC28" s="37" t="n">
        <v>2</v>
      </c>
      <c r="FD28" s="37" t="n">
        <v>0</v>
      </c>
      <c r="FE28" s="37" t="n">
        <v>0</v>
      </c>
      <c r="FF28" s="37" t="n">
        <v>0</v>
      </c>
      <c r="FG28" s="37" t="n">
        <v>0</v>
      </c>
      <c r="FH28" s="37" t="n">
        <v>1</v>
      </c>
      <c r="FI28" s="37" t="n">
        <v>0</v>
      </c>
      <c r="FJ28" s="37" t="n">
        <v>485</v>
      </c>
      <c r="FK28" s="37" t="n">
        <v>459</v>
      </c>
      <c r="FL28" s="37" t="n">
        <v>1</v>
      </c>
      <c r="FM28" s="37" t="n">
        <v>245</v>
      </c>
      <c r="FN28" s="37" t="n">
        <v>12</v>
      </c>
      <c r="FO28" s="37" t="n">
        <v>552</v>
      </c>
      <c r="FP28" s="37" t="n">
        <v>511</v>
      </c>
      <c r="FQ28" s="37" t="n">
        <v>3</v>
      </c>
      <c r="FR28" s="37" t="n">
        <v>235</v>
      </c>
      <c r="FS28" s="37" t="n">
        <v>9</v>
      </c>
      <c r="FT28" s="37" t="n">
        <v>287</v>
      </c>
      <c r="FU28" s="37" t="n">
        <v>233</v>
      </c>
      <c r="FV28" s="37" t="n">
        <v>0</v>
      </c>
      <c r="FW28" s="37" t="n">
        <v>127</v>
      </c>
      <c r="FX28" s="37" t="n">
        <v>2</v>
      </c>
      <c r="FY28" s="37" t="n">
        <v>410</v>
      </c>
      <c r="FZ28" s="37" t="n">
        <v>328</v>
      </c>
      <c r="GA28" s="37" t="n">
        <v>0</v>
      </c>
      <c r="GB28" s="37" t="n">
        <v>92</v>
      </c>
      <c r="GC28" s="37" t="n">
        <v>0</v>
      </c>
      <c r="GD28" s="37" t="n">
        <v>429</v>
      </c>
      <c r="GE28" s="37" t="n">
        <v>347</v>
      </c>
      <c r="GF28" s="37" t="n">
        <v>0</v>
      </c>
      <c r="GG28" s="37" t="n">
        <v>105</v>
      </c>
      <c r="GH28" s="37" t="n">
        <v>0</v>
      </c>
      <c r="GI28" s="37" t="n">
        <v>22</v>
      </c>
      <c r="GJ28" s="37" t="n">
        <v>1</v>
      </c>
      <c r="GK28" s="37" t="n">
        <v>0</v>
      </c>
      <c r="GL28" s="37" t="n">
        <v>0</v>
      </c>
      <c r="GM28" s="37" t="n">
        <v>0</v>
      </c>
      <c r="GN28" s="37" t="n">
        <v>12</v>
      </c>
      <c r="GO28" s="37" t="n">
        <v>10</v>
      </c>
      <c r="GP28" s="37" t="n">
        <v>0</v>
      </c>
      <c r="GQ28" s="37" t="n">
        <v>0</v>
      </c>
      <c r="GR28" s="37" t="n">
        <v>0</v>
      </c>
      <c r="GS28" s="37" t="n">
        <v>496</v>
      </c>
      <c r="GT28" s="37" t="n">
        <v>383</v>
      </c>
      <c r="GU28" s="37" t="n">
        <v>0</v>
      </c>
      <c r="GV28" s="37" t="n">
        <v>0</v>
      </c>
      <c r="GW28" s="37" t="n">
        <v>0</v>
      </c>
      <c r="GX28" s="37" t="n">
        <v>253</v>
      </c>
      <c r="GY28" s="37" t="n">
        <v>203</v>
      </c>
      <c r="GZ28" s="37" t="n">
        <v>0</v>
      </c>
      <c r="HA28" s="37" t="n">
        <v>0</v>
      </c>
      <c r="HB28" s="37" t="n">
        <v>0</v>
      </c>
      <c r="HC28" s="37" t="n">
        <v>0</v>
      </c>
      <c r="HD28" s="37" t="n">
        <v>0</v>
      </c>
      <c r="HE28" s="37" t="n">
        <v>0</v>
      </c>
      <c r="HF28" s="37" t="n">
        <v>0</v>
      </c>
      <c r="HG28" s="37" t="n">
        <v>0</v>
      </c>
      <c r="HH28" s="58" t="n">
        <f aca="false">(L28+N28)/B28</f>
        <v>0.861635958220866</v>
      </c>
      <c r="HI28" s="59" t="n">
        <f aca="false">(M28+N28)/B28</f>
        <v>0.771623048937918</v>
      </c>
      <c r="HJ28" s="40" t="n">
        <f aca="false">O28/(E28+F28+G28)</f>
        <v>0.551591740484324</v>
      </c>
      <c r="HK28" s="60" t="n">
        <f aca="false">P28/(F28+G28)</f>
        <v>0.186752210854864</v>
      </c>
      <c r="HL28" s="61" t="n">
        <f aca="false">L28/H28</f>
        <v>0.955274927650618</v>
      </c>
      <c r="HM28" s="62" t="n">
        <f aca="false">M28/I28</f>
        <v>0.838389053827288</v>
      </c>
      <c r="HN28" s="63" t="n">
        <f aca="false">N28/J28</f>
        <v>1</v>
      </c>
      <c r="HO28" s="64" t="n">
        <f aca="false">O28/K28</f>
        <v>0.693330799923998</v>
      </c>
      <c r="HP28" s="65" t="n">
        <f aca="false">(V28+AA28+AF28+FE28+X28+AC28+AH28+FG28)/G28</f>
        <v>1.16610925306577</v>
      </c>
      <c r="HQ28" s="65" t="n">
        <f aca="false">(W28+AB28+AG28+FF28+X28+AC28+AH28+FG28)/G28</f>
        <v>1.11817168338907</v>
      </c>
      <c r="HR28" s="65" t="n">
        <f aca="false">(Y28+AD28+AI28+FH28)/G28</f>
        <v>0.946488294314381</v>
      </c>
      <c r="HS28" s="65" t="n">
        <f aca="false">P28/G28</f>
        <v>1.20066889632107</v>
      </c>
      <c r="HT28" s="65" t="n">
        <f aca="false">(Q28+AK28+AP28+AU28+AZ28+BE28+BJ28+BO28+BT28+BY28+CD28+CN28+CS28+CX28+DC28+DH28+DM28+DR28+DW28+EB28+EG28+EK28+EP28+EU28+EZ28+FJ28+FO28+FT28+S28+AM28+AR28+AW28+BB28+BG28+BL28+BQ28+BV28+CA28+CF28+CP28+CU28+CZ28+DE28+DJ28+DO28+DT28+DY28+ED28+EI28+EM28+ER28+EW28+FB28+FL28+FQ28+FV28)/F28</f>
        <v>0.961806981519507</v>
      </c>
      <c r="HU28" s="65" t="n">
        <f aca="false">(R28+AL28+AQ28+AV28+BA28+BF28+BK28+BP28+BU28+BZ28+CE28+CO28+CT28+CY28+DD28+DI28+DN28+DS28+DX28+EC28+EH28+EL28+EQ28+EV28+FA28+FK28+FP28+FU28+S28+AM28+AR28+AW28+BB28+BG28+BL28+BQ28+BV28+CA28+CF28+CP28+CU28+CZ28+DE28+DJ28+DO28+DT28+DY28+ED28+EI28+EM28+ER28+EW28+FB28+FL28+FQ28+FV28)/F28</f>
        <v>0.886447638603696</v>
      </c>
      <c r="HV28" s="66" t="n">
        <f aca="false">(T28+AN28+AS28+AX28+BC28+BH28+BM28+BR28+BW28+CB28+CG28+CQ28+CV28+DA28+DF28+DK28+DP28+DU28+DZ28+EE28+EJ28+EN28+ES28+EX28+FC28+FM28+FR28+FW28)/F28</f>
        <v>0.534496919917865</v>
      </c>
      <c r="HW28" s="65" t="n">
        <f aca="false">(U28+AO28+AT28)/F28</f>
        <v>0.0585215605749487</v>
      </c>
      <c r="HX28" s="65" t="n">
        <f aca="false">(FY28+GD28)/E28</f>
        <v>0.988920320603489</v>
      </c>
      <c r="HY28" s="65" t="n">
        <f aca="false">(FZ28+GE28)/E28</f>
        <v>0.795615275813296</v>
      </c>
      <c r="HZ28" s="65" t="n">
        <f aca="false">(GB28+GG28)/E28</f>
        <v>0.232201791607732</v>
      </c>
      <c r="IA28" s="65" t="n">
        <f aca="false">(GI28+GN28+GS28+GX28)/D28</f>
        <v>0.715983906364301</v>
      </c>
      <c r="IB28" s="65" t="n">
        <f aca="false">(GJ28+GO28+GT28+GY28)/D28</f>
        <v>0.545903438185808</v>
      </c>
      <c r="IC28" s="46" t="n">
        <f aca="false">HC28/C28</f>
        <v>0</v>
      </c>
      <c r="ID28" s="46" t="n">
        <f aca="false">HD28/C28</f>
        <v>0</v>
      </c>
    </row>
    <row r="29" s="48" customFormat="true" ht="13.8" hidden="false" customHeight="false" outlineLevel="0" collapsed="false">
      <c r="A29" s="49" t="s">
        <v>116</v>
      </c>
      <c r="B29" s="50" t="n">
        <v>18149</v>
      </c>
      <c r="C29" s="29" t="n">
        <v>689</v>
      </c>
      <c r="D29" s="51" t="n">
        <v>2415.4</v>
      </c>
      <c r="E29" s="52" t="n">
        <v>1992.6</v>
      </c>
      <c r="F29" s="53" t="n">
        <v>10376</v>
      </c>
      <c r="G29" s="54" t="n">
        <v>1524</v>
      </c>
      <c r="H29" s="68" t="n">
        <v>15515</v>
      </c>
      <c r="I29" s="68" t="n">
        <f aca="false">400+16284</f>
        <v>16684</v>
      </c>
      <c r="J29" s="67" t="n">
        <v>145</v>
      </c>
      <c r="K29" s="67" t="n">
        <f aca="false">1245+8636</f>
        <v>9881</v>
      </c>
      <c r="L29" s="35" t="n">
        <f aca="false">Q29+V29+AA29+AF29+AK29+AP29+AU29+AZ29+BE29+BJ29+BO29+BT29+BY29+CD29+CI29+CN29+CS29+CX29+DC29+DH29+DM29+DR29+DW29+EB29+EB29+EG29+EK29+EP29+EU29+EZ29+FE29+FJ29+FO29+FT29+FY29+GD29+GI29+GN29+GS29+GX29+HC29</f>
        <v>15134</v>
      </c>
      <c r="M29" s="35" t="n">
        <f aca="false">R29+W29+AB29+AG29+AL29+AQ29+AV29+BA29+BF29+BK29+BP29+BU29+BZ29+CE29+CJ29+CO29+CT29+DD29+DI29+DN29+DS29+DX29+EC29+EH29+EL29+EQ29+EV29+FA29+CY29+FK29+FP29+FU29+FZ29+GE29+FF29+GJ29+GO29+GT29+GY29+HD29</f>
        <v>14501</v>
      </c>
      <c r="N29" s="56" t="n">
        <v>147</v>
      </c>
      <c r="O29" s="57" t="n">
        <f aca="false">T29+Y29+AD29+AI29+DZ29+FH29+AN29+AS29+AX29+BC29+BH29+BM29+BR29+BW29+CB29+CG29+CL29+CQ29+CV29+DF29+DK29+DP29+DU29+EE29+EJ29+EN29+ES29+EX29+FC29+FM29+FR29+FW29+GB29+GG29+DA29+GL29+GQ29+GV29+HA29</f>
        <v>7000</v>
      </c>
      <c r="P29" s="57" t="n">
        <f aca="false">U29+Z29+AE29+AJ29+EA29+FI29+AO29+AT29+AY29+BD29+BI29+BN29+BS29+BX29+CC29+CH29+CM29+CR29+CW29+DG29+DL29+DQ29+DV29+EF29+EO29+ET29+EY29+FD29+FN29+FS29+FX29+GC29+GH29+DB29+GM29+GR29+GW29+HB29</f>
        <v>1635</v>
      </c>
      <c r="Q29" s="37" t="n">
        <v>288</v>
      </c>
      <c r="R29" s="37" t="n">
        <v>230</v>
      </c>
      <c r="S29" s="37" t="n">
        <v>0</v>
      </c>
      <c r="T29" s="37" t="n">
        <v>132</v>
      </c>
      <c r="U29" s="37" t="n">
        <v>35</v>
      </c>
      <c r="V29" s="37" t="n">
        <v>299</v>
      </c>
      <c r="W29" s="37" t="n">
        <v>260</v>
      </c>
      <c r="X29" s="37" t="n">
        <v>0</v>
      </c>
      <c r="Y29" s="37" t="n">
        <v>250</v>
      </c>
      <c r="Z29" s="37" t="n">
        <v>156</v>
      </c>
      <c r="AA29" s="37" t="n">
        <v>462</v>
      </c>
      <c r="AB29" s="37" t="n">
        <v>463</v>
      </c>
      <c r="AC29" s="37" t="n">
        <v>3</v>
      </c>
      <c r="AD29" s="37" t="n">
        <v>487</v>
      </c>
      <c r="AE29" s="37" t="n">
        <v>293</v>
      </c>
      <c r="AF29" s="37" t="n">
        <v>835</v>
      </c>
      <c r="AG29" s="37" t="n">
        <v>912</v>
      </c>
      <c r="AH29" s="37" t="n">
        <v>3</v>
      </c>
      <c r="AI29" s="37" t="n">
        <v>831</v>
      </c>
      <c r="AJ29" s="37" t="n">
        <v>314</v>
      </c>
      <c r="AK29" s="37" t="n">
        <v>538</v>
      </c>
      <c r="AL29" s="37" t="n">
        <v>660</v>
      </c>
      <c r="AM29" s="37" t="n">
        <v>5</v>
      </c>
      <c r="AN29" s="37" t="n">
        <v>552</v>
      </c>
      <c r="AO29" s="37" t="n">
        <v>150</v>
      </c>
      <c r="AP29" s="37" t="n">
        <v>626</v>
      </c>
      <c r="AQ29" s="37" t="n">
        <v>779</v>
      </c>
      <c r="AR29" s="37" t="n">
        <v>13</v>
      </c>
      <c r="AS29" s="37" t="n">
        <v>623</v>
      </c>
      <c r="AT29" s="37" t="n">
        <v>120</v>
      </c>
      <c r="AU29" s="37" t="n">
        <v>703</v>
      </c>
      <c r="AV29" s="37" t="n">
        <v>897</v>
      </c>
      <c r="AW29" s="37" t="n">
        <v>14</v>
      </c>
      <c r="AX29" s="37" t="n">
        <v>607</v>
      </c>
      <c r="AY29" s="37" t="n">
        <v>127</v>
      </c>
      <c r="AZ29" s="37" t="n">
        <v>815</v>
      </c>
      <c r="BA29" s="37" t="n">
        <v>1031</v>
      </c>
      <c r="BB29" s="37" t="n">
        <v>29</v>
      </c>
      <c r="BC29" s="37" t="n">
        <v>627</v>
      </c>
      <c r="BD29" s="37" t="n">
        <v>121</v>
      </c>
      <c r="BE29" s="37" t="n">
        <v>817</v>
      </c>
      <c r="BF29" s="37" t="n">
        <v>1116</v>
      </c>
      <c r="BG29" s="37" t="n">
        <v>83</v>
      </c>
      <c r="BH29" s="37" t="n">
        <v>619</v>
      </c>
      <c r="BI29" s="37" t="n">
        <v>109</v>
      </c>
      <c r="BJ29" s="37" t="n">
        <v>918</v>
      </c>
      <c r="BK29" s="37" t="n">
        <v>1081</v>
      </c>
      <c r="BL29" s="37" t="n">
        <v>3</v>
      </c>
      <c r="BM29" s="37" t="n">
        <v>534</v>
      </c>
      <c r="BN29" s="37" t="n">
        <v>86</v>
      </c>
      <c r="BO29" s="37" t="n">
        <v>380</v>
      </c>
      <c r="BP29" s="37" t="n">
        <v>231</v>
      </c>
      <c r="BQ29" s="37" t="n">
        <v>0</v>
      </c>
      <c r="BR29" s="37" t="n">
        <v>22</v>
      </c>
      <c r="BS29" s="37" t="n">
        <v>0</v>
      </c>
      <c r="BT29" s="37" t="n">
        <v>0</v>
      </c>
      <c r="BU29" s="37" t="n">
        <v>0</v>
      </c>
      <c r="BV29" s="37" t="n">
        <v>0</v>
      </c>
      <c r="BW29" s="37" t="n">
        <v>0</v>
      </c>
      <c r="BX29" s="37" t="n">
        <v>0</v>
      </c>
      <c r="BY29" s="37" t="n">
        <v>0</v>
      </c>
      <c r="BZ29" s="37" t="n">
        <v>0</v>
      </c>
      <c r="CA29" s="37" t="n">
        <v>0</v>
      </c>
      <c r="CB29" s="37" t="n">
        <v>0</v>
      </c>
      <c r="CC29" s="37" t="n">
        <v>0</v>
      </c>
      <c r="CD29" s="37" t="n">
        <v>0</v>
      </c>
      <c r="CE29" s="37" t="n">
        <v>0</v>
      </c>
      <c r="CF29" s="37" t="n">
        <v>0</v>
      </c>
      <c r="CG29" s="37" t="n">
        <v>0</v>
      </c>
      <c r="CH29" s="37" t="n">
        <v>0</v>
      </c>
      <c r="CI29" s="37" t="n">
        <v>0</v>
      </c>
      <c r="CJ29" s="37" t="n">
        <v>0</v>
      </c>
      <c r="CK29" s="37" t="n">
        <v>0</v>
      </c>
      <c r="CL29" s="37" t="n">
        <v>0</v>
      </c>
      <c r="CM29" s="37" t="n">
        <v>0</v>
      </c>
      <c r="CN29" s="37" t="n">
        <v>140</v>
      </c>
      <c r="CO29" s="37" t="n">
        <v>140</v>
      </c>
      <c r="CP29" s="37" t="n">
        <v>0</v>
      </c>
      <c r="CQ29" s="37" t="n">
        <v>0</v>
      </c>
      <c r="CR29" s="37" t="n">
        <v>0</v>
      </c>
      <c r="CS29" s="37" t="n">
        <v>46</v>
      </c>
      <c r="CT29" s="37" t="n">
        <v>2</v>
      </c>
      <c r="CU29" s="37" t="n">
        <v>0</v>
      </c>
      <c r="CV29" s="37" t="n">
        <v>0</v>
      </c>
      <c r="CW29" s="37" t="n">
        <v>0</v>
      </c>
      <c r="CX29" s="37" t="n">
        <v>12</v>
      </c>
      <c r="CY29" s="37" t="n">
        <v>0</v>
      </c>
      <c r="CZ29" s="37" t="n">
        <v>0</v>
      </c>
      <c r="DA29" s="37" t="n">
        <v>0</v>
      </c>
      <c r="DB29" s="37" t="n">
        <v>0</v>
      </c>
      <c r="DC29" s="37" t="n">
        <v>61</v>
      </c>
      <c r="DD29" s="37" t="n">
        <v>12</v>
      </c>
      <c r="DE29" s="37" t="n">
        <v>0</v>
      </c>
      <c r="DF29" s="37" t="n">
        <v>2</v>
      </c>
      <c r="DG29" s="37" t="n">
        <v>0</v>
      </c>
      <c r="DH29" s="37" t="n">
        <v>20</v>
      </c>
      <c r="DI29" s="37" t="n">
        <v>3</v>
      </c>
      <c r="DJ29" s="37" t="n">
        <v>0</v>
      </c>
      <c r="DK29" s="37" t="n">
        <v>2</v>
      </c>
      <c r="DL29" s="37" t="n">
        <v>0</v>
      </c>
      <c r="DM29" s="37" t="n">
        <v>0</v>
      </c>
      <c r="DN29" s="37" t="n">
        <v>0</v>
      </c>
      <c r="DO29" s="37" t="n">
        <v>0</v>
      </c>
      <c r="DP29" s="37" t="n">
        <v>0</v>
      </c>
      <c r="DQ29" s="37" t="n">
        <v>0</v>
      </c>
      <c r="DR29" s="37" t="n">
        <v>0</v>
      </c>
      <c r="DS29" s="37" t="n">
        <v>0</v>
      </c>
      <c r="DT29" s="37" t="n">
        <v>0</v>
      </c>
      <c r="DU29" s="37" t="n">
        <v>0</v>
      </c>
      <c r="DV29" s="37" t="n">
        <v>0</v>
      </c>
      <c r="DW29" s="37" t="n">
        <v>462</v>
      </c>
      <c r="DX29" s="37" t="n">
        <v>68</v>
      </c>
      <c r="DY29" s="37" t="n">
        <v>0</v>
      </c>
      <c r="DZ29" s="37" t="n">
        <v>6</v>
      </c>
      <c r="EA29" s="37" t="n">
        <v>0</v>
      </c>
      <c r="EB29" s="37" t="n">
        <v>1</v>
      </c>
      <c r="EC29" s="37" t="n">
        <v>0</v>
      </c>
      <c r="ED29" s="37" t="n">
        <v>0</v>
      </c>
      <c r="EE29" s="37" t="n">
        <v>0</v>
      </c>
      <c r="EF29" s="37" t="n">
        <v>0</v>
      </c>
      <c r="EG29" s="37" t="n">
        <v>57</v>
      </c>
      <c r="EH29" s="37" t="n">
        <v>42</v>
      </c>
      <c r="EI29" s="37" t="n">
        <v>0</v>
      </c>
      <c r="EJ29" s="37" t="n">
        <v>0</v>
      </c>
      <c r="EK29" s="37" t="n">
        <v>5</v>
      </c>
      <c r="EL29" s="37" t="n">
        <v>0</v>
      </c>
      <c r="EM29" s="37" t="n">
        <v>0</v>
      </c>
      <c r="EN29" s="37" t="n">
        <v>0</v>
      </c>
      <c r="EO29" s="37" t="n">
        <v>0</v>
      </c>
      <c r="EP29" s="37" t="n">
        <v>4</v>
      </c>
      <c r="EQ29" s="37" t="n">
        <v>0</v>
      </c>
      <c r="ER29" s="37" t="n">
        <v>0</v>
      </c>
      <c r="ES29" s="37" t="n">
        <v>0</v>
      </c>
      <c r="ET29" s="37" t="n">
        <v>0</v>
      </c>
      <c r="EU29" s="37" t="n">
        <v>5</v>
      </c>
      <c r="EV29" s="37" t="n">
        <v>0</v>
      </c>
      <c r="EW29" s="37" t="n">
        <v>0</v>
      </c>
      <c r="EX29" s="37" t="n">
        <v>0</v>
      </c>
      <c r="EY29" s="37" t="n">
        <v>0</v>
      </c>
      <c r="EZ29" s="37" t="n">
        <v>28</v>
      </c>
      <c r="FA29" s="37" t="n">
        <v>0</v>
      </c>
      <c r="FB29" s="37" t="n">
        <v>0</v>
      </c>
      <c r="FC29" s="37" t="n">
        <v>0</v>
      </c>
      <c r="FD29" s="37" t="n">
        <v>0</v>
      </c>
      <c r="FE29" s="37" t="n">
        <v>0</v>
      </c>
      <c r="FF29" s="37" t="n">
        <v>0</v>
      </c>
      <c r="FG29" s="37" t="n">
        <v>0</v>
      </c>
      <c r="FH29" s="37" t="n">
        <v>0</v>
      </c>
      <c r="FI29" s="37" t="n">
        <v>0</v>
      </c>
      <c r="FJ29" s="37" t="n">
        <v>724</v>
      </c>
      <c r="FK29" s="37" t="n">
        <v>952</v>
      </c>
      <c r="FL29" s="37" t="n">
        <v>2</v>
      </c>
      <c r="FM29" s="37" t="n">
        <v>455</v>
      </c>
      <c r="FN29" s="37" t="n">
        <v>45</v>
      </c>
      <c r="FO29" s="37" t="n">
        <v>1526</v>
      </c>
      <c r="FP29" s="37" t="n">
        <v>1301</v>
      </c>
      <c r="FQ29" s="37" t="n">
        <v>3</v>
      </c>
      <c r="FR29" s="37" t="n">
        <v>561</v>
      </c>
      <c r="FS29" s="37" t="n">
        <v>70</v>
      </c>
      <c r="FT29" s="37" t="n">
        <v>1023</v>
      </c>
      <c r="FU29" s="37" t="n">
        <v>652</v>
      </c>
      <c r="FV29" s="37" t="n">
        <v>0</v>
      </c>
      <c r="FW29" s="37" t="n">
        <v>311</v>
      </c>
      <c r="FX29" s="37" t="n">
        <v>9</v>
      </c>
      <c r="FY29" s="37" t="n">
        <v>1005</v>
      </c>
      <c r="FZ29" s="37" t="n">
        <v>1085</v>
      </c>
      <c r="GA29" s="37" t="n">
        <v>0</v>
      </c>
      <c r="GB29" s="37" t="n">
        <v>209</v>
      </c>
      <c r="GC29" s="37" t="n">
        <v>0</v>
      </c>
      <c r="GD29" s="37" t="n">
        <v>1076</v>
      </c>
      <c r="GE29" s="37" t="n">
        <v>1051</v>
      </c>
      <c r="GF29" s="37" t="n">
        <v>1</v>
      </c>
      <c r="GG29" s="37" t="n">
        <v>170</v>
      </c>
      <c r="GH29" s="37" t="n">
        <v>0</v>
      </c>
      <c r="GI29" s="37" t="n">
        <v>1</v>
      </c>
      <c r="GJ29" s="37" t="n">
        <v>7</v>
      </c>
      <c r="GK29" s="37" t="n">
        <v>0</v>
      </c>
      <c r="GL29" s="37" t="n">
        <v>0</v>
      </c>
      <c r="GM29" s="37" t="n">
        <v>0</v>
      </c>
      <c r="GN29" s="37" t="n">
        <v>2</v>
      </c>
      <c r="GO29" s="37" t="n">
        <v>0</v>
      </c>
      <c r="GP29" s="37" t="n">
        <v>0</v>
      </c>
      <c r="GQ29" s="37" t="n">
        <v>0</v>
      </c>
      <c r="GR29" s="37" t="n">
        <v>0</v>
      </c>
      <c r="GS29" s="37" t="n">
        <v>1476</v>
      </c>
      <c r="GT29" s="37" t="n">
        <v>947</v>
      </c>
      <c r="GU29" s="37" t="n">
        <v>0</v>
      </c>
      <c r="GV29" s="37" t="n">
        <v>0</v>
      </c>
      <c r="GW29" s="37" t="n">
        <v>0</v>
      </c>
      <c r="GX29" s="37" t="n">
        <v>766</v>
      </c>
      <c r="GY29" s="37" t="n">
        <v>579</v>
      </c>
      <c r="GZ29" s="37" t="n">
        <v>0</v>
      </c>
      <c r="HA29" s="37" t="n">
        <v>0</v>
      </c>
      <c r="HB29" s="37" t="n">
        <v>0</v>
      </c>
      <c r="HC29" s="37" t="n">
        <v>12</v>
      </c>
      <c r="HD29" s="37" t="n">
        <v>0</v>
      </c>
      <c r="HE29" s="37" t="n">
        <v>0</v>
      </c>
      <c r="HF29" s="37" t="n">
        <v>0</v>
      </c>
      <c r="HG29" s="37" t="n">
        <v>0</v>
      </c>
      <c r="HH29" s="58" t="n">
        <f aca="false">(L29+N29)/B29</f>
        <v>0.841974764449832</v>
      </c>
      <c r="HI29" s="59" t="n">
        <f aca="false">(M29+N29)/B29</f>
        <v>0.807096809741584</v>
      </c>
      <c r="HJ29" s="40" t="n">
        <f aca="false">O29/(E29+F29+G29)</f>
        <v>0.503865367173891</v>
      </c>
      <c r="HK29" s="60" t="n">
        <f aca="false">P29/(F29+G29)</f>
        <v>0.137394957983193</v>
      </c>
      <c r="HL29" s="61" t="n">
        <f aca="false">L29/H29</f>
        <v>0.975443119561714</v>
      </c>
      <c r="HM29" s="62" t="n">
        <f aca="false">M29/I29</f>
        <v>0.869156077679214</v>
      </c>
      <c r="HN29" s="63" t="n">
        <f aca="false">N29/J29</f>
        <v>1.01379310344828</v>
      </c>
      <c r="HO29" s="64" t="n">
        <f aca="false">O29/K29</f>
        <v>0.708430320817731</v>
      </c>
      <c r="HP29" s="65" t="n">
        <f aca="false">(V29+AA29+AF29+FE29+X29+AC29+AH29+FG29)/G29</f>
        <v>1.0511811023622</v>
      </c>
      <c r="HQ29" s="65" t="n">
        <f aca="false">(W29+AB29+AG29+FF29+X29+AC29+AH29+FG29)/G29</f>
        <v>1.07677165354331</v>
      </c>
      <c r="HR29" s="65" t="n">
        <f aca="false">(Y29+AD29+AI29+FH29)/G29</f>
        <v>1.02887139107612</v>
      </c>
      <c r="HS29" s="65" t="n">
        <f aca="false">P29/G29</f>
        <v>1.07283464566929</v>
      </c>
      <c r="HT29" s="65" t="n">
        <f aca="false">(Q29+AK29+AP29+AU29+AZ29+BE29+BJ29+BO29+BT29+BY29+CD29+CN29+CS29+CX29+DC29+DH29+DM29+DR29+DW29+EB29+EG29+EK29+EP29+EU29+EZ29+FJ29+FO29+FT29+S29+AM29+AR29+AW29+BB29+BG29+BL29+BQ29+BV29+CA29+CF29+CP29+CU29+CZ29+DE29+DJ29+DO29+DT29+DY29+ED29+EI29+EM29+ER29+EW29+FB29+FL29+FQ29+FV29)/F29</f>
        <v>0.90121434078643</v>
      </c>
      <c r="HU29" s="65" t="n">
        <f aca="false">(R29+AL29+AQ29+AV29+BA29+BF29+BK29+BP29+BU29+BZ29+CE29+CO29+CT29+CY29+DD29+DI29+DN29+DS29+DX29+EC29+EH29+EL29+EQ29+EV29+FA29+FK29+FP29+FU29+S29+AM29+AR29+AW29+BB29+BG29+BL29+BQ29+BV29+CA29+CF29+CP29+CU29+CZ29+DE29+DJ29+DO29+DT29+DY29+ED29+EI29+EM29+ER29+EW29+FB29+FL29+FQ29+FV29)/F29</f>
        <v>0.901021588280648</v>
      </c>
      <c r="HV29" s="66" t="n">
        <f aca="false">(T29+AN29+AS29+AX29+BC29+BH29+BM29+BR29+BW29+CB29+CG29+CQ29+CV29+DA29+DF29+DK29+DP29+DU29+DZ29+EE29+EJ29+EN29+ES29+EX29+FC29+FM29+FR29+FW29)/F29</f>
        <v>0.486989205859676</v>
      </c>
      <c r="HW29" s="65" t="n">
        <f aca="false">(U29+AO29+AT29)/F29</f>
        <v>0.0293947571318427</v>
      </c>
      <c r="HX29" s="65" t="n">
        <f aca="false">(FY29+GD29)/E29</f>
        <v>1.04436414734518</v>
      </c>
      <c r="HY29" s="65" t="n">
        <f aca="false">(FZ29+GE29)/E29</f>
        <v>1.07196627521831</v>
      </c>
      <c r="HZ29" s="65" t="n">
        <f aca="false">(GB29+GG29)/E29</f>
        <v>0.190203753889391</v>
      </c>
      <c r="IA29" s="65" t="n">
        <f aca="false">(GI29+GN29+GS29+GX29)/D29</f>
        <v>0.929452678645359</v>
      </c>
      <c r="IB29" s="65" t="n">
        <f aca="false">(GJ29+GO29+GT29+GY29)/D29</f>
        <v>0.634677486130662</v>
      </c>
      <c r="IC29" s="46" t="n">
        <f aca="false">HC29/C29</f>
        <v>0.0174165457184325</v>
      </c>
      <c r="ID29" s="46" t="n">
        <f aca="false">HD29/C29</f>
        <v>0</v>
      </c>
    </row>
    <row r="30" s="48" customFormat="true" ht="13.8" hidden="false" customHeight="false" outlineLevel="0" collapsed="false">
      <c r="A30" s="49" t="s">
        <v>117</v>
      </c>
      <c r="B30" s="50" t="n">
        <v>96142</v>
      </c>
      <c r="C30" s="29" t="n">
        <v>2726</v>
      </c>
      <c r="D30" s="51" t="n">
        <v>9855</v>
      </c>
      <c r="E30" s="52" t="n">
        <v>9175.2</v>
      </c>
      <c r="F30" s="53" t="n">
        <v>59486.8</v>
      </c>
      <c r="G30" s="54" t="n">
        <v>10762</v>
      </c>
      <c r="H30" s="55" t="n">
        <v>84026</v>
      </c>
      <c r="I30" s="55" t="n">
        <f aca="false">300+81561</f>
        <v>81861</v>
      </c>
      <c r="J30" s="55" t="n">
        <v>2400</v>
      </c>
      <c r="K30" s="55" t="n">
        <f aca="false">8004+1000+76363</f>
        <v>85367</v>
      </c>
      <c r="L30" s="35" t="n">
        <f aca="false">Q30+V30+AA30+AF30+AK30+AP30+AU30+AZ30+BE30+BJ30+BO30+BT30+BY30+CD30+CI30+CN30+CS30+CX30+DC30+DH30+DM30+DR30+DW30+EB30+EB30+EG30+EK30+EP30+EU30+EZ30+FE30+FJ30+FO30+FT30+FY30+GD30+GI30+GN30+GS30+GX30+HC30</f>
        <v>87804</v>
      </c>
      <c r="M30" s="35" t="n">
        <f aca="false">R30+W30+AB30+AG30+AL30+AQ30+AV30+BA30+BF30+BK30+BP30+BU30+BZ30+CE30+CJ30+CO30+CT30+DD30+DI30+DN30+DS30+DX30+EC30+EH30+EL30+EQ30+EV30+FA30+CY30+FK30+FP30+FU30+FZ30+GE30+FF30+GJ30+GO30+GT30+GY30+HD30</f>
        <v>79075</v>
      </c>
      <c r="N30" s="56" t="n">
        <v>2519</v>
      </c>
      <c r="O30" s="57" t="n">
        <f aca="false">T30+Y30+AD30+AI30+DZ30+FH30+AN30+AS30+AX30+BC30+BH30+BM30+BR30+BW30+CB30+CG30+CL30+CQ30+CV30+DF30+DK30+DP30+DU30+EE30+EJ30+EN30+ES30+EX30+FC30+FM30+FR30+FW30+GB30+GG30+DA30+GL30+GQ30+GV30+HA30</f>
        <v>52459</v>
      </c>
      <c r="P30" s="57" t="n">
        <f aca="false">U30+Z30+AE30+AJ30+EA30+FI30+AO30+AT30+AY30+BD30+BI30+BN30+BS30+BX30+CC30+CH30+CM30+CR30+CW30+DG30+DL30+DQ30+DV30+EF30+EO30+ET30+EY30+FD30+FN30+FS30+FX30+GC30+GH30+DB30+GM30+GR30+GW30+HB30</f>
        <v>19237</v>
      </c>
      <c r="Q30" s="37" t="n">
        <v>3289</v>
      </c>
      <c r="R30" s="37" t="n">
        <v>3141</v>
      </c>
      <c r="S30" s="37" t="n">
        <v>17</v>
      </c>
      <c r="T30" s="37" t="n">
        <v>2456</v>
      </c>
      <c r="U30" s="37" t="n">
        <v>782</v>
      </c>
      <c r="V30" s="37" t="n">
        <v>1971</v>
      </c>
      <c r="W30" s="37" t="n">
        <v>1756</v>
      </c>
      <c r="X30" s="37" t="n">
        <v>0</v>
      </c>
      <c r="Y30" s="37" t="n">
        <v>1822</v>
      </c>
      <c r="Z30" s="37" t="n">
        <v>1037</v>
      </c>
      <c r="AA30" s="37" t="n">
        <v>3517</v>
      </c>
      <c r="AB30" s="37" t="n">
        <v>3601</v>
      </c>
      <c r="AC30" s="37" t="n">
        <v>28</v>
      </c>
      <c r="AD30" s="37" t="n">
        <v>3455</v>
      </c>
      <c r="AE30" s="37" t="n">
        <v>2412</v>
      </c>
      <c r="AF30" s="37" t="n">
        <v>6689</v>
      </c>
      <c r="AG30" s="37" t="n">
        <v>6281</v>
      </c>
      <c r="AH30" s="37" t="n">
        <v>13</v>
      </c>
      <c r="AI30" s="37" t="n">
        <v>5638</v>
      </c>
      <c r="AJ30" s="37" t="n">
        <v>3733</v>
      </c>
      <c r="AK30" s="37" t="n">
        <v>3104</v>
      </c>
      <c r="AL30" s="37" t="n">
        <v>3098</v>
      </c>
      <c r="AM30" s="37" t="n">
        <v>90</v>
      </c>
      <c r="AN30" s="37" t="n">
        <v>3055</v>
      </c>
      <c r="AO30" s="37" t="n">
        <v>2138</v>
      </c>
      <c r="AP30" s="37" t="n">
        <v>3566</v>
      </c>
      <c r="AQ30" s="37" t="n">
        <v>3492</v>
      </c>
      <c r="AR30" s="37" t="n">
        <v>413</v>
      </c>
      <c r="AS30" s="37" t="n">
        <v>3477</v>
      </c>
      <c r="AT30" s="37" t="n">
        <v>1996</v>
      </c>
      <c r="AU30" s="37" t="n">
        <v>3379</v>
      </c>
      <c r="AV30" s="37" t="n">
        <v>3357</v>
      </c>
      <c r="AW30" s="37" t="n">
        <v>1180</v>
      </c>
      <c r="AX30" s="37" t="n">
        <v>3849</v>
      </c>
      <c r="AY30" s="37" t="n">
        <v>1774</v>
      </c>
      <c r="AZ30" s="37" t="n">
        <v>4773</v>
      </c>
      <c r="BA30" s="37" t="n">
        <v>4603</v>
      </c>
      <c r="BB30" s="37" t="n">
        <v>601</v>
      </c>
      <c r="BC30" s="37" t="n">
        <v>4237</v>
      </c>
      <c r="BD30" s="37" t="n">
        <v>2032</v>
      </c>
      <c r="BE30" s="37" t="n">
        <v>5559</v>
      </c>
      <c r="BF30" s="37" t="n">
        <v>5442</v>
      </c>
      <c r="BG30" s="37" t="n">
        <v>1</v>
      </c>
      <c r="BH30" s="37" t="n">
        <v>3834</v>
      </c>
      <c r="BI30" s="37" t="n">
        <v>1130</v>
      </c>
      <c r="BJ30" s="37" t="n">
        <v>5518</v>
      </c>
      <c r="BK30" s="37" t="n">
        <v>5316</v>
      </c>
      <c r="BL30" s="37" t="n">
        <v>1</v>
      </c>
      <c r="BM30" s="37" t="n">
        <v>3655</v>
      </c>
      <c r="BN30" s="37" t="n">
        <v>1028</v>
      </c>
      <c r="BO30" s="37" t="n">
        <v>1199</v>
      </c>
      <c r="BP30" s="37" t="n">
        <v>1523</v>
      </c>
      <c r="BQ30" s="37" t="n">
        <v>14</v>
      </c>
      <c r="BR30" s="37" t="n">
        <v>1204</v>
      </c>
      <c r="BS30" s="37" t="n">
        <v>0</v>
      </c>
      <c r="BT30" s="37" t="n">
        <v>772</v>
      </c>
      <c r="BU30" s="37" t="n">
        <v>425</v>
      </c>
      <c r="BV30" s="37" t="n">
        <v>2</v>
      </c>
      <c r="BW30" s="37" t="n">
        <v>183</v>
      </c>
      <c r="BX30" s="37" t="n">
        <v>0</v>
      </c>
      <c r="BY30" s="37" t="n">
        <v>20</v>
      </c>
      <c r="BZ30" s="37" t="n">
        <v>10</v>
      </c>
      <c r="CA30" s="37" t="n">
        <v>7</v>
      </c>
      <c r="CB30" s="37" t="n">
        <v>0</v>
      </c>
      <c r="CC30" s="37" t="n">
        <v>0</v>
      </c>
      <c r="CD30" s="37" t="n">
        <v>0</v>
      </c>
      <c r="CE30" s="37" t="n">
        <v>9</v>
      </c>
      <c r="CF30" s="37" t="n">
        <v>0</v>
      </c>
      <c r="CG30" s="37" t="n">
        <v>5</v>
      </c>
      <c r="CH30" s="37" t="n">
        <v>0</v>
      </c>
      <c r="CI30" s="37" t="n">
        <v>0</v>
      </c>
      <c r="CJ30" s="37" t="n">
        <v>0</v>
      </c>
      <c r="CK30" s="37" t="n">
        <v>0</v>
      </c>
      <c r="CL30" s="37" t="n">
        <v>0</v>
      </c>
      <c r="CM30" s="37" t="n">
        <v>0</v>
      </c>
      <c r="CN30" s="37" t="n">
        <v>0</v>
      </c>
      <c r="CO30" s="37" t="n">
        <v>0</v>
      </c>
      <c r="CP30" s="37" t="n">
        <v>0</v>
      </c>
      <c r="CQ30" s="37" t="n">
        <v>0</v>
      </c>
      <c r="CR30" s="37" t="n">
        <v>0</v>
      </c>
      <c r="CS30" s="37" t="n">
        <v>357</v>
      </c>
      <c r="CT30" s="37" t="n">
        <v>303</v>
      </c>
      <c r="CU30" s="37" t="n">
        <v>13</v>
      </c>
      <c r="CV30" s="37" t="n">
        <v>249</v>
      </c>
      <c r="CW30" s="37" t="n">
        <v>6</v>
      </c>
      <c r="CX30" s="37" t="n">
        <v>89</v>
      </c>
      <c r="CY30" s="37" t="n">
        <v>51</v>
      </c>
      <c r="CZ30" s="37" t="n">
        <v>0</v>
      </c>
      <c r="DA30" s="37" t="n">
        <v>12</v>
      </c>
      <c r="DB30" s="37" t="n">
        <v>0</v>
      </c>
      <c r="DC30" s="37" t="n">
        <v>614</v>
      </c>
      <c r="DD30" s="37" t="n">
        <v>497</v>
      </c>
      <c r="DE30" s="37" t="n">
        <v>0</v>
      </c>
      <c r="DF30" s="37" t="n">
        <v>245</v>
      </c>
      <c r="DG30" s="37" t="n">
        <v>14</v>
      </c>
      <c r="DH30" s="37" t="n">
        <v>95</v>
      </c>
      <c r="DI30" s="37" t="n">
        <v>75</v>
      </c>
      <c r="DJ30" s="37" t="n">
        <v>0</v>
      </c>
      <c r="DK30" s="37" t="n">
        <v>32</v>
      </c>
      <c r="DL30" s="37" t="n">
        <v>1</v>
      </c>
      <c r="DM30" s="37" t="n">
        <v>0</v>
      </c>
      <c r="DN30" s="37" t="n">
        <v>0</v>
      </c>
      <c r="DO30" s="37" t="n">
        <v>0</v>
      </c>
      <c r="DP30" s="37" t="n">
        <v>0</v>
      </c>
      <c r="DQ30" s="37" t="n">
        <v>0</v>
      </c>
      <c r="DR30" s="37" t="n">
        <v>0</v>
      </c>
      <c r="DS30" s="37" t="n">
        <v>0</v>
      </c>
      <c r="DT30" s="37" t="n">
        <v>0</v>
      </c>
      <c r="DU30" s="37" t="n">
        <v>0</v>
      </c>
      <c r="DV30" s="37" t="n">
        <v>0</v>
      </c>
      <c r="DW30" s="37" t="n">
        <v>4691</v>
      </c>
      <c r="DX30" s="37" t="n">
        <v>4474</v>
      </c>
      <c r="DY30" s="37" t="n">
        <v>39</v>
      </c>
      <c r="DZ30" s="37" t="n">
        <v>2712</v>
      </c>
      <c r="EA30" s="37" t="n">
        <v>151</v>
      </c>
      <c r="EB30" s="37" t="n">
        <v>1999</v>
      </c>
      <c r="EC30" s="37" t="n">
        <v>1714</v>
      </c>
      <c r="ED30" s="37" t="n">
        <v>22</v>
      </c>
      <c r="EE30" s="37" t="n">
        <v>729</v>
      </c>
      <c r="EF30" s="37" t="n">
        <v>0</v>
      </c>
      <c r="EG30" s="37" t="n">
        <v>248</v>
      </c>
      <c r="EH30" s="37" t="n">
        <v>246</v>
      </c>
      <c r="EI30" s="37" t="n">
        <v>0</v>
      </c>
      <c r="EJ30" s="37" t="n">
        <v>1</v>
      </c>
      <c r="EK30" s="37" t="n">
        <v>78</v>
      </c>
      <c r="EL30" s="37" t="n">
        <v>79</v>
      </c>
      <c r="EM30" s="37" t="n">
        <v>3</v>
      </c>
      <c r="EN30" s="37" t="n">
        <v>46</v>
      </c>
      <c r="EO30" s="37" t="n">
        <v>0</v>
      </c>
      <c r="EP30" s="37" t="n">
        <v>0</v>
      </c>
      <c r="EQ30" s="37" t="n">
        <v>1</v>
      </c>
      <c r="ER30" s="37" t="n">
        <v>0</v>
      </c>
      <c r="ES30" s="37" t="n">
        <v>0</v>
      </c>
      <c r="ET30" s="37" t="n">
        <v>0</v>
      </c>
      <c r="EU30" s="37" t="n">
        <v>1396</v>
      </c>
      <c r="EV30" s="37" t="n">
        <v>1046</v>
      </c>
      <c r="EW30" s="37" t="n">
        <v>0</v>
      </c>
      <c r="EX30" s="37" t="n">
        <v>455</v>
      </c>
      <c r="EY30" s="37" t="n">
        <v>1</v>
      </c>
      <c r="EZ30" s="37" t="n">
        <v>274</v>
      </c>
      <c r="FA30" s="37" t="n">
        <v>234</v>
      </c>
      <c r="FB30" s="37" t="n">
        <v>9</v>
      </c>
      <c r="FC30" s="37" t="n">
        <v>107</v>
      </c>
      <c r="FD30" s="37" t="n">
        <v>0</v>
      </c>
      <c r="FE30" s="37" t="n">
        <v>253</v>
      </c>
      <c r="FF30" s="37" t="n">
        <v>257</v>
      </c>
      <c r="FG30" s="37" t="n">
        <v>9</v>
      </c>
      <c r="FH30" s="37" t="n">
        <v>248</v>
      </c>
      <c r="FI30" s="37" t="n">
        <v>0</v>
      </c>
      <c r="FJ30" s="37" t="n">
        <v>6180</v>
      </c>
      <c r="FK30" s="37" t="n">
        <v>5936</v>
      </c>
      <c r="FL30" s="37" t="n">
        <v>0</v>
      </c>
      <c r="FM30" s="37" t="n">
        <v>3737</v>
      </c>
      <c r="FN30" s="37" t="n">
        <v>553</v>
      </c>
      <c r="FO30" s="37" t="n">
        <v>6600</v>
      </c>
      <c r="FP30" s="37" t="n">
        <v>6118</v>
      </c>
      <c r="FQ30" s="37" t="n">
        <v>0</v>
      </c>
      <c r="FR30" s="37" t="n">
        <v>3527</v>
      </c>
      <c r="FS30" s="37" t="n">
        <v>437</v>
      </c>
      <c r="FT30" s="37" t="n">
        <v>2593</v>
      </c>
      <c r="FU30" s="37" t="n">
        <v>2479</v>
      </c>
      <c r="FV30" s="37" t="n">
        <v>0</v>
      </c>
      <c r="FW30" s="37" t="n">
        <v>1304</v>
      </c>
      <c r="FX30" s="37" t="n">
        <v>12</v>
      </c>
      <c r="FY30" s="37" t="n">
        <v>4372</v>
      </c>
      <c r="FZ30" s="37" t="n">
        <v>3729</v>
      </c>
      <c r="GA30" s="37" t="n">
        <v>60</v>
      </c>
      <c r="GB30" s="37" t="n">
        <v>1105</v>
      </c>
      <c r="GC30" s="37" t="n">
        <v>0</v>
      </c>
      <c r="GD30" s="37" t="n">
        <v>4392</v>
      </c>
      <c r="GE30" s="37" t="n">
        <v>4148</v>
      </c>
      <c r="GF30" s="37" t="n">
        <v>0</v>
      </c>
      <c r="GG30" s="37" t="n">
        <v>1076</v>
      </c>
      <c r="GH30" s="37" t="n">
        <v>0</v>
      </c>
      <c r="GI30" s="37" t="n">
        <v>98</v>
      </c>
      <c r="GJ30" s="37" t="n">
        <v>9</v>
      </c>
      <c r="GK30" s="37" t="n">
        <v>0</v>
      </c>
      <c r="GL30" s="37" t="n">
        <v>0</v>
      </c>
      <c r="GM30" s="37" t="n">
        <v>0</v>
      </c>
      <c r="GN30" s="37" t="n">
        <v>14</v>
      </c>
      <c r="GO30" s="37" t="n">
        <v>2</v>
      </c>
      <c r="GP30" s="37" t="n">
        <v>0</v>
      </c>
      <c r="GQ30" s="37" t="n">
        <v>0</v>
      </c>
      <c r="GR30" s="37" t="n">
        <v>0</v>
      </c>
      <c r="GS30" s="37" t="n">
        <v>5718</v>
      </c>
      <c r="GT30" s="37" t="n">
        <v>3796</v>
      </c>
      <c r="GU30" s="37" t="n">
        <v>0</v>
      </c>
      <c r="GV30" s="37" t="n">
        <v>0</v>
      </c>
      <c r="GW30" s="37" t="n">
        <v>0</v>
      </c>
      <c r="GX30" s="37" t="n">
        <v>2388</v>
      </c>
      <c r="GY30" s="37" t="n">
        <v>1827</v>
      </c>
      <c r="GZ30" s="37" t="n">
        <v>0</v>
      </c>
      <c r="HA30" s="37" t="n">
        <v>4</v>
      </c>
      <c r="HB30" s="37" t="n">
        <v>0</v>
      </c>
      <c r="HC30" s="37" t="n">
        <v>0</v>
      </c>
      <c r="HD30" s="37" t="n">
        <v>0</v>
      </c>
      <c r="HE30" s="37" t="n">
        <v>0</v>
      </c>
      <c r="HF30" s="37" t="n">
        <v>0</v>
      </c>
      <c r="HG30" s="37" t="n">
        <v>0</v>
      </c>
      <c r="HH30" s="58" t="n">
        <f aca="false">(L30+N30)/B30</f>
        <v>0.939474943313016</v>
      </c>
      <c r="HI30" s="59" t="n">
        <f aca="false">(M30+N30)/B30</f>
        <v>0.848682157641821</v>
      </c>
      <c r="HJ30" s="40" t="n">
        <f aca="false">O30/(E30+F30+G30)</f>
        <v>0.66049304995971</v>
      </c>
      <c r="HK30" s="60" t="n">
        <f aca="false">P30/(F30+G30)</f>
        <v>0.273840976643017</v>
      </c>
      <c r="HL30" s="61" t="n">
        <f aca="false">L30/H30</f>
        <v>1.04496227358199</v>
      </c>
      <c r="HM30" s="62" t="n">
        <f aca="false">M30/I30</f>
        <v>0.965966699649406</v>
      </c>
      <c r="HN30" s="63" t="n">
        <f aca="false">N30/J30</f>
        <v>1.04958333333333</v>
      </c>
      <c r="HO30" s="64" t="n">
        <f aca="false">O30/K30</f>
        <v>0.61451146227465</v>
      </c>
      <c r="HP30" s="65" t="n">
        <f aca="false">(V30+AA30+AF30+FE30+X30+AC30+AH30+FG30)/G30</f>
        <v>1.15963575543579</v>
      </c>
      <c r="HQ30" s="65" t="n">
        <f aca="false">(W30+AB30+AG30+FF30+X30+AC30+AH30+FG30)/G30</f>
        <v>1.10992380598402</v>
      </c>
      <c r="HR30" s="65" t="n">
        <f aca="false">(Y30+AD30+AI30+FH30)/G30</f>
        <v>1.03726073220591</v>
      </c>
      <c r="HS30" s="65" t="n">
        <f aca="false">P30/G30</f>
        <v>1.78749303103512</v>
      </c>
      <c r="HT30" s="65" t="n">
        <f aca="false">(Q30+AK30+AP30+AU30+AZ30+BE30+BJ30+BO30+BT30+BY30+CD30+CN30+CS30+CX30+DC30+DH30+DM30+DR30+DW30+EB30+EG30+EK30+EP30+EU30+EZ30+FJ30+FO30+FT30+S30+AM30+AR30+AW30+BB30+BG30+BL30+BQ30+BV30+CA30+CF30+CP30+CU30+CZ30+DE30+DJ30+DO30+DT30+DY30+ED30+EI30+EM30+ER30+EW30+FB30+FL30+FQ30+FV30)/F30</f>
        <v>0.98853863378094</v>
      </c>
      <c r="HU30" s="65" t="n">
        <f aca="false">(R30+AL30+AQ30+AV30+BA30+BF30+BK30+BP30+BU30+BZ30+CE30+CO30+CT30+CY30+DD30+DI30+DN30+DS30+DX30+EC30+EH30+EL30+EQ30+EV30+FA30+FK30+FP30+FU30+S30+AM30+AR30+AW30+BB30+BG30+BL30+BQ30+BV30+CA30+CF30+CP30+CU30+CZ30+DE30+DJ30+DO30+DT30+DY30+ED30+EI30+EM30+ER30+EW30+FB30+FL30+FQ30+FV30)/F30</f>
        <v>0.942746962351312</v>
      </c>
      <c r="HV30" s="66" t="n">
        <f aca="false">(T30+AN30+AS30+AX30+BC30+BH30+BM30+BR30+BW30+CB30+CG30+CQ30+CV30+DA30+DF30+DK30+DP30+DU30+DZ30+EE30+EJ30+EN30+ES30+EX30+FC30+FM30+FR30+FW30)/F30</f>
        <v>0.657473590779803</v>
      </c>
      <c r="HW30" s="65" t="n">
        <f aca="false">(U30+AO30+AT30)/F30</f>
        <v>0.082640182359784</v>
      </c>
      <c r="HX30" s="65" t="n">
        <f aca="false">(FY30+GD30)/E30</f>
        <v>0.955183538233499</v>
      </c>
      <c r="HY30" s="65" t="n">
        <f aca="false">(FZ30+GE30)/E30</f>
        <v>0.858509896242044</v>
      </c>
      <c r="HZ30" s="65" t="n">
        <f aca="false">(GB30+GG30)/E30</f>
        <v>0.237705990060162</v>
      </c>
      <c r="IA30" s="65" t="n">
        <f aca="false">(GI30+GN30+GS30+GX30)/D30</f>
        <v>0.833891425672248</v>
      </c>
      <c r="IB30" s="65" t="n">
        <f aca="false">(GJ30+GO30+GT30+GY30)/D30</f>
        <v>0.571689497716895</v>
      </c>
      <c r="IC30" s="46" t="n">
        <f aca="false">HC30/C30</f>
        <v>0</v>
      </c>
      <c r="ID30" s="46" t="n">
        <f aca="false">HD30/C30</f>
        <v>0</v>
      </c>
    </row>
    <row r="31" s="48" customFormat="true" ht="13.8" hidden="false" customHeight="false" outlineLevel="0" collapsed="false">
      <c r="A31" s="49" t="s">
        <v>118</v>
      </c>
      <c r="B31" s="50" t="n">
        <v>42166</v>
      </c>
      <c r="C31" s="29" t="n">
        <v>1499</v>
      </c>
      <c r="D31" s="51" t="n">
        <v>4993</v>
      </c>
      <c r="E31" s="52" t="n">
        <v>4291.8</v>
      </c>
      <c r="F31" s="53" t="n">
        <v>24727.2</v>
      </c>
      <c r="G31" s="54" t="n">
        <v>4477</v>
      </c>
      <c r="H31" s="68" t="n">
        <v>36845</v>
      </c>
      <c r="I31" s="68" t="n">
        <v>38337</v>
      </c>
      <c r="J31" s="67" t="n">
        <v>370</v>
      </c>
      <c r="K31" s="67" t="n">
        <v>19461</v>
      </c>
      <c r="L31" s="35" t="n">
        <f aca="false">Q31+V31+AA31+AF31+AK31+AP31+AU31+AZ31+BE31+BJ31+BO31+BT31+BY31+CD31+CI31+CN31+CS31+CX31+DC31+DH31+DM31+DR31+DW31+EB31+EB31+EG31+EK31+EP31+EU31+EZ31+FE31+FJ31+FO31+FT31+FY31+GD31+GI31+GN31+GS31+GX31+HC31</f>
        <v>33969</v>
      </c>
      <c r="M31" s="35" t="n">
        <f aca="false">R31+W31+AB31+AG31+AL31+AQ31+AV31+BA31+BF31+BK31+BP31+BU31+BZ31+CE31+CJ31+CO31+CT31+DD31+DI31+DN31+DS31+DX31+EC31+EH31+EL31+EQ31+EV31+FA31+CY31+FK31+FP31+FU31+FZ31+GE31+FF31+GJ31+GO31+GT31+GY31+HD31</f>
        <v>29965</v>
      </c>
      <c r="N31" s="56" t="n">
        <v>370</v>
      </c>
      <c r="O31" s="57" t="n">
        <f aca="false">T31+Y31+AD31+AI31+DZ31+FH31+AN31+AS31+AX31+BC31+BH31+BM31+BR31+BW31+CB31+CG31+CL31+CQ31+CV31+DF31+DK31+DP31+DU31+EE31+EJ31+EN31+ES31+EX31+FC31+FM31+FR31+FW31+GB31+GG31+DA31+GL31+GQ31+GV31+HA31</f>
        <v>13100</v>
      </c>
      <c r="P31" s="57" t="n">
        <f aca="false">U31+Z31+AE31+AJ31+EA31+FI31+AO31+AT31+AY31+BD31+BI31+BN31+BS31+BX31+CC31+CH31+CM31+CR31+CW31+DG31+DL31+DQ31+DV31+EF31+EO31+ET31+EY31+FD31+FN31+FS31+FX31+GC31+GH31+DB31+GM31+GR31+GW31+HB31</f>
        <v>2773</v>
      </c>
      <c r="Q31" s="37" t="n">
        <v>843</v>
      </c>
      <c r="R31" s="37" t="n">
        <v>794</v>
      </c>
      <c r="S31" s="37" t="n">
        <v>2</v>
      </c>
      <c r="T31" s="37" t="n">
        <v>493</v>
      </c>
      <c r="U31" s="37" t="n">
        <v>91</v>
      </c>
      <c r="V31" s="37" t="n">
        <v>723</v>
      </c>
      <c r="W31" s="37" t="n">
        <v>676</v>
      </c>
      <c r="X31" s="37" t="n">
        <v>0</v>
      </c>
      <c r="Y31" s="37" t="n">
        <v>587</v>
      </c>
      <c r="Z31" s="37" t="n">
        <v>187</v>
      </c>
      <c r="AA31" s="37" t="n">
        <v>1492</v>
      </c>
      <c r="AB31" s="37" t="n">
        <v>1456</v>
      </c>
      <c r="AC31" s="37" t="n">
        <v>0</v>
      </c>
      <c r="AD31" s="37" t="n">
        <v>1186</v>
      </c>
      <c r="AE31" s="37" t="n">
        <v>564</v>
      </c>
      <c r="AF31" s="37" t="n">
        <v>2460</v>
      </c>
      <c r="AG31" s="37" t="n">
        <v>2475</v>
      </c>
      <c r="AH31" s="37" t="n">
        <v>7</v>
      </c>
      <c r="AI31" s="37" t="n">
        <v>1840</v>
      </c>
      <c r="AJ31" s="37" t="n">
        <v>525</v>
      </c>
      <c r="AK31" s="37" t="n">
        <v>989</v>
      </c>
      <c r="AL31" s="37" t="n">
        <v>979</v>
      </c>
      <c r="AM31" s="37" t="n">
        <v>19</v>
      </c>
      <c r="AN31" s="37" t="n">
        <v>903</v>
      </c>
      <c r="AO31" s="37" t="n">
        <v>234</v>
      </c>
      <c r="AP31" s="37" t="n">
        <v>1305</v>
      </c>
      <c r="AQ31" s="37" t="n">
        <v>1236</v>
      </c>
      <c r="AR31" s="37" t="n">
        <v>17</v>
      </c>
      <c r="AS31" s="37" t="n">
        <v>953</v>
      </c>
      <c r="AT31" s="37" t="n">
        <v>244</v>
      </c>
      <c r="AU31" s="37" t="n">
        <v>1503</v>
      </c>
      <c r="AV31" s="37" t="n">
        <v>1433</v>
      </c>
      <c r="AW31" s="37" t="n">
        <v>36</v>
      </c>
      <c r="AX31" s="37" t="n">
        <v>959</v>
      </c>
      <c r="AY31" s="37" t="n">
        <v>226</v>
      </c>
      <c r="AZ31" s="37" t="n">
        <v>2011</v>
      </c>
      <c r="BA31" s="37" t="n">
        <v>1818</v>
      </c>
      <c r="BB31" s="37" t="n">
        <v>57</v>
      </c>
      <c r="BC31" s="37" t="n">
        <v>1070</v>
      </c>
      <c r="BD31" s="37" t="n">
        <v>246</v>
      </c>
      <c r="BE31" s="37" t="n">
        <v>2118</v>
      </c>
      <c r="BF31" s="37" t="n">
        <v>1965</v>
      </c>
      <c r="BG31" s="37" t="n">
        <v>128</v>
      </c>
      <c r="BH31" s="37" t="n">
        <v>1035</v>
      </c>
      <c r="BI31" s="37" t="n">
        <v>170</v>
      </c>
      <c r="BJ31" s="37" t="n">
        <v>2095</v>
      </c>
      <c r="BK31" s="37" t="n">
        <v>1911</v>
      </c>
      <c r="BL31" s="37" t="n">
        <v>48</v>
      </c>
      <c r="BM31" s="37" t="n">
        <v>888</v>
      </c>
      <c r="BN31" s="37" t="n">
        <v>115</v>
      </c>
      <c r="BO31" s="37" t="n">
        <v>625</v>
      </c>
      <c r="BP31" s="37" t="n">
        <v>587</v>
      </c>
      <c r="BQ31" s="37" t="n">
        <v>2</v>
      </c>
      <c r="BR31" s="37" t="n">
        <v>88</v>
      </c>
      <c r="BS31" s="37" t="n">
        <v>0</v>
      </c>
      <c r="BT31" s="37" t="n">
        <v>8</v>
      </c>
      <c r="BU31" s="37" t="n">
        <v>4</v>
      </c>
      <c r="BV31" s="37" t="n">
        <v>0</v>
      </c>
      <c r="BW31" s="37" t="n">
        <v>0</v>
      </c>
      <c r="BX31" s="37" t="n">
        <v>0</v>
      </c>
      <c r="BY31" s="37" t="n">
        <v>2</v>
      </c>
      <c r="BZ31" s="37" t="n">
        <v>0</v>
      </c>
      <c r="CA31" s="37" t="n">
        <v>30</v>
      </c>
      <c r="CB31" s="37" t="n">
        <v>0</v>
      </c>
      <c r="CC31" s="37" t="n">
        <v>0</v>
      </c>
      <c r="CD31" s="37" t="n">
        <v>0</v>
      </c>
      <c r="CE31" s="37" t="n">
        <v>0</v>
      </c>
      <c r="CF31" s="37" t="n">
        <v>0</v>
      </c>
      <c r="CG31" s="37" t="n">
        <v>0</v>
      </c>
      <c r="CH31" s="37" t="n">
        <v>0</v>
      </c>
      <c r="CI31" s="37" t="n">
        <v>0</v>
      </c>
      <c r="CJ31" s="37" t="n">
        <v>0</v>
      </c>
      <c r="CK31" s="37" t="n">
        <v>0</v>
      </c>
      <c r="CL31" s="37" t="n">
        <v>0</v>
      </c>
      <c r="CM31" s="37" t="n">
        <v>0</v>
      </c>
      <c r="CN31" s="37" t="n">
        <v>0</v>
      </c>
      <c r="CO31" s="37" t="n">
        <v>0</v>
      </c>
      <c r="CP31" s="37" t="n">
        <v>0</v>
      </c>
      <c r="CQ31" s="37" t="n">
        <v>0</v>
      </c>
      <c r="CR31" s="37" t="n">
        <v>0</v>
      </c>
      <c r="CS31" s="37" t="n">
        <v>300</v>
      </c>
      <c r="CT31" s="37" t="n">
        <v>300</v>
      </c>
      <c r="CU31" s="37" t="n">
        <v>1</v>
      </c>
      <c r="CV31" s="37" t="n">
        <v>19</v>
      </c>
      <c r="CW31" s="37" t="n">
        <v>0</v>
      </c>
      <c r="CX31" s="37" t="n">
        <v>15</v>
      </c>
      <c r="CY31" s="37" t="n">
        <v>6</v>
      </c>
      <c r="CZ31" s="37" t="n">
        <v>0</v>
      </c>
      <c r="DA31" s="37" t="n">
        <v>0</v>
      </c>
      <c r="DB31" s="37" t="n">
        <v>0</v>
      </c>
      <c r="DC31" s="37" t="n">
        <v>273</v>
      </c>
      <c r="DD31" s="37" t="n">
        <v>246</v>
      </c>
      <c r="DE31" s="37" t="n">
        <v>0</v>
      </c>
      <c r="DF31" s="37" t="n">
        <v>70</v>
      </c>
      <c r="DG31" s="37" t="n">
        <v>0</v>
      </c>
      <c r="DH31" s="37" t="n">
        <v>56</v>
      </c>
      <c r="DI31" s="37" t="n">
        <v>46</v>
      </c>
      <c r="DJ31" s="37" t="n">
        <v>0</v>
      </c>
      <c r="DK31" s="37" t="n">
        <v>6</v>
      </c>
      <c r="DL31" s="37" t="n">
        <v>0</v>
      </c>
      <c r="DM31" s="37" t="n">
        <v>0</v>
      </c>
      <c r="DN31" s="37" t="n">
        <v>0</v>
      </c>
      <c r="DO31" s="37" t="n">
        <v>0</v>
      </c>
      <c r="DP31" s="37" t="n">
        <v>0</v>
      </c>
      <c r="DQ31" s="37" t="n">
        <v>0</v>
      </c>
      <c r="DR31" s="37" t="n">
        <v>0</v>
      </c>
      <c r="DS31" s="37" t="n">
        <v>0</v>
      </c>
      <c r="DT31" s="37" t="n">
        <v>0</v>
      </c>
      <c r="DU31" s="37" t="n">
        <v>0</v>
      </c>
      <c r="DV31" s="37" t="n">
        <v>0</v>
      </c>
      <c r="DW31" s="37" t="n">
        <v>2559</v>
      </c>
      <c r="DX31" s="37" t="n">
        <v>2351</v>
      </c>
      <c r="DY31" s="37" t="n">
        <v>8</v>
      </c>
      <c r="DZ31" s="37" t="n">
        <v>281</v>
      </c>
      <c r="EA31" s="37" t="n">
        <v>0</v>
      </c>
      <c r="EB31" s="37" t="n">
        <v>156</v>
      </c>
      <c r="EC31" s="37" t="n">
        <v>64</v>
      </c>
      <c r="ED31" s="37" t="n">
        <v>2</v>
      </c>
      <c r="EE31" s="37" t="n">
        <v>10</v>
      </c>
      <c r="EF31" s="37" t="n">
        <v>0</v>
      </c>
      <c r="EG31" s="37" t="n">
        <v>68</v>
      </c>
      <c r="EH31" s="37" t="n">
        <v>48</v>
      </c>
      <c r="EI31" s="37" t="n">
        <v>0</v>
      </c>
      <c r="EJ31" s="37" t="n">
        <v>0</v>
      </c>
      <c r="EK31" s="37" t="n">
        <v>72</v>
      </c>
      <c r="EL31" s="37" t="n">
        <v>88</v>
      </c>
      <c r="EM31" s="37" t="n">
        <v>1</v>
      </c>
      <c r="EN31" s="37" t="n">
        <v>2</v>
      </c>
      <c r="EO31" s="37" t="n">
        <v>0</v>
      </c>
      <c r="EP31" s="37" t="n">
        <v>0</v>
      </c>
      <c r="EQ31" s="37" t="n">
        <v>0</v>
      </c>
      <c r="ER31" s="37" t="n">
        <v>0</v>
      </c>
      <c r="ES31" s="37" t="n">
        <v>0</v>
      </c>
      <c r="ET31" s="37" t="n">
        <v>0</v>
      </c>
      <c r="EU31" s="37" t="n">
        <v>1151</v>
      </c>
      <c r="EV31" s="37" t="n">
        <v>974</v>
      </c>
      <c r="EW31" s="37" t="n">
        <v>12</v>
      </c>
      <c r="EX31" s="37" t="n">
        <v>292</v>
      </c>
      <c r="EY31" s="37" t="n">
        <v>0</v>
      </c>
      <c r="EZ31" s="37" t="n">
        <v>19</v>
      </c>
      <c r="FA31" s="37" t="n">
        <v>19</v>
      </c>
      <c r="FB31" s="37" t="n">
        <v>0</v>
      </c>
      <c r="FC31" s="37" t="n">
        <v>0</v>
      </c>
      <c r="FD31" s="37" t="n">
        <v>0</v>
      </c>
      <c r="FE31" s="37" t="n">
        <v>0</v>
      </c>
      <c r="FF31" s="37" t="n">
        <v>0</v>
      </c>
      <c r="FG31" s="37" t="n">
        <v>0</v>
      </c>
      <c r="FH31" s="37" t="n">
        <v>0</v>
      </c>
      <c r="FI31" s="37" t="n">
        <v>0</v>
      </c>
      <c r="FJ31" s="37" t="n">
        <v>2377</v>
      </c>
      <c r="FK31" s="37" t="n">
        <v>2183</v>
      </c>
      <c r="FL31" s="37" t="n">
        <v>0</v>
      </c>
      <c r="FM31" s="37" t="n">
        <v>848</v>
      </c>
      <c r="FN31" s="37" t="n">
        <v>87</v>
      </c>
      <c r="FO31" s="37" t="n">
        <v>2825</v>
      </c>
      <c r="FP31" s="37" t="n">
        <v>2461</v>
      </c>
      <c r="FQ31" s="37" t="n">
        <v>0</v>
      </c>
      <c r="FR31" s="37" t="n">
        <v>805</v>
      </c>
      <c r="FS31" s="37" t="n">
        <v>69</v>
      </c>
      <c r="FT31" s="37" t="n">
        <v>1298</v>
      </c>
      <c r="FU31" s="37" t="n">
        <v>1109</v>
      </c>
      <c r="FV31" s="37" t="n">
        <v>0</v>
      </c>
      <c r="FW31" s="37" t="n">
        <v>315</v>
      </c>
      <c r="FX31" s="37" t="n">
        <v>15</v>
      </c>
      <c r="FY31" s="37" t="n">
        <v>2069</v>
      </c>
      <c r="FZ31" s="37" t="n">
        <v>1748</v>
      </c>
      <c r="GA31" s="37" t="n">
        <v>0</v>
      </c>
      <c r="GB31" s="37" t="n">
        <v>212</v>
      </c>
      <c r="GC31" s="37" t="n">
        <v>0</v>
      </c>
      <c r="GD31" s="37" t="n">
        <v>2175</v>
      </c>
      <c r="GE31" s="37" t="n">
        <v>1755</v>
      </c>
      <c r="GF31" s="37" t="n">
        <v>0</v>
      </c>
      <c r="GG31" s="37" t="n">
        <v>238</v>
      </c>
      <c r="GH31" s="37" t="n">
        <v>0</v>
      </c>
      <c r="GI31" s="37" t="n">
        <v>9</v>
      </c>
      <c r="GJ31" s="37" t="n">
        <v>3</v>
      </c>
      <c r="GK31" s="37" t="n">
        <v>0</v>
      </c>
      <c r="GL31" s="37" t="n">
        <v>0</v>
      </c>
      <c r="GM31" s="37" t="n">
        <v>0</v>
      </c>
      <c r="GN31" s="37" t="n">
        <v>4</v>
      </c>
      <c r="GO31" s="37" t="n">
        <v>14</v>
      </c>
      <c r="GP31" s="37" t="n">
        <v>0</v>
      </c>
      <c r="GQ31" s="37" t="n">
        <v>0</v>
      </c>
      <c r="GR31" s="37" t="n">
        <v>0</v>
      </c>
      <c r="GS31" s="37" t="n">
        <v>1470</v>
      </c>
      <c r="GT31" s="37" t="n">
        <v>778</v>
      </c>
      <c r="GU31" s="37" t="n">
        <v>0</v>
      </c>
      <c r="GV31" s="37" t="n">
        <v>0</v>
      </c>
      <c r="GW31" s="37" t="n">
        <v>0</v>
      </c>
      <c r="GX31" s="37" t="n">
        <v>730</v>
      </c>
      <c r="GY31" s="37" t="n">
        <v>438</v>
      </c>
      <c r="GZ31" s="37" t="n">
        <v>0</v>
      </c>
      <c r="HA31" s="37" t="n">
        <v>0</v>
      </c>
      <c r="HB31" s="37" t="n">
        <v>0</v>
      </c>
      <c r="HC31" s="37" t="n">
        <v>13</v>
      </c>
      <c r="HD31" s="37" t="n">
        <v>0</v>
      </c>
      <c r="HE31" s="37" t="n">
        <v>0</v>
      </c>
      <c r="HF31" s="37" t="n">
        <v>0</v>
      </c>
      <c r="HG31" s="37" t="n">
        <v>0</v>
      </c>
      <c r="HH31" s="58" t="n">
        <f aca="false">(L31+N31)/B31</f>
        <v>0.814376511881611</v>
      </c>
      <c r="HI31" s="59" t="n">
        <f aca="false">(M31+N31)/B31</f>
        <v>0.719418488829863</v>
      </c>
      <c r="HJ31" s="40" t="n">
        <f aca="false">O31/(E31+F31+G31)</f>
        <v>0.391091473608789</v>
      </c>
      <c r="HK31" s="60" t="n">
        <f aca="false">P31/(F31+G31)</f>
        <v>0.0949520959314071</v>
      </c>
      <c r="HL31" s="61" t="n">
        <f aca="false">L31/H31</f>
        <v>0.921943275885466</v>
      </c>
      <c r="HM31" s="62" t="n">
        <f aca="false">M31/I31</f>
        <v>0.781620888436758</v>
      </c>
      <c r="HN31" s="63" t="n">
        <f aca="false">N31/J31</f>
        <v>1</v>
      </c>
      <c r="HO31" s="64" t="n">
        <f aca="false">O31/K31</f>
        <v>0.673141154103078</v>
      </c>
      <c r="HP31" s="65" t="n">
        <f aca="false">(V31+AA31+AF31+FE31+X31+AC31+AH31+FG31)/G31</f>
        <v>1.04578959124414</v>
      </c>
      <c r="HQ31" s="65" t="n">
        <f aca="false">(W31+AB31+AG31+FF31+X31+AC31+AH31+FG31)/G31</f>
        <v>1.03060084878267</v>
      </c>
      <c r="HR31" s="65" t="n">
        <f aca="false">(Y31+AD31+AI31+FH31)/G31</f>
        <v>0.807013625195443</v>
      </c>
      <c r="HS31" s="65" t="n">
        <f aca="false">P31/G31</f>
        <v>0.619387983024347</v>
      </c>
      <c r="HT31" s="65" t="n">
        <f aca="false">(Q31+AK31+AP31+AU31+AZ31+BE31+BJ31+BO31+BT31+BY31+CD31+CN31+CS31+CX31+DC31+DH31+DM31+DR31+DW31+EB31+EG31+EK31+EP31+EU31+EZ31+FJ31+FO31+FT31+S31+AM31+AR31+AW31+BB31+BG31+BL31+BQ31+BV31+CA31+CF31+CP31+CU31+CZ31+DE31+DJ31+DO31+DT31+DY31+ED31+EI31+EM31+ER31+EW31+FB31+FL31+FQ31+FV31)/F31</f>
        <v>0.931403474716102</v>
      </c>
      <c r="HU31" s="65" t="n">
        <f aca="false">(R31+AL31+AQ31+AV31+BA31+BF31+BK31+BP31+BU31+BZ31+CE31+CO31+CT31+CY31+DD31+DI31+DN31+DS31+DX31+EC31+EH31+EL31+EQ31+EV31+FA31+FK31+FP31+FU31+S31+AM31+AR31+AW31+BB31+BG31+BL31+BQ31+BV31+CA31+CF31+CP31+CU31+CZ31+DE31+DJ31+DO31+DT31+DY31+ED31+EI31+EM31+ER31+EW31+FB31+FL31+FQ31+FV31)/F31</f>
        <v>0.848660584295836</v>
      </c>
      <c r="HV31" s="66" t="n">
        <f aca="false">(T31+AN31+AS31+AX31+BC31+BH31+BM31+BR31+BW31+CB31+CG31+CQ31+CV31+DA31+DF31+DK31+DP31+DU31+DZ31+EE31+EJ31+EN31+ES31+EX31+FC31+FM31+FR31+FW31)/F31</f>
        <v>0.365467986670549</v>
      </c>
      <c r="HW31" s="65" t="n">
        <f aca="false">(U31+AO31+AT31)/F31</f>
        <v>0.023011097091462</v>
      </c>
      <c r="HX31" s="65" t="n">
        <f aca="false">(FY31+GD31)/E31</f>
        <v>0.988862481942308</v>
      </c>
      <c r="HY31" s="65" t="n">
        <f aca="false">(FZ31+GE31)/E31</f>
        <v>0.816207651801109</v>
      </c>
      <c r="HZ31" s="65" t="n">
        <f aca="false">(GB31+GG31)/E31</f>
        <v>0.104851111421781</v>
      </c>
      <c r="IA31" s="65" t="n">
        <f aca="false">(GI31+GN31+GS31+GX31)/D31</f>
        <v>0.443220508712197</v>
      </c>
      <c r="IB31" s="65" t="n">
        <f aca="false">(GJ31+GO31+GT31+GY31)/D31</f>
        <v>0.246945724013619</v>
      </c>
      <c r="IC31" s="46" t="n">
        <f aca="false">HC31/C31</f>
        <v>0.00867244829886591</v>
      </c>
      <c r="ID31" s="46" t="n">
        <f aca="false">HD31/C31</f>
        <v>0</v>
      </c>
    </row>
    <row r="32" s="48" customFormat="true" ht="13.8" hidden="false" customHeight="false" outlineLevel="0" collapsed="false">
      <c r="A32" s="49" t="s">
        <v>119</v>
      </c>
      <c r="B32" s="50" t="n">
        <v>4886</v>
      </c>
      <c r="C32" s="29" t="n">
        <v>142</v>
      </c>
      <c r="D32" s="51" t="n">
        <v>439.2</v>
      </c>
      <c r="E32" s="52" t="n">
        <v>375.6</v>
      </c>
      <c r="F32" s="53" t="n">
        <v>2944.2</v>
      </c>
      <c r="G32" s="54" t="n">
        <v>825</v>
      </c>
      <c r="H32" s="55" t="n">
        <v>4604</v>
      </c>
      <c r="I32" s="55" t="n">
        <v>4695</v>
      </c>
      <c r="J32" s="55" t="n">
        <v>55</v>
      </c>
      <c r="K32" s="55" t="n">
        <f aca="false">300+3276</f>
        <v>3576</v>
      </c>
      <c r="L32" s="35" t="n">
        <f aca="false">Q32+V32+AA32+AF32+AK32+AP32+AU32+AZ32+BE32+BJ32+BO32+BT32+BY32+CD32+CI32+CN32+CS32+CX32+DC32+DH32+DM32+DR32+DW32+EB32+EB32+EG32+EK32+EP32+EU32+EZ32+FE32+FJ32+FO32+FT32+FY32+GD32+GI32+GN32+GS32+GX32+HC32</f>
        <v>4510</v>
      </c>
      <c r="M32" s="35" t="n">
        <f aca="false">R32+W32+AB32+AG32+AL32+AQ32+AV32+BA32+BF32+BK32+BP32+BU32+BZ32+CE32+CJ32+CO32+CT32+DD32+DI32+DN32+DS32+DX32+EC32+EH32+EL32+EQ32+EV32+FA32+CY32+FK32+FP32+FU32+FZ32+GE32+FF32+GJ32+GO32+GT32+GY32+HD32</f>
        <v>4233</v>
      </c>
      <c r="N32" s="56" t="n">
        <v>56</v>
      </c>
      <c r="O32" s="57" t="n">
        <f aca="false">T32+Y32+AD32+AI32+DZ32+FH32+AN32+AS32+AX32+BC32+BH32+BM32+BR32+BW32+CB32+CG32+CL32+CQ32+CV32+DF32+DK32+DP32+DU32+EE32+EJ32+EN32+ES32+EX32+FC32+FM32+FR32+FW32+GB32+GG32+DA32+GL32+GQ32+GV32+HA32</f>
        <v>2488</v>
      </c>
      <c r="P32" s="57" t="n">
        <f aca="false">U32+Z32+AE32+AJ32+EA32+FI32+AO32+AT32+AY32+BD32+BI32+BN32+BS32+BX32+CC32+CH32+CM32+CR32+CW32+DG32+DL32+DQ32+DV32+EF32+EO32+ET32+EY32+FD32+FN32+FS32+FX32+GC32+GH32+DB32+GM32+GR32+GW32+HB32</f>
        <v>797</v>
      </c>
      <c r="Q32" s="37" t="n">
        <v>134</v>
      </c>
      <c r="R32" s="37" t="n">
        <v>130</v>
      </c>
      <c r="S32" s="37" t="n">
        <v>1</v>
      </c>
      <c r="T32" s="37" t="n">
        <v>130</v>
      </c>
      <c r="U32" s="37" t="n">
        <v>12</v>
      </c>
      <c r="V32" s="37" t="n">
        <v>106</v>
      </c>
      <c r="W32" s="37" t="n">
        <v>107</v>
      </c>
      <c r="X32" s="37" t="n">
        <v>0</v>
      </c>
      <c r="Y32" s="37" t="n">
        <v>122</v>
      </c>
      <c r="Z32" s="37" t="n">
        <v>91</v>
      </c>
      <c r="AA32" s="37" t="n">
        <v>289</v>
      </c>
      <c r="AB32" s="37" t="n">
        <v>289</v>
      </c>
      <c r="AC32" s="37" t="n">
        <v>1</v>
      </c>
      <c r="AD32" s="37" t="n">
        <v>278</v>
      </c>
      <c r="AE32" s="37" t="n">
        <v>209</v>
      </c>
      <c r="AF32" s="37" t="n">
        <v>417</v>
      </c>
      <c r="AG32" s="37" t="n">
        <v>445</v>
      </c>
      <c r="AH32" s="37" t="n">
        <v>2</v>
      </c>
      <c r="AI32" s="37" t="n">
        <v>347</v>
      </c>
      <c r="AJ32" s="37" t="n">
        <v>172</v>
      </c>
      <c r="AK32" s="37" t="n">
        <v>170</v>
      </c>
      <c r="AL32" s="37" t="n">
        <v>182</v>
      </c>
      <c r="AM32" s="37" t="n">
        <v>0</v>
      </c>
      <c r="AN32" s="37" t="n">
        <v>142</v>
      </c>
      <c r="AO32" s="37" t="n">
        <v>95</v>
      </c>
      <c r="AP32" s="37" t="n">
        <v>191</v>
      </c>
      <c r="AQ32" s="37" t="n">
        <v>226</v>
      </c>
      <c r="AR32" s="37" t="n">
        <v>4</v>
      </c>
      <c r="AS32" s="37" t="n">
        <v>147</v>
      </c>
      <c r="AT32" s="37" t="n">
        <v>72</v>
      </c>
      <c r="AU32" s="37" t="n">
        <v>241</v>
      </c>
      <c r="AV32" s="37" t="n">
        <v>256</v>
      </c>
      <c r="AW32" s="37" t="n">
        <v>17</v>
      </c>
      <c r="AX32" s="37" t="n">
        <v>167</v>
      </c>
      <c r="AY32" s="37" t="n">
        <v>60</v>
      </c>
      <c r="AZ32" s="37" t="n">
        <v>253</v>
      </c>
      <c r="BA32" s="37" t="n">
        <v>277</v>
      </c>
      <c r="BB32" s="37" t="n">
        <v>28</v>
      </c>
      <c r="BC32" s="37" t="n">
        <v>148</v>
      </c>
      <c r="BD32" s="37" t="n">
        <v>51</v>
      </c>
      <c r="BE32" s="37" t="n">
        <v>261</v>
      </c>
      <c r="BF32" s="37" t="n">
        <v>243</v>
      </c>
      <c r="BG32" s="37" t="n">
        <v>0</v>
      </c>
      <c r="BH32" s="37" t="n">
        <v>131</v>
      </c>
      <c r="BI32" s="37" t="n">
        <v>17</v>
      </c>
      <c r="BJ32" s="37" t="n">
        <v>242</v>
      </c>
      <c r="BK32" s="37" t="n">
        <v>205</v>
      </c>
      <c r="BL32" s="37" t="n">
        <v>0</v>
      </c>
      <c r="BM32" s="37" t="n">
        <v>121</v>
      </c>
      <c r="BN32" s="37" t="n">
        <v>8</v>
      </c>
      <c r="BO32" s="37" t="n">
        <v>119</v>
      </c>
      <c r="BP32" s="37" t="n">
        <v>111</v>
      </c>
      <c r="BQ32" s="37" t="n">
        <v>0</v>
      </c>
      <c r="BR32" s="37" t="n">
        <v>79</v>
      </c>
      <c r="BS32" s="37" t="n">
        <v>0</v>
      </c>
      <c r="BT32" s="37" t="n">
        <v>0</v>
      </c>
      <c r="BU32" s="37" t="n">
        <v>0</v>
      </c>
      <c r="BV32" s="37" t="n">
        <v>0</v>
      </c>
      <c r="BW32" s="37" t="n">
        <v>1</v>
      </c>
      <c r="BX32" s="37" t="n">
        <v>0</v>
      </c>
      <c r="BY32" s="37" t="n">
        <v>0</v>
      </c>
      <c r="BZ32" s="37" t="n">
        <v>0</v>
      </c>
      <c r="CA32" s="37" t="n">
        <v>0</v>
      </c>
      <c r="CB32" s="37" t="n">
        <v>0</v>
      </c>
      <c r="CC32" s="37" t="n">
        <v>0</v>
      </c>
      <c r="CD32" s="37" t="n">
        <v>0</v>
      </c>
      <c r="CE32" s="37" t="n">
        <v>0</v>
      </c>
      <c r="CF32" s="37" t="n">
        <v>0</v>
      </c>
      <c r="CG32" s="37" t="n">
        <v>0</v>
      </c>
      <c r="CH32" s="37" t="n">
        <v>0</v>
      </c>
      <c r="CI32" s="37" t="n">
        <v>0</v>
      </c>
      <c r="CJ32" s="37" t="n">
        <v>0</v>
      </c>
      <c r="CK32" s="37" t="n">
        <v>0</v>
      </c>
      <c r="CL32" s="37" t="n">
        <v>0</v>
      </c>
      <c r="CM32" s="37" t="n">
        <v>0</v>
      </c>
      <c r="CN32" s="37" t="n">
        <v>0</v>
      </c>
      <c r="CO32" s="37" t="n">
        <v>0</v>
      </c>
      <c r="CP32" s="37" t="n">
        <v>0</v>
      </c>
      <c r="CQ32" s="37" t="n">
        <v>0</v>
      </c>
      <c r="CR32" s="37" t="n">
        <v>0</v>
      </c>
      <c r="CS32" s="37" t="n">
        <v>66</v>
      </c>
      <c r="CT32" s="37" t="n">
        <v>68</v>
      </c>
      <c r="CU32" s="37" t="n">
        <v>0</v>
      </c>
      <c r="CV32" s="37" t="n">
        <v>40</v>
      </c>
      <c r="CW32" s="37" t="n">
        <v>0</v>
      </c>
      <c r="CX32" s="37" t="n">
        <v>3</v>
      </c>
      <c r="CY32" s="37" t="n">
        <v>3</v>
      </c>
      <c r="CZ32" s="37" t="n">
        <v>0</v>
      </c>
      <c r="DA32" s="37" t="n">
        <v>3</v>
      </c>
      <c r="DB32" s="37" t="n">
        <v>0</v>
      </c>
      <c r="DC32" s="37" t="n">
        <v>26</v>
      </c>
      <c r="DD32" s="37" t="n">
        <v>22</v>
      </c>
      <c r="DE32" s="37" t="n">
        <v>0</v>
      </c>
      <c r="DF32" s="37" t="n">
        <v>7</v>
      </c>
      <c r="DG32" s="37" t="n">
        <v>0</v>
      </c>
      <c r="DH32" s="37" t="n">
        <v>6</v>
      </c>
      <c r="DI32" s="37" t="n">
        <v>10</v>
      </c>
      <c r="DJ32" s="37" t="n">
        <v>0</v>
      </c>
      <c r="DK32" s="37" t="n">
        <v>2</v>
      </c>
      <c r="DL32" s="37" t="n">
        <v>0</v>
      </c>
      <c r="DM32" s="37" t="n">
        <v>0</v>
      </c>
      <c r="DN32" s="37" t="n">
        <v>0</v>
      </c>
      <c r="DO32" s="37" t="n">
        <v>0</v>
      </c>
      <c r="DP32" s="37" t="n">
        <v>0</v>
      </c>
      <c r="DQ32" s="37" t="n">
        <v>0</v>
      </c>
      <c r="DR32" s="37" t="n">
        <v>0</v>
      </c>
      <c r="DS32" s="37" t="n">
        <v>0</v>
      </c>
      <c r="DT32" s="37" t="n">
        <v>0</v>
      </c>
      <c r="DU32" s="37" t="n">
        <v>0</v>
      </c>
      <c r="DV32" s="37" t="n">
        <v>0</v>
      </c>
      <c r="DW32" s="37" t="n">
        <v>304</v>
      </c>
      <c r="DX32" s="37" t="n">
        <v>296</v>
      </c>
      <c r="DY32" s="37" t="n">
        <v>3</v>
      </c>
      <c r="DZ32" s="37" t="n">
        <v>221</v>
      </c>
      <c r="EA32" s="37" t="n">
        <v>0</v>
      </c>
      <c r="EB32" s="37" t="n">
        <v>9</v>
      </c>
      <c r="EC32" s="37" t="n">
        <v>7</v>
      </c>
      <c r="ED32" s="37" t="n">
        <v>0</v>
      </c>
      <c r="EE32" s="37" t="n">
        <v>0</v>
      </c>
      <c r="EF32" s="37" t="n">
        <v>0</v>
      </c>
      <c r="EG32" s="37" t="n">
        <v>8</v>
      </c>
      <c r="EH32" s="37" t="n">
        <v>6</v>
      </c>
      <c r="EI32" s="37" t="n">
        <v>0</v>
      </c>
      <c r="EJ32" s="37" t="n">
        <v>0</v>
      </c>
      <c r="EK32" s="37" t="n">
        <v>2</v>
      </c>
      <c r="EL32" s="37" t="n">
        <v>2</v>
      </c>
      <c r="EM32" s="37" t="n">
        <v>0</v>
      </c>
      <c r="EN32" s="37" t="n">
        <v>1</v>
      </c>
      <c r="EO32" s="37" t="n">
        <v>0</v>
      </c>
      <c r="EP32" s="37" t="n">
        <v>0</v>
      </c>
      <c r="EQ32" s="37" t="n">
        <v>0</v>
      </c>
      <c r="ER32" s="37" t="n">
        <v>0</v>
      </c>
      <c r="ES32" s="37" t="n">
        <v>0</v>
      </c>
      <c r="ET32" s="37" t="n">
        <v>0</v>
      </c>
      <c r="EU32" s="37" t="n">
        <v>2</v>
      </c>
      <c r="EV32" s="37" t="n">
        <v>4</v>
      </c>
      <c r="EW32" s="37" t="n">
        <v>3</v>
      </c>
      <c r="EX32" s="37" t="n">
        <v>1</v>
      </c>
      <c r="EY32" s="37" t="n">
        <v>0</v>
      </c>
      <c r="EZ32" s="37" t="n">
        <v>0</v>
      </c>
      <c r="FA32" s="37" t="n">
        <v>0</v>
      </c>
      <c r="FB32" s="37" t="n">
        <v>0</v>
      </c>
      <c r="FC32" s="37" t="n">
        <v>0</v>
      </c>
      <c r="FD32" s="37" t="n">
        <v>0</v>
      </c>
      <c r="FE32" s="37" t="n">
        <v>0</v>
      </c>
      <c r="FF32" s="37" t="n">
        <v>0</v>
      </c>
      <c r="FG32" s="37" t="n">
        <v>0</v>
      </c>
      <c r="FH32" s="37" t="n">
        <v>0</v>
      </c>
      <c r="FI32" s="37" t="n">
        <v>0</v>
      </c>
      <c r="FJ32" s="37" t="n">
        <v>273</v>
      </c>
      <c r="FK32" s="37" t="n">
        <v>252</v>
      </c>
      <c r="FL32" s="37" t="n">
        <v>0</v>
      </c>
      <c r="FM32" s="37" t="n">
        <v>116</v>
      </c>
      <c r="FN32" s="37" t="n">
        <v>5</v>
      </c>
      <c r="FO32" s="37" t="n">
        <v>299</v>
      </c>
      <c r="FP32" s="37" t="n">
        <v>275</v>
      </c>
      <c r="FQ32" s="37" t="n">
        <v>0</v>
      </c>
      <c r="FR32" s="37" t="n">
        <v>130</v>
      </c>
      <c r="FS32" s="37" t="n">
        <v>3</v>
      </c>
      <c r="FT32" s="37" t="n">
        <v>139</v>
      </c>
      <c r="FU32" s="37" t="n">
        <v>129</v>
      </c>
      <c r="FV32" s="37" t="n">
        <v>0</v>
      </c>
      <c r="FW32" s="37" t="n">
        <v>57</v>
      </c>
      <c r="FX32" s="37" t="n">
        <v>2</v>
      </c>
      <c r="FY32" s="37" t="n">
        <v>235</v>
      </c>
      <c r="FZ32" s="37" t="n">
        <v>205</v>
      </c>
      <c r="GA32" s="37" t="n">
        <v>0</v>
      </c>
      <c r="GB32" s="37" t="n">
        <v>44</v>
      </c>
      <c r="GC32" s="37" t="n">
        <v>0</v>
      </c>
      <c r="GD32" s="37" t="n">
        <v>240</v>
      </c>
      <c r="GE32" s="37" t="n">
        <v>190</v>
      </c>
      <c r="GF32" s="37" t="n">
        <v>0</v>
      </c>
      <c r="GG32" s="37" t="n">
        <v>53</v>
      </c>
      <c r="GH32" s="37" t="n">
        <v>0</v>
      </c>
      <c r="GI32" s="37" t="n">
        <v>8</v>
      </c>
      <c r="GJ32" s="37" t="n">
        <v>8</v>
      </c>
      <c r="GK32" s="37" t="n">
        <v>0</v>
      </c>
      <c r="GL32" s="37" t="n">
        <v>0</v>
      </c>
      <c r="GM32" s="37" t="n">
        <v>0</v>
      </c>
      <c r="GN32" s="37" t="n">
        <v>8</v>
      </c>
      <c r="GO32" s="37" t="n">
        <v>1</v>
      </c>
      <c r="GP32" s="37" t="n">
        <v>0</v>
      </c>
      <c r="GQ32" s="37" t="n">
        <v>0</v>
      </c>
      <c r="GR32" s="37" t="n">
        <v>0</v>
      </c>
      <c r="GS32" s="37" t="n">
        <v>326</v>
      </c>
      <c r="GT32" s="37" t="n">
        <v>204</v>
      </c>
      <c r="GU32" s="37" t="n">
        <v>0</v>
      </c>
      <c r="GV32" s="37" t="n">
        <v>0</v>
      </c>
      <c r="GW32" s="37" t="n">
        <v>0</v>
      </c>
      <c r="GX32" s="37" t="n">
        <v>124</v>
      </c>
      <c r="GY32" s="37" t="n">
        <v>80</v>
      </c>
      <c r="GZ32" s="37" t="n">
        <v>0</v>
      </c>
      <c r="HA32" s="37" t="n">
        <v>0</v>
      </c>
      <c r="HB32" s="37" t="n">
        <v>0</v>
      </c>
      <c r="HC32" s="37" t="n">
        <v>0</v>
      </c>
      <c r="HD32" s="37" t="n">
        <v>0</v>
      </c>
      <c r="HE32" s="37" t="n">
        <v>0</v>
      </c>
      <c r="HF32" s="37" t="n">
        <v>0</v>
      </c>
      <c r="HG32" s="37" t="n">
        <v>0</v>
      </c>
      <c r="HH32" s="58" t="n">
        <f aca="false">(L32+N32)/B32</f>
        <v>0.934506753990995</v>
      </c>
      <c r="HI32" s="59" t="n">
        <f aca="false">(M32+N32)/B32</f>
        <v>0.877814162914449</v>
      </c>
      <c r="HJ32" s="40" t="n">
        <f aca="false">O32/(E32+F32+G32)</f>
        <v>0.600270218104613</v>
      </c>
      <c r="HK32" s="60" t="n">
        <f aca="false">P32/(F32+G32)</f>
        <v>0.211450705720047</v>
      </c>
      <c r="HL32" s="61" t="n">
        <f aca="false">L32/H32</f>
        <v>0.979582971329279</v>
      </c>
      <c r="HM32" s="62" t="n">
        <f aca="false">M32/I32</f>
        <v>0.901597444089457</v>
      </c>
      <c r="HN32" s="63" t="n">
        <f aca="false">N32/J32</f>
        <v>1.01818181818182</v>
      </c>
      <c r="HO32" s="64" t="n">
        <f aca="false">O32/K32</f>
        <v>0.695749440715884</v>
      </c>
      <c r="HP32" s="65" t="n">
        <f aca="false">(V32+AA32+AF32+FE32+X32+AC32+AH32+FG32)/G32</f>
        <v>0.987878787878788</v>
      </c>
      <c r="HQ32" s="65" t="n">
        <f aca="false">(W32+AB32+AG32+FF32+X32+AC32+AH32+FG32)/G32</f>
        <v>1.0230303030303</v>
      </c>
      <c r="HR32" s="65" t="n">
        <f aca="false">(Y32+AD32+AI32+FH32)/G32</f>
        <v>0.905454545454545</v>
      </c>
      <c r="HS32" s="65" t="n">
        <f aca="false">P32/G32</f>
        <v>0.966060606060606</v>
      </c>
      <c r="HT32" s="65" t="n">
        <f aca="false">(Q32+AK32+AP32+AU32+AZ32+BE32+BJ32+BO32+BT32+BY32+CD32+CN32+CS32+CX32+DC32+DH32+DM32+DR32+DW32+EB32+EG32+EK32+EP32+EU32+EZ32+FJ32+FO32+FT32+S32+AM32+AR32+AW32+BB32+BG32+BL32+BQ32+BV32+CA32+CF32+CP32+CU32+CZ32+DE32+DJ32+DO32+DT32+DY32+ED32+EI32+EM32+ER32+EW32+FB32+FL32+FQ32+FV32)/F32</f>
        <v>0.952380952380952</v>
      </c>
      <c r="HU32" s="65" t="n">
        <f aca="false">(R32+AL32+AQ32+AV32+BA32+BF32+BK32+BP32+BU32+BZ32+CE32+CO32+CT32+CY32+DD32+DI32+DN32+DS32+DX32+EC32+EH32+EL32+EQ32+EV32+FA32+FK32+FP32+FU32+S32+AM32+AR32+AW32+BB32+BG32+BL32+BQ32+BV32+CA32+CF32+CP32+CU32+CZ32+DE32+DJ32+DO32+DT32+DY32+ED32+EI32+EM32+ER32+EW32+FB32+FL32+FQ32+FV32)/F32</f>
        <v>0.937436315467699</v>
      </c>
      <c r="HV32" s="66" t="n">
        <f aca="false">(T32+AN32+AS32+AX32+BC32+BH32+BM32+BR32+BW32+CB32+CG32+CQ32+CV32+DA32+DF32+DK32+DP32+DU32+DZ32+EE32+EJ32+EN32+ES32+EX32+FC32+FM32+FR32+FW32)/F32</f>
        <v>0.558385979213369</v>
      </c>
      <c r="HW32" s="65" t="n">
        <f aca="false">(U32+AO32+AT32)/F32</f>
        <v>0.0607975001698254</v>
      </c>
      <c r="HX32" s="65" t="n">
        <f aca="false">(FY32+GD32)/E32</f>
        <v>1.26464323748669</v>
      </c>
      <c r="HY32" s="65" t="n">
        <f aca="false">(FZ32+GE32)/E32</f>
        <v>1.05165069222577</v>
      </c>
      <c r="HZ32" s="65" t="n">
        <f aca="false">(GB32+GG32)/E32</f>
        <v>0.25825346112886</v>
      </c>
      <c r="IA32" s="65" t="n">
        <f aca="false">(GI32+GN32+GS32+GX32)/D32</f>
        <v>1.06102003642987</v>
      </c>
      <c r="IB32" s="65" t="n">
        <f aca="false">(GJ32+GO32+GT32+GY32)/D32</f>
        <v>0.66712204007286</v>
      </c>
      <c r="IC32" s="46" t="n">
        <f aca="false">HC32/C32</f>
        <v>0</v>
      </c>
      <c r="ID32" s="46" t="n">
        <f aca="false">HD32/C32</f>
        <v>0</v>
      </c>
    </row>
    <row r="33" s="48" customFormat="true" ht="13.8" hidden="false" customHeight="false" outlineLevel="0" collapsed="false">
      <c r="A33" s="49" t="s">
        <v>120</v>
      </c>
      <c r="B33" s="50" t="n">
        <v>34709</v>
      </c>
      <c r="C33" s="29" t="n">
        <v>1101</v>
      </c>
      <c r="D33" s="51" t="n">
        <v>3954.6</v>
      </c>
      <c r="E33" s="52" t="n">
        <v>3400.8</v>
      </c>
      <c r="F33" s="53" t="n">
        <v>21076.6</v>
      </c>
      <c r="G33" s="54" t="n">
        <v>3351</v>
      </c>
      <c r="H33" s="55" t="n">
        <v>30646</v>
      </c>
      <c r="I33" s="68" t="n">
        <v>33237</v>
      </c>
      <c r="J33" s="67" t="n">
        <v>330</v>
      </c>
      <c r="K33" s="67" t="n">
        <f aca="false">998+18272+980</f>
        <v>20250</v>
      </c>
      <c r="L33" s="35" t="n">
        <f aca="false">Q33+V33+AA33+AF33+AK33+AP33+AU33+AZ33+BE33+BJ33+BO33+BT33+BY33+CD33+CI33+CN33+CS33+CX33+DC33+DH33+DM33+DR33+DW33+EB33+EB33+EG33+EK33+EP33+EU33+EZ33+FE33+FJ33+FO33+FT33+FY33+GD33+GI33+GN33+GS33+GX33+HC33</f>
        <v>30749</v>
      </c>
      <c r="M33" s="35" t="n">
        <f aca="false">R33+W33+AB33+AG33+AL33+AQ33+AV33+BA33+BF33+BK33+BP33+BU33+BZ33+CE33+CJ33+CO33+CT33+DD33+DI33+DN33+DS33+DX33+EC33+EH33+EL33+EQ33+EV33+FA33+CY33+FK33+FP33+FU33+FZ33+GE33+FF33+GJ33+GO33+GT33+GY33+HD33</f>
        <v>29230</v>
      </c>
      <c r="N33" s="56" t="n">
        <v>330</v>
      </c>
      <c r="O33" s="57" t="n">
        <f aca="false">T33+Y33+AD33+AI33+DZ33+FH33+AN33+AS33+AX33+BC33+BH33+BM33+BR33+BW33+CB33+CG33+CL33+CQ33+CV33+DF33+DK33+DP33+DU33+EE33+EJ33+EN33+ES33+EX33+FC33+FM33+FR33+FW33+GB33+GG33+DA33+GL33+GQ33+GV33+HA33</f>
        <v>17136</v>
      </c>
      <c r="P33" s="57" t="n">
        <f aca="false">U33+Z33+AE33+AJ33+EA33+FI33+AO33+AT33+AY33+BD33+BI33+BN33+BS33+BX33+CC33+CH33+CM33+CR33+CW33+DG33+DL33+DQ33+DV33+EF33+EO33+ET33+EY33+FD33+FN33+FS33+FX33+GC33+GH33+DB33+GM33+GR33+GW33+HB33</f>
        <v>4230</v>
      </c>
      <c r="Q33" s="37" t="n">
        <v>742</v>
      </c>
      <c r="R33" s="37" t="n">
        <v>710</v>
      </c>
      <c r="S33" s="37" t="n">
        <v>0</v>
      </c>
      <c r="T33" s="37" t="n">
        <v>566</v>
      </c>
      <c r="U33" s="37" t="n">
        <v>143</v>
      </c>
      <c r="V33" s="37" t="n">
        <v>527</v>
      </c>
      <c r="W33" s="37" t="n">
        <v>563</v>
      </c>
      <c r="X33" s="37" t="n">
        <v>0</v>
      </c>
      <c r="Y33" s="37" t="n">
        <v>536</v>
      </c>
      <c r="Z33" s="37" t="n">
        <v>284</v>
      </c>
      <c r="AA33" s="37" t="n">
        <v>1444</v>
      </c>
      <c r="AB33" s="37" t="n">
        <v>1297</v>
      </c>
      <c r="AC33" s="37" t="n">
        <v>0</v>
      </c>
      <c r="AD33" s="37" t="n">
        <v>1180</v>
      </c>
      <c r="AE33" s="37" t="n">
        <v>601</v>
      </c>
      <c r="AF33" s="37" t="n">
        <v>1908</v>
      </c>
      <c r="AG33" s="37" t="n">
        <v>2270</v>
      </c>
      <c r="AH33" s="37" t="n">
        <v>3</v>
      </c>
      <c r="AI33" s="37" t="n">
        <v>1745</v>
      </c>
      <c r="AJ33" s="37" t="n">
        <v>887</v>
      </c>
      <c r="AK33" s="37" t="n">
        <v>955</v>
      </c>
      <c r="AL33" s="37" t="n">
        <v>1214</v>
      </c>
      <c r="AM33" s="37" t="n">
        <v>0</v>
      </c>
      <c r="AN33" s="37" t="n">
        <v>704</v>
      </c>
      <c r="AO33" s="37" t="n">
        <v>428</v>
      </c>
      <c r="AP33" s="37" t="n">
        <v>1220</v>
      </c>
      <c r="AQ33" s="37" t="n">
        <v>1438</v>
      </c>
      <c r="AR33" s="37" t="n">
        <v>0</v>
      </c>
      <c r="AS33" s="37" t="n">
        <v>892</v>
      </c>
      <c r="AT33" s="37" t="n">
        <v>440</v>
      </c>
      <c r="AU33" s="37" t="n">
        <v>1491</v>
      </c>
      <c r="AV33" s="37" t="n">
        <v>1592</v>
      </c>
      <c r="AW33" s="37" t="n">
        <v>180</v>
      </c>
      <c r="AX33" s="37" t="n">
        <v>973</v>
      </c>
      <c r="AY33" s="37" t="n">
        <v>339</v>
      </c>
      <c r="AZ33" s="37" t="n">
        <v>1669</v>
      </c>
      <c r="BA33" s="37" t="n">
        <v>1889</v>
      </c>
      <c r="BB33" s="37" t="n">
        <v>100</v>
      </c>
      <c r="BC33" s="37" t="n">
        <v>1286</v>
      </c>
      <c r="BD33" s="37" t="n">
        <v>335</v>
      </c>
      <c r="BE33" s="37" t="n">
        <v>2029</v>
      </c>
      <c r="BF33" s="37" t="n">
        <v>2098</v>
      </c>
      <c r="BG33" s="37" t="n">
        <v>27</v>
      </c>
      <c r="BH33" s="37" t="n">
        <v>1146</v>
      </c>
      <c r="BI33" s="37" t="n">
        <v>240</v>
      </c>
      <c r="BJ33" s="37" t="n">
        <v>2146</v>
      </c>
      <c r="BK33" s="37" t="n">
        <v>2111</v>
      </c>
      <c r="BL33" s="37" t="n">
        <v>25</v>
      </c>
      <c r="BM33" s="37" t="n">
        <v>2348</v>
      </c>
      <c r="BN33" s="37" t="n">
        <v>159</v>
      </c>
      <c r="BO33" s="37" t="n">
        <v>555</v>
      </c>
      <c r="BP33" s="37" t="n">
        <v>438</v>
      </c>
      <c r="BQ33" s="37" t="n">
        <v>0</v>
      </c>
      <c r="BR33" s="37" t="n">
        <v>252</v>
      </c>
      <c r="BS33" s="37" t="n">
        <v>0</v>
      </c>
      <c r="BT33" s="37" t="n">
        <v>0</v>
      </c>
      <c r="BU33" s="37" t="n">
        <v>0</v>
      </c>
      <c r="BV33" s="37" t="n">
        <v>0</v>
      </c>
      <c r="BW33" s="37" t="n">
        <v>13</v>
      </c>
      <c r="BX33" s="37" t="n">
        <v>0</v>
      </c>
      <c r="BY33" s="37" t="n">
        <v>0</v>
      </c>
      <c r="BZ33" s="37" t="n">
        <v>1</v>
      </c>
      <c r="CA33" s="37" t="n">
        <v>0</v>
      </c>
      <c r="CB33" s="37" t="n">
        <v>0</v>
      </c>
      <c r="CC33" s="37" t="n">
        <v>0</v>
      </c>
      <c r="CD33" s="37" t="n">
        <v>0</v>
      </c>
      <c r="CE33" s="37" t="n">
        <v>2</v>
      </c>
      <c r="CF33" s="37" t="n">
        <v>0</v>
      </c>
      <c r="CG33" s="37" t="n">
        <v>1</v>
      </c>
      <c r="CH33" s="37" t="n">
        <v>0</v>
      </c>
      <c r="CI33" s="37" t="n">
        <v>0</v>
      </c>
      <c r="CJ33" s="37" t="n">
        <v>0</v>
      </c>
      <c r="CK33" s="37" t="n">
        <v>0</v>
      </c>
      <c r="CL33" s="37" t="n">
        <v>0</v>
      </c>
      <c r="CM33" s="37" t="n">
        <v>0</v>
      </c>
      <c r="CN33" s="37" t="n">
        <v>0</v>
      </c>
      <c r="CO33" s="37" t="n">
        <v>0</v>
      </c>
      <c r="CP33" s="37" t="n">
        <v>0</v>
      </c>
      <c r="CQ33" s="37" t="n">
        <v>3</v>
      </c>
      <c r="CR33" s="37" t="n">
        <v>0</v>
      </c>
      <c r="CS33" s="37" t="n">
        <v>211</v>
      </c>
      <c r="CT33" s="37" t="n">
        <v>113</v>
      </c>
      <c r="CU33" s="37" t="n">
        <v>0</v>
      </c>
      <c r="CV33" s="37" t="n">
        <v>117</v>
      </c>
      <c r="CW33" s="37" t="n">
        <v>1</v>
      </c>
      <c r="CX33" s="37" t="n">
        <v>16</v>
      </c>
      <c r="CY33" s="37" t="n">
        <v>3</v>
      </c>
      <c r="CZ33" s="37" t="n">
        <v>0</v>
      </c>
      <c r="DA33" s="37" t="n">
        <v>0</v>
      </c>
      <c r="DB33" s="37" t="n">
        <v>0</v>
      </c>
      <c r="DC33" s="37" t="n">
        <v>266</v>
      </c>
      <c r="DD33" s="37" t="n">
        <v>197</v>
      </c>
      <c r="DE33" s="37" t="n">
        <v>0</v>
      </c>
      <c r="DF33" s="37" t="n">
        <v>87</v>
      </c>
      <c r="DG33" s="37" t="n">
        <v>1</v>
      </c>
      <c r="DH33" s="37" t="n">
        <v>57</v>
      </c>
      <c r="DI33" s="37" t="n">
        <v>13</v>
      </c>
      <c r="DJ33" s="37" t="n">
        <v>0</v>
      </c>
      <c r="DK33" s="37" t="n">
        <v>9</v>
      </c>
      <c r="DL33" s="37" t="n">
        <v>0</v>
      </c>
      <c r="DM33" s="37" t="n">
        <v>0</v>
      </c>
      <c r="DN33" s="37" t="n">
        <v>0</v>
      </c>
      <c r="DO33" s="37" t="n">
        <v>0</v>
      </c>
      <c r="DP33" s="37" t="n">
        <v>0</v>
      </c>
      <c r="DQ33" s="37" t="n">
        <v>0</v>
      </c>
      <c r="DR33" s="37" t="n">
        <v>0</v>
      </c>
      <c r="DS33" s="37" t="n">
        <v>0</v>
      </c>
      <c r="DT33" s="37" t="n">
        <v>0</v>
      </c>
      <c r="DU33" s="37" t="n">
        <v>0</v>
      </c>
      <c r="DV33" s="37" t="n">
        <v>0</v>
      </c>
      <c r="DW33" s="37" t="n">
        <v>2161</v>
      </c>
      <c r="DX33" s="37" t="n">
        <v>1445</v>
      </c>
      <c r="DY33" s="37" t="n">
        <v>0</v>
      </c>
      <c r="DZ33" s="37" t="n">
        <v>1487</v>
      </c>
      <c r="EA33" s="37" t="n">
        <v>14</v>
      </c>
      <c r="EB33" s="37" t="n">
        <v>58</v>
      </c>
      <c r="EC33" s="37" t="n">
        <v>34</v>
      </c>
      <c r="ED33" s="37" t="n">
        <v>0</v>
      </c>
      <c r="EE33" s="37" t="n">
        <v>32</v>
      </c>
      <c r="EF33" s="37" t="n">
        <v>0</v>
      </c>
      <c r="EG33" s="37" t="n">
        <v>61</v>
      </c>
      <c r="EH33" s="37" t="n">
        <v>47</v>
      </c>
      <c r="EI33" s="37" t="n">
        <v>0</v>
      </c>
      <c r="EJ33" s="37" t="n">
        <v>2</v>
      </c>
      <c r="EK33" s="37" t="n">
        <v>52</v>
      </c>
      <c r="EL33" s="37" t="n">
        <v>61</v>
      </c>
      <c r="EM33" s="37" t="n">
        <v>0</v>
      </c>
      <c r="EN33" s="37" t="n">
        <v>26</v>
      </c>
      <c r="EO33" s="37" t="n">
        <v>0</v>
      </c>
      <c r="EP33" s="37" t="n">
        <v>0</v>
      </c>
      <c r="EQ33" s="37" t="n">
        <v>2</v>
      </c>
      <c r="ER33" s="37" t="n">
        <v>0</v>
      </c>
      <c r="ES33" s="37" t="n">
        <v>0</v>
      </c>
      <c r="ET33" s="37" t="n">
        <v>0</v>
      </c>
      <c r="EU33" s="37" t="n">
        <v>753</v>
      </c>
      <c r="EV33" s="37" t="n">
        <v>468</v>
      </c>
      <c r="EW33" s="37" t="n">
        <v>0</v>
      </c>
      <c r="EX33" s="37" t="n">
        <v>350</v>
      </c>
      <c r="EY33" s="37" t="n">
        <v>120</v>
      </c>
      <c r="EZ33" s="37" t="n">
        <v>31</v>
      </c>
      <c r="FA33" s="37" t="n">
        <v>44</v>
      </c>
      <c r="FB33" s="37" t="n">
        <v>0</v>
      </c>
      <c r="FC33" s="37" t="n">
        <v>41</v>
      </c>
      <c r="FD33" s="37" t="n">
        <v>0</v>
      </c>
      <c r="FE33" s="37" t="n">
        <v>0</v>
      </c>
      <c r="FF33" s="37" t="n">
        <v>0</v>
      </c>
      <c r="FG33" s="37" t="n">
        <v>0</v>
      </c>
      <c r="FH33" s="37" t="n">
        <v>0</v>
      </c>
      <c r="FI33" s="37" t="n">
        <v>0</v>
      </c>
      <c r="FJ33" s="37" t="n">
        <v>2141</v>
      </c>
      <c r="FK33" s="37" t="n">
        <v>2212</v>
      </c>
      <c r="FL33" s="37" t="n">
        <v>0</v>
      </c>
      <c r="FM33" s="37" t="n">
        <v>1062</v>
      </c>
      <c r="FN33" s="37" t="n">
        <v>113</v>
      </c>
      <c r="FO33" s="37" t="n">
        <v>2199</v>
      </c>
      <c r="FP33" s="37" t="n">
        <v>2243</v>
      </c>
      <c r="FQ33" s="37" t="n">
        <v>3</v>
      </c>
      <c r="FR33" s="37" t="n">
        <v>989</v>
      </c>
      <c r="FS33" s="37" t="n">
        <v>96</v>
      </c>
      <c r="FT33" s="37" t="n">
        <v>1313</v>
      </c>
      <c r="FU33" s="37" t="n">
        <v>1054</v>
      </c>
      <c r="FV33" s="37" t="n">
        <v>2</v>
      </c>
      <c r="FW33" s="37" t="n">
        <v>549</v>
      </c>
      <c r="FX33" s="37" t="n">
        <v>29</v>
      </c>
      <c r="FY33" s="37" t="n">
        <v>1722</v>
      </c>
      <c r="FZ33" s="37" t="n">
        <v>1934</v>
      </c>
      <c r="GA33" s="37" t="n">
        <v>0</v>
      </c>
      <c r="GB33" s="37" t="n">
        <v>389</v>
      </c>
      <c r="GC33" s="37" t="n">
        <v>0</v>
      </c>
      <c r="GD33" s="37" t="n">
        <v>1625</v>
      </c>
      <c r="GE33" s="37" t="n">
        <v>1556</v>
      </c>
      <c r="GF33" s="37" t="n">
        <v>0</v>
      </c>
      <c r="GG33" s="37" t="n">
        <v>351</v>
      </c>
      <c r="GH33" s="37" t="n">
        <v>0</v>
      </c>
      <c r="GI33" s="37" t="n">
        <v>84</v>
      </c>
      <c r="GJ33" s="37" t="n">
        <v>54</v>
      </c>
      <c r="GK33" s="37" t="n">
        <v>0</v>
      </c>
      <c r="GL33" s="37" t="n">
        <v>0</v>
      </c>
      <c r="GM33" s="37" t="n">
        <v>0</v>
      </c>
      <c r="GN33" s="37" t="n">
        <v>49</v>
      </c>
      <c r="GO33" s="37" t="n">
        <v>17</v>
      </c>
      <c r="GP33" s="37" t="n">
        <v>0</v>
      </c>
      <c r="GQ33" s="37" t="n">
        <v>0</v>
      </c>
      <c r="GR33" s="37" t="n">
        <v>0</v>
      </c>
      <c r="GS33" s="37" t="n">
        <v>2207</v>
      </c>
      <c r="GT33" s="37" t="n">
        <v>1320</v>
      </c>
      <c r="GU33" s="37" t="n">
        <v>0</v>
      </c>
      <c r="GV33" s="37" t="n">
        <v>0</v>
      </c>
      <c r="GW33" s="37" t="n">
        <v>0</v>
      </c>
      <c r="GX33" s="37" t="n">
        <v>999</v>
      </c>
      <c r="GY33" s="37" t="n">
        <v>790</v>
      </c>
      <c r="GZ33" s="37" t="n">
        <v>0</v>
      </c>
      <c r="HA33" s="37" t="n">
        <v>0</v>
      </c>
      <c r="HB33" s="37" t="n">
        <v>0</v>
      </c>
      <c r="HC33" s="37" t="n">
        <v>0</v>
      </c>
      <c r="HD33" s="37" t="n">
        <v>0</v>
      </c>
      <c r="HE33" s="37" t="n">
        <v>0</v>
      </c>
      <c r="HF33" s="37" t="n">
        <v>0</v>
      </c>
      <c r="HG33" s="37" t="n">
        <v>0</v>
      </c>
      <c r="HH33" s="58" t="n">
        <f aca="false">(L33+N33)/B33</f>
        <v>0.895416174479242</v>
      </c>
      <c r="HI33" s="59" t="n">
        <f aca="false">(M33+N33)/B33</f>
        <v>0.851652309199343</v>
      </c>
      <c r="HJ33" s="40" t="n">
        <f aca="false">O33/(E33+F33+G33)</f>
        <v>0.615773813801728</v>
      </c>
      <c r="HK33" s="60" t="n">
        <f aca="false">P33/(F33+G33)</f>
        <v>0.173164780821694</v>
      </c>
      <c r="HL33" s="61" t="n">
        <f aca="false">L33/H33</f>
        <v>1.00336096064739</v>
      </c>
      <c r="HM33" s="62" t="n">
        <f aca="false">M33/I33</f>
        <v>0.879441586184072</v>
      </c>
      <c r="HN33" s="63" t="n">
        <f aca="false">N33/J33</f>
        <v>1</v>
      </c>
      <c r="HO33" s="64" t="n">
        <f aca="false">O33/K33</f>
        <v>0.846222222222222</v>
      </c>
      <c r="HP33" s="65" t="n">
        <f aca="false">(V33+AA33+AF33+FE33+X33+AC33+AH33+FG33)/G33</f>
        <v>1.15846016114593</v>
      </c>
      <c r="HQ33" s="65" t="n">
        <f aca="false">(W33+AB33+AG33+FF33+X33+AC33+AH33+FG33)/G33</f>
        <v>1.23336317517159</v>
      </c>
      <c r="HR33" s="65" t="n">
        <f aca="false">(Y33+AD33+AI33+FH33)/G33</f>
        <v>1.03282602208296</v>
      </c>
      <c r="HS33" s="65" t="n">
        <f aca="false">P33/G33</f>
        <v>1.26230975828111</v>
      </c>
      <c r="HT33" s="65" t="n">
        <f aca="false">(Q33+AK33+AP33+AU33+AZ33+BE33+BJ33+BO33+BT33+BY33+CD33+CN33+CS33+CX33+DC33+DH33+DM33+DR33+DW33+EB33+EG33+EK33+EP33+EU33+EZ33+FJ33+FO33+FT33+S33+AM33+AR33+AW33+BB33+BG33+BL33+BQ33+BV33+CA33+CF33+CP33+CU33+CZ33+DE33+DJ33+DO33+DT33+DY33+ED33+EI33+EM33+ER33+EW33+FB33+FL33+FQ33+FV33)/F33</f>
        <v>0.970887144985434</v>
      </c>
      <c r="HU33" s="65" t="n">
        <f aca="false">(R33+AL33+AQ33+AV33+BA33+BF33+BK33+BP33+BU33+BZ33+CE33+CO33+CT33+CY33+DD33+DI33+DN33+DS33+DX33+EC33+EH33+EL33+EQ33+EV33+FA33+FK33+FP33+FU33+S33+AM33+AR33+AW33+BB33+BG33+BL33+BQ33+BV33+CA33+CF33+CP33+CU33+CZ33+DE33+DJ33+DO33+DT33+DY33+ED33+EI33+EM33+ER33+EW33+FB33+FL33+FQ33+FV33)/F33</f>
        <v>0.937817295009632</v>
      </c>
      <c r="HV33" s="66" t="n">
        <f aca="false">(T33+AN33+AS33+AX33+BC33+BH33+BM33+BR33+BW33+CB33+CG33+CQ33+CV33+DA33+DF33+DK33+DP33+DU33+DZ33+EE33+EJ33+EN33+ES33+EX33+FC33+FM33+FR33+FW33)/F33</f>
        <v>0.613713786853667</v>
      </c>
      <c r="HW33" s="65" t="n">
        <f aca="false">(U33+AO33+AT33)/F33</f>
        <v>0.0479678885588757</v>
      </c>
      <c r="HX33" s="65" t="n">
        <f aca="false">(FY33+GD33)/E33</f>
        <v>0.984180192895789</v>
      </c>
      <c r="HY33" s="65" t="n">
        <f aca="false">(FZ33+GE33)/E33</f>
        <v>1.0262291225594</v>
      </c>
      <c r="HZ33" s="65" t="n">
        <f aca="false">(GB33+GG33)/E33</f>
        <v>0.217595859797695</v>
      </c>
      <c r="IA33" s="65" t="n">
        <f aca="false">(GI33+GN33+GS33+GX33)/D33</f>
        <v>0.844333181611288</v>
      </c>
      <c r="IB33" s="65" t="n">
        <f aca="false">(GJ33+GO33+GT33+GY33)/D33</f>
        <v>0.551509634349871</v>
      </c>
      <c r="IC33" s="46" t="n">
        <f aca="false">HC33/C33</f>
        <v>0</v>
      </c>
      <c r="ID33" s="46" t="n">
        <f aca="false">HD33/C33</f>
        <v>0</v>
      </c>
    </row>
    <row r="34" s="48" customFormat="true" ht="13.8" hidden="false" customHeight="false" outlineLevel="0" collapsed="false">
      <c r="A34" s="49" t="s">
        <v>121</v>
      </c>
      <c r="B34" s="50" t="n">
        <v>18907</v>
      </c>
      <c r="C34" s="29" t="n">
        <v>532</v>
      </c>
      <c r="D34" s="51" t="n">
        <v>1914.6</v>
      </c>
      <c r="E34" s="52" t="n">
        <v>1719</v>
      </c>
      <c r="F34" s="53" t="n">
        <v>11696.4</v>
      </c>
      <c r="G34" s="54" t="n">
        <v>2187</v>
      </c>
      <c r="H34" s="68" t="n">
        <v>15882</v>
      </c>
      <c r="I34" s="68" t="n">
        <f aca="false">30+16482</f>
        <v>16512</v>
      </c>
      <c r="J34" s="67" t="n">
        <v>175</v>
      </c>
      <c r="K34" s="67" t="n">
        <f aca="false">880+11710</f>
        <v>12590</v>
      </c>
      <c r="L34" s="35" t="n">
        <f aca="false">Q34+V34+AA34+AF34+AK34+AP34+AU34+AZ34+BE34+BJ34+BO34+BT34+BY34+CD34+CI34+CN34+CS34+CX34+DC34+DH34+DM34+DR34+DW34+EB34+EB34+EG34+EK34+EP34+EU34+EZ34+FE34+FJ34+FO34+FT34+FY34+GD34+GI34+GN34+GS34+GX34+HC34</f>
        <v>14986</v>
      </c>
      <c r="M34" s="35" t="n">
        <f aca="false">R34+W34+AB34+AG34+AL34+AQ34+AV34+BA34+BF34+BK34+BP34+BU34+BZ34+CE34+CJ34+CO34+CT34+DD34+DI34+DN34+DS34+DX34+EC34+EH34+EL34+EQ34+EV34+FA34+CY34+FK34+FP34+FU34+FZ34+GE34+FF34+GJ34+GO34+GT34+GY34+HD34</f>
        <v>14231</v>
      </c>
      <c r="N34" s="56" t="n">
        <v>175</v>
      </c>
      <c r="O34" s="57" t="n">
        <f aca="false">T34+Y34+AD34+AI34+DZ34+FH34+AN34+AS34+AX34+BC34+BH34+BM34+BR34+BW34+CB34+CG34+CL34+CQ34+CV34+DF34+DK34+DP34+DU34+EE34+EJ34+EN34+ES34+EX34+FC34+FM34+FR34+FW34+GB34+GG34+DA34+GL34+GQ34+GV34+HA34</f>
        <v>9862</v>
      </c>
      <c r="P34" s="57" t="n">
        <f aca="false">U34+Z34+AE34+AJ34+EA34+FI34+AO34+AT34+AY34+BD34+BI34+BN34+BS34+BX34+CC34+CH34+CM34+CR34+CW34+DG34+DL34+DQ34+DV34+EF34+EO34+ET34+EY34+FD34+FN34+FS34+FX34+GC34+GH34+DB34+GM34+GR34+GW34+HB34</f>
        <v>3099</v>
      </c>
      <c r="Q34" s="37" t="n">
        <v>361</v>
      </c>
      <c r="R34" s="37" t="n">
        <v>306</v>
      </c>
      <c r="S34" s="37" t="n">
        <v>2</v>
      </c>
      <c r="T34" s="37" t="n">
        <v>198</v>
      </c>
      <c r="U34" s="37" t="n">
        <v>93</v>
      </c>
      <c r="V34" s="37" t="n">
        <v>304</v>
      </c>
      <c r="W34" s="37" t="n">
        <v>300</v>
      </c>
      <c r="X34" s="37" t="n">
        <v>0</v>
      </c>
      <c r="Y34" s="37" t="n">
        <v>287</v>
      </c>
      <c r="Z34" s="37" t="n">
        <v>233</v>
      </c>
      <c r="AA34" s="37" t="n">
        <v>722</v>
      </c>
      <c r="AB34" s="37" t="n">
        <v>693</v>
      </c>
      <c r="AC34" s="37" t="n">
        <v>2</v>
      </c>
      <c r="AD34" s="37" t="n">
        <v>660</v>
      </c>
      <c r="AE34" s="37" t="n">
        <v>492</v>
      </c>
      <c r="AF34" s="37" t="n">
        <v>1137</v>
      </c>
      <c r="AG34" s="37" t="n">
        <v>1059</v>
      </c>
      <c r="AH34" s="37" t="n">
        <v>0</v>
      </c>
      <c r="AI34" s="37" t="n">
        <v>1090</v>
      </c>
      <c r="AJ34" s="37" t="n">
        <v>626</v>
      </c>
      <c r="AK34" s="37" t="n">
        <v>605</v>
      </c>
      <c r="AL34" s="37" t="n">
        <v>660</v>
      </c>
      <c r="AM34" s="37" t="n">
        <v>6</v>
      </c>
      <c r="AN34" s="37" t="n">
        <v>909</v>
      </c>
      <c r="AO34" s="37" t="n">
        <v>345</v>
      </c>
      <c r="AP34" s="37" t="n">
        <v>565</v>
      </c>
      <c r="AQ34" s="37" t="n">
        <v>764</v>
      </c>
      <c r="AR34" s="37" t="n">
        <v>15</v>
      </c>
      <c r="AS34" s="37" t="n">
        <v>826</v>
      </c>
      <c r="AT34" s="37" t="n">
        <v>296</v>
      </c>
      <c r="AU34" s="37" t="n">
        <v>709</v>
      </c>
      <c r="AV34" s="37" t="n">
        <v>783</v>
      </c>
      <c r="AW34" s="37" t="n">
        <v>23</v>
      </c>
      <c r="AX34" s="37" t="n">
        <v>765</v>
      </c>
      <c r="AY34" s="37" t="n">
        <v>263</v>
      </c>
      <c r="AZ34" s="37" t="n">
        <v>877</v>
      </c>
      <c r="BA34" s="37" t="n">
        <v>880</v>
      </c>
      <c r="BB34" s="37" t="n">
        <v>63</v>
      </c>
      <c r="BC34" s="37" t="n">
        <v>829</v>
      </c>
      <c r="BD34" s="37" t="n">
        <v>274</v>
      </c>
      <c r="BE34" s="37" t="n">
        <v>952</v>
      </c>
      <c r="BF34" s="37" t="n">
        <v>1061</v>
      </c>
      <c r="BG34" s="37" t="n">
        <v>60</v>
      </c>
      <c r="BH34" s="37" t="n">
        <v>804</v>
      </c>
      <c r="BI34" s="37" t="n">
        <v>193</v>
      </c>
      <c r="BJ34" s="37" t="n">
        <v>930</v>
      </c>
      <c r="BK34" s="37" t="n">
        <v>926</v>
      </c>
      <c r="BL34" s="37" t="n">
        <v>0</v>
      </c>
      <c r="BM34" s="37" t="n">
        <v>736</v>
      </c>
      <c r="BN34" s="37" t="n">
        <v>188</v>
      </c>
      <c r="BO34" s="37" t="n">
        <v>376</v>
      </c>
      <c r="BP34" s="37" t="n">
        <v>214</v>
      </c>
      <c r="BQ34" s="37" t="n">
        <v>0</v>
      </c>
      <c r="BR34" s="37" t="n">
        <v>250</v>
      </c>
      <c r="BS34" s="37" t="n">
        <v>0</v>
      </c>
      <c r="BT34" s="37" t="n">
        <v>2</v>
      </c>
      <c r="BU34" s="37" t="n">
        <v>2</v>
      </c>
      <c r="BV34" s="37" t="n">
        <v>0</v>
      </c>
      <c r="BW34" s="37" t="n">
        <v>0</v>
      </c>
      <c r="BX34" s="37" t="n">
        <v>0</v>
      </c>
      <c r="BY34" s="37" t="n">
        <v>0</v>
      </c>
      <c r="BZ34" s="37" t="n">
        <v>0</v>
      </c>
      <c r="CA34" s="37" t="n">
        <v>0</v>
      </c>
      <c r="CB34" s="37" t="n">
        <v>0</v>
      </c>
      <c r="CC34" s="37" t="n">
        <v>0</v>
      </c>
      <c r="CD34" s="37" t="n">
        <v>0</v>
      </c>
      <c r="CE34" s="37" t="n">
        <v>0</v>
      </c>
      <c r="CF34" s="37" t="n">
        <v>0</v>
      </c>
      <c r="CG34" s="37" t="n">
        <v>0</v>
      </c>
      <c r="CH34" s="37" t="n">
        <v>0</v>
      </c>
      <c r="CI34" s="37" t="n">
        <v>0</v>
      </c>
      <c r="CJ34" s="37" t="n">
        <v>0</v>
      </c>
      <c r="CK34" s="37" t="n">
        <v>0</v>
      </c>
      <c r="CL34" s="37" t="n">
        <v>0</v>
      </c>
      <c r="CM34" s="37" t="n">
        <v>0</v>
      </c>
      <c r="CN34" s="37" t="n">
        <v>335</v>
      </c>
      <c r="CO34" s="37" t="n">
        <v>303</v>
      </c>
      <c r="CP34" s="37" t="n">
        <v>0</v>
      </c>
      <c r="CQ34" s="37" t="n">
        <v>175</v>
      </c>
      <c r="CR34" s="37" t="n">
        <v>0</v>
      </c>
      <c r="CS34" s="37" t="n">
        <v>119</v>
      </c>
      <c r="CT34" s="37" t="n">
        <v>65</v>
      </c>
      <c r="CU34" s="37" t="n">
        <v>0</v>
      </c>
      <c r="CV34" s="37" t="n">
        <v>30</v>
      </c>
      <c r="CW34" s="37" t="n">
        <v>0</v>
      </c>
      <c r="CX34" s="37" t="n">
        <v>15</v>
      </c>
      <c r="CY34" s="37" t="n">
        <v>9</v>
      </c>
      <c r="CZ34" s="37" t="n">
        <v>0</v>
      </c>
      <c r="DA34" s="37" t="n">
        <v>0</v>
      </c>
      <c r="DB34" s="37" t="n">
        <v>0</v>
      </c>
      <c r="DC34" s="37" t="n">
        <v>99</v>
      </c>
      <c r="DD34" s="37" t="n">
        <v>76</v>
      </c>
      <c r="DE34" s="37" t="n">
        <v>0</v>
      </c>
      <c r="DF34" s="37" t="n">
        <v>6</v>
      </c>
      <c r="DG34" s="37" t="n">
        <v>0</v>
      </c>
      <c r="DH34" s="37" t="n">
        <v>24</v>
      </c>
      <c r="DI34" s="37" t="n">
        <v>23</v>
      </c>
      <c r="DJ34" s="37" t="n">
        <v>0</v>
      </c>
      <c r="DK34" s="37" t="n">
        <v>0</v>
      </c>
      <c r="DL34" s="37" t="n">
        <v>0</v>
      </c>
      <c r="DM34" s="37" t="n">
        <v>0</v>
      </c>
      <c r="DN34" s="37" t="n">
        <v>0</v>
      </c>
      <c r="DO34" s="37" t="n">
        <v>0</v>
      </c>
      <c r="DP34" s="37" t="n">
        <v>0</v>
      </c>
      <c r="DQ34" s="37" t="n">
        <v>0</v>
      </c>
      <c r="DR34" s="37" t="n">
        <v>0</v>
      </c>
      <c r="DS34" s="37" t="n">
        <v>0</v>
      </c>
      <c r="DT34" s="37" t="n">
        <v>0</v>
      </c>
      <c r="DU34" s="37" t="n">
        <v>0</v>
      </c>
      <c r="DV34" s="37" t="n">
        <v>0</v>
      </c>
      <c r="DW34" s="37" t="n">
        <v>690</v>
      </c>
      <c r="DX34" s="37" t="n">
        <v>438</v>
      </c>
      <c r="DY34" s="37" t="n">
        <v>15</v>
      </c>
      <c r="DZ34" s="37" t="n">
        <v>33</v>
      </c>
      <c r="EA34" s="37" t="n">
        <v>0</v>
      </c>
      <c r="EB34" s="37" t="n">
        <v>23</v>
      </c>
      <c r="EC34" s="37" t="n">
        <v>5</v>
      </c>
      <c r="ED34" s="37" t="n">
        <v>1</v>
      </c>
      <c r="EE34" s="37" t="n">
        <v>0</v>
      </c>
      <c r="EF34" s="37" t="n">
        <v>0</v>
      </c>
      <c r="EG34" s="37" t="n">
        <v>34</v>
      </c>
      <c r="EH34" s="37" t="n">
        <v>22</v>
      </c>
      <c r="EI34" s="37" t="n">
        <v>0</v>
      </c>
      <c r="EJ34" s="37" t="n">
        <v>0</v>
      </c>
      <c r="EK34" s="37" t="n">
        <v>1</v>
      </c>
      <c r="EL34" s="37" t="n">
        <v>1</v>
      </c>
      <c r="EM34" s="37" t="n">
        <v>0</v>
      </c>
      <c r="EN34" s="37" t="n">
        <v>0</v>
      </c>
      <c r="EO34" s="37" t="n">
        <v>0</v>
      </c>
      <c r="EP34" s="37" t="n">
        <v>0</v>
      </c>
      <c r="EQ34" s="37" t="n">
        <v>0</v>
      </c>
      <c r="ER34" s="37" t="n">
        <v>0</v>
      </c>
      <c r="ES34" s="37" t="n">
        <v>0</v>
      </c>
      <c r="ET34" s="37" t="n">
        <v>0</v>
      </c>
      <c r="EU34" s="37" t="n">
        <v>72</v>
      </c>
      <c r="EV34" s="37" t="n">
        <v>47</v>
      </c>
      <c r="EW34" s="37" t="n">
        <v>0</v>
      </c>
      <c r="EX34" s="37" t="n">
        <v>27</v>
      </c>
      <c r="EY34" s="37" t="n">
        <v>0</v>
      </c>
      <c r="EZ34" s="37" t="n">
        <v>74</v>
      </c>
      <c r="FA34" s="37" t="n">
        <v>71</v>
      </c>
      <c r="FB34" s="37" t="n">
        <v>0</v>
      </c>
      <c r="FC34" s="37" t="n">
        <v>59</v>
      </c>
      <c r="FD34" s="37" t="n">
        <v>0</v>
      </c>
      <c r="FE34" s="37" t="n">
        <v>0</v>
      </c>
      <c r="FF34" s="37" t="n">
        <v>0</v>
      </c>
      <c r="FG34" s="37" t="n">
        <v>0</v>
      </c>
      <c r="FH34" s="37" t="n">
        <v>0</v>
      </c>
      <c r="FI34" s="37" t="n">
        <v>0</v>
      </c>
      <c r="FJ34" s="37" t="n">
        <v>964</v>
      </c>
      <c r="FK34" s="37" t="n">
        <v>993</v>
      </c>
      <c r="FL34" s="37" t="n">
        <v>0</v>
      </c>
      <c r="FM34" s="37" t="n">
        <v>719</v>
      </c>
      <c r="FN34" s="37" t="n">
        <v>46</v>
      </c>
      <c r="FO34" s="37" t="n">
        <v>1083</v>
      </c>
      <c r="FP34" s="37" t="n">
        <v>1114</v>
      </c>
      <c r="FQ34" s="37" t="n">
        <v>0</v>
      </c>
      <c r="FR34" s="37" t="n">
        <v>762</v>
      </c>
      <c r="FS34" s="37" t="n">
        <v>39</v>
      </c>
      <c r="FT34" s="37" t="n">
        <v>489</v>
      </c>
      <c r="FU34" s="37" t="n">
        <v>501</v>
      </c>
      <c r="FV34" s="37" t="n">
        <v>0</v>
      </c>
      <c r="FW34" s="37" t="n">
        <v>283</v>
      </c>
      <c r="FX34" s="37" t="n">
        <v>11</v>
      </c>
      <c r="FY34" s="37" t="n">
        <v>788</v>
      </c>
      <c r="FZ34" s="37" t="n">
        <v>830</v>
      </c>
      <c r="GA34" s="37" t="n">
        <v>0</v>
      </c>
      <c r="GB34" s="37" t="n">
        <v>214</v>
      </c>
      <c r="GC34" s="37" t="n">
        <v>0</v>
      </c>
      <c r="GD34" s="37" t="n">
        <v>839</v>
      </c>
      <c r="GE34" s="37" t="n">
        <v>806</v>
      </c>
      <c r="GF34" s="37" t="n">
        <v>0</v>
      </c>
      <c r="GG34" s="37" t="n">
        <v>200</v>
      </c>
      <c r="GH34" s="37" t="n">
        <v>0</v>
      </c>
      <c r="GI34" s="37" t="n">
        <v>20</v>
      </c>
      <c r="GJ34" s="37" t="n">
        <v>0</v>
      </c>
      <c r="GK34" s="37" t="n">
        <v>0</v>
      </c>
      <c r="GL34" s="37" t="n">
        <v>0</v>
      </c>
      <c r="GM34" s="37" t="n">
        <v>0</v>
      </c>
      <c r="GN34" s="37" t="n">
        <v>11</v>
      </c>
      <c r="GO34" s="37" t="n">
        <v>6</v>
      </c>
      <c r="GP34" s="37" t="n">
        <v>0</v>
      </c>
      <c r="GQ34" s="37" t="n">
        <v>0</v>
      </c>
      <c r="GR34" s="37" t="n">
        <v>0</v>
      </c>
      <c r="GS34" s="37" t="n">
        <v>1199</v>
      </c>
      <c r="GT34" s="37" t="n">
        <v>844</v>
      </c>
      <c r="GU34" s="37" t="n">
        <v>0</v>
      </c>
      <c r="GV34" s="37" t="n">
        <v>0</v>
      </c>
      <c r="GW34" s="37" t="n">
        <v>0</v>
      </c>
      <c r="GX34" s="37" t="n">
        <v>544</v>
      </c>
      <c r="GY34" s="37" t="n">
        <v>429</v>
      </c>
      <c r="GZ34" s="37" t="n">
        <v>0</v>
      </c>
      <c r="HA34" s="37" t="n">
        <v>0</v>
      </c>
      <c r="HB34" s="37" t="n">
        <v>0</v>
      </c>
      <c r="HC34" s="37" t="n">
        <v>0</v>
      </c>
      <c r="HD34" s="37" t="n">
        <v>0</v>
      </c>
      <c r="HE34" s="37" t="n">
        <v>0</v>
      </c>
      <c r="HF34" s="37" t="n">
        <v>0</v>
      </c>
      <c r="HG34" s="37" t="n">
        <v>0</v>
      </c>
      <c r="HH34" s="58" t="n">
        <f aca="false">(L34+N34)/B34</f>
        <v>0.801872322420268</v>
      </c>
      <c r="HI34" s="59" t="n">
        <f aca="false">(M34+N34)/B34</f>
        <v>0.761940022213995</v>
      </c>
      <c r="HJ34" s="40" t="n">
        <f aca="false">O34/(E34+F34+G34)</f>
        <v>0.632082243757371</v>
      </c>
      <c r="HK34" s="60" t="n">
        <f aca="false">P34/(F34+G34)</f>
        <v>0.223216215048187</v>
      </c>
      <c r="HL34" s="61" t="n">
        <f aca="false">L34/H34</f>
        <v>0.943583931494774</v>
      </c>
      <c r="HM34" s="62" t="n">
        <f aca="false">M34/I34</f>
        <v>0.861858042635659</v>
      </c>
      <c r="HN34" s="63" t="n">
        <f aca="false">N34/J34</f>
        <v>1</v>
      </c>
      <c r="HO34" s="64" t="n">
        <f aca="false">O34/K34</f>
        <v>0.783320095313741</v>
      </c>
      <c r="HP34" s="65" t="n">
        <f aca="false">(V34+AA34+AF34+FE34+X34+AC34+AH34+FG34)/G34</f>
        <v>0.989940557841792</v>
      </c>
      <c r="HQ34" s="65" t="n">
        <f aca="false">(W34+AB34+AG34+FF34+X34+AC34+AH34+FG34)/G34</f>
        <v>0.939186099679927</v>
      </c>
      <c r="HR34" s="65" t="n">
        <f aca="false">(Y34+AD34+AI34+FH34)/G34</f>
        <v>0.931412894375857</v>
      </c>
      <c r="HS34" s="65" t="n">
        <f aca="false">P34/G34</f>
        <v>1.41700960219479</v>
      </c>
      <c r="HT34" s="65" t="n">
        <f aca="false">(Q34+AK34+AP34+AU34+AZ34+BE34+BJ34+BO34+BT34+BY34+CD34+CN34+CS34+CX34+DC34+DH34+DM34+DR34+DW34+EB34+EG34+EK34+EP34+EU34+EZ34+FJ34+FO34+FT34+S34+AM34+AR34+AW34+BB34+BG34+BL34+BQ34+BV34+CA34+CF34+CP34+CU34+CZ34+DE34+DJ34+DO34+DT34+DY34+ED34+EI34+EM34+ER34+EW34+FB34+FL34+FQ34+FV34)/F34</f>
        <v>0.819397421428816</v>
      </c>
      <c r="HU34" s="65" t="n">
        <f aca="false">(R34+AL34+AQ34+AV34+BA34+BF34+BK34+BP34+BU34+BZ34+CE34+CO34+CT34+CY34+DD34+DI34+DN34+DS34+DX34+EC34+EH34+EL34+EQ34+EV34+FA34+FK34+FP34+FU34+S34+AM34+AR34+AW34+BB34+BG34+BL34+BQ34+BV34+CA34+CF34+CP34+CU34+CZ34+DE34+DJ34+DO34+DT34+DY34+ED34+EI34+EM34+ER34+EW34+FB34+FL34+FQ34+FV34)/F34</f>
        <v>0.807855408501761</v>
      </c>
      <c r="HV34" s="66" t="n">
        <f aca="false">(T34+AN34+AS34+AX34+BC34+BH34+BM34+BR34+BW34+CB34+CG34+CQ34+CV34+DA34+DF34+DK34+DP34+DU34+DZ34+EE34+EJ34+EN34+ES34+EX34+FC34+FM34+FR34+FW34)/F34</f>
        <v>0.633613761499265</v>
      </c>
      <c r="HW34" s="65" t="n">
        <f aca="false">(U34+AO34+AT34)/F34</f>
        <v>0.0627543517663555</v>
      </c>
      <c r="HX34" s="65" t="n">
        <f aca="false">(FY34+GD34)/E34</f>
        <v>0.946480511925538</v>
      </c>
      <c r="HY34" s="65" t="n">
        <f aca="false">(FZ34+GE34)/E34</f>
        <v>0.951716114019779</v>
      </c>
      <c r="HZ34" s="65" t="n">
        <f aca="false">(GB34+GG34)/E34</f>
        <v>0.240837696335079</v>
      </c>
      <c r="IA34" s="65" t="n">
        <f aca="false">(GI34+GN34+GS34+GX34)/D34</f>
        <v>0.926564295414186</v>
      </c>
      <c r="IB34" s="65" t="n">
        <f aca="false">(GJ34+GO34+GT34+GY34)/D34</f>
        <v>0.668024652668965</v>
      </c>
      <c r="IC34" s="46" t="n">
        <f aca="false">HC34/C34</f>
        <v>0</v>
      </c>
      <c r="ID34" s="46" t="n">
        <f aca="false">HD34/C34</f>
        <v>0</v>
      </c>
    </row>
    <row r="35" s="48" customFormat="true" ht="13.8" hidden="false" customHeight="false" outlineLevel="0" collapsed="false">
      <c r="A35" s="49" t="s">
        <v>122</v>
      </c>
      <c r="B35" s="50" t="n">
        <v>13429</v>
      </c>
      <c r="C35" s="29" t="n">
        <v>499</v>
      </c>
      <c r="D35" s="51" t="n">
        <v>1623.4</v>
      </c>
      <c r="E35" s="52" t="n">
        <v>1381.2</v>
      </c>
      <c r="F35" s="53" t="n">
        <v>7822.4</v>
      </c>
      <c r="G35" s="54" t="n">
        <v>1419</v>
      </c>
      <c r="H35" s="68" t="n">
        <v>11743</v>
      </c>
      <c r="I35" s="68" t="n">
        <v>12163</v>
      </c>
      <c r="J35" s="67" t="n">
        <v>135</v>
      </c>
      <c r="K35" s="67" t="n">
        <f aca="false">802+10018</f>
        <v>10820</v>
      </c>
      <c r="L35" s="35" t="n">
        <f aca="false">Q35+V35+AA35+AF35+AK35+AP35+AU35+AZ35+BE35+BJ35+BO35+BT35+BY35+CD35+CI35+CN35+CS35+CX35+DC35+DH35+DM35+DR35+DW35+EB35+EB35+EG35+EK35+EP35+EU35+EZ35+FE35+FJ35+FO35+FT35+FY35+GD35+GI35+GN35+GS35+GX35+HC35</f>
        <v>12615</v>
      </c>
      <c r="M35" s="35" t="n">
        <f aca="false">R35+W35+AB35+AG35+AL35+AQ35+AV35+BA35+BF35+BK35+BP35+BU35+BZ35+CE35+CJ35+CO35+CT35+DD35+DI35+DN35+DS35+DX35+EC35+EH35+EL35+EQ35+EV35+FA35+CY35+FK35+FP35+FU35+FZ35+GE35+FF35+GJ35+GO35+GT35+GY35+HD35</f>
        <v>11328</v>
      </c>
      <c r="N35" s="56" t="n">
        <v>154</v>
      </c>
      <c r="O35" s="57" t="n">
        <f aca="false">T35+Y35+AD35+AI35+DZ35+FH35+AN35+AS35+AX35+BC35+BH35+BM35+BR35+BW35+CB35+CG35+CL35+CQ35+CV35+DF35+DK35+DP35+DU35+EE35+EJ35+EN35+ES35+EX35+FC35+FM35+FR35+FW35+GB35+GG35+DA35+GL35+GQ35+GV35+HA35</f>
        <v>7404</v>
      </c>
      <c r="P35" s="57" t="n">
        <f aca="false">U35+Z35+AE35+AJ35+EA35+FI35+AO35+AT35+AY35+BD35+BI35+BN35+BS35+BX35+CC35+CH35+CM35+CR35+CW35+DG35+DL35+DQ35+DV35+EF35+EO35+ET35+EY35+FD35+FN35+FS35+FX35+GC35+GH35+DB35+GM35+GR35+GW35+HB35</f>
        <v>1781</v>
      </c>
      <c r="Q35" s="37" t="n">
        <v>257</v>
      </c>
      <c r="R35" s="37" t="n">
        <v>256</v>
      </c>
      <c r="S35" s="37" t="n">
        <v>3</v>
      </c>
      <c r="T35" s="37" t="n">
        <v>188</v>
      </c>
      <c r="U35" s="37" t="n">
        <v>49</v>
      </c>
      <c r="V35" s="37" t="n">
        <v>262</v>
      </c>
      <c r="W35" s="37" t="n">
        <v>223</v>
      </c>
      <c r="X35" s="37" t="n">
        <v>0</v>
      </c>
      <c r="Y35" s="37" t="n">
        <v>182</v>
      </c>
      <c r="Z35" s="37" t="n">
        <v>133</v>
      </c>
      <c r="AA35" s="37" t="n">
        <v>523</v>
      </c>
      <c r="AB35" s="37" t="n">
        <v>521</v>
      </c>
      <c r="AC35" s="37" t="n">
        <v>0</v>
      </c>
      <c r="AD35" s="37" t="n">
        <v>415</v>
      </c>
      <c r="AE35" s="37" t="n">
        <v>310</v>
      </c>
      <c r="AF35" s="37" t="n">
        <v>846</v>
      </c>
      <c r="AG35" s="37" t="n">
        <v>838</v>
      </c>
      <c r="AH35" s="37" t="n">
        <v>0</v>
      </c>
      <c r="AI35" s="37" t="n">
        <v>662</v>
      </c>
      <c r="AJ35" s="37" t="n">
        <v>390</v>
      </c>
      <c r="AK35" s="37" t="n">
        <v>514</v>
      </c>
      <c r="AL35" s="37" t="n">
        <v>487</v>
      </c>
      <c r="AM35" s="37" t="n">
        <v>5</v>
      </c>
      <c r="AN35" s="37" t="n">
        <v>492</v>
      </c>
      <c r="AO35" s="37" t="n">
        <v>198</v>
      </c>
      <c r="AP35" s="37" t="n">
        <v>593</v>
      </c>
      <c r="AQ35" s="37" t="n">
        <v>587</v>
      </c>
      <c r="AR35" s="37" t="n">
        <v>6</v>
      </c>
      <c r="AS35" s="37" t="n">
        <v>509</v>
      </c>
      <c r="AT35" s="37" t="n">
        <v>177</v>
      </c>
      <c r="AU35" s="37" t="n">
        <v>632</v>
      </c>
      <c r="AV35" s="37" t="n">
        <v>621</v>
      </c>
      <c r="AW35" s="37" t="n">
        <v>27</v>
      </c>
      <c r="AX35" s="37" t="n">
        <v>580</v>
      </c>
      <c r="AY35" s="37" t="n">
        <v>147</v>
      </c>
      <c r="AZ35" s="37" t="n">
        <v>697</v>
      </c>
      <c r="BA35" s="37" t="n">
        <v>679</v>
      </c>
      <c r="BB35" s="37" t="n">
        <v>98</v>
      </c>
      <c r="BC35" s="37" t="n">
        <v>673</v>
      </c>
      <c r="BD35" s="37" t="n">
        <v>153</v>
      </c>
      <c r="BE35" s="37" t="n">
        <v>761</v>
      </c>
      <c r="BF35" s="37" t="n">
        <v>763</v>
      </c>
      <c r="BG35" s="37" t="n">
        <v>5</v>
      </c>
      <c r="BH35" s="37" t="n">
        <v>729</v>
      </c>
      <c r="BI35" s="37" t="n">
        <v>68</v>
      </c>
      <c r="BJ35" s="37" t="n">
        <v>848</v>
      </c>
      <c r="BK35" s="37" t="n">
        <v>833</v>
      </c>
      <c r="BL35" s="37" t="n">
        <v>0</v>
      </c>
      <c r="BM35" s="37" t="n">
        <v>657</v>
      </c>
      <c r="BN35" s="37" t="n">
        <v>73</v>
      </c>
      <c r="BO35" s="37" t="n">
        <v>246</v>
      </c>
      <c r="BP35" s="37" t="n">
        <v>219</v>
      </c>
      <c r="BQ35" s="37" t="n">
        <v>0</v>
      </c>
      <c r="BR35" s="37" t="n">
        <v>80</v>
      </c>
      <c r="BS35" s="37" t="n">
        <v>0</v>
      </c>
      <c r="BT35" s="37" t="n">
        <v>0</v>
      </c>
      <c r="BU35" s="37" t="n">
        <v>0</v>
      </c>
      <c r="BV35" s="37" t="n">
        <v>0</v>
      </c>
      <c r="BW35" s="37" t="n">
        <v>0</v>
      </c>
      <c r="BX35" s="37" t="n">
        <v>0</v>
      </c>
      <c r="BY35" s="37" t="n">
        <v>0</v>
      </c>
      <c r="BZ35" s="37" t="n">
        <v>0</v>
      </c>
      <c r="CA35" s="37" t="n">
        <v>0</v>
      </c>
      <c r="CB35" s="37" t="n">
        <v>0</v>
      </c>
      <c r="CC35" s="37" t="n">
        <v>0</v>
      </c>
      <c r="CD35" s="37" t="n">
        <v>0</v>
      </c>
      <c r="CE35" s="37" t="n">
        <v>0</v>
      </c>
      <c r="CF35" s="37" t="n">
        <v>0</v>
      </c>
      <c r="CG35" s="37" t="n">
        <v>0</v>
      </c>
      <c r="CH35" s="37" t="n">
        <v>0</v>
      </c>
      <c r="CI35" s="37" t="n">
        <v>0</v>
      </c>
      <c r="CJ35" s="37" t="n">
        <v>0</v>
      </c>
      <c r="CK35" s="37" t="n">
        <v>0</v>
      </c>
      <c r="CL35" s="37" t="n">
        <v>0</v>
      </c>
      <c r="CM35" s="37" t="n">
        <v>0</v>
      </c>
      <c r="CN35" s="37" t="n">
        <v>544</v>
      </c>
      <c r="CO35" s="37" t="n">
        <v>543</v>
      </c>
      <c r="CP35" s="37" t="n">
        <v>0</v>
      </c>
      <c r="CQ35" s="37" t="n">
        <v>293</v>
      </c>
      <c r="CR35" s="37" t="n">
        <v>0</v>
      </c>
      <c r="CS35" s="37" t="n">
        <v>120</v>
      </c>
      <c r="CT35" s="37" t="n">
        <v>105</v>
      </c>
      <c r="CU35" s="37" t="n">
        <v>0</v>
      </c>
      <c r="CV35" s="37" t="n">
        <v>7</v>
      </c>
      <c r="CW35" s="37" t="n">
        <v>1</v>
      </c>
      <c r="CX35" s="37" t="n">
        <v>27</v>
      </c>
      <c r="CY35" s="37" t="n">
        <v>2</v>
      </c>
      <c r="CZ35" s="37" t="n">
        <v>0</v>
      </c>
      <c r="DA35" s="37" t="n">
        <v>0</v>
      </c>
      <c r="DB35" s="37" t="n">
        <v>0</v>
      </c>
      <c r="DC35" s="37" t="n">
        <v>112</v>
      </c>
      <c r="DD35" s="37" t="n">
        <v>43</v>
      </c>
      <c r="DE35" s="37" t="n">
        <v>0</v>
      </c>
      <c r="DF35" s="37" t="n">
        <v>10</v>
      </c>
      <c r="DG35" s="37" t="n">
        <v>1</v>
      </c>
      <c r="DH35" s="37" t="n">
        <v>9</v>
      </c>
      <c r="DI35" s="37" t="n">
        <v>7</v>
      </c>
      <c r="DJ35" s="37" t="n">
        <v>0</v>
      </c>
      <c r="DK35" s="37" t="n">
        <v>0</v>
      </c>
      <c r="DL35" s="37" t="n">
        <v>0</v>
      </c>
      <c r="DM35" s="37" t="n">
        <v>0</v>
      </c>
      <c r="DN35" s="37" t="n">
        <v>0</v>
      </c>
      <c r="DO35" s="37" t="n">
        <v>0</v>
      </c>
      <c r="DP35" s="37" t="n">
        <v>0</v>
      </c>
      <c r="DQ35" s="37" t="n">
        <v>0</v>
      </c>
      <c r="DR35" s="37" t="n">
        <v>0</v>
      </c>
      <c r="DS35" s="37" t="n">
        <v>0</v>
      </c>
      <c r="DT35" s="37" t="n">
        <v>0</v>
      </c>
      <c r="DU35" s="37" t="n">
        <v>0</v>
      </c>
      <c r="DV35" s="37" t="n">
        <v>0</v>
      </c>
      <c r="DW35" s="37" t="n">
        <v>566</v>
      </c>
      <c r="DX35" s="37" t="n">
        <v>420</v>
      </c>
      <c r="DY35" s="37" t="n">
        <v>10</v>
      </c>
      <c r="DZ35" s="37" t="n">
        <v>106</v>
      </c>
      <c r="EA35" s="37" t="n">
        <v>0</v>
      </c>
      <c r="EB35" s="37" t="n">
        <v>4</v>
      </c>
      <c r="EC35" s="37" t="n">
        <v>2</v>
      </c>
      <c r="ED35" s="37" t="n">
        <v>0</v>
      </c>
      <c r="EE35" s="37" t="n">
        <v>0</v>
      </c>
      <c r="EF35" s="37" t="n">
        <v>0</v>
      </c>
      <c r="EG35" s="37" t="n">
        <v>28</v>
      </c>
      <c r="EH35" s="37" t="n">
        <v>28</v>
      </c>
      <c r="EI35" s="37" t="n">
        <v>0</v>
      </c>
      <c r="EJ35" s="37" t="n">
        <v>0</v>
      </c>
      <c r="EK35" s="37" t="n">
        <v>2</v>
      </c>
      <c r="EL35" s="37" t="n">
        <v>2</v>
      </c>
      <c r="EM35" s="37" t="n">
        <v>0</v>
      </c>
      <c r="EN35" s="37" t="n">
        <v>3</v>
      </c>
      <c r="EO35" s="37" t="n">
        <v>0</v>
      </c>
      <c r="EP35" s="37" t="n">
        <v>0</v>
      </c>
      <c r="EQ35" s="37" t="n">
        <v>0</v>
      </c>
      <c r="ER35" s="37" t="n">
        <v>0</v>
      </c>
      <c r="ES35" s="37" t="n">
        <v>0</v>
      </c>
      <c r="ET35" s="37" t="n">
        <v>0</v>
      </c>
      <c r="EU35" s="37" t="n">
        <v>131</v>
      </c>
      <c r="EV35" s="37" t="n">
        <v>86</v>
      </c>
      <c r="EW35" s="37" t="n">
        <v>0</v>
      </c>
      <c r="EX35" s="37" t="n">
        <v>24</v>
      </c>
      <c r="EY35" s="37" t="n">
        <v>0</v>
      </c>
      <c r="EZ35" s="37" t="n">
        <v>33</v>
      </c>
      <c r="FA35" s="37" t="n">
        <v>23</v>
      </c>
      <c r="FB35" s="37" t="n">
        <v>0</v>
      </c>
      <c r="FC35" s="37" t="n">
        <v>19</v>
      </c>
      <c r="FD35" s="37" t="n">
        <v>0</v>
      </c>
      <c r="FE35" s="37" t="n">
        <v>0</v>
      </c>
      <c r="FF35" s="37" t="n">
        <v>0</v>
      </c>
      <c r="FG35" s="37" t="n">
        <v>0</v>
      </c>
      <c r="FH35" s="37" t="n">
        <v>0</v>
      </c>
      <c r="FI35" s="37" t="n">
        <v>0</v>
      </c>
      <c r="FJ35" s="37" t="n">
        <v>805</v>
      </c>
      <c r="FK35" s="37" t="n">
        <v>742</v>
      </c>
      <c r="FL35" s="37" t="n">
        <v>0</v>
      </c>
      <c r="FM35" s="37" t="n">
        <v>580</v>
      </c>
      <c r="FN35" s="37" t="n">
        <v>32</v>
      </c>
      <c r="FO35" s="37" t="n">
        <v>980</v>
      </c>
      <c r="FP35" s="37" t="n">
        <v>833</v>
      </c>
      <c r="FQ35" s="37" t="n">
        <v>0</v>
      </c>
      <c r="FR35" s="37" t="n">
        <v>533</v>
      </c>
      <c r="FS35" s="37" t="n">
        <v>36</v>
      </c>
      <c r="FT35" s="37" t="n">
        <v>465</v>
      </c>
      <c r="FU35" s="37" t="n">
        <v>398</v>
      </c>
      <c r="FV35" s="37" t="n">
        <v>0</v>
      </c>
      <c r="FW35" s="37" t="n">
        <v>220</v>
      </c>
      <c r="FX35" s="37" t="n">
        <v>13</v>
      </c>
      <c r="FY35" s="37" t="n">
        <v>607</v>
      </c>
      <c r="FZ35" s="37" t="n">
        <v>582</v>
      </c>
      <c r="GA35" s="37" t="n">
        <v>0</v>
      </c>
      <c r="GB35" s="37" t="n">
        <v>249</v>
      </c>
      <c r="GC35" s="37" t="n">
        <v>0</v>
      </c>
      <c r="GD35" s="37" t="n">
        <v>652</v>
      </c>
      <c r="GE35" s="37" t="n">
        <v>573</v>
      </c>
      <c r="GF35" s="37" t="n">
        <v>0</v>
      </c>
      <c r="GG35" s="37" t="n">
        <v>193</v>
      </c>
      <c r="GH35" s="37" t="n">
        <v>0</v>
      </c>
      <c r="GI35" s="37" t="n">
        <v>19</v>
      </c>
      <c r="GJ35" s="37" t="n">
        <v>14</v>
      </c>
      <c r="GK35" s="37" t="n">
        <v>0</v>
      </c>
      <c r="GL35" s="37" t="n">
        <v>0</v>
      </c>
      <c r="GM35" s="37" t="n">
        <v>0</v>
      </c>
      <c r="GN35" s="37" t="n">
        <v>6</v>
      </c>
      <c r="GO35" s="37" t="n">
        <v>4</v>
      </c>
      <c r="GP35" s="37" t="n">
        <v>0</v>
      </c>
      <c r="GQ35" s="37" t="n">
        <v>0</v>
      </c>
      <c r="GR35" s="37" t="n">
        <v>0</v>
      </c>
      <c r="GS35" s="37" t="n">
        <v>914</v>
      </c>
      <c r="GT35" s="37" t="n">
        <v>599</v>
      </c>
      <c r="GU35" s="37" t="n">
        <v>0</v>
      </c>
      <c r="GV35" s="37" t="n">
        <v>0</v>
      </c>
      <c r="GW35" s="37" t="n">
        <v>0</v>
      </c>
      <c r="GX35" s="37" t="n">
        <v>408</v>
      </c>
      <c r="GY35" s="37" t="n">
        <v>295</v>
      </c>
      <c r="GZ35" s="37" t="n">
        <v>0</v>
      </c>
      <c r="HA35" s="37" t="n">
        <v>0</v>
      </c>
      <c r="HB35" s="37" t="n">
        <v>0</v>
      </c>
      <c r="HC35" s="37" t="n">
        <v>0</v>
      </c>
      <c r="HD35" s="37" t="n">
        <v>0</v>
      </c>
      <c r="HE35" s="37" t="n">
        <v>0</v>
      </c>
      <c r="HF35" s="37" t="n">
        <v>0</v>
      </c>
      <c r="HG35" s="37" t="n">
        <v>0</v>
      </c>
      <c r="HH35" s="58" t="n">
        <f aca="false">(L35+N35)/B35</f>
        <v>0.950852632362797</v>
      </c>
      <c r="HI35" s="59" t="n">
        <f aca="false">(M35+N35)/B35</f>
        <v>0.855015265470251</v>
      </c>
      <c r="HJ35" s="40" t="n">
        <f aca="false">O35/(E35+F35+G35)</f>
        <v>0.697004499839964</v>
      </c>
      <c r="HK35" s="60" t="n">
        <f aca="false">P35/(F35+G35)</f>
        <v>0.192719717791677</v>
      </c>
      <c r="HL35" s="61" t="n">
        <f aca="false">L35/H35</f>
        <v>1.0742570041727</v>
      </c>
      <c r="HM35" s="62" t="n">
        <f aca="false">M35/I35</f>
        <v>0.931349173723588</v>
      </c>
      <c r="HN35" s="63" t="n">
        <f aca="false">N35/J35</f>
        <v>1.14074074074074</v>
      </c>
      <c r="HO35" s="64" t="n">
        <f aca="false">O35/K35</f>
        <v>0.684288354898336</v>
      </c>
      <c r="HP35" s="65" t="n">
        <f aca="false">(V35+AA35+AF35+FE35+X35+AC35+AH35+FG35)/G35</f>
        <v>1.14940098661029</v>
      </c>
      <c r="HQ35" s="65" t="n">
        <f aca="false">(W35+AB35+AG35+FF35+X35+AC35+AH35+FG35)/G35</f>
        <v>1.11486962649753</v>
      </c>
      <c r="HR35" s="65" t="n">
        <f aca="false">(Y35+AD35+AI35+FH35)/G35</f>
        <v>0.887244538407329</v>
      </c>
      <c r="HS35" s="65" t="n">
        <f aca="false">P35/G35</f>
        <v>1.25510923185342</v>
      </c>
      <c r="HT35" s="65" t="n">
        <f aca="false">(Q35+AK35+AP35+AU35+AZ35+BE35+BJ35+BO35+BT35+BY35+CD35+CN35+CS35+CX35+DC35+DH35+DM35+DR35+DW35+EB35+EG35+EK35+EP35+EU35+EZ35+FJ35+FO35+FT35+S35+AM35+AR35+AW35+BB35+BG35+BL35+BQ35+BV35+CA35+CF35+CP35+CU35+CZ35+DE35+DJ35+DO35+DT35+DY35+ED35+EI35+EM35+ER35+EW35+FB35+FL35+FQ35+FV35)/F35</f>
        <v>1.09020249539783</v>
      </c>
      <c r="HU35" s="65" t="n">
        <f aca="false">(R35+AL35+AQ35+AV35+BA35+BF35+BK35+BP35+BU35+BZ35+CE35+CO35+CT35+CY35+DD35+DI35+DN35+DS35+DX35+EC35+EH35+EL35+EQ35+EV35+FA35+FK35+FP35+FU35+S35+AM35+AR35+AW35+BB35+BG35+BL35+BQ35+BV35+CA35+CF35+CP35+CU35+CZ35+DE35+DJ35+DO35+DT35+DY35+ED35+EI35+EM35+ER35+EW35+FB35+FL35+FQ35+FV35)/F35</f>
        <v>1.00135508283903</v>
      </c>
      <c r="HV35" s="66" t="n">
        <f aca="false">(T35+AN35+AS35+AX35+BC35+BH35+BM35+BR35+BW35+CB35+CG35+CQ35+CV35+DA35+DF35+DK35+DP35+DU35+DZ35+EE35+EJ35+EN35+ES35+EX35+FC35+FM35+FR35+FW35)/F35</f>
        <v>0.729060134996932</v>
      </c>
      <c r="HW35" s="65" t="n">
        <f aca="false">(U35+AO35+AT35)/F35</f>
        <v>0.0542033135610554</v>
      </c>
      <c r="HX35" s="65" t="n">
        <f aca="false">(FY35+GD35)/E35</f>
        <v>0.911526209093542</v>
      </c>
      <c r="HY35" s="65" t="n">
        <f aca="false">(FZ35+GE35)/E35</f>
        <v>0.836229365768897</v>
      </c>
      <c r="HZ35" s="65" t="n">
        <f aca="false">(GB35+GG35)/E35</f>
        <v>0.320011584129742</v>
      </c>
      <c r="IA35" s="65" t="n">
        <f aca="false">(GI35+GN35+GS35+GX35)/D35</f>
        <v>0.829740051743255</v>
      </c>
      <c r="IB35" s="65" t="n">
        <f aca="false">(GJ35+GO35+GT35+GY35)/D35</f>
        <v>0.561783910311692</v>
      </c>
      <c r="IC35" s="46" t="n">
        <f aca="false">HC35/C35</f>
        <v>0</v>
      </c>
      <c r="ID35" s="46" t="n">
        <f aca="false">HD35/C35</f>
        <v>0</v>
      </c>
    </row>
    <row r="36" s="48" customFormat="true" ht="13.8" hidden="false" customHeight="false" outlineLevel="0" collapsed="false">
      <c r="A36" s="49" t="s">
        <v>123</v>
      </c>
      <c r="B36" s="50" t="n">
        <v>105221</v>
      </c>
      <c r="C36" s="29" t="n">
        <v>2972</v>
      </c>
      <c r="D36" s="51" t="n">
        <v>10499.8</v>
      </c>
      <c r="E36" s="52" t="n">
        <v>9561</v>
      </c>
      <c r="F36" s="53" t="n">
        <v>64524.2</v>
      </c>
      <c r="G36" s="54" t="n">
        <v>13266</v>
      </c>
      <c r="H36" s="68" t="n">
        <v>92654</v>
      </c>
      <c r="I36" s="68" t="n">
        <v>95726</v>
      </c>
      <c r="J36" s="67" t="n">
        <v>2500</v>
      </c>
      <c r="K36" s="67" t="n">
        <v>60778</v>
      </c>
      <c r="L36" s="35" t="n">
        <f aca="false">Q36+V36+AA36+AF36+AK36+AP36+AU36+AZ36+BE36+BJ36+BO36+BT36+BY36+CD36+CI36+CN36+CS36+CX36+DC36+DH36+DM36+DR36+DW36+EB36+EB36+EG36+EK36+EP36+EU36+EZ36+FE36+FJ36+FO36+FT36+FY36+GD36+GI36+GN36+GS36+GX36+HC36</f>
        <v>90054</v>
      </c>
      <c r="M36" s="35" t="n">
        <f aca="false">R36+W36+AB36+AG36+AL36+AQ36+AV36+BA36+BF36+BK36+BP36+BU36+BZ36+CE36+CJ36+CO36+CT36+DD36+DI36+DN36+DS36+DX36+EC36+EH36+EL36+EQ36+EV36+FA36+CY36+FK36+FP36+FU36+FZ36+GE36+FF36+GJ36+GO36+GT36+GY36+HD36</f>
        <v>81356</v>
      </c>
      <c r="N36" s="56" t="n">
        <v>2510</v>
      </c>
      <c r="O36" s="57" t="n">
        <f aca="false">T36+Y36+AD36+AI36+DZ36+FH36+AN36+AS36+AX36+BC36+BH36+BM36+BR36+BW36+CB36+CG36+CL36+CQ36+CV36+DF36+DK36+DP36+DU36+EE36+EJ36+EN36+ES36+EX36+FC36+FM36+FR36+FW36+GB36+GG36+DA36+GL36+GQ36+GV36+HA36</f>
        <v>45046</v>
      </c>
      <c r="P36" s="57" t="n">
        <f aca="false">U36+Z36+AE36+AJ36+EA36+FI36+AO36+AT36+AY36+BD36+BI36+BN36+BS36+BX36+CC36+CH36+CM36+CR36+CW36+DG36+DL36+DQ36+DV36+EF36+EO36+ET36+EY36+FD36+FN36+FS36+FX36+GC36+GH36+DB36+GM36+GR36+GW36+HB36</f>
        <v>13147</v>
      </c>
      <c r="Q36" s="37" t="n">
        <v>4504</v>
      </c>
      <c r="R36" s="37" t="n">
        <v>3980</v>
      </c>
      <c r="S36" s="37" t="n">
        <v>397</v>
      </c>
      <c r="T36" s="37" t="n">
        <v>3379</v>
      </c>
      <c r="U36" s="37" t="n">
        <v>1307</v>
      </c>
      <c r="V36" s="37" t="n">
        <v>2084</v>
      </c>
      <c r="W36" s="37" t="n">
        <v>1945</v>
      </c>
      <c r="X36" s="37" t="n">
        <v>3</v>
      </c>
      <c r="Y36" s="37" t="n">
        <v>1741</v>
      </c>
      <c r="Z36" s="37" t="n">
        <v>911</v>
      </c>
      <c r="AA36" s="37" t="n">
        <v>4274</v>
      </c>
      <c r="AB36" s="37" t="n">
        <v>4070</v>
      </c>
      <c r="AC36" s="37" t="n">
        <v>11</v>
      </c>
      <c r="AD36" s="37" t="n">
        <v>3550</v>
      </c>
      <c r="AE36" s="37" t="n">
        <v>2073</v>
      </c>
      <c r="AF36" s="37" t="n">
        <v>7281</v>
      </c>
      <c r="AG36" s="37" t="n">
        <v>7164</v>
      </c>
      <c r="AH36" s="37" t="n">
        <v>42</v>
      </c>
      <c r="AI36" s="37" t="n">
        <v>5554</v>
      </c>
      <c r="AJ36" s="37" t="n">
        <v>2476</v>
      </c>
      <c r="AK36" s="37" t="n">
        <v>3335</v>
      </c>
      <c r="AL36" s="37" t="n">
        <v>3865</v>
      </c>
      <c r="AM36" s="37" t="n">
        <v>108</v>
      </c>
      <c r="AN36" s="37" t="n">
        <v>3034</v>
      </c>
      <c r="AO36" s="37" t="n">
        <v>1265</v>
      </c>
      <c r="AP36" s="37" t="n">
        <v>4090</v>
      </c>
      <c r="AQ36" s="37" t="n">
        <v>4440</v>
      </c>
      <c r="AR36" s="37" t="n">
        <v>154</v>
      </c>
      <c r="AS36" s="37" t="n">
        <v>3198</v>
      </c>
      <c r="AT36" s="37" t="n">
        <v>1201</v>
      </c>
      <c r="AU36" s="37" t="n">
        <v>4599</v>
      </c>
      <c r="AV36" s="37" t="n">
        <v>4367</v>
      </c>
      <c r="AW36" s="37" t="n">
        <v>298</v>
      </c>
      <c r="AX36" s="37" t="n">
        <v>3270</v>
      </c>
      <c r="AY36" s="37" t="n">
        <v>978</v>
      </c>
      <c r="AZ36" s="37" t="n">
        <v>4077</v>
      </c>
      <c r="BA36" s="37" t="n">
        <v>4311</v>
      </c>
      <c r="BB36" s="37" t="n">
        <v>1229</v>
      </c>
      <c r="BC36" s="37" t="n">
        <v>3531</v>
      </c>
      <c r="BD36" s="37" t="n">
        <v>948</v>
      </c>
      <c r="BE36" s="37" t="n">
        <v>5776</v>
      </c>
      <c r="BF36" s="37" t="n">
        <v>5476</v>
      </c>
      <c r="BG36" s="37" t="n">
        <v>483</v>
      </c>
      <c r="BH36" s="37" t="n">
        <v>3332</v>
      </c>
      <c r="BI36" s="37" t="n">
        <v>739</v>
      </c>
      <c r="BJ36" s="37" t="n">
        <v>6049</v>
      </c>
      <c r="BK36" s="37" t="n">
        <v>5631</v>
      </c>
      <c r="BL36" s="37" t="n">
        <v>90</v>
      </c>
      <c r="BM36" s="37" t="n">
        <v>2988</v>
      </c>
      <c r="BN36" s="37" t="n">
        <v>518</v>
      </c>
      <c r="BO36" s="37" t="n">
        <v>1901</v>
      </c>
      <c r="BP36" s="37" t="n">
        <v>1958</v>
      </c>
      <c r="BQ36" s="37" t="n">
        <v>12</v>
      </c>
      <c r="BR36" s="37" t="n">
        <v>964</v>
      </c>
      <c r="BS36" s="37" t="n">
        <v>2</v>
      </c>
      <c r="BT36" s="37" t="n">
        <v>226</v>
      </c>
      <c r="BU36" s="37" t="n">
        <v>100</v>
      </c>
      <c r="BV36" s="37" t="n">
        <v>0</v>
      </c>
      <c r="BW36" s="37" t="n">
        <v>64</v>
      </c>
      <c r="BX36" s="37" t="n">
        <v>0</v>
      </c>
      <c r="BY36" s="37" t="n">
        <v>18</v>
      </c>
      <c r="BZ36" s="37" t="n">
        <v>3</v>
      </c>
      <c r="CA36" s="37" t="n">
        <v>0</v>
      </c>
      <c r="CB36" s="37" t="n">
        <v>0</v>
      </c>
      <c r="CC36" s="37" t="n">
        <v>0</v>
      </c>
      <c r="CD36" s="37" t="n">
        <v>0</v>
      </c>
      <c r="CE36" s="37" t="n">
        <v>2</v>
      </c>
      <c r="CF36" s="37" t="n">
        <v>0</v>
      </c>
      <c r="CG36" s="37" t="n">
        <v>2</v>
      </c>
      <c r="CH36" s="37" t="n">
        <v>0</v>
      </c>
      <c r="CI36" s="37" t="n">
        <v>0</v>
      </c>
      <c r="CJ36" s="37" t="n">
        <v>0</v>
      </c>
      <c r="CK36" s="37" t="n">
        <v>0</v>
      </c>
      <c r="CL36" s="37" t="n">
        <v>0</v>
      </c>
      <c r="CM36" s="37" t="n">
        <v>0</v>
      </c>
      <c r="CN36" s="37" t="n">
        <v>669</v>
      </c>
      <c r="CO36" s="37" t="n">
        <v>727</v>
      </c>
      <c r="CP36" s="37" t="n">
        <v>0</v>
      </c>
      <c r="CQ36" s="37" t="n">
        <v>577</v>
      </c>
      <c r="CR36" s="37" t="n">
        <v>0</v>
      </c>
      <c r="CS36" s="37" t="n">
        <v>759</v>
      </c>
      <c r="CT36" s="37" t="n">
        <v>498</v>
      </c>
      <c r="CU36" s="37" t="n">
        <v>3</v>
      </c>
      <c r="CV36" s="37" t="n">
        <v>104</v>
      </c>
      <c r="CW36" s="37" t="n">
        <v>3</v>
      </c>
      <c r="CX36" s="37" t="n">
        <v>97</v>
      </c>
      <c r="CY36" s="37" t="n">
        <v>41</v>
      </c>
      <c r="CZ36" s="37" t="n">
        <v>0</v>
      </c>
      <c r="DA36" s="37" t="n">
        <v>8</v>
      </c>
      <c r="DB36" s="37" t="n">
        <v>0</v>
      </c>
      <c r="DC36" s="37" t="n">
        <v>567</v>
      </c>
      <c r="DD36" s="37" t="n">
        <v>444</v>
      </c>
      <c r="DE36" s="37" t="n">
        <v>4</v>
      </c>
      <c r="DF36" s="37" t="n">
        <v>192</v>
      </c>
      <c r="DG36" s="37" t="n">
        <v>2</v>
      </c>
      <c r="DH36" s="37" t="n">
        <v>105</v>
      </c>
      <c r="DI36" s="37" t="n">
        <v>75</v>
      </c>
      <c r="DJ36" s="37" t="n">
        <v>1</v>
      </c>
      <c r="DK36" s="37" t="n">
        <v>25</v>
      </c>
      <c r="DL36" s="37" t="n">
        <v>0</v>
      </c>
      <c r="DM36" s="37" t="n">
        <v>0</v>
      </c>
      <c r="DN36" s="37" t="n">
        <v>0</v>
      </c>
      <c r="DO36" s="37" t="n">
        <v>0</v>
      </c>
      <c r="DP36" s="37" t="n">
        <v>0</v>
      </c>
      <c r="DQ36" s="37" t="n">
        <v>0</v>
      </c>
      <c r="DR36" s="37" t="n">
        <v>0</v>
      </c>
      <c r="DS36" s="37" t="n">
        <v>0</v>
      </c>
      <c r="DT36" s="37" t="n">
        <v>0</v>
      </c>
      <c r="DU36" s="37" t="n">
        <v>0</v>
      </c>
      <c r="DV36" s="37" t="n">
        <v>0</v>
      </c>
      <c r="DW36" s="37" t="n">
        <v>4569</v>
      </c>
      <c r="DX36" s="37" t="n">
        <v>3729</v>
      </c>
      <c r="DY36" s="37" t="n">
        <v>29</v>
      </c>
      <c r="DZ36" s="37" t="n">
        <v>1285</v>
      </c>
      <c r="EA36" s="37" t="n">
        <v>55</v>
      </c>
      <c r="EB36" s="37" t="n">
        <v>923</v>
      </c>
      <c r="EC36" s="37" t="n">
        <v>556</v>
      </c>
      <c r="ED36" s="37" t="n">
        <v>9</v>
      </c>
      <c r="EE36" s="37" t="n">
        <v>104</v>
      </c>
      <c r="EF36" s="37" t="n">
        <v>0</v>
      </c>
      <c r="EG36" s="37" t="n">
        <v>201</v>
      </c>
      <c r="EH36" s="37" t="n">
        <v>185</v>
      </c>
      <c r="EI36" s="37" t="n">
        <v>0</v>
      </c>
      <c r="EJ36" s="37" t="n">
        <v>0</v>
      </c>
      <c r="EK36" s="37" t="n">
        <v>199</v>
      </c>
      <c r="EL36" s="37" t="n">
        <v>315</v>
      </c>
      <c r="EM36" s="37" t="n">
        <v>1</v>
      </c>
      <c r="EN36" s="37" t="n">
        <v>110</v>
      </c>
      <c r="EO36" s="37" t="n">
        <v>0</v>
      </c>
      <c r="EP36" s="37" t="n">
        <v>0</v>
      </c>
      <c r="EQ36" s="37" t="n">
        <v>0</v>
      </c>
      <c r="ER36" s="37" t="n">
        <v>0</v>
      </c>
      <c r="ES36" s="37" t="n">
        <v>0</v>
      </c>
      <c r="ET36" s="37" t="n">
        <v>0</v>
      </c>
      <c r="EU36" s="37" t="n">
        <v>435</v>
      </c>
      <c r="EV36" s="37" t="n">
        <v>329</v>
      </c>
      <c r="EW36" s="37" t="n">
        <v>6</v>
      </c>
      <c r="EX36" s="37" t="n">
        <v>107</v>
      </c>
      <c r="EY36" s="37" t="n">
        <v>0</v>
      </c>
      <c r="EZ36" s="37" t="n">
        <v>106</v>
      </c>
      <c r="FA36" s="37" t="n">
        <v>76</v>
      </c>
      <c r="FB36" s="37" t="n">
        <v>0</v>
      </c>
      <c r="FC36" s="37" t="n">
        <v>17</v>
      </c>
      <c r="FD36" s="37" t="n">
        <v>0</v>
      </c>
      <c r="FE36" s="37" t="n">
        <v>50</v>
      </c>
      <c r="FF36" s="37" t="n">
        <v>48</v>
      </c>
      <c r="FG36" s="37" t="n">
        <v>0</v>
      </c>
      <c r="FH36" s="37" t="n">
        <v>35</v>
      </c>
      <c r="FI36" s="37" t="n">
        <v>0</v>
      </c>
      <c r="FJ36" s="37" t="n">
        <v>6390</v>
      </c>
      <c r="FK36" s="37" t="n">
        <v>5851</v>
      </c>
      <c r="FL36" s="37" t="n">
        <v>101</v>
      </c>
      <c r="FM36" s="37" t="n">
        <v>2752</v>
      </c>
      <c r="FN36" s="37" t="n">
        <v>290</v>
      </c>
      <c r="FO36" s="37" t="n">
        <v>7116</v>
      </c>
      <c r="FP36" s="37" t="n">
        <v>6514</v>
      </c>
      <c r="FQ36" s="37" t="n">
        <v>118</v>
      </c>
      <c r="FR36" s="37" t="n">
        <v>2915</v>
      </c>
      <c r="FS36" s="37" t="n">
        <v>314</v>
      </c>
      <c r="FT36" s="37" t="n">
        <v>2977</v>
      </c>
      <c r="FU36" s="37" t="n">
        <v>2666</v>
      </c>
      <c r="FV36" s="37" t="n">
        <v>45</v>
      </c>
      <c r="FW36" s="37" t="n">
        <v>1139</v>
      </c>
      <c r="FX36" s="37" t="n">
        <v>65</v>
      </c>
      <c r="FY36" s="37" t="n">
        <v>4418</v>
      </c>
      <c r="FZ36" s="37" t="n">
        <v>3772</v>
      </c>
      <c r="GA36" s="37" t="n">
        <v>34</v>
      </c>
      <c r="GB36" s="37" t="n">
        <v>552</v>
      </c>
      <c r="GC36" s="37" t="n">
        <v>0</v>
      </c>
      <c r="GD36" s="37" t="n">
        <v>4556</v>
      </c>
      <c r="GE36" s="37" t="n">
        <v>3782</v>
      </c>
      <c r="GF36" s="37" t="n">
        <v>0</v>
      </c>
      <c r="GG36" s="37" t="n">
        <v>517</v>
      </c>
      <c r="GH36" s="37" t="n">
        <v>0</v>
      </c>
      <c r="GI36" s="37" t="n">
        <v>65</v>
      </c>
      <c r="GJ36" s="37" t="n">
        <v>6</v>
      </c>
      <c r="GK36" s="37" t="n">
        <v>0</v>
      </c>
      <c r="GL36" s="37" t="n">
        <v>0</v>
      </c>
      <c r="GM36" s="37" t="n">
        <v>0</v>
      </c>
      <c r="GN36" s="37" t="n">
        <v>18</v>
      </c>
      <c r="GO36" s="37" t="n">
        <v>1</v>
      </c>
      <c r="GP36" s="37" t="n">
        <v>0</v>
      </c>
      <c r="GQ36" s="37" t="n">
        <v>0</v>
      </c>
      <c r="GR36" s="37" t="n">
        <v>0</v>
      </c>
      <c r="GS36" s="37" t="n">
        <v>4460</v>
      </c>
      <c r="GT36" s="37" t="n">
        <v>2776</v>
      </c>
      <c r="GU36" s="37" t="n">
        <v>0</v>
      </c>
      <c r="GV36" s="37" t="n">
        <v>0</v>
      </c>
      <c r="GW36" s="37" t="n">
        <v>0</v>
      </c>
      <c r="GX36" s="37" t="n">
        <v>2115</v>
      </c>
      <c r="GY36" s="37" t="n">
        <v>1653</v>
      </c>
      <c r="GZ36" s="37" t="n">
        <v>0</v>
      </c>
      <c r="HA36" s="37" t="n">
        <v>0</v>
      </c>
      <c r="HB36" s="37" t="n">
        <v>0</v>
      </c>
      <c r="HC36" s="37" t="n">
        <v>122</v>
      </c>
      <c r="HD36" s="37" t="n">
        <v>0</v>
      </c>
      <c r="HE36" s="37" t="n">
        <v>0</v>
      </c>
      <c r="HF36" s="37" t="n">
        <v>0</v>
      </c>
      <c r="HG36" s="37" t="n">
        <v>0</v>
      </c>
      <c r="HH36" s="58" t="n">
        <f aca="false">(L36+N36)/B36</f>
        <v>0.879710323984756</v>
      </c>
      <c r="HI36" s="59" t="n">
        <f aca="false">(M36+N36)/B36</f>
        <v>0.797046217009912</v>
      </c>
      <c r="HJ36" s="40" t="n">
        <f aca="false">O36/(E36+F36+G36)</f>
        <v>0.515688393519494</v>
      </c>
      <c r="HK36" s="60" t="n">
        <f aca="false">P36/(F36+G36)</f>
        <v>0.169005864491928</v>
      </c>
      <c r="HL36" s="61" t="n">
        <f aca="false">L36/H36</f>
        <v>0.97193861031364</v>
      </c>
      <c r="HM36" s="62" t="n">
        <f aca="false">M36/I36</f>
        <v>0.849884044042371</v>
      </c>
      <c r="HN36" s="63" t="n">
        <f aca="false">N36/J36</f>
        <v>1.004</v>
      </c>
      <c r="HO36" s="64" t="n">
        <f aca="false">O36/K36</f>
        <v>0.741156339464938</v>
      </c>
      <c r="HP36" s="65" t="n">
        <f aca="false">(V36+AA36+AF36+FE36+X36+AC36+AH36+FG36)/G36</f>
        <v>1.03610734207749</v>
      </c>
      <c r="HQ36" s="65" t="n">
        <f aca="false">(W36+AB36+AG36+FF36+X36+AC36+AH36+FG36)/G36</f>
        <v>1.00128147143073</v>
      </c>
      <c r="HR36" s="65" t="n">
        <f aca="false">(Y36+AD36+AI36+FH36)/G36</f>
        <v>0.820141715664104</v>
      </c>
      <c r="HS36" s="65" t="n">
        <f aca="false">P36/G36</f>
        <v>0.991029699984924</v>
      </c>
      <c r="HT36" s="65" t="n">
        <f aca="false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0.972906289423193</v>
      </c>
      <c r="HU36" s="65" t="n">
        <f aca="false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0.917903670250852</v>
      </c>
      <c r="HV36" s="66" t="n">
        <f aca="false">(T36+AN36+AS36+AX36+BC36+BH36+BM36+BR36+BW36+CB36+CG36+CQ36+CV36+DA36+DF36+DK36+DP36+DU36+DZ36+EE36+EJ36+EN36+ES36+EX36+FC36+FM36+FR36+FW36)/F36</f>
        <v>0.512939331289656</v>
      </c>
      <c r="HW36" s="65" t="n">
        <f aca="false">(U36+AO36+AT36)/F36</f>
        <v>0.0584741848794716</v>
      </c>
      <c r="HX36" s="65" t="n">
        <f aca="false">(FY36+GD36)/E36</f>
        <v>0.938604748457274</v>
      </c>
      <c r="HY36" s="65" t="n">
        <f aca="false">(FZ36+GE36)/E36</f>
        <v>0.790084719171635</v>
      </c>
      <c r="HZ36" s="65" t="n">
        <f aca="false">(GB36+GG36)/E36</f>
        <v>0.111808388243908</v>
      </c>
      <c r="IA36" s="65" t="n">
        <f aca="false">(GI36+GN36+GS36+GX36)/D36</f>
        <v>0.634107316329835</v>
      </c>
      <c r="IB36" s="65" t="n">
        <f aca="false">(GJ36+GO36+GT36+GY36)/D36</f>
        <v>0.422484237795006</v>
      </c>
      <c r="IC36" s="46" t="n">
        <f aca="false">HC36/C36</f>
        <v>0.041049798115747</v>
      </c>
      <c r="ID36" s="46" t="n">
        <f aca="false">HD36/C36</f>
        <v>0</v>
      </c>
    </row>
    <row r="37" s="48" customFormat="true" ht="13.8" hidden="false" customHeight="false" outlineLevel="0" collapsed="false">
      <c r="A37" s="49" t="s">
        <v>124</v>
      </c>
      <c r="B37" s="50" t="n">
        <v>30080</v>
      </c>
      <c r="C37" s="29" t="n">
        <v>983</v>
      </c>
      <c r="D37" s="51" t="n">
        <v>3527.6</v>
      </c>
      <c r="E37" s="52" t="n">
        <v>3192</v>
      </c>
      <c r="F37" s="53" t="n">
        <v>18440.4</v>
      </c>
      <c r="G37" s="54" t="n">
        <v>2444</v>
      </c>
      <c r="H37" s="55" t="n">
        <v>26613</v>
      </c>
      <c r="I37" s="68" t="n">
        <f aca="false">200+28176</f>
        <v>28376</v>
      </c>
      <c r="J37" s="55" t="n">
        <v>490</v>
      </c>
      <c r="K37" s="55" t="n">
        <f aca="false">748+17051+672</f>
        <v>18471</v>
      </c>
      <c r="L37" s="35" t="n">
        <f aca="false">Q37+V37+AA37+AF37+AK37+AP37+AU37+AZ37+BE37+BJ37+BO37+BT37+BY37+CD37+CI37+CN37+CS37+CX37+DC37+DH37+DM37+DR37+DW37+EB37+EB37+EG37+EK37+EP37+EU37+EZ37+FE37+FJ37+FO37+FT37+FY37+GD37+GI37+GN37+GS37+GX37+HC37</f>
        <v>26041</v>
      </c>
      <c r="M37" s="35" t="n">
        <f aca="false">R37+W37+AB37+AG37+AL37+AQ37+AV37+BA37+BF37+BK37+BP37+BU37+BZ37+CE37+CJ37+CO37+CT37+DD37+DI37+DN37+DS37+DX37+EC37+EH37+EL37+EQ37+EV37+FA37+CY37+FK37+FP37+FU37+FZ37+GE37+FF37+GJ37+GO37+GT37+GY37+HD37</f>
        <v>23065</v>
      </c>
      <c r="N37" s="56" t="n">
        <v>502</v>
      </c>
      <c r="O37" s="57" t="n">
        <f aca="false">T37+Y37+AD37+AI37+DZ37+FH37+AN37+AS37+AX37+BC37+BH37+BM37+BR37+BW37+CB37+CG37+CL37+CQ37+CV37+DF37+DK37+DP37+DU37+EE37+EJ37+EN37+ES37+EX37+FC37+FM37+FR37+FW37+GB37+GG37+DA37+GL37+GQ37+GV37+HA37</f>
        <v>14319</v>
      </c>
      <c r="P37" s="57" t="n">
        <f aca="false">U37+Z37+AE37+AJ37+EA37+FI37+AO37+AT37+AY37+BD37+BI37+BN37+BS37+BX37+CC37+CH37+CM37+CR37+CW37+DG37+DL37+DQ37+DV37+EF37+EO37+ET37+EY37+FD37+FN37+FS37+FX37+GC37+GH37+DB37+GM37+GR37+GW37+HB37</f>
        <v>4612</v>
      </c>
      <c r="Q37" s="37" t="n">
        <v>620</v>
      </c>
      <c r="R37" s="37" t="n">
        <v>548</v>
      </c>
      <c r="S37" s="37" t="n">
        <v>0</v>
      </c>
      <c r="T37" s="37" t="n">
        <v>294</v>
      </c>
      <c r="U37" s="37" t="n">
        <v>140</v>
      </c>
      <c r="V37" s="37" t="n">
        <v>297</v>
      </c>
      <c r="W37" s="37" t="n">
        <v>303</v>
      </c>
      <c r="X37" s="37" t="n">
        <v>0</v>
      </c>
      <c r="Y37" s="37" t="n">
        <v>241</v>
      </c>
      <c r="Z37" s="37" t="n">
        <v>146</v>
      </c>
      <c r="AA37" s="37" t="n">
        <v>728</v>
      </c>
      <c r="AB37" s="37" t="n">
        <v>731</v>
      </c>
      <c r="AC37" s="37" t="n">
        <v>0</v>
      </c>
      <c r="AD37" s="37" t="n">
        <v>618</v>
      </c>
      <c r="AE37" s="37" t="n">
        <v>471</v>
      </c>
      <c r="AF37" s="37" t="n">
        <v>1338</v>
      </c>
      <c r="AG37" s="37" t="n">
        <v>1272</v>
      </c>
      <c r="AH37" s="37" t="n">
        <v>1</v>
      </c>
      <c r="AI37" s="37" t="n">
        <v>1224</v>
      </c>
      <c r="AJ37" s="37" t="n">
        <v>892</v>
      </c>
      <c r="AK37" s="37" t="n">
        <v>598</v>
      </c>
      <c r="AL37" s="37" t="n">
        <v>574</v>
      </c>
      <c r="AM37" s="37" t="n">
        <v>11</v>
      </c>
      <c r="AN37" s="37" t="n">
        <v>895</v>
      </c>
      <c r="AO37" s="37" t="n">
        <v>526</v>
      </c>
      <c r="AP37" s="37" t="n">
        <v>810</v>
      </c>
      <c r="AQ37" s="37" t="n">
        <v>778</v>
      </c>
      <c r="AR37" s="37" t="n">
        <v>18</v>
      </c>
      <c r="AS37" s="37" t="n">
        <v>1110</v>
      </c>
      <c r="AT37" s="37" t="n">
        <v>558</v>
      </c>
      <c r="AU37" s="37" t="n">
        <v>973</v>
      </c>
      <c r="AV37" s="37" t="n">
        <v>913</v>
      </c>
      <c r="AW37" s="37" t="n">
        <v>43</v>
      </c>
      <c r="AX37" s="37" t="n">
        <v>1059</v>
      </c>
      <c r="AY37" s="37" t="n">
        <v>407</v>
      </c>
      <c r="AZ37" s="37" t="n">
        <v>1187</v>
      </c>
      <c r="BA37" s="37" t="n">
        <v>1284</v>
      </c>
      <c r="BB37" s="37" t="n">
        <v>66</v>
      </c>
      <c r="BC37" s="37" t="n">
        <v>1269</v>
      </c>
      <c r="BD37" s="37" t="n">
        <v>502</v>
      </c>
      <c r="BE37" s="37" t="n">
        <v>1280</v>
      </c>
      <c r="BF37" s="37" t="n">
        <v>1280</v>
      </c>
      <c r="BG37" s="37" t="n">
        <v>178</v>
      </c>
      <c r="BH37" s="37" t="n">
        <v>1302</v>
      </c>
      <c r="BI37" s="37" t="n">
        <v>283</v>
      </c>
      <c r="BJ37" s="37" t="n">
        <v>1200</v>
      </c>
      <c r="BK37" s="37" t="n">
        <v>1452</v>
      </c>
      <c r="BL37" s="37" t="n">
        <v>191</v>
      </c>
      <c r="BM37" s="37" t="n">
        <v>1118</v>
      </c>
      <c r="BN37" s="37" t="n">
        <v>224</v>
      </c>
      <c r="BO37" s="37" t="n">
        <v>546</v>
      </c>
      <c r="BP37" s="37" t="n">
        <v>371</v>
      </c>
      <c r="BQ37" s="37" t="n">
        <v>0</v>
      </c>
      <c r="BR37" s="37" t="n">
        <v>2</v>
      </c>
      <c r="BS37" s="37" t="n">
        <v>0</v>
      </c>
      <c r="BT37" s="37" t="n">
        <v>0</v>
      </c>
      <c r="BU37" s="37" t="n">
        <v>9</v>
      </c>
      <c r="BV37" s="37" t="n">
        <v>0</v>
      </c>
      <c r="BW37" s="37" t="n">
        <v>0</v>
      </c>
      <c r="BX37" s="37" t="n">
        <v>0</v>
      </c>
      <c r="BY37" s="37" t="n">
        <v>0</v>
      </c>
      <c r="BZ37" s="37" t="n">
        <v>0</v>
      </c>
      <c r="CA37" s="37" t="n">
        <v>0</v>
      </c>
      <c r="CB37" s="37" t="n">
        <v>0</v>
      </c>
      <c r="CC37" s="37" t="n">
        <v>0</v>
      </c>
      <c r="CD37" s="37" t="n">
        <v>0</v>
      </c>
      <c r="CE37" s="37" t="n">
        <v>0</v>
      </c>
      <c r="CF37" s="37" t="n">
        <v>0</v>
      </c>
      <c r="CG37" s="37" t="n">
        <v>0</v>
      </c>
      <c r="CH37" s="37" t="n">
        <v>0</v>
      </c>
      <c r="CI37" s="37" t="n">
        <v>0</v>
      </c>
      <c r="CJ37" s="37" t="n">
        <v>0</v>
      </c>
      <c r="CK37" s="37" t="n">
        <v>0</v>
      </c>
      <c r="CL37" s="37" t="n">
        <v>0</v>
      </c>
      <c r="CM37" s="37" t="n">
        <v>0</v>
      </c>
      <c r="CN37" s="37" t="n">
        <v>2124</v>
      </c>
      <c r="CO37" s="37" t="n">
        <v>2053</v>
      </c>
      <c r="CP37" s="37" t="n">
        <v>0</v>
      </c>
      <c r="CQ37" s="37" t="n">
        <v>1477</v>
      </c>
      <c r="CR37" s="37" t="n">
        <v>0</v>
      </c>
      <c r="CS37" s="37" t="n">
        <v>87</v>
      </c>
      <c r="CT37" s="37" t="n">
        <v>39</v>
      </c>
      <c r="CU37" s="37" t="n">
        <v>0</v>
      </c>
      <c r="CV37" s="37" t="n">
        <v>0</v>
      </c>
      <c r="CW37" s="37" t="n">
        <v>0</v>
      </c>
      <c r="CX37" s="37" t="n">
        <v>0</v>
      </c>
      <c r="CY37" s="37" t="n">
        <v>0</v>
      </c>
      <c r="CZ37" s="37" t="n">
        <v>0</v>
      </c>
      <c r="DA37" s="37" t="n">
        <v>0</v>
      </c>
      <c r="DB37" s="37" t="n">
        <v>0</v>
      </c>
      <c r="DC37" s="37" t="n">
        <v>121</v>
      </c>
      <c r="DD37" s="37" t="n">
        <v>49</v>
      </c>
      <c r="DE37" s="37" t="n">
        <v>0</v>
      </c>
      <c r="DF37" s="37" t="n">
        <v>10</v>
      </c>
      <c r="DG37" s="37" t="n">
        <v>3</v>
      </c>
      <c r="DH37" s="37" t="n">
        <v>44</v>
      </c>
      <c r="DI37" s="37" t="n">
        <v>11</v>
      </c>
      <c r="DJ37" s="37" t="n">
        <v>0</v>
      </c>
      <c r="DK37" s="37" t="n">
        <v>2</v>
      </c>
      <c r="DL37" s="37" t="n">
        <v>0</v>
      </c>
      <c r="DM37" s="37" t="n">
        <v>0</v>
      </c>
      <c r="DN37" s="37" t="n">
        <v>1</v>
      </c>
      <c r="DO37" s="37" t="n">
        <v>0</v>
      </c>
      <c r="DP37" s="37" t="n">
        <v>0</v>
      </c>
      <c r="DQ37" s="37" t="n">
        <v>0</v>
      </c>
      <c r="DR37" s="37" t="n">
        <v>1</v>
      </c>
      <c r="DS37" s="37" t="n">
        <v>0</v>
      </c>
      <c r="DT37" s="37" t="n">
        <v>0</v>
      </c>
      <c r="DU37" s="37" t="n">
        <v>0</v>
      </c>
      <c r="DV37" s="37" t="n">
        <v>0</v>
      </c>
      <c r="DW37" s="37" t="n">
        <v>3237</v>
      </c>
      <c r="DX37" s="37" t="n">
        <v>2134</v>
      </c>
      <c r="DY37" s="37" t="n">
        <v>0</v>
      </c>
      <c r="DZ37" s="37" t="n">
        <v>16</v>
      </c>
      <c r="EA37" s="37" t="n">
        <v>0</v>
      </c>
      <c r="EB37" s="37" t="n">
        <v>64</v>
      </c>
      <c r="EC37" s="37" t="n">
        <v>8</v>
      </c>
      <c r="ED37" s="37" t="n">
        <v>0</v>
      </c>
      <c r="EE37" s="37" t="n">
        <v>0</v>
      </c>
      <c r="EF37" s="37" t="n">
        <v>0</v>
      </c>
      <c r="EG37" s="37" t="n">
        <v>105</v>
      </c>
      <c r="EH37" s="37" t="n">
        <v>79</v>
      </c>
      <c r="EI37" s="37" t="n">
        <v>0</v>
      </c>
      <c r="EJ37" s="37" t="n">
        <v>0</v>
      </c>
      <c r="EK37" s="37" t="n">
        <v>42</v>
      </c>
      <c r="EL37" s="37" t="n">
        <v>31</v>
      </c>
      <c r="EM37" s="37" t="n">
        <v>6</v>
      </c>
      <c r="EN37" s="37" t="n">
        <v>0</v>
      </c>
      <c r="EO37" s="37" t="n">
        <v>0</v>
      </c>
      <c r="EP37" s="37" t="n">
        <v>0</v>
      </c>
      <c r="EQ37" s="37" t="n">
        <v>1</v>
      </c>
      <c r="ER37" s="37" t="n">
        <v>0</v>
      </c>
      <c r="ES37" s="37" t="n">
        <v>0</v>
      </c>
      <c r="ET37" s="37" t="n">
        <v>0</v>
      </c>
      <c r="EU37" s="37" t="n">
        <v>1297</v>
      </c>
      <c r="EV37" s="37" t="n">
        <v>754</v>
      </c>
      <c r="EW37" s="37" t="n">
        <v>0</v>
      </c>
      <c r="EX37" s="37" t="n">
        <v>445</v>
      </c>
      <c r="EY37" s="37" t="n">
        <v>94</v>
      </c>
      <c r="EZ37" s="37" t="n">
        <v>80</v>
      </c>
      <c r="FA37" s="37" t="n">
        <v>152</v>
      </c>
      <c r="FB37" s="37" t="n">
        <v>0</v>
      </c>
      <c r="FC37" s="37" t="n">
        <v>0</v>
      </c>
      <c r="FD37" s="37" t="n">
        <v>0</v>
      </c>
      <c r="FE37" s="37" t="n">
        <v>0</v>
      </c>
      <c r="FF37" s="37" t="n">
        <v>0</v>
      </c>
      <c r="FG37" s="37" t="n">
        <v>0</v>
      </c>
      <c r="FH37" s="37" t="n">
        <v>0</v>
      </c>
      <c r="FI37" s="37" t="n">
        <v>0</v>
      </c>
      <c r="FJ37" s="37" t="n">
        <v>1603</v>
      </c>
      <c r="FK37" s="37" t="n">
        <v>1619</v>
      </c>
      <c r="FL37" s="37" t="n">
        <v>0</v>
      </c>
      <c r="FM37" s="37" t="n">
        <v>1164</v>
      </c>
      <c r="FN37" s="37" t="n">
        <v>184</v>
      </c>
      <c r="FO37" s="37" t="n">
        <v>1691</v>
      </c>
      <c r="FP37" s="37" t="n">
        <v>1697</v>
      </c>
      <c r="FQ37" s="37" t="n">
        <v>0</v>
      </c>
      <c r="FR37" s="37" t="n">
        <v>1035</v>
      </c>
      <c r="FS37" s="37" t="n">
        <v>137</v>
      </c>
      <c r="FT37" s="37" t="n">
        <v>762</v>
      </c>
      <c r="FU37" s="37" t="n">
        <v>708</v>
      </c>
      <c r="FV37" s="37" t="n">
        <v>0</v>
      </c>
      <c r="FW37" s="37" t="n">
        <v>433</v>
      </c>
      <c r="FX37" s="37" t="n">
        <v>45</v>
      </c>
      <c r="FY37" s="37" t="n">
        <v>1340</v>
      </c>
      <c r="FZ37" s="37" t="n">
        <v>1190</v>
      </c>
      <c r="GA37" s="37" t="n">
        <v>0</v>
      </c>
      <c r="GB37" s="37" t="n">
        <v>325</v>
      </c>
      <c r="GC37" s="37" t="n">
        <v>0</v>
      </c>
      <c r="GD37" s="37" t="n">
        <v>1419</v>
      </c>
      <c r="GE37" s="37" t="n">
        <v>1264</v>
      </c>
      <c r="GF37" s="37" t="n">
        <v>0</v>
      </c>
      <c r="GG37" s="37" t="n">
        <v>280</v>
      </c>
      <c r="GH37" s="37" t="n">
        <v>0</v>
      </c>
      <c r="GI37" s="37" t="n">
        <v>17</v>
      </c>
      <c r="GJ37" s="37" t="n">
        <v>32</v>
      </c>
      <c r="GK37" s="37" t="n">
        <v>0</v>
      </c>
      <c r="GL37" s="37" t="n">
        <v>0</v>
      </c>
      <c r="GM37" s="37" t="n">
        <v>0</v>
      </c>
      <c r="GN37" s="37" t="n">
        <v>6</v>
      </c>
      <c r="GO37" s="37" t="n">
        <v>25</v>
      </c>
      <c r="GP37" s="37" t="n">
        <v>0</v>
      </c>
      <c r="GQ37" s="37" t="n">
        <v>0</v>
      </c>
      <c r="GR37" s="37" t="n">
        <v>0</v>
      </c>
      <c r="GS37" s="37" t="n">
        <v>1618</v>
      </c>
      <c r="GT37" s="37" t="n">
        <v>1151</v>
      </c>
      <c r="GU37" s="37" t="n">
        <v>0</v>
      </c>
      <c r="GV37" s="37" t="n">
        <v>0</v>
      </c>
      <c r="GW37" s="37" t="n">
        <v>0</v>
      </c>
      <c r="GX37" s="37" t="n">
        <v>672</v>
      </c>
      <c r="GY37" s="37" t="n">
        <v>552</v>
      </c>
      <c r="GZ37" s="37" t="n">
        <v>0</v>
      </c>
      <c r="HA37" s="37" t="n">
        <v>0</v>
      </c>
      <c r="HB37" s="37" t="n">
        <v>0</v>
      </c>
      <c r="HC37" s="37" t="n">
        <v>70</v>
      </c>
      <c r="HD37" s="37" t="n">
        <v>0</v>
      </c>
      <c r="HE37" s="37" t="n">
        <v>0</v>
      </c>
      <c r="HF37" s="37" t="n">
        <v>0</v>
      </c>
      <c r="HG37" s="37" t="n">
        <v>0</v>
      </c>
      <c r="HH37" s="58" t="n">
        <f aca="false">(L37+N37)/B37</f>
        <v>0.882413563829787</v>
      </c>
      <c r="HI37" s="59" t="n">
        <f aca="false">(M37+N37)/B37</f>
        <v>0.783477393617021</v>
      </c>
      <c r="HJ37" s="40" t="n">
        <f aca="false">O37/(E37+F37+G37)</f>
        <v>0.594731770530478</v>
      </c>
      <c r="HK37" s="60" t="n">
        <f aca="false">P37/(F37+G37)</f>
        <v>0.220834690007853</v>
      </c>
      <c r="HL37" s="61" t="n">
        <f aca="false">L37/H37</f>
        <v>0.978506744823958</v>
      </c>
      <c r="HM37" s="62" t="n">
        <f aca="false">M37/I37</f>
        <v>0.812834789963349</v>
      </c>
      <c r="HN37" s="63" t="n">
        <f aca="false">N37/J37</f>
        <v>1.02448979591837</v>
      </c>
      <c r="HO37" s="64" t="n">
        <f aca="false">O37/K37</f>
        <v>0.775215202208868</v>
      </c>
      <c r="HP37" s="65" t="n">
        <f aca="false">(V37+AA37+AF37+FE37+X37+AC37+AH37+FG37)/G37</f>
        <v>0.967266775777414</v>
      </c>
      <c r="HQ37" s="65" t="n">
        <f aca="false">(W37+AB37+AG37+FF37+X37+AC37+AH37+FG37)/G37</f>
        <v>0.943944353518821</v>
      </c>
      <c r="HR37" s="65" t="n">
        <f aca="false">(Y37+AD37+AI37+FH37)/G37</f>
        <v>0.852291325695581</v>
      </c>
      <c r="HS37" s="65" t="n">
        <f aca="false">P37/G37</f>
        <v>1.88707037643208</v>
      </c>
      <c r="HT37" s="65" t="n">
        <f aca="false">(Q37+AK37+AP37+AU37+AZ37+BE37+BJ37+BO37+BT37+BY37+CD37+CN37+CS37+CX37+DC37+DH37+DM37+DR37+DW37+EB37+EG37+EK37+EP37+EU37+EZ37+FJ37+FO37+FT37+S37+AM37+AR37+AW37+BB37+BG37+BL37+BQ37+BV37+CA37+CF37+CP37+CU37+CZ37+DE37+DJ37+DO37+DT37+DY37+ED37+EI37+EM37+ER37+EW37+FB37+FL37+FQ37+FV37)/F37</f>
        <v>1.02953298193098</v>
      </c>
      <c r="HU37" s="65" t="n">
        <f aca="false">(R37+AL37+AQ37+AV37+BA37+BF37+BK37+BP37+BU37+BZ37+CE37+CO37+CT37+CY37+DD37+DI37+DN37+DS37+DX37+EC37+EH37+EL37+EQ37+EV37+FA37+FK37+FP37+FU37+S37+AM37+AR37+AW37+BB37+BG37+BL37+BQ37+BV37+CA37+CF37+CP37+CU37+CZ37+DE37+DJ37+DO37+DT37+DY37+ED37+EI37+EM37+ER37+EW37+FB37+FL37+FQ37+FV37)/F37</f>
        <v>0.925034164117915</v>
      </c>
      <c r="HV37" s="66" t="n">
        <f aca="false">(T37+AN37+AS37+AX37+BC37+BH37+BM37+BR37+BW37+CB37+CG37+CQ37+CV37+DA37+DF37+DK37+DP37+DU37+DZ37+EE37+EJ37+EN37+ES37+EX37+FC37+FM37+FR37+FW37)/F37</f>
        <v>0.630734691221449</v>
      </c>
      <c r="HW37" s="65" t="n">
        <f aca="false">(U37+AO37+AT37)/F37</f>
        <v>0.0663760005205961</v>
      </c>
      <c r="HX37" s="65" t="n">
        <f aca="false">(FY37+GD37)/E37</f>
        <v>0.864348370927318</v>
      </c>
      <c r="HY37" s="65" t="n">
        <f aca="false">(FZ37+GE37)/E37</f>
        <v>0.768796992481203</v>
      </c>
      <c r="HZ37" s="65" t="n">
        <f aca="false">(GB37+GG37)/E37</f>
        <v>0.18953634085213</v>
      </c>
      <c r="IA37" s="65" t="n">
        <f aca="false">(GI37+GN37+GS37+GX37)/D37</f>
        <v>0.655686585780701</v>
      </c>
      <c r="IB37" s="65" t="n">
        <f aca="false">(GJ37+GO37+GT37+GY37)/D37</f>
        <v>0.498922780360585</v>
      </c>
      <c r="IC37" s="46" t="n">
        <f aca="false">HC37/C37</f>
        <v>0.0712105798575788</v>
      </c>
      <c r="ID37" s="46" t="n">
        <f aca="false">HD37/C37</f>
        <v>0</v>
      </c>
    </row>
    <row r="38" s="48" customFormat="true" ht="13.8" hidden="false" customHeight="false" outlineLevel="0" collapsed="false">
      <c r="A38" s="49" t="s">
        <v>125</v>
      </c>
      <c r="B38" s="50" t="n">
        <v>6961</v>
      </c>
      <c r="C38" s="29" t="n">
        <v>198</v>
      </c>
      <c r="D38" s="51" t="n">
        <v>710.6</v>
      </c>
      <c r="E38" s="52" t="n">
        <v>597.6</v>
      </c>
      <c r="F38" s="53" t="n">
        <v>4101.8</v>
      </c>
      <c r="G38" s="54" t="n">
        <v>1050</v>
      </c>
      <c r="H38" s="55" t="n">
        <v>6512</v>
      </c>
      <c r="I38" s="68" t="n">
        <v>6203</v>
      </c>
      <c r="J38" s="55" t="n">
        <v>70</v>
      </c>
      <c r="K38" s="55" t="n">
        <f aca="false">220+4759</f>
        <v>4979</v>
      </c>
      <c r="L38" s="35" t="n">
        <f aca="false">Q38+V38+AA38+AF38+AK38+AP38+AU38+AZ38+BE38+BJ38+BO38+BT38+BY38+CD38+CI38+CN38+CS38+CX38+DC38+DH38+DM38+DR38+DW38+EB38+EB38+EG38+EK38+EP38+EU38+EZ38+FE38+FJ38+FO38+FT38+FY38+GD38+GI38+GN38+GS38+GX38+HC38</f>
        <v>6438</v>
      </c>
      <c r="M38" s="35" t="n">
        <f aca="false">R38+W38+AB38+AG38+AL38+AQ38+AV38+BA38+BF38+BK38+BP38+BU38+BZ38+CE38+CJ38+CO38+CT38+DD38+DI38+DN38+DS38+DX38+EC38+EH38+EL38+EQ38+EV38+FA38+CY38+FK38+FP38+FU38+FZ38+GE38+FF38+GJ38+GO38+GT38+GY38+HD38</f>
        <v>5946</v>
      </c>
      <c r="N38" s="56" t="n">
        <v>70</v>
      </c>
      <c r="O38" s="57" t="n">
        <f aca="false">T38+Y38+AD38+AI38+DZ38+FH38+AN38+AS38+AX38+BC38+BH38+BM38+BR38+BW38+CB38+CG38+CL38+CQ38+CV38+DF38+DK38+DP38+DU38+EE38+EJ38+EN38+ES38+EX38+FC38+FM38+FR38+FW38+GB38+GG38+DA38+GL38+GQ38+GV38+HA38</f>
        <v>3857</v>
      </c>
      <c r="P38" s="57" t="n">
        <f aca="false">U38+Z38+AE38+AJ38+EA38+FI38+AO38+AT38+AY38+BD38+BI38+BN38+BS38+BX38+CC38+CH38+CM38+CR38+CW38+DG38+DL38+DQ38+DV38+EF38+EO38+ET38+EY38+FD38+FN38+FS38+FX38+GC38+GH38+DB38+GM38+GR38+GW38+HB38</f>
        <v>1554</v>
      </c>
      <c r="Q38" s="37" t="n">
        <v>134</v>
      </c>
      <c r="R38" s="37" t="n">
        <v>136</v>
      </c>
      <c r="S38" s="37" t="n">
        <v>0</v>
      </c>
      <c r="T38" s="37" t="n">
        <v>121</v>
      </c>
      <c r="U38" s="37" t="n">
        <v>72</v>
      </c>
      <c r="V38" s="37" t="n">
        <v>189</v>
      </c>
      <c r="W38" s="37" t="n">
        <v>255</v>
      </c>
      <c r="X38" s="37" t="n">
        <v>0</v>
      </c>
      <c r="Y38" s="37" t="n">
        <v>174</v>
      </c>
      <c r="Z38" s="37" t="n">
        <v>162</v>
      </c>
      <c r="AA38" s="37" t="n">
        <v>325</v>
      </c>
      <c r="AB38" s="37" t="n">
        <v>338</v>
      </c>
      <c r="AC38" s="37" t="n">
        <v>0</v>
      </c>
      <c r="AD38" s="37" t="n">
        <v>328</v>
      </c>
      <c r="AE38" s="37" t="n">
        <v>304</v>
      </c>
      <c r="AF38" s="37" t="n">
        <v>535</v>
      </c>
      <c r="AG38" s="37" t="n">
        <v>529</v>
      </c>
      <c r="AH38" s="37" t="n">
        <v>0</v>
      </c>
      <c r="AI38" s="37" t="n">
        <v>488</v>
      </c>
      <c r="AJ38" s="37" t="n">
        <v>205</v>
      </c>
      <c r="AK38" s="37" t="n">
        <v>315</v>
      </c>
      <c r="AL38" s="37" t="n">
        <v>253</v>
      </c>
      <c r="AM38" s="37" t="n">
        <v>0</v>
      </c>
      <c r="AN38" s="37" t="n">
        <v>191</v>
      </c>
      <c r="AO38" s="37" t="n">
        <v>84</v>
      </c>
      <c r="AP38" s="37" t="n">
        <v>251</v>
      </c>
      <c r="AQ38" s="37" t="n">
        <v>303</v>
      </c>
      <c r="AR38" s="37" t="n">
        <v>3</v>
      </c>
      <c r="AS38" s="37" t="n">
        <v>255</v>
      </c>
      <c r="AT38" s="37" t="n">
        <v>114</v>
      </c>
      <c r="AU38" s="37" t="n">
        <v>289</v>
      </c>
      <c r="AV38" s="37" t="n">
        <v>299</v>
      </c>
      <c r="AW38" s="37" t="n">
        <v>8</v>
      </c>
      <c r="AX38" s="37" t="n">
        <v>227</v>
      </c>
      <c r="AY38" s="37" t="n">
        <v>66</v>
      </c>
      <c r="AZ38" s="37" t="n">
        <v>318</v>
      </c>
      <c r="BA38" s="37" t="n">
        <v>308</v>
      </c>
      <c r="BB38" s="37" t="n">
        <v>56</v>
      </c>
      <c r="BC38" s="37" t="n">
        <v>258</v>
      </c>
      <c r="BD38" s="37" t="n">
        <v>60</v>
      </c>
      <c r="BE38" s="37" t="n">
        <v>406</v>
      </c>
      <c r="BF38" s="37" t="n">
        <v>383</v>
      </c>
      <c r="BG38" s="37" t="n">
        <v>0</v>
      </c>
      <c r="BH38" s="37" t="n">
        <v>230</v>
      </c>
      <c r="BI38" s="37" t="n">
        <v>77</v>
      </c>
      <c r="BJ38" s="37" t="n">
        <v>364</v>
      </c>
      <c r="BK38" s="37" t="n">
        <v>350</v>
      </c>
      <c r="BL38" s="37" t="n">
        <v>0</v>
      </c>
      <c r="BM38" s="37" t="n">
        <v>245</v>
      </c>
      <c r="BN38" s="37" t="n">
        <v>64</v>
      </c>
      <c r="BO38" s="37" t="n">
        <v>118</v>
      </c>
      <c r="BP38" s="37" t="n">
        <v>113</v>
      </c>
      <c r="BQ38" s="37" t="n">
        <v>0</v>
      </c>
      <c r="BR38" s="37" t="n">
        <v>89</v>
      </c>
      <c r="BS38" s="37" t="n">
        <v>37</v>
      </c>
      <c r="BT38" s="37" t="n">
        <v>0</v>
      </c>
      <c r="BU38" s="37" t="n">
        <v>0</v>
      </c>
      <c r="BV38" s="37" t="n">
        <v>0</v>
      </c>
      <c r="BW38" s="37" t="n">
        <v>2</v>
      </c>
      <c r="BX38" s="37" t="n">
        <v>0</v>
      </c>
      <c r="BY38" s="37" t="n">
        <v>0</v>
      </c>
      <c r="BZ38" s="37" t="n">
        <v>0</v>
      </c>
      <c r="CA38" s="37" t="n">
        <v>0</v>
      </c>
      <c r="CB38" s="37" t="n">
        <v>0</v>
      </c>
      <c r="CC38" s="37" t="n">
        <v>0</v>
      </c>
      <c r="CD38" s="37" t="n">
        <v>0</v>
      </c>
      <c r="CE38" s="37" t="n">
        <v>0</v>
      </c>
      <c r="CF38" s="37" t="n">
        <v>0</v>
      </c>
      <c r="CG38" s="37" t="n">
        <v>0</v>
      </c>
      <c r="CH38" s="37" t="n">
        <v>0</v>
      </c>
      <c r="CI38" s="37" t="n">
        <v>0</v>
      </c>
      <c r="CJ38" s="37" t="n">
        <v>0</v>
      </c>
      <c r="CK38" s="37" t="n">
        <v>0</v>
      </c>
      <c r="CL38" s="37" t="n">
        <v>0</v>
      </c>
      <c r="CM38" s="37" t="n">
        <v>0</v>
      </c>
      <c r="CN38" s="37" t="n">
        <v>0</v>
      </c>
      <c r="CO38" s="37" t="n">
        <v>0</v>
      </c>
      <c r="CP38" s="37" t="n">
        <v>0</v>
      </c>
      <c r="CQ38" s="37" t="n">
        <v>0</v>
      </c>
      <c r="CR38" s="37" t="n">
        <v>0</v>
      </c>
      <c r="CS38" s="37" t="n">
        <v>25</v>
      </c>
      <c r="CT38" s="37" t="n">
        <v>23</v>
      </c>
      <c r="CU38" s="37" t="n">
        <v>0</v>
      </c>
      <c r="CV38" s="37" t="n">
        <v>17</v>
      </c>
      <c r="CW38" s="37" t="n">
        <v>5</v>
      </c>
      <c r="CX38" s="37" t="n">
        <v>15</v>
      </c>
      <c r="CY38" s="37" t="n">
        <v>8</v>
      </c>
      <c r="CZ38" s="37" t="n">
        <v>0</v>
      </c>
      <c r="DA38" s="37" t="n">
        <v>5</v>
      </c>
      <c r="DB38" s="37" t="n">
        <v>0</v>
      </c>
      <c r="DC38" s="37" t="n">
        <v>48</v>
      </c>
      <c r="DD38" s="37" t="n">
        <v>39</v>
      </c>
      <c r="DE38" s="37" t="n">
        <v>0</v>
      </c>
      <c r="DF38" s="37" t="n">
        <v>17</v>
      </c>
      <c r="DG38" s="37" t="n">
        <v>3</v>
      </c>
      <c r="DH38" s="37" t="n">
        <v>9</v>
      </c>
      <c r="DI38" s="37" t="n">
        <v>11</v>
      </c>
      <c r="DJ38" s="37" t="n">
        <v>0</v>
      </c>
      <c r="DK38" s="37" t="n">
        <v>5</v>
      </c>
      <c r="DL38" s="37" t="n">
        <v>1</v>
      </c>
      <c r="DM38" s="37" t="n">
        <v>0</v>
      </c>
      <c r="DN38" s="37" t="n">
        <v>0</v>
      </c>
      <c r="DO38" s="37" t="n">
        <v>0</v>
      </c>
      <c r="DP38" s="37" t="n">
        <v>0</v>
      </c>
      <c r="DQ38" s="37" t="n">
        <v>0</v>
      </c>
      <c r="DR38" s="37" t="n">
        <v>0</v>
      </c>
      <c r="DS38" s="37" t="n">
        <v>0</v>
      </c>
      <c r="DT38" s="37" t="n">
        <v>0</v>
      </c>
      <c r="DU38" s="37" t="n">
        <v>0</v>
      </c>
      <c r="DV38" s="37" t="n">
        <v>0</v>
      </c>
      <c r="DW38" s="37" t="n">
        <v>543</v>
      </c>
      <c r="DX38" s="37" t="n">
        <v>384</v>
      </c>
      <c r="DY38" s="37" t="n">
        <v>0</v>
      </c>
      <c r="DZ38" s="37" t="n">
        <v>306</v>
      </c>
      <c r="EA38" s="37" t="n">
        <v>155</v>
      </c>
      <c r="EB38" s="37" t="n">
        <v>32</v>
      </c>
      <c r="EC38" s="37" t="n">
        <v>30</v>
      </c>
      <c r="ED38" s="37" t="n">
        <v>1</v>
      </c>
      <c r="EE38" s="37" t="n">
        <v>34</v>
      </c>
      <c r="EF38" s="37" t="n">
        <v>6</v>
      </c>
      <c r="EG38" s="37" t="n">
        <v>11</v>
      </c>
      <c r="EH38" s="37" t="n">
        <v>13</v>
      </c>
      <c r="EI38" s="37" t="n">
        <v>0</v>
      </c>
      <c r="EJ38" s="37" t="n">
        <v>6</v>
      </c>
      <c r="EK38" s="37" t="n">
        <v>29</v>
      </c>
      <c r="EL38" s="37" t="n">
        <v>25</v>
      </c>
      <c r="EM38" s="37" t="n">
        <v>0</v>
      </c>
      <c r="EN38" s="37" t="n">
        <v>14</v>
      </c>
      <c r="EO38" s="37" t="n">
        <v>7</v>
      </c>
      <c r="EP38" s="37" t="n">
        <v>0</v>
      </c>
      <c r="EQ38" s="37" t="n">
        <v>0</v>
      </c>
      <c r="ER38" s="37" t="n">
        <v>0</v>
      </c>
      <c r="ES38" s="37" t="n">
        <v>0</v>
      </c>
      <c r="ET38" s="37" t="n">
        <v>0</v>
      </c>
      <c r="EU38" s="37" t="n">
        <v>107</v>
      </c>
      <c r="EV38" s="37" t="n">
        <v>99</v>
      </c>
      <c r="EW38" s="37" t="n">
        <v>2</v>
      </c>
      <c r="EX38" s="37" t="n">
        <v>65</v>
      </c>
      <c r="EY38" s="37" t="n">
        <v>29</v>
      </c>
      <c r="EZ38" s="37" t="n">
        <v>13</v>
      </c>
      <c r="FA38" s="37" t="n">
        <v>8</v>
      </c>
      <c r="FB38" s="37" t="n">
        <v>0</v>
      </c>
      <c r="FC38" s="37" t="n">
        <v>6</v>
      </c>
      <c r="FD38" s="37" t="n">
        <v>4</v>
      </c>
      <c r="FE38" s="37" t="n">
        <v>0</v>
      </c>
      <c r="FF38" s="37" t="n">
        <v>0</v>
      </c>
      <c r="FG38" s="37" t="n">
        <v>0</v>
      </c>
      <c r="FH38" s="37" t="n">
        <v>0</v>
      </c>
      <c r="FI38" s="37" t="n">
        <v>0</v>
      </c>
      <c r="FJ38" s="37" t="n">
        <v>413</v>
      </c>
      <c r="FK38" s="37" t="n">
        <v>377</v>
      </c>
      <c r="FL38" s="37" t="n">
        <v>0</v>
      </c>
      <c r="FM38" s="37" t="n">
        <v>241</v>
      </c>
      <c r="FN38" s="37" t="n">
        <v>43</v>
      </c>
      <c r="FO38" s="37" t="n">
        <v>481</v>
      </c>
      <c r="FP38" s="37" t="n">
        <v>457</v>
      </c>
      <c r="FQ38" s="37" t="n">
        <v>0</v>
      </c>
      <c r="FR38" s="37" t="n">
        <v>252</v>
      </c>
      <c r="FS38" s="37" t="n">
        <v>38</v>
      </c>
      <c r="FT38" s="37" t="n">
        <v>231</v>
      </c>
      <c r="FU38" s="37" t="n">
        <v>189</v>
      </c>
      <c r="FV38" s="37" t="n">
        <v>0</v>
      </c>
      <c r="FW38" s="37" t="n">
        <v>111</v>
      </c>
      <c r="FX38" s="37" t="n">
        <v>18</v>
      </c>
      <c r="FY38" s="37" t="n">
        <v>312</v>
      </c>
      <c r="FZ38" s="37" t="n">
        <v>260</v>
      </c>
      <c r="GA38" s="37" t="n">
        <v>1</v>
      </c>
      <c r="GB38" s="37" t="n">
        <v>86</v>
      </c>
      <c r="GC38" s="37" t="n">
        <v>0</v>
      </c>
      <c r="GD38" s="37" t="n">
        <v>316</v>
      </c>
      <c r="GE38" s="37" t="n">
        <v>274</v>
      </c>
      <c r="GF38" s="37" t="n">
        <v>0</v>
      </c>
      <c r="GG38" s="37" t="n">
        <v>80</v>
      </c>
      <c r="GH38" s="37" t="n">
        <v>0</v>
      </c>
      <c r="GI38" s="37" t="n">
        <v>10</v>
      </c>
      <c r="GJ38" s="37" t="n">
        <v>0</v>
      </c>
      <c r="GK38" s="37" t="n">
        <v>0</v>
      </c>
      <c r="GL38" s="37" t="n">
        <v>0</v>
      </c>
      <c r="GM38" s="37" t="n">
        <v>0</v>
      </c>
      <c r="GN38" s="37" t="n">
        <v>11</v>
      </c>
      <c r="GO38" s="37" t="n">
        <v>0</v>
      </c>
      <c r="GP38" s="37" t="n">
        <v>0</v>
      </c>
      <c r="GQ38" s="37" t="n">
        <v>0</v>
      </c>
      <c r="GR38" s="37" t="n">
        <v>0</v>
      </c>
      <c r="GS38" s="37" t="n">
        <v>406</v>
      </c>
      <c r="GT38" s="37" t="n">
        <v>332</v>
      </c>
      <c r="GU38" s="37" t="n">
        <v>0</v>
      </c>
      <c r="GV38" s="37" t="n">
        <v>2</v>
      </c>
      <c r="GW38" s="37" t="n">
        <v>0</v>
      </c>
      <c r="GX38" s="37" t="n">
        <v>150</v>
      </c>
      <c r="GY38" s="37" t="n">
        <v>150</v>
      </c>
      <c r="GZ38" s="37" t="n">
        <v>0</v>
      </c>
      <c r="HA38" s="37" t="n">
        <v>2</v>
      </c>
      <c r="HB38" s="37" t="n">
        <v>0</v>
      </c>
      <c r="HC38" s="37" t="n">
        <v>0</v>
      </c>
      <c r="HD38" s="37" t="n">
        <v>0</v>
      </c>
      <c r="HE38" s="37" t="n">
        <v>0</v>
      </c>
      <c r="HF38" s="37" t="n">
        <v>0</v>
      </c>
      <c r="HG38" s="37" t="n">
        <v>0</v>
      </c>
      <c r="HH38" s="58" t="n">
        <f aca="false">(L38+N38)/B38</f>
        <v>0.934923143226548</v>
      </c>
      <c r="HI38" s="59" t="n">
        <f aca="false">(M38+N38)/B38</f>
        <v>0.864243643154719</v>
      </c>
      <c r="HJ38" s="40" t="n">
        <f aca="false">O38/(E38+F38+G38)</f>
        <v>0.670852610707204</v>
      </c>
      <c r="HK38" s="60" t="n">
        <f aca="false">P38/(F38+G38)</f>
        <v>0.301642144493187</v>
      </c>
      <c r="HL38" s="61" t="n">
        <f aca="false">L38/H38</f>
        <v>0.988636363636364</v>
      </c>
      <c r="HM38" s="62" t="n">
        <f aca="false">M38/I38</f>
        <v>0.958568434628405</v>
      </c>
      <c r="HN38" s="63" t="n">
        <f aca="false">N38/J38</f>
        <v>1</v>
      </c>
      <c r="HO38" s="64" t="n">
        <f aca="false">O38/K38</f>
        <v>0.774653544888532</v>
      </c>
      <c r="HP38" s="65" t="n">
        <f aca="false">(V38+AA38+AF38+FE38+X38+AC38+AH38+FG38)/G38</f>
        <v>0.999047619047619</v>
      </c>
      <c r="HQ38" s="65" t="n">
        <f aca="false">(W38+AB38+AG38+FF38+X38+AC38+AH38+FG38)/G38</f>
        <v>1.06857142857143</v>
      </c>
      <c r="HR38" s="65" t="n">
        <f aca="false">(Y38+AD38+AI38+FH38)/G38</f>
        <v>0.942857142857143</v>
      </c>
      <c r="HS38" s="65" t="n">
        <f aca="false">P38/G38</f>
        <v>1.48</v>
      </c>
      <c r="HT38" s="65" t="n">
        <f aca="false">(Q38+AK38+AP38+AU38+AZ38+BE38+BJ38+BO38+BT38+BY38+CD38+CN38+CS38+CX38+DC38+DH38+DM38+DR38+DW38+EB38+EG38+EK38+EP38+EU38+EZ38+FJ38+FO38+FT38+S38+AM38+AR38+AW38+BB38+BG38+BL38+BQ38+BV38+CA38+CF38+CP38+CU38+CZ38+DE38+DJ38+DO38+DT38+DY38+ED38+EI38+EM38+ER38+EW38+FB38+FL38+FQ38+FV38)/F38</f>
        <v>1.02930420790872</v>
      </c>
      <c r="HU38" s="65" t="n">
        <f aca="false">(R38+AL38+AQ38+AV38+BA38+BF38+BK38+BP38+BU38+BZ38+CE38+CO38+CT38+CY38+DD38+DI38+DN38+DS38+DX38+EC38+EH38+EL38+EQ38+EV38+FA38+FK38+FP38+FU38+S38+AM38+AR38+AW38+BB38+BG38+BL38+BQ38+BV38+CA38+CF38+CP38+CU38+CZ38+DE38+DJ38+DO38+DT38+DY38+ED38+EI38+EM38+ER38+EW38+FB38+FL38+FQ38+FV38)/F38</f>
        <v>0.945438587937003</v>
      </c>
      <c r="HV38" s="66" t="n">
        <f aca="false">(T38+AN38+AS38+AX38+BC38+BH38+BM38+BR38+BW38+CB38+CG38+CQ38+CV38+DA38+DF38+DK38+DP38+DU38+DZ38+EE38+EJ38+EN38+ES38+EX38+FC38+FM38+FR38+FW38)/F38</f>
        <v>0.657516212394558</v>
      </c>
      <c r="HW38" s="65" t="n">
        <f aca="false">(U38+AO38+AT38)/F38</f>
        <v>0.0658247598615242</v>
      </c>
      <c r="HX38" s="65" t="n">
        <f aca="false">(FY38+GD38)/E38</f>
        <v>1.05087014725569</v>
      </c>
      <c r="HY38" s="65" t="n">
        <f aca="false">(FZ38+GE38)/E38</f>
        <v>0.893574297188755</v>
      </c>
      <c r="HZ38" s="65" t="n">
        <f aca="false">(GB38+GG38)/E38</f>
        <v>0.277777777777778</v>
      </c>
      <c r="IA38" s="65" t="n">
        <f aca="false">(GI38+GN38+GS38+GX38)/D38</f>
        <v>0.811989867717422</v>
      </c>
      <c r="IB38" s="65" t="n">
        <f aca="false">(GJ38+GO38+GT38+GY38)/D38</f>
        <v>0.678300028145229</v>
      </c>
      <c r="IC38" s="46" t="n">
        <f aca="false">HC38/C38</f>
        <v>0</v>
      </c>
      <c r="ID38" s="46" t="n">
        <f aca="false">HD38/C38</f>
        <v>0</v>
      </c>
    </row>
    <row r="39" s="48" customFormat="true" ht="13.8" hidden="false" customHeight="false" outlineLevel="0" collapsed="false">
      <c r="A39" s="49" t="s">
        <v>126</v>
      </c>
      <c r="B39" s="50" t="n">
        <v>3699</v>
      </c>
      <c r="C39" s="29" t="n">
        <v>122</v>
      </c>
      <c r="D39" s="51" t="n">
        <v>448.4</v>
      </c>
      <c r="E39" s="52" t="n">
        <v>357</v>
      </c>
      <c r="F39" s="53" t="n">
        <v>2223.6</v>
      </c>
      <c r="G39" s="54" t="n">
        <v>346</v>
      </c>
      <c r="H39" s="55" t="n">
        <v>3392</v>
      </c>
      <c r="I39" s="68" t="n">
        <v>3503</v>
      </c>
      <c r="J39" s="55" t="n">
        <v>40</v>
      </c>
      <c r="K39" s="55" t="n">
        <v>2117</v>
      </c>
      <c r="L39" s="35" t="n">
        <f aca="false">Q39+V39+AA39+AF39+AK39+AP39+AU39+AZ39+BE39+BJ39+BO39+BT39+BY39+CD39+CI39+CN39+CS39+CX39+DC39+DH39+DM39+DR39+DW39+EB39+EB39+EG39+EK39+EP39+EU39+EZ39+FE39+FJ39+FO39+FT39+FY39+GD39+GI39+GN39+GS39+GX39+HC39</f>
        <v>3073</v>
      </c>
      <c r="M39" s="35" t="n">
        <f aca="false">R39+W39+AB39+AG39+AL39+AQ39+AV39+BA39+BF39+BK39+BP39+BU39+BZ39+CE39+CJ39+CO39+CT39+DD39+DI39+DN39+DS39+DX39+EC39+EH39+EL39+EQ39+EV39+FA39+CY39+FK39+FP39+FU39+FZ39+GE39+FF39+GJ39+GO39+GT39+GY39+HD39</f>
        <v>3076</v>
      </c>
      <c r="N39" s="56" t="n">
        <v>43</v>
      </c>
      <c r="O39" s="57" t="n">
        <f aca="false">T39+Y39+AD39+AI39+DZ39+FH39+AN39+AS39+AX39+BC39+BH39+BM39+BR39+BW39+CB39+CG39+CL39+CQ39+CV39+DF39+DK39+DP39+DU39+EE39+EJ39+EN39+ES39+EX39+FC39+FM39+FR39+FW39+GB39+GG39+DA39+GL39+GQ39+GV39+HA39</f>
        <v>1062</v>
      </c>
      <c r="P39" s="57" t="n">
        <f aca="false">U39+Z39+AE39+AJ39+EA39+FI39+AO39+AT39+AY39+BD39+BI39+BN39+BS39+BX39+CC39+CH39+CM39+CR39+CW39+DG39+DL39+DQ39+DV39+EF39+EO39+ET39+EY39+FD39+FN39+FS39+FX39+GC39+GH39+DB39+GM39+GR39+GW39+HB39</f>
        <v>81</v>
      </c>
      <c r="Q39" s="37" t="n">
        <v>144</v>
      </c>
      <c r="R39" s="37" t="n">
        <v>93</v>
      </c>
      <c r="S39" s="37" t="n">
        <v>1</v>
      </c>
      <c r="T39" s="37" t="n">
        <v>124</v>
      </c>
      <c r="U39" s="37" t="n">
        <v>3</v>
      </c>
      <c r="V39" s="37" t="n">
        <v>69</v>
      </c>
      <c r="W39" s="37" t="n">
        <v>67</v>
      </c>
      <c r="X39" s="37" t="n">
        <v>0</v>
      </c>
      <c r="Y39" s="37" t="n">
        <v>44</v>
      </c>
      <c r="Z39" s="37" t="n">
        <v>3</v>
      </c>
      <c r="AA39" s="37" t="n">
        <v>149</v>
      </c>
      <c r="AB39" s="37" t="n">
        <v>124</v>
      </c>
      <c r="AC39" s="37" t="n">
        <v>0</v>
      </c>
      <c r="AD39" s="37" t="n">
        <v>68</v>
      </c>
      <c r="AE39" s="37" t="n">
        <v>17</v>
      </c>
      <c r="AF39" s="37" t="n">
        <v>238</v>
      </c>
      <c r="AG39" s="37" t="n">
        <v>229</v>
      </c>
      <c r="AH39" s="37" t="n">
        <v>0</v>
      </c>
      <c r="AI39" s="37" t="n">
        <v>135</v>
      </c>
      <c r="AJ39" s="37" t="n">
        <v>13</v>
      </c>
      <c r="AK39" s="37" t="n">
        <v>94</v>
      </c>
      <c r="AL39" s="37" t="n">
        <v>138</v>
      </c>
      <c r="AM39" s="37" t="n">
        <v>3</v>
      </c>
      <c r="AN39" s="37" t="n">
        <v>102</v>
      </c>
      <c r="AO39" s="37" t="n">
        <v>10</v>
      </c>
      <c r="AP39" s="37" t="n">
        <v>135</v>
      </c>
      <c r="AQ39" s="37" t="n">
        <v>157</v>
      </c>
      <c r="AR39" s="37" t="n">
        <v>2</v>
      </c>
      <c r="AS39" s="37" t="n">
        <v>101</v>
      </c>
      <c r="AT39" s="37" t="n">
        <v>10</v>
      </c>
      <c r="AU39" s="37" t="n">
        <v>123</v>
      </c>
      <c r="AV39" s="37" t="n">
        <v>290</v>
      </c>
      <c r="AW39" s="37" t="n">
        <v>18</v>
      </c>
      <c r="AX39" s="37" t="n">
        <v>85</v>
      </c>
      <c r="AY39" s="37" t="n">
        <v>10</v>
      </c>
      <c r="AZ39" s="37" t="n">
        <v>194</v>
      </c>
      <c r="BA39" s="37" t="n">
        <v>365</v>
      </c>
      <c r="BB39" s="37" t="n">
        <v>12</v>
      </c>
      <c r="BC39" s="37" t="n">
        <v>108</v>
      </c>
      <c r="BD39" s="37" t="n">
        <v>10</v>
      </c>
      <c r="BE39" s="37" t="n">
        <v>206</v>
      </c>
      <c r="BF39" s="37" t="n">
        <v>241</v>
      </c>
      <c r="BG39" s="37" t="n">
        <v>1</v>
      </c>
      <c r="BH39" s="37" t="n">
        <v>105</v>
      </c>
      <c r="BI39" s="37" t="n">
        <v>5</v>
      </c>
      <c r="BJ39" s="37" t="n">
        <v>166</v>
      </c>
      <c r="BK39" s="37" t="n">
        <v>313</v>
      </c>
      <c r="BL39" s="37" t="n">
        <v>1</v>
      </c>
      <c r="BM39" s="37" t="n">
        <v>69</v>
      </c>
      <c r="BN39" s="37" t="n">
        <v>0</v>
      </c>
      <c r="BO39" s="37" t="n">
        <v>85</v>
      </c>
      <c r="BP39" s="37" t="n">
        <v>66</v>
      </c>
      <c r="BQ39" s="37" t="n">
        <v>1</v>
      </c>
      <c r="BR39" s="37" t="n">
        <v>0</v>
      </c>
      <c r="BS39" s="37" t="n">
        <v>0</v>
      </c>
      <c r="BT39" s="37" t="n">
        <v>0</v>
      </c>
      <c r="BU39" s="37" t="n">
        <v>0</v>
      </c>
      <c r="BV39" s="37" t="n">
        <v>0</v>
      </c>
      <c r="BW39" s="37" t="n">
        <v>0</v>
      </c>
      <c r="BX39" s="37" t="n">
        <v>0</v>
      </c>
      <c r="BY39" s="37" t="n">
        <v>0</v>
      </c>
      <c r="BZ39" s="37" t="n">
        <v>0</v>
      </c>
      <c r="CA39" s="37" t="n">
        <v>0</v>
      </c>
      <c r="CB39" s="37" t="n">
        <v>0</v>
      </c>
      <c r="CC39" s="37" t="n">
        <v>0</v>
      </c>
      <c r="CD39" s="37" t="n">
        <v>0</v>
      </c>
      <c r="CE39" s="37" t="n">
        <v>0</v>
      </c>
      <c r="CF39" s="37" t="n">
        <v>0</v>
      </c>
      <c r="CG39" s="37" t="n">
        <v>0</v>
      </c>
      <c r="CH39" s="37" t="n">
        <v>0</v>
      </c>
      <c r="CI39" s="37" t="n">
        <v>0</v>
      </c>
      <c r="CJ39" s="37" t="n">
        <v>0</v>
      </c>
      <c r="CK39" s="37" t="n">
        <v>0</v>
      </c>
      <c r="CL39" s="37" t="n">
        <v>0</v>
      </c>
      <c r="CM39" s="37" t="n">
        <v>0</v>
      </c>
      <c r="CN39" s="37" t="n">
        <v>0</v>
      </c>
      <c r="CO39" s="37" t="n">
        <v>0</v>
      </c>
      <c r="CP39" s="37" t="n">
        <v>0</v>
      </c>
      <c r="CQ39" s="37" t="n">
        <v>0</v>
      </c>
      <c r="CR39" s="37" t="n">
        <v>0</v>
      </c>
      <c r="CS39" s="37" t="n">
        <v>23</v>
      </c>
      <c r="CT39" s="37" t="n">
        <v>0</v>
      </c>
      <c r="CU39" s="37" t="n">
        <v>0</v>
      </c>
      <c r="CV39" s="37" t="n">
        <v>0</v>
      </c>
      <c r="CW39" s="37" t="n">
        <v>0</v>
      </c>
      <c r="CX39" s="37" t="n">
        <v>0</v>
      </c>
      <c r="CY39" s="37" t="n">
        <v>11</v>
      </c>
      <c r="CZ39" s="37" t="n">
        <v>0</v>
      </c>
      <c r="DA39" s="37" t="n">
        <v>0</v>
      </c>
      <c r="DB39" s="37" t="n">
        <v>0</v>
      </c>
      <c r="DC39" s="37" t="n">
        <v>30</v>
      </c>
      <c r="DD39" s="37" t="n">
        <v>1</v>
      </c>
      <c r="DE39" s="37" t="n">
        <v>0</v>
      </c>
      <c r="DF39" s="37" t="n">
        <v>0</v>
      </c>
      <c r="DG39" s="37" t="n">
        <v>0</v>
      </c>
      <c r="DH39" s="37" t="n">
        <v>3</v>
      </c>
      <c r="DI39" s="37" t="n">
        <v>0</v>
      </c>
      <c r="DJ39" s="37" t="n">
        <v>0</v>
      </c>
      <c r="DK39" s="37" t="n">
        <v>0</v>
      </c>
      <c r="DL39" s="37" t="n">
        <v>0</v>
      </c>
      <c r="DM39" s="37" t="n">
        <v>0</v>
      </c>
      <c r="DN39" s="37" t="n">
        <v>0</v>
      </c>
      <c r="DO39" s="37" t="n">
        <v>0</v>
      </c>
      <c r="DP39" s="37" t="n">
        <v>0</v>
      </c>
      <c r="DQ39" s="37" t="n">
        <v>0</v>
      </c>
      <c r="DR39" s="37" t="n">
        <v>0</v>
      </c>
      <c r="DS39" s="37" t="n">
        <v>0</v>
      </c>
      <c r="DT39" s="37" t="n">
        <v>0</v>
      </c>
      <c r="DU39" s="37" t="n">
        <v>0</v>
      </c>
      <c r="DV39" s="37" t="n">
        <v>0</v>
      </c>
      <c r="DW39" s="37" t="n">
        <v>181</v>
      </c>
      <c r="DX39" s="37" t="n">
        <v>47</v>
      </c>
      <c r="DY39" s="37" t="n">
        <v>0</v>
      </c>
      <c r="DZ39" s="37" t="n">
        <v>0</v>
      </c>
      <c r="EA39" s="37" t="n">
        <v>0</v>
      </c>
      <c r="EB39" s="37" t="n">
        <v>12</v>
      </c>
      <c r="EC39" s="37" t="n">
        <v>1</v>
      </c>
      <c r="ED39" s="37" t="n">
        <v>2</v>
      </c>
      <c r="EE39" s="37" t="n">
        <v>0</v>
      </c>
      <c r="EF39" s="37" t="n">
        <v>0</v>
      </c>
      <c r="EG39" s="37" t="n">
        <v>19</v>
      </c>
      <c r="EH39" s="37" t="n">
        <v>19</v>
      </c>
      <c r="EI39" s="37" t="n">
        <v>0</v>
      </c>
      <c r="EJ39" s="37" t="n">
        <v>0</v>
      </c>
      <c r="EK39" s="37" t="n">
        <v>0</v>
      </c>
      <c r="EL39" s="37" t="n">
        <v>0</v>
      </c>
      <c r="EM39" s="37" t="n">
        <v>0</v>
      </c>
      <c r="EN39" s="37" t="n">
        <v>0</v>
      </c>
      <c r="EO39" s="37" t="n">
        <v>0</v>
      </c>
      <c r="EP39" s="37" t="n">
        <v>0</v>
      </c>
      <c r="EQ39" s="37" t="n">
        <v>0</v>
      </c>
      <c r="ER39" s="37" t="n">
        <v>0</v>
      </c>
      <c r="ES39" s="37" t="n">
        <v>0</v>
      </c>
      <c r="ET39" s="37" t="n">
        <v>0</v>
      </c>
      <c r="EU39" s="37" t="n">
        <v>18</v>
      </c>
      <c r="EV39" s="37" t="n">
        <v>0</v>
      </c>
      <c r="EW39" s="37" t="n">
        <v>2</v>
      </c>
      <c r="EX39" s="37" t="n">
        <v>0</v>
      </c>
      <c r="EY39" s="37" t="n">
        <v>0</v>
      </c>
      <c r="EZ39" s="37" t="n">
        <v>5</v>
      </c>
      <c r="FA39" s="37" t="n">
        <v>1</v>
      </c>
      <c r="FB39" s="37" t="n">
        <v>0</v>
      </c>
      <c r="FC39" s="37" t="n">
        <v>0</v>
      </c>
      <c r="FD39" s="37" t="n">
        <v>0</v>
      </c>
      <c r="FE39" s="37" t="n">
        <v>0</v>
      </c>
      <c r="FF39" s="37" t="n">
        <v>0</v>
      </c>
      <c r="FG39" s="37" t="n">
        <v>0</v>
      </c>
      <c r="FH39" s="37" t="n">
        <v>0</v>
      </c>
      <c r="FI39" s="37" t="n">
        <v>0</v>
      </c>
      <c r="FJ39" s="37" t="n">
        <v>214</v>
      </c>
      <c r="FK39" s="37" t="n">
        <v>296</v>
      </c>
      <c r="FL39" s="37" t="n">
        <v>0</v>
      </c>
      <c r="FM39" s="37" t="n">
        <v>47</v>
      </c>
      <c r="FN39" s="37" t="n">
        <v>0</v>
      </c>
      <c r="FO39" s="37" t="n">
        <v>244</v>
      </c>
      <c r="FP39" s="37" t="n">
        <v>224</v>
      </c>
      <c r="FQ39" s="37" t="n">
        <v>0</v>
      </c>
      <c r="FR39" s="37" t="n">
        <v>52</v>
      </c>
      <c r="FS39" s="37" t="n">
        <v>0</v>
      </c>
      <c r="FT39" s="37" t="n">
        <v>115</v>
      </c>
      <c r="FU39" s="37" t="n">
        <v>132</v>
      </c>
      <c r="FV39" s="37" t="n">
        <v>0</v>
      </c>
      <c r="FW39" s="37" t="n">
        <v>12</v>
      </c>
      <c r="FX39" s="37" t="n">
        <v>0</v>
      </c>
      <c r="FY39" s="37" t="n">
        <v>233</v>
      </c>
      <c r="FZ39" s="37" t="n">
        <v>79</v>
      </c>
      <c r="GA39" s="37" t="n">
        <v>0</v>
      </c>
      <c r="GB39" s="37" t="n">
        <v>5</v>
      </c>
      <c r="GC39" s="37" t="n">
        <v>0</v>
      </c>
      <c r="GD39" s="37" t="n">
        <v>297</v>
      </c>
      <c r="GE39" s="37" t="n">
        <v>127</v>
      </c>
      <c r="GF39" s="37" t="n">
        <v>0</v>
      </c>
      <c r="GG39" s="37" t="n">
        <v>5</v>
      </c>
      <c r="GH39" s="37" t="n">
        <v>0</v>
      </c>
      <c r="GI39" s="37" t="n">
        <v>2</v>
      </c>
      <c r="GJ39" s="37" t="n">
        <v>1</v>
      </c>
      <c r="GK39" s="37" t="n">
        <v>0</v>
      </c>
      <c r="GL39" s="37" t="n">
        <v>0</v>
      </c>
      <c r="GM39" s="37" t="n">
        <v>0</v>
      </c>
      <c r="GN39" s="37" t="n">
        <v>0</v>
      </c>
      <c r="GO39" s="37" t="n">
        <v>0</v>
      </c>
      <c r="GP39" s="37" t="n">
        <v>0</v>
      </c>
      <c r="GQ39" s="37" t="n">
        <v>0</v>
      </c>
      <c r="GR39" s="37" t="n">
        <v>0</v>
      </c>
      <c r="GS39" s="37" t="n">
        <v>45</v>
      </c>
      <c r="GT39" s="37" t="n">
        <v>13</v>
      </c>
      <c r="GU39" s="37" t="n">
        <v>0</v>
      </c>
      <c r="GV39" s="37" t="n">
        <v>0</v>
      </c>
      <c r="GW39" s="37" t="n">
        <v>0</v>
      </c>
      <c r="GX39" s="37" t="n">
        <v>17</v>
      </c>
      <c r="GY39" s="37" t="n">
        <v>41</v>
      </c>
      <c r="GZ39" s="37" t="n">
        <v>0</v>
      </c>
      <c r="HA39" s="37" t="n">
        <v>0</v>
      </c>
      <c r="HB39" s="37" t="n">
        <v>0</v>
      </c>
      <c r="HC39" s="37" t="n">
        <v>0</v>
      </c>
      <c r="HD39" s="37" t="n">
        <v>0</v>
      </c>
      <c r="HE39" s="37" t="n">
        <v>0</v>
      </c>
      <c r="HF39" s="37" t="n">
        <v>0</v>
      </c>
      <c r="HG39" s="37" t="n">
        <v>0</v>
      </c>
      <c r="HH39" s="58" t="n">
        <f aca="false">(L39+N39)/B39</f>
        <v>0.842389835090565</v>
      </c>
      <c r="HI39" s="59" t="n">
        <f aca="false">(M39+N39)/B39</f>
        <v>0.843200865098675</v>
      </c>
      <c r="HJ39" s="40" t="n">
        <f aca="false">O39/(E39+F39+G39)</f>
        <v>0.362878425476662</v>
      </c>
      <c r="HK39" s="60" t="n">
        <f aca="false">P39/(F39+G39)</f>
        <v>0.0315224159402242</v>
      </c>
      <c r="HL39" s="61" t="n">
        <f aca="false">L39/H39</f>
        <v>0.905955188679245</v>
      </c>
      <c r="HM39" s="62" t="n">
        <f aca="false">M39/I39</f>
        <v>0.878104481872681</v>
      </c>
      <c r="HN39" s="63" t="n">
        <f aca="false">N39/J39</f>
        <v>1.075</v>
      </c>
      <c r="HO39" s="64" t="n">
        <f aca="false">O39/K39</f>
        <v>0.501653282947567</v>
      </c>
      <c r="HP39" s="65" t="n">
        <f aca="false">(V39+AA39+AF39+FE39+X39+AC39+AH39+FG39)/G39</f>
        <v>1.31791907514451</v>
      </c>
      <c r="HQ39" s="65" t="n">
        <f aca="false">(W39+AB39+AG39+FF39+X39+AC39+AH39+FG39)/G39</f>
        <v>1.21387283236994</v>
      </c>
      <c r="HR39" s="65" t="n">
        <f aca="false">(Y39+AD39+AI39+FH39)/G39</f>
        <v>0.713872832369942</v>
      </c>
      <c r="HS39" s="65" t="n">
        <f aca="false">P39/G39</f>
        <v>0.234104046242775</v>
      </c>
      <c r="HT39" s="65" t="n">
        <f aca="false">(Q39+AK39+AP39+AU39+AZ39+BE39+BJ39+BO39+BT39+BY39+CD39+CN39+CS39+CX39+DC39+DH39+DM39+DR39+DW39+EB39+EG39+EK39+EP39+EU39+EZ39+FJ39+FO39+FT39+S39+AM39+AR39+AW39+BB39+BG39+BL39+BQ39+BV39+CA39+CF39+CP39+CU39+CZ39+DE39+DJ39+DO39+DT39+DY39+ED39+EI39+EM39+ER39+EW39+FB39+FL39+FQ39+FV39)/F39</f>
        <v>0.92372728908077</v>
      </c>
      <c r="HU39" s="65" t="n">
        <f aca="false">(R39+AL39+AQ39+AV39+BA39+BF39+BK39+BP39+BU39+BZ39+CE39+CO39+CT39+CY39+DD39+DI39+DN39+DS39+DX39+EC39+EH39+EL39+EQ39+EV39+FA39+FK39+FP39+FU39+S39+AM39+AR39+AW39+BB39+BG39+BL39+BQ39+BV39+CA39+CF39+CP39+CU39+CZ39+DE39+DJ39+DO39+DT39+DY39+ED39+EI39+EM39+ER39+EW39+FB39+FL39+FQ39+FV39)/F39</f>
        <v>1.09642021946393</v>
      </c>
      <c r="HV39" s="66" t="n">
        <f aca="false">(T39+AN39+AS39+AX39+BC39+BH39+BM39+BR39+BW39+CB39+CG39+CQ39+CV39+DA39+DF39+DK39+DP39+DU39+DZ39+EE39+EJ39+EN39+ES39+EX39+FC39+FM39+FR39+FW39)/F39</f>
        <v>0.362025544162619</v>
      </c>
      <c r="HW39" s="65" t="n">
        <f aca="false">(U39+AO39+AT39)/F39</f>
        <v>0.0103435869760748</v>
      </c>
      <c r="HX39" s="65" t="n">
        <f aca="false">(FY39+GD39)/E39</f>
        <v>1.48459383753501</v>
      </c>
      <c r="HY39" s="65" t="n">
        <f aca="false">(FZ39+GE39)/E39</f>
        <v>0.57703081232493</v>
      </c>
      <c r="HZ39" s="65" t="n">
        <f aca="false">(GB39+GG39)/E39</f>
        <v>0.0280112044817927</v>
      </c>
      <c r="IA39" s="65" t="n">
        <f aca="false">(GI39+GN39+GS39+GX39)/D39</f>
        <v>0.142729705619982</v>
      </c>
      <c r="IB39" s="65" t="n">
        <f aca="false">(GJ39+GO39+GT39+GY39)/D39</f>
        <v>0.122658340767172</v>
      </c>
      <c r="IC39" s="46" t="n">
        <f aca="false">HC39/C39</f>
        <v>0</v>
      </c>
      <c r="ID39" s="46" t="n">
        <f aca="false">HD39/C39</f>
        <v>0</v>
      </c>
    </row>
    <row r="40" s="48" customFormat="true" ht="13.8" hidden="false" customHeight="false" outlineLevel="0" collapsed="false">
      <c r="A40" s="49" t="s">
        <v>127</v>
      </c>
      <c r="B40" s="50" t="n">
        <v>12653</v>
      </c>
      <c r="C40" s="29" t="n">
        <v>390</v>
      </c>
      <c r="D40" s="51" t="n">
        <v>1330</v>
      </c>
      <c r="E40" s="52" t="n">
        <v>1123.8</v>
      </c>
      <c r="F40" s="53" t="n">
        <v>7651.2</v>
      </c>
      <c r="G40" s="54" t="n">
        <v>1585</v>
      </c>
      <c r="H40" s="68" t="n">
        <v>11212</v>
      </c>
      <c r="I40" s="68" t="n">
        <v>11132</v>
      </c>
      <c r="J40" s="67" t="n">
        <v>120</v>
      </c>
      <c r="K40" s="67" t="n">
        <f aca="false">600+7173</f>
        <v>7773</v>
      </c>
      <c r="L40" s="35" t="n">
        <f aca="false">Q40+V40+AA40+AF40+AK40+AP40+AU40+AZ40+BE40+BJ40+BO40+BT40+BY40+CD40+CI40+CN40+CS40+CX40+DC40+DH40+DM40+DR40+DW40+EB40+EB40+EG40+EK40+EP40+EU40+EZ40+FE40+FJ40+FO40+FT40+FY40+GD40+GI40+GN40+GS40+GX40+HC40</f>
        <v>10860</v>
      </c>
      <c r="M40" s="35" t="n">
        <f aca="false">R40+W40+AB40+AG40+AL40+AQ40+AV40+BA40+BF40+BK40+BP40+BU40+BZ40+CE40+CJ40+CO40+CT40+DD40+DI40+DN40+DS40+DX40+EC40+EH40+EL40+EQ40+EV40+FA40+CY40+FK40+FP40+FU40+FZ40+GE40+FF40+GJ40+GO40+GT40+GY40+HD40</f>
        <v>9767</v>
      </c>
      <c r="N40" s="56" t="n">
        <v>119</v>
      </c>
      <c r="O40" s="57" t="n">
        <f aca="false">T40+Y40+AD40+AI40+DZ40+FH40+AN40+AS40+AX40+BC40+BH40+BM40+BR40+BW40+CB40+CG40+CL40+CQ40+CV40+DF40+DK40+DP40+DU40+EE40+EJ40+EN40+ES40+EX40+FC40+FM40+FR40+FW40+GB40+GG40+DA40+GL40+GQ40+GV40+HA40</f>
        <v>5447</v>
      </c>
      <c r="P40" s="57" t="n">
        <f aca="false">U40+Z40+AE40+AJ40+EA40+FI40+AO40+AT40+AY40+BD40+BI40+BN40+BS40+BX40+CC40+CH40+CM40+CR40+CW40+DG40+DL40+DQ40+DV40+EF40+EO40+ET40+EY40+FD40+FN40+FS40+FX40+GC40+GH40+DB40+GM40+GR40+GW40+HB40</f>
        <v>1795</v>
      </c>
      <c r="Q40" s="37" t="n">
        <v>188</v>
      </c>
      <c r="R40" s="37" t="n">
        <v>180</v>
      </c>
      <c r="S40" s="37" t="n">
        <v>0</v>
      </c>
      <c r="T40" s="37" t="n">
        <v>174</v>
      </c>
      <c r="U40" s="37" t="n">
        <v>72</v>
      </c>
      <c r="V40" s="37" t="n">
        <v>230</v>
      </c>
      <c r="W40" s="37" t="n">
        <v>228</v>
      </c>
      <c r="X40" s="37" t="n">
        <v>0</v>
      </c>
      <c r="Y40" s="37" t="n">
        <v>215</v>
      </c>
      <c r="Z40" s="37" t="n">
        <v>187</v>
      </c>
      <c r="AA40" s="37" t="n">
        <v>512</v>
      </c>
      <c r="AB40" s="37" t="n">
        <v>478</v>
      </c>
      <c r="AC40" s="37" t="n">
        <v>0</v>
      </c>
      <c r="AD40" s="37" t="n">
        <v>400</v>
      </c>
      <c r="AE40" s="37" t="n">
        <v>311</v>
      </c>
      <c r="AF40" s="37" t="n">
        <v>884</v>
      </c>
      <c r="AG40" s="37" t="n">
        <v>899</v>
      </c>
      <c r="AH40" s="37" t="n">
        <v>0</v>
      </c>
      <c r="AI40" s="37" t="n">
        <v>742</v>
      </c>
      <c r="AJ40" s="37" t="n">
        <v>388</v>
      </c>
      <c r="AK40" s="37" t="n">
        <v>389</v>
      </c>
      <c r="AL40" s="37" t="n">
        <v>413</v>
      </c>
      <c r="AM40" s="37" t="n">
        <v>2</v>
      </c>
      <c r="AN40" s="37" t="n">
        <v>381</v>
      </c>
      <c r="AO40" s="37" t="n">
        <v>186</v>
      </c>
      <c r="AP40" s="37" t="n">
        <v>522</v>
      </c>
      <c r="AQ40" s="37" t="n">
        <v>543</v>
      </c>
      <c r="AR40" s="37" t="n">
        <v>7</v>
      </c>
      <c r="AS40" s="37" t="n">
        <v>405</v>
      </c>
      <c r="AT40" s="37" t="n">
        <v>195</v>
      </c>
      <c r="AU40" s="37" t="n">
        <v>589</v>
      </c>
      <c r="AV40" s="37" t="n">
        <v>591</v>
      </c>
      <c r="AW40" s="37" t="n">
        <v>14</v>
      </c>
      <c r="AX40" s="37" t="n">
        <v>383</v>
      </c>
      <c r="AY40" s="37" t="n">
        <v>189</v>
      </c>
      <c r="AZ40" s="37" t="n">
        <v>577</v>
      </c>
      <c r="BA40" s="37" t="n">
        <v>559</v>
      </c>
      <c r="BB40" s="37" t="n">
        <v>96</v>
      </c>
      <c r="BC40" s="37" t="n">
        <v>438</v>
      </c>
      <c r="BD40" s="37" t="n">
        <v>148</v>
      </c>
      <c r="BE40" s="37" t="n">
        <v>655</v>
      </c>
      <c r="BF40" s="37" t="n">
        <v>584</v>
      </c>
      <c r="BG40" s="37" t="n">
        <v>0</v>
      </c>
      <c r="BH40" s="37" t="n">
        <v>333</v>
      </c>
      <c r="BI40" s="37" t="n">
        <v>61</v>
      </c>
      <c r="BJ40" s="37" t="n">
        <v>627</v>
      </c>
      <c r="BK40" s="37" t="n">
        <v>598</v>
      </c>
      <c r="BL40" s="37" t="n">
        <v>3</v>
      </c>
      <c r="BM40" s="37" t="n">
        <v>276</v>
      </c>
      <c r="BN40" s="37" t="n">
        <v>44</v>
      </c>
      <c r="BO40" s="37" t="n">
        <v>272</v>
      </c>
      <c r="BP40" s="37" t="n">
        <v>256</v>
      </c>
      <c r="BQ40" s="37" t="n">
        <v>0</v>
      </c>
      <c r="BR40" s="37" t="n">
        <v>249</v>
      </c>
      <c r="BS40" s="37" t="n">
        <v>0</v>
      </c>
      <c r="BT40" s="37" t="n">
        <v>0</v>
      </c>
      <c r="BU40" s="37" t="n">
        <v>0</v>
      </c>
      <c r="BV40" s="37" t="n">
        <v>0</v>
      </c>
      <c r="BW40" s="37" t="n">
        <v>0</v>
      </c>
      <c r="BX40" s="37" t="n">
        <v>0</v>
      </c>
      <c r="BY40" s="37" t="n">
        <v>0</v>
      </c>
      <c r="BZ40" s="37" t="n">
        <v>0</v>
      </c>
      <c r="CA40" s="37" t="n">
        <v>0</v>
      </c>
      <c r="CB40" s="37" t="n">
        <v>0</v>
      </c>
      <c r="CC40" s="37" t="n">
        <v>0</v>
      </c>
      <c r="CD40" s="37" t="n">
        <v>0</v>
      </c>
      <c r="CE40" s="37" t="n">
        <v>0</v>
      </c>
      <c r="CF40" s="37" t="n">
        <v>0</v>
      </c>
      <c r="CG40" s="37" t="n">
        <v>0</v>
      </c>
      <c r="CH40" s="37" t="n">
        <v>0</v>
      </c>
      <c r="CI40" s="37" t="n">
        <v>0</v>
      </c>
      <c r="CJ40" s="37" t="n">
        <v>0</v>
      </c>
      <c r="CK40" s="37" t="n">
        <v>0</v>
      </c>
      <c r="CL40" s="37" t="n">
        <v>0</v>
      </c>
      <c r="CM40" s="37" t="n">
        <v>0</v>
      </c>
      <c r="CN40" s="37" t="n">
        <v>0</v>
      </c>
      <c r="CO40" s="37" t="n">
        <v>0</v>
      </c>
      <c r="CP40" s="37" t="n">
        <v>0</v>
      </c>
      <c r="CQ40" s="37" t="n">
        <v>0</v>
      </c>
      <c r="CR40" s="37" t="n">
        <v>0</v>
      </c>
      <c r="CS40" s="37" t="n">
        <v>75</v>
      </c>
      <c r="CT40" s="37" t="n">
        <v>65</v>
      </c>
      <c r="CU40" s="37" t="n">
        <v>0</v>
      </c>
      <c r="CV40" s="37" t="n">
        <v>38</v>
      </c>
      <c r="CW40" s="37" t="n">
        <v>0</v>
      </c>
      <c r="CX40" s="37" t="n">
        <v>11</v>
      </c>
      <c r="CY40" s="37" t="n">
        <v>9</v>
      </c>
      <c r="CZ40" s="37" t="n">
        <v>0</v>
      </c>
      <c r="DA40" s="37" t="n">
        <v>0</v>
      </c>
      <c r="DB40" s="37" t="n">
        <v>0</v>
      </c>
      <c r="DC40" s="37" t="n">
        <v>71</v>
      </c>
      <c r="DD40" s="37" t="n">
        <v>74</v>
      </c>
      <c r="DE40" s="37" t="n">
        <v>0</v>
      </c>
      <c r="DF40" s="37" t="n">
        <v>6</v>
      </c>
      <c r="DG40" s="37" t="n">
        <v>0</v>
      </c>
      <c r="DH40" s="37" t="n">
        <v>21</v>
      </c>
      <c r="DI40" s="37" t="n">
        <v>21</v>
      </c>
      <c r="DJ40" s="37" t="n">
        <v>0</v>
      </c>
      <c r="DK40" s="37" t="n">
        <v>2</v>
      </c>
      <c r="DL40" s="37" t="n">
        <v>0</v>
      </c>
      <c r="DM40" s="37" t="n">
        <v>0</v>
      </c>
      <c r="DN40" s="37" t="n">
        <v>0</v>
      </c>
      <c r="DO40" s="37" t="n">
        <v>0</v>
      </c>
      <c r="DP40" s="37" t="n">
        <v>0</v>
      </c>
      <c r="DQ40" s="37" t="n">
        <v>0</v>
      </c>
      <c r="DR40" s="37" t="n">
        <v>0</v>
      </c>
      <c r="DS40" s="37" t="n">
        <v>0</v>
      </c>
      <c r="DT40" s="37" t="n">
        <v>0</v>
      </c>
      <c r="DU40" s="37" t="n">
        <v>0</v>
      </c>
      <c r="DV40" s="37" t="n">
        <v>0</v>
      </c>
      <c r="DW40" s="37" t="n">
        <v>473</v>
      </c>
      <c r="DX40" s="37" t="n">
        <v>365</v>
      </c>
      <c r="DY40" s="37" t="n">
        <v>0</v>
      </c>
      <c r="DZ40" s="37" t="n">
        <v>366</v>
      </c>
      <c r="EA40" s="37" t="n">
        <v>0</v>
      </c>
      <c r="EB40" s="37" t="n">
        <v>191</v>
      </c>
      <c r="EC40" s="37" t="n">
        <v>132</v>
      </c>
      <c r="ED40" s="37" t="n">
        <v>0</v>
      </c>
      <c r="EE40" s="37" t="n">
        <v>68</v>
      </c>
      <c r="EF40" s="37" t="n">
        <v>0</v>
      </c>
      <c r="EG40" s="37" t="n">
        <v>13</v>
      </c>
      <c r="EH40" s="37" t="n">
        <v>13</v>
      </c>
      <c r="EI40" s="37" t="n">
        <v>0</v>
      </c>
      <c r="EJ40" s="37" t="n">
        <v>0</v>
      </c>
      <c r="EK40" s="37" t="n">
        <v>70</v>
      </c>
      <c r="EL40" s="37" t="n">
        <v>72</v>
      </c>
      <c r="EM40" s="37" t="n">
        <v>0</v>
      </c>
      <c r="EN40" s="37" t="n">
        <v>61</v>
      </c>
      <c r="EO40" s="37" t="n">
        <v>0</v>
      </c>
      <c r="EP40" s="37" t="n">
        <v>0</v>
      </c>
      <c r="EQ40" s="37" t="n">
        <v>0</v>
      </c>
      <c r="ER40" s="37" t="n">
        <v>0</v>
      </c>
      <c r="ES40" s="37" t="n">
        <v>0</v>
      </c>
      <c r="ET40" s="37" t="n">
        <v>0</v>
      </c>
      <c r="EU40" s="37" t="n">
        <v>0</v>
      </c>
      <c r="EV40" s="37" t="n">
        <v>0</v>
      </c>
      <c r="EW40" s="37" t="n">
        <v>0</v>
      </c>
      <c r="EX40" s="37" t="n">
        <v>0</v>
      </c>
      <c r="EY40" s="37" t="n">
        <v>0</v>
      </c>
      <c r="EZ40" s="37" t="n">
        <v>32</v>
      </c>
      <c r="FA40" s="37" t="n">
        <v>28</v>
      </c>
      <c r="FB40" s="37" t="n">
        <v>0</v>
      </c>
      <c r="FC40" s="37" t="n">
        <v>29</v>
      </c>
      <c r="FD40" s="37" t="n">
        <v>0</v>
      </c>
      <c r="FE40" s="37" t="n">
        <v>0</v>
      </c>
      <c r="FF40" s="37" t="n">
        <v>0</v>
      </c>
      <c r="FG40" s="37" t="n">
        <v>0</v>
      </c>
      <c r="FH40" s="37" t="n">
        <v>0</v>
      </c>
      <c r="FI40" s="37" t="n">
        <v>0</v>
      </c>
      <c r="FJ40" s="37" t="n">
        <v>720</v>
      </c>
      <c r="FK40" s="37" t="n">
        <v>687</v>
      </c>
      <c r="FL40" s="37" t="n">
        <v>2</v>
      </c>
      <c r="FM40" s="37" t="n">
        <v>311</v>
      </c>
      <c r="FN40" s="37" t="n">
        <v>10</v>
      </c>
      <c r="FO40" s="37" t="n">
        <v>789</v>
      </c>
      <c r="FP40" s="37" t="n">
        <v>707</v>
      </c>
      <c r="FQ40" s="37" t="n">
        <v>0</v>
      </c>
      <c r="FR40" s="37" t="n">
        <v>286</v>
      </c>
      <c r="FS40" s="37" t="n">
        <v>4</v>
      </c>
      <c r="FT40" s="37" t="n">
        <v>446</v>
      </c>
      <c r="FU40" s="37" t="n">
        <v>315</v>
      </c>
      <c r="FV40" s="37" t="n">
        <v>0</v>
      </c>
      <c r="FW40" s="37" t="n">
        <v>113</v>
      </c>
      <c r="FX40" s="37" t="n">
        <v>0</v>
      </c>
      <c r="FY40" s="37" t="n">
        <v>604</v>
      </c>
      <c r="FZ40" s="37" t="n">
        <v>538</v>
      </c>
      <c r="GA40" s="37" t="n">
        <v>0</v>
      </c>
      <c r="GB40" s="37" t="n">
        <v>83</v>
      </c>
      <c r="GC40" s="37" t="n">
        <v>0</v>
      </c>
      <c r="GD40" s="37" t="n">
        <v>606</v>
      </c>
      <c r="GE40" s="37" t="n">
        <v>514</v>
      </c>
      <c r="GF40" s="37" t="n">
        <v>0</v>
      </c>
      <c r="GG40" s="37" t="n">
        <v>88</v>
      </c>
      <c r="GH40" s="37" t="n">
        <v>0</v>
      </c>
      <c r="GI40" s="37" t="n">
        <v>16</v>
      </c>
      <c r="GJ40" s="37" t="n">
        <v>15</v>
      </c>
      <c r="GK40" s="37" t="n">
        <v>0</v>
      </c>
      <c r="GL40" s="37" t="n">
        <v>0</v>
      </c>
      <c r="GM40" s="37" t="n">
        <v>0</v>
      </c>
      <c r="GN40" s="37" t="n">
        <v>2</v>
      </c>
      <c r="GO40" s="37" t="n">
        <v>17</v>
      </c>
      <c r="GP40" s="37" t="n">
        <v>0</v>
      </c>
      <c r="GQ40" s="37" t="n">
        <v>0</v>
      </c>
      <c r="GR40" s="37" t="n">
        <v>0</v>
      </c>
      <c r="GS40" s="37" t="n">
        <v>754</v>
      </c>
      <c r="GT40" s="37" t="n">
        <v>571</v>
      </c>
      <c r="GU40" s="37" t="n">
        <v>0</v>
      </c>
      <c r="GV40" s="37" t="n">
        <v>0</v>
      </c>
      <c r="GW40" s="37" t="n">
        <v>0</v>
      </c>
      <c r="GX40" s="37" t="n">
        <v>323</v>
      </c>
      <c r="GY40" s="37" t="n">
        <v>295</v>
      </c>
      <c r="GZ40" s="37" t="n">
        <v>0</v>
      </c>
      <c r="HA40" s="37" t="n">
        <v>0</v>
      </c>
      <c r="HB40" s="37" t="n">
        <v>0</v>
      </c>
      <c r="HC40" s="37" t="n">
        <v>7</v>
      </c>
      <c r="HD40" s="37" t="n">
        <v>0</v>
      </c>
      <c r="HE40" s="37" t="n">
        <v>0</v>
      </c>
      <c r="HF40" s="37" t="n">
        <v>0</v>
      </c>
      <c r="HG40" s="37" t="n">
        <v>0</v>
      </c>
      <c r="HH40" s="58" t="n">
        <f aca="false">(L40+N40)/B40</f>
        <v>0.867699359835612</v>
      </c>
      <c r="HI40" s="59" t="n">
        <f aca="false">(M40+N40)/B40</f>
        <v>0.781316683790405</v>
      </c>
      <c r="HJ40" s="40" t="n">
        <f aca="false">O40/(E40+F40+G40)</f>
        <v>0.525772200772201</v>
      </c>
      <c r="HK40" s="60" t="n">
        <f aca="false">P40/(F40+G40)</f>
        <v>0.194343994283363</v>
      </c>
      <c r="HL40" s="61" t="n">
        <f aca="false">L40/H40</f>
        <v>0.968605066000714</v>
      </c>
      <c r="HM40" s="62" t="n">
        <f aca="false">M40/I40</f>
        <v>0.877380524613726</v>
      </c>
      <c r="HN40" s="63" t="n">
        <f aca="false">N40/J40</f>
        <v>0.991666666666667</v>
      </c>
      <c r="HO40" s="64" t="n">
        <f aca="false">O40/K40</f>
        <v>0.700759037694584</v>
      </c>
      <c r="HP40" s="65" t="n">
        <f aca="false">(V40+AA40+AF40+FE40+X40+AC40+AH40+FG40)/G40</f>
        <v>1.02586750788644</v>
      </c>
      <c r="HQ40" s="65" t="n">
        <f aca="false">(W40+AB40+AG40+FF40+X40+AC40+AH40+FG40)/G40</f>
        <v>1.01261829652997</v>
      </c>
      <c r="HR40" s="65" t="n">
        <f aca="false">(Y40+AD40+AI40+FH40)/G40</f>
        <v>0.85615141955836</v>
      </c>
      <c r="HS40" s="65" t="n">
        <f aca="false">P40/G40</f>
        <v>1.13249211356467</v>
      </c>
      <c r="HT40" s="65" t="n">
        <f aca="false">(Q40+AK40+AP40+AU40+AZ40+BE40+BJ40+BO40+BT40+BY40+CD40+CN40+CS40+CX40+DC40+DH40+DM40+DR40+DW40+EB40+EG40+EK40+EP40+EU40+EZ40+FJ40+FO40+FT40+S40+AM40+AR40+AW40+BB40+BG40+BL40+BQ40+BV40+CA40+CF40+CP40+CU40+CZ40+DE40+DJ40+DO40+DT40+DY40+ED40+EI40+EM40+ER40+EW40+FB40+FL40+FQ40+FV40)/F40</f>
        <v>0.895937892095358</v>
      </c>
      <c r="HU40" s="65" t="n">
        <f aca="false">(R40+AL40+AQ40+AV40+BA40+BF40+BK40+BP40+BU40+BZ40+CE40+CO40+CT40+CY40+DD40+DI40+DN40+DS40+DX40+EC40+EH40+EL40+EQ40+EV40+FA40+FK40+FP40+FU40+S40+AM40+AR40+AW40+BB40+BG40+BL40+BQ40+BV40+CA40+CF40+CP40+CU40+CZ40+DE40+DJ40+DO40+DT40+DY40+ED40+EI40+EM40+ER40+EW40+FB40+FL40+FQ40+FV40)/F40</f>
        <v>0.82810539523212</v>
      </c>
      <c r="HV40" s="66" t="n">
        <f aca="false">(T40+AN40+AS40+AX40+BC40+BH40+BM40+BR40+BW40+CB40+CG40+CQ40+CV40+DA40+DF40+DK40+DP40+DU40+DZ40+EE40+EJ40+EN40+ES40+EX40+FC40+FM40+FR40+FW40)/F40</f>
        <v>0.512207235466332</v>
      </c>
      <c r="HW40" s="65" t="n">
        <f aca="false">(U40+AO40+AT40)/F40</f>
        <v>0.0592063989962359</v>
      </c>
      <c r="HX40" s="65" t="n">
        <f aca="false">(FY40+GD40)/E40</f>
        <v>1.07670403986474</v>
      </c>
      <c r="HY40" s="65" t="n">
        <f aca="false">(FZ40+GE40)/E40</f>
        <v>0.936109628047695</v>
      </c>
      <c r="HZ40" s="65" t="n">
        <f aca="false">(GB40+GG40)/E40</f>
        <v>0.152162306460224</v>
      </c>
      <c r="IA40" s="65" t="n">
        <f aca="false">(GI40+GN40+GS40+GX40)/D40</f>
        <v>0.823308270676692</v>
      </c>
      <c r="IB40" s="65" t="n">
        <f aca="false">(GJ40+GO40+GT40+GY40)/D40</f>
        <v>0.675187969924812</v>
      </c>
      <c r="IC40" s="46" t="n">
        <f aca="false">HC40/C40</f>
        <v>0.0179487179487179</v>
      </c>
      <c r="ID40" s="46" t="n">
        <f aca="false">HD40/C40</f>
        <v>0</v>
      </c>
    </row>
    <row r="41" s="48" customFormat="true" ht="13.8" hidden="false" customHeight="false" outlineLevel="0" collapsed="false">
      <c r="A41" s="49" t="s">
        <v>128</v>
      </c>
      <c r="B41" s="50" t="n">
        <v>17271</v>
      </c>
      <c r="C41" s="29" t="n">
        <v>608</v>
      </c>
      <c r="D41" s="51" t="n">
        <v>2092.4</v>
      </c>
      <c r="E41" s="52" t="n">
        <v>1804.2</v>
      </c>
      <c r="F41" s="53" t="n">
        <v>10346.4</v>
      </c>
      <c r="G41" s="54" t="n">
        <v>1530</v>
      </c>
      <c r="H41" s="55" t="n">
        <v>15252</v>
      </c>
      <c r="I41" s="55" t="n">
        <f aca="false">100+14977</f>
        <v>15077</v>
      </c>
      <c r="J41" s="55" t="n">
        <v>165</v>
      </c>
      <c r="K41" s="55" t="n">
        <f aca="false">500+9581</f>
        <v>10081</v>
      </c>
      <c r="L41" s="35" t="n">
        <f aca="false">Q41+V41+AA41+AF41+AK41+AP41+AU41+AZ41+BE41+BJ41+BO41+BT41+BY41+CD41+CI41+CN41+CS41+CX41+DC41+DH41+DM41+DR41+DW41+EB41+EB41+EG41+EK41+EP41+EU41+EZ41+FE41+FJ41+FO41+FT41+FY41+GD41+GI41+GN41+GS41+GX41+HC41</f>
        <v>13662</v>
      </c>
      <c r="M41" s="35" t="n">
        <f aca="false">R41+W41+AB41+AG41+AL41+AQ41+AV41+BA41+BF41+BK41+BP41+BU41+BZ41+CE41+CJ41+CO41+CT41+DD41+DI41+DN41+DS41+DX41+EC41+EH41+EL41+EQ41+EV41+FA41+CY41+FK41+FP41+FU41+FZ41+GE41+FF41+GJ41+GO41+GT41+GY41+HD41</f>
        <v>12253</v>
      </c>
      <c r="N41" s="56" t="n">
        <v>165</v>
      </c>
      <c r="O41" s="57" t="n">
        <f aca="false">T41+Y41+AD41+AI41+DZ41+FH41+AN41+AS41+AX41+BC41+BH41+BM41+BR41+BW41+CB41+CG41+CL41+CQ41+CV41+DF41+DK41+DP41+DU41+EE41+EJ41+EN41+ES41+EX41+FC41+FM41+FR41+FW41+GB41+GG41+DA41+GL41+GQ41+GV41+HA41</f>
        <v>7641</v>
      </c>
      <c r="P41" s="57" t="n">
        <f aca="false">U41+Z41+AE41+AJ41+EA41+FI41+AO41+AT41+AY41+BD41+BI41+BN41+BS41+BX41+CC41+CH41+CM41+CR41+CW41+DG41+DL41+DQ41+DV41+EF41+EO41+ET41+EY41+FD41+FN41+FS41+FX41+GC41+GH41+DB41+GM41+GR41+GW41+HB41</f>
        <v>1899</v>
      </c>
      <c r="Q41" s="37" t="n">
        <v>316</v>
      </c>
      <c r="R41" s="37" t="n">
        <v>300</v>
      </c>
      <c r="S41" s="37" t="n">
        <v>0</v>
      </c>
      <c r="T41" s="37" t="n">
        <v>208</v>
      </c>
      <c r="U41" s="37" t="n">
        <v>58</v>
      </c>
      <c r="V41" s="37" t="n">
        <v>245</v>
      </c>
      <c r="W41" s="37" t="n">
        <v>224</v>
      </c>
      <c r="X41" s="37" t="n">
        <v>14</v>
      </c>
      <c r="Y41" s="37" t="n">
        <v>211</v>
      </c>
      <c r="Z41" s="37" t="n">
        <v>183</v>
      </c>
      <c r="AA41" s="37" t="n">
        <v>542</v>
      </c>
      <c r="AB41" s="37" t="n">
        <v>504</v>
      </c>
      <c r="AC41" s="37" t="n">
        <v>15</v>
      </c>
      <c r="AD41" s="37" t="n">
        <v>434</v>
      </c>
      <c r="AE41" s="37" t="n">
        <v>401</v>
      </c>
      <c r="AF41" s="37" t="n">
        <v>1050</v>
      </c>
      <c r="AG41" s="37" t="n">
        <v>865</v>
      </c>
      <c r="AH41" s="37" t="n">
        <v>0</v>
      </c>
      <c r="AI41" s="37" t="n">
        <v>855</v>
      </c>
      <c r="AJ41" s="37" t="n">
        <v>380</v>
      </c>
      <c r="AK41" s="37" t="n">
        <v>497</v>
      </c>
      <c r="AL41" s="37" t="n">
        <v>530</v>
      </c>
      <c r="AM41" s="37" t="n">
        <v>10</v>
      </c>
      <c r="AN41" s="37" t="n">
        <v>588</v>
      </c>
      <c r="AO41" s="37" t="n">
        <v>208</v>
      </c>
      <c r="AP41" s="37" t="n">
        <v>533</v>
      </c>
      <c r="AQ41" s="37" t="n">
        <v>562</v>
      </c>
      <c r="AR41" s="37" t="n">
        <v>12</v>
      </c>
      <c r="AS41" s="37" t="n">
        <v>615</v>
      </c>
      <c r="AT41" s="37" t="n">
        <v>241</v>
      </c>
      <c r="AU41" s="37" t="n">
        <v>573</v>
      </c>
      <c r="AV41" s="37" t="n">
        <v>569</v>
      </c>
      <c r="AW41" s="37" t="n">
        <v>83</v>
      </c>
      <c r="AX41" s="37" t="n">
        <v>657</v>
      </c>
      <c r="AY41" s="37" t="n">
        <v>132</v>
      </c>
      <c r="AZ41" s="37" t="n">
        <v>703</v>
      </c>
      <c r="BA41" s="37" t="n">
        <v>788</v>
      </c>
      <c r="BB41" s="37" t="n">
        <v>45</v>
      </c>
      <c r="BC41" s="37" t="n">
        <v>777</v>
      </c>
      <c r="BD41" s="37" t="n">
        <v>164</v>
      </c>
      <c r="BE41" s="37" t="n">
        <v>819</v>
      </c>
      <c r="BF41" s="37" t="n">
        <v>768</v>
      </c>
      <c r="BG41" s="37" t="n">
        <v>0</v>
      </c>
      <c r="BH41" s="37" t="n">
        <v>627</v>
      </c>
      <c r="BI41" s="37" t="n">
        <v>52</v>
      </c>
      <c r="BJ41" s="37" t="n">
        <v>753</v>
      </c>
      <c r="BK41" s="37" t="n">
        <v>742</v>
      </c>
      <c r="BL41" s="37" t="n">
        <v>0</v>
      </c>
      <c r="BM41" s="37" t="n">
        <v>611</v>
      </c>
      <c r="BN41" s="37" t="n">
        <v>26</v>
      </c>
      <c r="BO41" s="37" t="n">
        <v>281</v>
      </c>
      <c r="BP41" s="37" t="n">
        <v>278</v>
      </c>
      <c r="BQ41" s="37" t="n">
        <v>0</v>
      </c>
      <c r="BR41" s="37" t="n">
        <v>3</v>
      </c>
      <c r="BS41" s="37" t="n">
        <v>0</v>
      </c>
      <c r="BT41" s="37" t="n">
        <v>0</v>
      </c>
      <c r="BU41" s="37" t="n">
        <v>0</v>
      </c>
      <c r="BV41" s="37" t="n">
        <v>0</v>
      </c>
      <c r="BW41" s="37" t="n">
        <v>5</v>
      </c>
      <c r="BX41" s="37" t="n">
        <v>0</v>
      </c>
      <c r="BY41" s="37" t="n">
        <v>1</v>
      </c>
      <c r="BZ41" s="37" t="n">
        <v>1</v>
      </c>
      <c r="CA41" s="37" t="n">
        <v>0</v>
      </c>
      <c r="CB41" s="37" t="n">
        <v>0</v>
      </c>
      <c r="CC41" s="37" t="n">
        <v>0</v>
      </c>
      <c r="CD41" s="37" t="n">
        <v>0</v>
      </c>
      <c r="CE41" s="37" t="n">
        <v>0</v>
      </c>
      <c r="CF41" s="37" t="n">
        <v>0</v>
      </c>
      <c r="CG41" s="37" t="n">
        <v>0</v>
      </c>
      <c r="CH41" s="37" t="n">
        <v>0</v>
      </c>
      <c r="CI41" s="37" t="n">
        <v>0</v>
      </c>
      <c r="CJ41" s="37" t="n">
        <v>0</v>
      </c>
      <c r="CK41" s="37" t="n">
        <v>0</v>
      </c>
      <c r="CL41" s="37" t="n">
        <v>0</v>
      </c>
      <c r="CM41" s="37" t="n">
        <v>0</v>
      </c>
      <c r="CN41" s="37" t="n">
        <v>0</v>
      </c>
      <c r="CO41" s="37" t="n">
        <v>0</v>
      </c>
      <c r="CP41" s="37" t="n">
        <v>0</v>
      </c>
      <c r="CQ41" s="37" t="n">
        <v>0</v>
      </c>
      <c r="CR41" s="37" t="n">
        <v>0</v>
      </c>
      <c r="CS41" s="37" t="n">
        <v>155</v>
      </c>
      <c r="CT41" s="37" t="n">
        <v>93</v>
      </c>
      <c r="CU41" s="37" t="n">
        <v>0</v>
      </c>
      <c r="CV41" s="37" t="n">
        <v>0</v>
      </c>
      <c r="CW41" s="37" t="n">
        <v>0</v>
      </c>
      <c r="CX41" s="37" t="n">
        <v>21</v>
      </c>
      <c r="CY41" s="37" t="n">
        <v>8</v>
      </c>
      <c r="CZ41" s="37" t="n">
        <v>0</v>
      </c>
      <c r="DA41" s="37" t="n">
        <v>1</v>
      </c>
      <c r="DB41" s="37" t="n">
        <v>0</v>
      </c>
      <c r="DC41" s="37" t="n">
        <v>124</v>
      </c>
      <c r="DD41" s="37" t="n">
        <v>85</v>
      </c>
      <c r="DE41" s="37" t="n">
        <v>0</v>
      </c>
      <c r="DF41" s="37" t="n">
        <v>27</v>
      </c>
      <c r="DG41" s="37" t="n">
        <v>0</v>
      </c>
      <c r="DH41" s="37" t="n">
        <v>41</v>
      </c>
      <c r="DI41" s="37" t="n">
        <v>20</v>
      </c>
      <c r="DJ41" s="37" t="n">
        <v>0</v>
      </c>
      <c r="DK41" s="37" t="n">
        <v>8</v>
      </c>
      <c r="DL41" s="37" t="n">
        <v>0</v>
      </c>
      <c r="DM41" s="37" t="n">
        <v>0</v>
      </c>
      <c r="DN41" s="37" t="n">
        <v>0</v>
      </c>
      <c r="DO41" s="37" t="n">
        <v>0</v>
      </c>
      <c r="DP41" s="37" t="n">
        <v>0</v>
      </c>
      <c r="DQ41" s="37" t="n">
        <v>0</v>
      </c>
      <c r="DR41" s="37" t="n">
        <v>0</v>
      </c>
      <c r="DS41" s="37" t="n">
        <v>0</v>
      </c>
      <c r="DT41" s="37" t="n">
        <v>1</v>
      </c>
      <c r="DU41" s="37" t="n">
        <v>0</v>
      </c>
      <c r="DV41" s="37" t="n">
        <v>0</v>
      </c>
      <c r="DW41" s="37" t="n">
        <v>716</v>
      </c>
      <c r="DX41" s="37" t="n">
        <v>615</v>
      </c>
      <c r="DY41" s="37" t="n">
        <v>3</v>
      </c>
      <c r="DZ41" s="37" t="n">
        <v>21</v>
      </c>
      <c r="EA41" s="37" t="n">
        <v>0</v>
      </c>
      <c r="EB41" s="37" t="n">
        <v>20</v>
      </c>
      <c r="EC41" s="37" t="n">
        <v>10</v>
      </c>
      <c r="ED41" s="37" t="n">
        <v>7</v>
      </c>
      <c r="EE41" s="37" t="n">
        <v>0</v>
      </c>
      <c r="EF41" s="37" t="n">
        <v>0</v>
      </c>
      <c r="EG41" s="37" t="n">
        <v>57</v>
      </c>
      <c r="EH41" s="37" t="n">
        <v>42</v>
      </c>
      <c r="EI41" s="37" t="n">
        <v>0</v>
      </c>
      <c r="EJ41" s="37" t="n">
        <v>0</v>
      </c>
      <c r="EK41" s="37" t="n">
        <v>33</v>
      </c>
      <c r="EL41" s="37" t="n">
        <v>20</v>
      </c>
      <c r="EM41" s="37" t="n">
        <v>2</v>
      </c>
      <c r="EN41" s="37" t="n">
        <v>0</v>
      </c>
      <c r="EO41" s="37" t="n">
        <v>0</v>
      </c>
      <c r="EP41" s="37" t="n">
        <v>0</v>
      </c>
      <c r="EQ41" s="37" t="n">
        <v>1</v>
      </c>
      <c r="ER41" s="37" t="n">
        <v>0</v>
      </c>
      <c r="ES41" s="37" t="n">
        <v>0</v>
      </c>
      <c r="ET41" s="37" t="n">
        <v>0</v>
      </c>
      <c r="EU41" s="37" t="n">
        <v>279</v>
      </c>
      <c r="EV41" s="37" t="n">
        <v>228</v>
      </c>
      <c r="EW41" s="37" t="n">
        <v>1</v>
      </c>
      <c r="EX41" s="37" t="n">
        <v>74</v>
      </c>
      <c r="EY41" s="37" t="n">
        <v>0</v>
      </c>
      <c r="EZ41" s="37" t="n">
        <v>46</v>
      </c>
      <c r="FA41" s="37" t="n">
        <v>40</v>
      </c>
      <c r="FB41" s="37" t="n">
        <v>0</v>
      </c>
      <c r="FC41" s="37" t="n">
        <v>0</v>
      </c>
      <c r="FD41" s="37" t="n">
        <v>0</v>
      </c>
      <c r="FE41" s="37" t="n">
        <v>0</v>
      </c>
      <c r="FF41" s="37" t="n">
        <v>0</v>
      </c>
      <c r="FG41" s="37" t="n">
        <v>0</v>
      </c>
      <c r="FH41" s="37" t="n">
        <v>2</v>
      </c>
      <c r="FI41" s="37" t="n">
        <v>0</v>
      </c>
      <c r="FJ41" s="37" t="n">
        <v>895</v>
      </c>
      <c r="FK41" s="37" t="n">
        <v>920</v>
      </c>
      <c r="FL41" s="37" t="n">
        <v>0</v>
      </c>
      <c r="FM41" s="37" t="n">
        <v>609</v>
      </c>
      <c r="FN41" s="37" t="n">
        <v>22</v>
      </c>
      <c r="FO41" s="37" t="n">
        <v>1088</v>
      </c>
      <c r="FP41" s="37" t="n">
        <v>1012</v>
      </c>
      <c r="FQ41" s="37" t="n">
        <v>0</v>
      </c>
      <c r="FR41" s="37" t="n">
        <v>611</v>
      </c>
      <c r="FS41" s="37" t="n">
        <v>25</v>
      </c>
      <c r="FT41" s="37" t="n">
        <v>444</v>
      </c>
      <c r="FU41" s="37" t="n">
        <v>427</v>
      </c>
      <c r="FV41" s="37" t="n">
        <v>0</v>
      </c>
      <c r="FW41" s="37" t="n">
        <v>234</v>
      </c>
      <c r="FX41" s="37" t="n">
        <v>7</v>
      </c>
      <c r="FY41" s="37" t="n">
        <v>879</v>
      </c>
      <c r="FZ41" s="37" t="n">
        <v>719</v>
      </c>
      <c r="GA41" s="37" t="n">
        <v>0</v>
      </c>
      <c r="GB41" s="37" t="n">
        <v>274</v>
      </c>
      <c r="GC41" s="37" t="n">
        <v>0</v>
      </c>
      <c r="GD41" s="37" t="n">
        <v>868</v>
      </c>
      <c r="GE41" s="37" t="n">
        <v>715</v>
      </c>
      <c r="GF41" s="37" t="n">
        <v>0</v>
      </c>
      <c r="GG41" s="37" t="n">
        <v>189</v>
      </c>
      <c r="GH41" s="37" t="n">
        <v>0</v>
      </c>
      <c r="GI41" s="37" t="n">
        <v>31</v>
      </c>
      <c r="GJ41" s="37" t="n">
        <v>0</v>
      </c>
      <c r="GK41" s="37" t="n">
        <v>0</v>
      </c>
      <c r="GL41" s="37" t="n">
        <v>0</v>
      </c>
      <c r="GM41" s="37" t="n">
        <v>0</v>
      </c>
      <c r="GN41" s="37" t="n">
        <v>20</v>
      </c>
      <c r="GO41" s="37" t="n">
        <v>0</v>
      </c>
      <c r="GP41" s="37" t="n">
        <v>0</v>
      </c>
      <c r="GQ41" s="37" t="n">
        <v>0</v>
      </c>
      <c r="GR41" s="37" t="n">
        <v>0</v>
      </c>
      <c r="GS41" s="37" t="n">
        <v>1060</v>
      </c>
      <c r="GT41" s="37" t="n">
        <v>760</v>
      </c>
      <c r="GU41" s="37" t="n">
        <v>0</v>
      </c>
      <c r="GV41" s="37" t="n">
        <v>0</v>
      </c>
      <c r="GW41" s="37" t="n">
        <v>0</v>
      </c>
      <c r="GX41" s="37" t="n">
        <v>552</v>
      </c>
      <c r="GY41" s="37" t="n">
        <v>407</v>
      </c>
      <c r="GZ41" s="37" t="n">
        <v>0</v>
      </c>
      <c r="HA41" s="37" t="n">
        <v>0</v>
      </c>
      <c r="HB41" s="37" t="n">
        <v>0</v>
      </c>
      <c r="HC41" s="37" t="n">
        <v>0</v>
      </c>
      <c r="HD41" s="37" t="n">
        <v>0</v>
      </c>
      <c r="HE41" s="37" t="n">
        <v>0</v>
      </c>
      <c r="HF41" s="37" t="n">
        <v>0</v>
      </c>
      <c r="HG41" s="37" t="n">
        <v>0</v>
      </c>
      <c r="HH41" s="58" t="n">
        <f aca="false">(L41+N41)/B41</f>
        <v>0.800590585374327</v>
      </c>
      <c r="HI41" s="59" t="n">
        <f aca="false">(M41+N41)/B41</f>
        <v>0.719008742979561</v>
      </c>
      <c r="HJ41" s="40" t="n">
        <f aca="false">O41/(E41+F41+G41)</f>
        <v>0.558528134730933</v>
      </c>
      <c r="HK41" s="60" t="n">
        <f aca="false">P41/(F41+G41)</f>
        <v>0.159896938466202</v>
      </c>
      <c r="HL41" s="61" t="n">
        <f aca="false">L41/H41</f>
        <v>0.895751376868607</v>
      </c>
      <c r="HM41" s="62" t="n">
        <f aca="false">M41/I41</f>
        <v>0.812694833189627</v>
      </c>
      <c r="HN41" s="63" t="n">
        <f aca="false">N41/J41</f>
        <v>1</v>
      </c>
      <c r="HO41" s="64" t="n">
        <f aca="false">O41/K41</f>
        <v>0.757960519789703</v>
      </c>
      <c r="HP41" s="65" t="n">
        <f aca="false">(V41+AA41+AF41+FE41+X41+AC41+AH41+FG41)/G41</f>
        <v>1.21960784313726</v>
      </c>
      <c r="HQ41" s="65" t="n">
        <f aca="false">(W41+AB41+AG41+FF41+X41+AC41+AH41+FG41)/G41</f>
        <v>1.06013071895425</v>
      </c>
      <c r="HR41" s="65" t="n">
        <f aca="false">(Y41+AD41+AI41+FH41)/G41</f>
        <v>0.981699346405229</v>
      </c>
      <c r="HS41" s="65" t="n">
        <f aca="false">P41/G41</f>
        <v>1.24117647058824</v>
      </c>
      <c r="HT41" s="65" t="n">
        <f aca="false">(Q41+AK41+AP41+AU41+AZ41+BE41+BJ41+BO41+BT41+BY41+CD41+CN41+CS41+CX41+DC41+DH41+DM41+DR41+DW41+EB41+EG41+EK41+EP41+EU41+EZ41+FJ41+FO41+FT41+S41+AM41+AR41+AW41+BB41+BG41+BL41+BQ41+BV41+CA41+CF41+CP41+CU41+CZ41+DE41+DJ41+DO41+DT41+DY41+ED41+EI41+EM41+ER41+EW41+FB41+FL41+FQ41+FV41)/F41</f>
        <v>0.827244258872651</v>
      </c>
      <c r="HU41" s="65" t="n">
        <f aca="false">(R41+AL41+AQ41+AV41+BA41+BF41+BK41+BP41+BU41+BZ41+CE41+CO41+CT41+CY41+DD41+DI41+DN41+DS41+DX41+EC41+EH41+EL41+EQ41+EV41+FA41+FK41+FP41+FU41+S41+AM41+AR41+AW41+BB41+BG41+BL41+BQ41+BV41+CA41+CF41+CP41+CU41+CZ41+DE41+DJ41+DO41+DT41+DY41+ED41+EI41+EM41+ER41+EW41+FB41+FL41+FQ41+FV41)/F41</f>
        <v>0.794769195082348</v>
      </c>
      <c r="HV41" s="66" t="n">
        <f aca="false">(T41+AN41+AS41+AX41+BC41+BH41+BM41+BR41+BW41+CB41+CG41+CQ41+CV41+DA41+DF41+DK41+DP41+DU41+DZ41+EE41+EJ41+EN41+ES41+EX41+FC41+FM41+FR41+FW41)/F41</f>
        <v>0.548596613314776</v>
      </c>
      <c r="HW41" s="65" t="n">
        <f aca="false">(U41+AO41+AT41)/F41</f>
        <v>0.049002551612155</v>
      </c>
      <c r="HX41" s="65" t="n">
        <f aca="false">(FY41+GD41)/E41</f>
        <v>0.96829619776078</v>
      </c>
      <c r="HY41" s="65" t="n">
        <f aca="false">(FZ41+GE41)/E41</f>
        <v>0.794812105088128</v>
      </c>
      <c r="HZ41" s="65" t="n">
        <f aca="false">(GB41+GG41)/E41</f>
        <v>0.256623434209068</v>
      </c>
      <c r="IA41" s="65" t="n">
        <f aca="false">(GI41+GN41+GS41+GX41)/D41</f>
        <v>0.794781112597974</v>
      </c>
      <c r="IB41" s="65" t="n">
        <f aca="false">(GJ41+GO41+GT41+GY41)/D41</f>
        <v>0.557732747084687</v>
      </c>
      <c r="IC41" s="46" t="n">
        <f aca="false">HC41/C41</f>
        <v>0</v>
      </c>
      <c r="ID41" s="46" t="n">
        <f aca="false">HD41/C41</f>
        <v>0</v>
      </c>
    </row>
    <row r="42" s="48" customFormat="true" ht="13.8" hidden="false" customHeight="false" outlineLevel="0" collapsed="false">
      <c r="A42" s="49" t="s">
        <v>129</v>
      </c>
      <c r="B42" s="50" t="n">
        <v>11348</v>
      </c>
      <c r="C42" s="29" t="n">
        <v>284</v>
      </c>
      <c r="D42" s="51" t="n">
        <v>1049.8</v>
      </c>
      <c r="E42" s="52" t="n">
        <v>887.4</v>
      </c>
      <c r="F42" s="53" t="n">
        <v>6842.8</v>
      </c>
      <c r="G42" s="54" t="n">
        <v>1833</v>
      </c>
      <c r="H42" s="68" t="n">
        <v>10146</v>
      </c>
      <c r="I42" s="68" t="n">
        <v>10756</v>
      </c>
      <c r="J42" s="67" t="n">
        <v>125</v>
      </c>
      <c r="K42" s="67" t="n">
        <f aca="false">600+8898</f>
        <v>9498</v>
      </c>
      <c r="L42" s="35" t="n">
        <f aca="false">Q42+V42+AA42+AF42+AK42+AP42+AU42+AZ42+BE42+BJ42+BO42+BT42+BY42+CD42+CI42+CN42+CS42+CX42+DC42+DH42+DM42+DR42+DW42+EB42+EB42+EG42+EK42+EP42+EU42+EZ42+FE42+FJ42+FO42+FT42+FY42+GD42+GI42+GN42+GS42+GX42+HC42</f>
        <v>10385</v>
      </c>
      <c r="M42" s="35" t="n">
        <f aca="false">R42+W42+AB42+AG42+AL42+AQ42+AV42+BA42+BF42+BK42+BP42+BU42+BZ42+CE42+CJ42+CO42+CT42+DD42+DI42+DN42+DS42+DX42+EC42+EH42+EL42+EQ42+EV42+FA42+CY42+FK42+FP42+FU42+FZ42+GE42+FF42+GJ42+GO42+GT42+GY42+HD42</f>
        <v>9811</v>
      </c>
      <c r="N42" s="56" t="n">
        <v>138</v>
      </c>
      <c r="O42" s="57" t="n">
        <f aca="false">T42+Y42+AD42+AI42+DZ42+FH42+AN42+AS42+AX42+BC42+BH42+BM42+BR42+BW42+CB42+CG42+CL42+CQ42+CV42+DF42+DK42+DP42+DU42+EE42+EJ42+EN42+ES42+EX42+FC42+FM42+FR42+FW42+GB42+GG42+DA42+GL42+GQ42+GV42+HA42</f>
        <v>6602</v>
      </c>
      <c r="P42" s="57" t="n">
        <f aca="false">U42+Z42+AE42+AJ42+EA42+FI42+AO42+AT42+AY42+BD42+BI42+BN42+BS42+BX42+CC42+CH42+CM42+CR42+CW42+DG42+DL42+DQ42+DV42+EF42+EO42+ET42+EY42+FD42+FN42+FS42+FX42+GC42+GH42+DB42+GM42+GR42+GW42+HB42</f>
        <v>2127</v>
      </c>
      <c r="Q42" s="37" t="n">
        <v>192</v>
      </c>
      <c r="R42" s="37" t="n">
        <v>209</v>
      </c>
      <c r="S42" s="37" t="n">
        <v>0</v>
      </c>
      <c r="T42" s="37" t="n">
        <v>169</v>
      </c>
      <c r="U42" s="37" t="n">
        <v>42</v>
      </c>
      <c r="V42" s="37" t="n">
        <v>328</v>
      </c>
      <c r="W42" s="37" t="n">
        <v>327</v>
      </c>
      <c r="X42" s="37" t="n">
        <v>0</v>
      </c>
      <c r="Y42" s="37" t="n">
        <v>335</v>
      </c>
      <c r="Z42" s="37" t="n">
        <v>213</v>
      </c>
      <c r="AA42" s="37" t="n">
        <v>617</v>
      </c>
      <c r="AB42" s="37" t="n">
        <v>602</v>
      </c>
      <c r="AC42" s="37" t="n">
        <v>1</v>
      </c>
      <c r="AD42" s="37" t="n">
        <v>466</v>
      </c>
      <c r="AE42" s="37" t="n">
        <v>506</v>
      </c>
      <c r="AF42" s="37" t="n">
        <v>909</v>
      </c>
      <c r="AG42" s="37" t="n">
        <v>890</v>
      </c>
      <c r="AH42" s="37" t="n">
        <v>1</v>
      </c>
      <c r="AI42" s="37" t="n">
        <v>689</v>
      </c>
      <c r="AJ42" s="37" t="n">
        <v>341</v>
      </c>
      <c r="AK42" s="37" t="n">
        <v>278</v>
      </c>
      <c r="AL42" s="37" t="n">
        <v>271</v>
      </c>
      <c r="AM42" s="37" t="n">
        <v>6</v>
      </c>
      <c r="AN42" s="37" t="n">
        <v>316</v>
      </c>
      <c r="AO42" s="37" t="n">
        <v>173</v>
      </c>
      <c r="AP42" s="37" t="n">
        <v>376</v>
      </c>
      <c r="AQ42" s="37" t="n">
        <v>383</v>
      </c>
      <c r="AR42" s="37" t="n">
        <v>4</v>
      </c>
      <c r="AS42" s="37" t="n">
        <v>365</v>
      </c>
      <c r="AT42" s="37" t="n">
        <v>183</v>
      </c>
      <c r="AU42" s="37" t="n">
        <v>527</v>
      </c>
      <c r="AV42" s="37" t="n">
        <v>514</v>
      </c>
      <c r="AW42" s="37" t="n">
        <v>16</v>
      </c>
      <c r="AX42" s="37" t="n">
        <v>335</v>
      </c>
      <c r="AY42" s="37" t="n">
        <v>197</v>
      </c>
      <c r="AZ42" s="37" t="n">
        <v>639</v>
      </c>
      <c r="BA42" s="37" t="n">
        <v>589</v>
      </c>
      <c r="BB42" s="37" t="n">
        <v>42</v>
      </c>
      <c r="BC42" s="37" t="n">
        <v>435</v>
      </c>
      <c r="BD42" s="37" t="n">
        <v>193</v>
      </c>
      <c r="BE42" s="37" t="n">
        <v>574</v>
      </c>
      <c r="BF42" s="37" t="n">
        <v>573</v>
      </c>
      <c r="BG42" s="37" t="n">
        <v>68</v>
      </c>
      <c r="BH42" s="37" t="n">
        <v>445</v>
      </c>
      <c r="BI42" s="37" t="n">
        <v>76</v>
      </c>
      <c r="BJ42" s="37" t="n">
        <v>631</v>
      </c>
      <c r="BK42" s="37" t="n">
        <v>603</v>
      </c>
      <c r="BL42" s="37" t="n">
        <v>0</v>
      </c>
      <c r="BM42" s="37" t="n">
        <v>399</v>
      </c>
      <c r="BN42" s="37" t="n">
        <v>62</v>
      </c>
      <c r="BO42" s="37" t="n">
        <v>180</v>
      </c>
      <c r="BP42" s="37" t="n">
        <v>184</v>
      </c>
      <c r="BQ42" s="37" t="n">
        <v>0</v>
      </c>
      <c r="BR42" s="37" t="n">
        <v>155</v>
      </c>
      <c r="BS42" s="37" t="n">
        <v>0</v>
      </c>
      <c r="BT42" s="37" t="n">
        <v>0</v>
      </c>
      <c r="BU42" s="37" t="n">
        <v>0</v>
      </c>
      <c r="BV42" s="37" t="n">
        <v>0</v>
      </c>
      <c r="BW42" s="37" t="n">
        <v>0</v>
      </c>
      <c r="BX42" s="37" t="n">
        <v>0</v>
      </c>
      <c r="BY42" s="37" t="n">
        <v>0</v>
      </c>
      <c r="BZ42" s="37" t="n">
        <v>0</v>
      </c>
      <c r="CA42" s="37" t="n">
        <v>0</v>
      </c>
      <c r="CB42" s="37" t="n">
        <v>0</v>
      </c>
      <c r="CC42" s="37" t="n">
        <v>0</v>
      </c>
      <c r="CD42" s="37" t="n">
        <v>0</v>
      </c>
      <c r="CE42" s="37" t="n">
        <v>0</v>
      </c>
      <c r="CF42" s="37" t="n">
        <v>0</v>
      </c>
      <c r="CG42" s="37" t="n">
        <v>0</v>
      </c>
      <c r="CH42" s="37" t="n">
        <v>0</v>
      </c>
      <c r="CI42" s="37" t="n">
        <v>0</v>
      </c>
      <c r="CJ42" s="37" t="n">
        <v>0</v>
      </c>
      <c r="CK42" s="37" t="n">
        <v>0</v>
      </c>
      <c r="CL42" s="37" t="n">
        <v>0</v>
      </c>
      <c r="CM42" s="37" t="n">
        <v>0</v>
      </c>
      <c r="CN42" s="37" t="n">
        <v>0</v>
      </c>
      <c r="CO42" s="37" t="n">
        <v>0</v>
      </c>
      <c r="CP42" s="37" t="n">
        <v>0</v>
      </c>
      <c r="CQ42" s="37" t="n">
        <v>0</v>
      </c>
      <c r="CR42" s="37" t="n">
        <v>0</v>
      </c>
      <c r="CS42" s="37" t="n">
        <v>154</v>
      </c>
      <c r="CT42" s="37" t="n">
        <v>148</v>
      </c>
      <c r="CU42" s="37" t="n">
        <v>0</v>
      </c>
      <c r="CV42" s="37" t="n">
        <v>90</v>
      </c>
      <c r="CW42" s="37" t="n">
        <v>0</v>
      </c>
      <c r="CX42" s="37" t="n">
        <v>23</v>
      </c>
      <c r="CY42" s="37" t="n">
        <v>2</v>
      </c>
      <c r="CZ42" s="37" t="n">
        <v>0</v>
      </c>
      <c r="DA42" s="37" t="n">
        <v>0</v>
      </c>
      <c r="DB42" s="37" t="n">
        <v>0</v>
      </c>
      <c r="DC42" s="37" t="n">
        <v>62</v>
      </c>
      <c r="DD42" s="37" t="n">
        <v>52</v>
      </c>
      <c r="DE42" s="37" t="n">
        <v>0</v>
      </c>
      <c r="DF42" s="37" t="n">
        <v>22</v>
      </c>
      <c r="DG42" s="37" t="n">
        <v>0</v>
      </c>
      <c r="DH42" s="37" t="n">
        <v>20</v>
      </c>
      <c r="DI42" s="37" t="n">
        <v>18</v>
      </c>
      <c r="DJ42" s="37" t="n">
        <v>0</v>
      </c>
      <c r="DK42" s="37" t="n">
        <v>12</v>
      </c>
      <c r="DL42" s="37" t="n">
        <v>0</v>
      </c>
      <c r="DM42" s="37" t="n">
        <v>0</v>
      </c>
      <c r="DN42" s="37" t="n">
        <v>0</v>
      </c>
      <c r="DO42" s="37" t="n">
        <v>0</v>
      </c>
      <c r="DP42" s="37" t="n">
        <v>0</v>
      </c>
      <c r="DQ42" s="37" t="n">
        <v>0</v>
      </c>
      <c r="DR42" s="37" t="n">
        <v>0</v>
      </c>
      <c r="DS42" s="37" t="n">
        <v>0</v>
      </c>
      <c r="DT42" s="37" t="n">
        <v>0</v>
      </c>
      <c r="DU42" s="37" t="n">
        <v>0</v>
      </c>
      <c r="DV42" s="37" t="n">
        <v>0</v>
      </c>
      <c r="DW42" s="37" t="n">
        <v>872</v>
      </c>
      <c r="DX42" s="37" t="n">
        <v>886</v>
      </c>
      <c r="DY42" s="37" t="n">
        <v>0</v>
      </c>
      <c r="DZ42" s="37" t="n">
        <v>980</v>
      </c>
      <c r="EA42" s="37" t="n">
        <v>0</v>
      </c>
      <c r="EB42" s="37" t="n">
        <v>233</v>
      </c>
      <c r="EC42" s="37" t="n">
        <v>193</v>
      </c>
      <c r="ED42" s="37" t="n">
        <v>0</v>
      </c>
      <c r="EE42" s="37" t="n">
        <v>102</v>
      </c>
      <c r="EF42" s="37" t="n">
        <v>0</v>
      </c>
      <c r="EG42" s="37" t="n">
        <v>12</v>
      </c>
      <c r="EH42" s="37" t="n">
        <v>14</v>
      </c>
      <c r="EI42" s="37" t="n">
        <v>0</v>
      </c>
      <c r="EJ42" s="37" t="n">
        <v>0</v>
      </c>
      <c r="EK42" s="37" t="n">
        <v>13</v>
      </c>
      <c r="EL42" s="37" t="n">
        <v>11</v>
      </c>
      <c r="EM42" s="37" t="n">
        <v>0</v>
      </c>
      <c r="EN42" s="37" t="n">
        <v>4</v>
      </c>
      <c r="EO42" s="37" t="n">
        <v>0</v>
      </c>
      <c r="EP42" s="37" t="n">
        <v>0</v>
      </c>
      <c r="EQ42" s="37" t="n">
        <v>0</v>
      </c>
      <c r="ER42" s="37" t="n">
        <v>0</v>
      </c>
      <c r="ES42" s="37" t="n">
        <v>0</v>
      </c>
      <c r="ET42" s="37" t="n">
        <v>0</v>
      </c>
      <c r="EU42" s="37" t="n">
        <v>3</v>
      </c>
      <c r="EV42" s="37" t="n">
        <v>3</v>
      </c>
      <c r="EW42" s="37" t="n">
        <v>0</v>
      </c>
      <c r="EX42" s="37" t="n">
        <v>3</v>
      </c>
      <c r="EY42" s="37" t="n">
        <v>0</v>
      </c>
      <c r="EZ42" s="37" t="n">
        <v>31</v>
      </c>
      <c r="FA42" s="37" t="n">
        <v>39</v>
      </c>
      <c r="FB42" s="37" t="n">
        <v>0</v>
      </c>
      <c r="FC42" s="37" t="n">
        <v>17</v>
      </c>
      <c r="FD42" s="37" t="n">
        <v>0</v>
      </c>
      <c r="FE42" s="37" t="n">
        <v>0</v>
      </c>
      <c r="FF42" s="37" t="n">
        <v>0</v>
      </c>
      <c r="FG42" s="37" t="n">
        <v>0</v>
      </c>
      <c r="FH42" s="37" t="n">
        <v>0</v>
      </c>
      <c r="FI42" s="37" t="n">
        <v>0</v>
      </c>
      <c r="FJ42" s="37" t="n">
        <v>647</v>
      </c>
      <c r="FK42" s="37" t="n">
        <v>624</v>
      </c>
      <c r="FL42" s="37" t="n">
        <v>0</v>
      </c>
      <c r="FM42" s="37" t="n">
        <v>353</v>
      </c>
      <c r="FN42" s="37" t="n">
        <v>63</v>
      </c>
      <c r="FO42" s="37" t="n">
        <v>705</v>
      </c>
      <c r="FP42" s="37" t="n">
        <v>667</v>
      </c>
      <c r="FQ42" s="37" t="n">
        <v>0</v>
      </c>
      <c r="FR42" s="37" t="n">
        <v>407</v>
      </c>
      <c r="FS42" s="37" t="n">
        <v>58</v>
      </c>
      <c r="FT42" s="37" t="n">
        <v>310</v>
      </c>
      <c r="FU42" s="37" t="n">
        <v>263</v>
      </c>
      <c r="FV42" s="37" t="n">
        <v>0</v>
      </c>
      <c r="FW42" s="37" t="n">
        <v>179</v>
      </c>
      <c r="FX42" s="37" t="n">
        <v>20</v>
      </c>
      <c r="FY42" s="37" t="n">
        <v>415</v>
      </c>
      <c r="FZ42" s="37" t="n">
        <v>462</v>
      </c>
      <c r="GA42" s="37" t="n">
        <v>0</v>
      </c>
      <c r="GB42" s="37" t="n">
        <v>131</v>
      </c>
      <c r="GC42" s="37" t="n">
        <v>0</v>
      </c>
      <c r="GD42" s="37" t="n">
        <v>470</v>
      </c>
      <c r="GE42" s="37" t="n">
        <v>491</v>
      </c>
      <c r="GF42" s="37" t="n">
        <v>0</v>
      </c>
      <c r="GG42" s="37" t="n">
        <v>193</v>
      </c>
      <c r="GH42" s="37" t="n">
        <v>0</v>
      </c>
      <c r="GI42" s="37" t="n">
        <v>11</v>
      </c>
      <c r="GJ42" s="37" t="n">
        <v>0</v>
      </c>
      <c r="GK42" s="37" t="n">
        <v>0</v>
      </c>
      <c r="GL42" s="37" t="n">
        <v>0</v>
      </c>
      <c r="GM42" s="37" t="n">
        <v>0</v>
      </c>
      <c r="GN42" s="37" t="n">
        <v>4</v>
      </c>
      <c r="GO42" s="37" t="n">
        <v>1</v>
      </c>
      <c r="GP42" s="37" t="n">
        <v>0</v>
      </c>
      <c r="GQ42" s="37" t="n">
        <v>0</v>
      </c>
      <c r="GR42" s="37" t="n">
        <v>0</v>
      </c>
      <c r="GS42" s="37" t="n">
        <v>648</v>
      </c>
      <c r="GT42" s="37" t="n">
        <v>541</v>
      </c>
      <c r="GU42" s="37" t="n">
        <v>0</v>
      </c>
      <c r="GV42" s="37" t="n">
        <v>0</v>
      </c>
      <c r="GW42" s="37" t="n">
        <v>0</v>
      </c>
      <c r="GX42" s="37" t="n">
        <v>268</v>
      </c>
      <c r="GY42" s="37" t="n">
        <v>251</v>
      </c>
      <c r="GZ42" s="37" t="n">
        <v>0</v>
      </c>
      <c r="HA42" s="37" t="n">
        <v>0</v>
      </c>
      <c r="HB42" s="37" t="n">
        <v>0</v>
      </c>
      <c r="HC42" s="37" t="n">
        <v>0</v>
      </c>
      <c r="HD42" s="37" t="n">
        <v>0</v>
      </c>
      <c r="HE42" s="37" t="n">
        <v>0</v>
      </c>
      <c r="HF42" s="37" t="n">
        <v>0</v>
      </c>
      <c r="HG42" s="37" t="n">
        <v>0</v>
      </c>
      <c r="HH42" s="58" t="n">
        <f aca="false">(L42+N42)/B42</f>
        <v>0.927299964751498</v>
      </c>
      <c r="HI42" s="59" t="n">
        <f aca="false">(M42+N42)/B42</f>
        <v>0.87671836446951</v>
      </c>
      <c r="HJ42" s="40" t="n">
        <f aca="false">O42/(E42+F42+G42)</f>
        <v>0.690354692989794</v>
      </c>
      <c r="HK42" s="60" t="n">
        <f aca="false">P42/(F42+G42)</f>
        <v>0.245164711035294</v>
      </c>
      <c r="HL42" s="61" t="n">
        <f aca="false">L42/H42</f>
        <v>1.02355608121427</v>
      </c>
      <c r="HM42" s="62" t="n">
        <f aca="false">M42/I42</f>
        <v>0.912142060245444</v>
      </c>
      <c r="HN42" s="63" t="n">
        <f aca="false">N42/J42</f>
        <v>1.104</v>
      </c>
      <c r="HO42" s="64" t="n">
        <f aca="false">O42/K42</f>
        <v>0.695093703937671</v>
      </c>
      <c r="HP42" s="65" t="n">
        <f aca="false">(V42+AA42+AF42+FE42+X42+AC42+AH42+FG42)/G42</f>
        <v>1.01254773595199</v>
      </c>
      <c r="HQ42" s="65" t="n">
        <f aca="false">(W42+AB42+AG42+FF42+X42+AC42+AH42+FG42)/G42</f>
        <v>0.993453355155483</v>
      </c>
      <c r="HR42" s="65" t="n">
        <f aca="false">(Y42+AD42+AI42+FH42)/G42</f>
        <v>0.812875068194217</v>
      </c>
      <c r="HS42" s="65" t="n">
        <f aca="false">P42/G42</f>
        <v>1.16039279869067</v>
      </c>
      <c r="HT42" s="65" t="n">
        <f aca="false">(Q42+AK42+AP42+AU42+AZ42+BE42+BJ42+BO42+BT42+BY42+CD42+CN42+CS42+CX42+DC42+DH42+DM42+DR42+DW42+EB42+EG42+EK42+EP42+EU42+EZ42+FJ42+FO42+FT42+S42+AM42+AR42+AW42+BB42+BG42+BL42+BQ42+BV42+CA42+CF42+CP42+CU42+CZ42+DE42+DJ42+DO42+DT42+DY42+ED42+EI42+EM42+ER42+EW42+FB42+FL42+FQ42+FV42)/F42</f>
        <v>0.967147951131116</v>
      </c>
      <c r="HU42" s="65" t="n">
        <f aca="false">(R42+AL42+AQ42+AV42+BA42+BF42+BK42+BP42+BU42+BZ42+CE42+CO42+CT42+CY42+DD42+DI42+DN42+DS42+DX42+EC42+EH42+EL42+EQ42+EV42+FA42+FK42+FP42+FU42+S42+AM42+AR42+AW42+BB42+BG42+BL42+BQ42+BV42+CA42+CF42+CP42+CU42+CZ42+DE42+DJ42+DO42+DT42+DY42+ED42+EI42+EM42+ER42+EW42+FB42+FL42+FQ42+FV42)/F42</f>
        <v>0.932659145379085</v>
      </c>
      <c r="HV42" s="66" t="n">
        <f aca="false">(T42+AN42+AS42+AX42+BC42+BH42+BM42+BR42+BW42+CB42+CG42+CQ42+CV42+DA42+DF42+DK42+DP42+DU42+DZ42+EE42+EJ42+EN42+ES42+EX42+FC42+FM42+FR42+FW42)/F42</f>
        <v>0.699713567545449</v>
      </c>
      <c r="HW42" s="65" t="n">
        <f aca="false">(U42+AO42+AT42)/F42</f>
        <v>0.0581633249546969</v>
      </c>
      <c r="HX42" s="65" t="n">
        <f aca="false">(FY42+GD42)/E42</f>
        <v>0.997295469912103</v>
      </c>
      <c r="HY42" s="65" t="n">
        <f aca="false">(FZ42+GE42)/E42</f>
        <v>1.07392382240252</v>
      </c>
      <c r="HZ42" s="65" t="n">
        <f aca="false">(GB42+GG42)/E42</f>
        <v>0.365111561866126</v>
      </c>
      <c r="IA42" s="65" t="n">
        <f aca="false">(GI42+GN42+GS42+GX42)/D42</f>
        <v>0.886835587730996</v>
      </c>
      <c r="IB42" s="65" t="n">
        <f aca="false">(GJ42+GO42+GT42+GY42)/D42</f>
        <v>0.755381977519528</v>
      </c>
      <c r="IC42" s="46" t="n">
        <f aca="false">HC42/C42</f>
        <v>0</v>
      </c>
      <c r="ID42" s="46" t="n">
        <f aca="false">HD42/C42</f>
        <v>0</v>
      </c>
    </row>
    <row r="43" s="48" customFormat="true" ht="13.8" hidden="false" customHeight="false" outlineLevel="0" collapsed="false">
      <c r="A43" s="49" t="s">
        <v>130</v>
      </c>
      <c r="B43" s="50" t="n">
        <v>15175</v>
      </c>
      <c r="C43" s="29" t="n">
        <v>540</v>
      </c>
      <c r="D43" s="51" t="n">
        <v>1847.4</v>
      </c>
      <c r="E43" s="52" t="n">
        <v>1573.2</v>
      </c>
      <c r="F43" s="53" t="n">
        <v>8965.4</v>
      </c>
      <c r="G43" s="54" t="n">
        <v>1441</v>
      </c>
      <c r="H43" s="55" t="n">
        <v>13481</v>
      </c>
      <c r="I43" s="55" t="n">
        <v>13661</v>
      </c>
      <c r="J43" s="55" t="n">
        <v>135</v>
      </c>
      <c r="K43" s="55" t="n">
        <v>7892</v>
      </c>
      <c r="L43" s="35" t="n">
        <f aca="false">Q43+V43+AA43+AF43+AK43+AP43+AU43+AZ43+BE43+BJ43+BO43+BT43+BY43+CD43+CI43+CN43+CS43+CX43+DC43+DH43+DM43+DR43+DW43+EB43+EB43+EG43+EK43+EP43+EU43+EZ43+FE43+FJ43+FO43+FT43+FY43+GD43+GI43+GN43+GS43+GX43+HC43</f>
        <v>12851</v>
      </c>
      <c r="M43" s="35" t="n">
        <f aca="false">R43+W43+AB43+AG43+AL43+AQ43+AV43+BA43+BF43+BK43+BP43+BU43+BZ43+CE43+CJ43+CO43+CT43+DD43+DI43+DN43+DS43+DX43+EC43+EH43+EL43+EQ43+EV43+FA43+CY43+FK43+FP43+FU43+FZ43+GE43+FF43+GJ43+GO43+GT43+GY43+HD43</f>
        <v>11687</v>
      </c>
      <c r="N43" s="56" t="n">
        <v>135</v>
      </c>
      <c r="O43" s="57" t="n">
        <f aca="false">T43+Y43+AD43+AI43+DZ43+FH43+AN43+AS43+AX43+BC43+BH43+BM43+BR43+BW43+CB43+CG43+CL43+CQ43+CV43+DF43+DK43+DP43+DU43+EE43+EJ43+EN43+ES43+EX43+FC43+FM43+FR43+FW43+GB43+GG43+DA43+GL43+GQ43+GV43+HA43</f>
        <v>6399</v>
      </c>
      <c r="P43" s="57" t="n">
        <f aca="false">U43+Z43+AE43+AJ43+EA43+FI43+AO43+AT43+AY43+BD43+BI43+BN43+BS43+BX43+CC43+CH43+CM43+CR43+CW43+DG43+DL43+DQ43+DV43+EF43+EO43+ET43+EY43+FD43+FN43+FS43+FX43+GC43+GH43+DB43+GM43+GR43+GW43+HB43</f>
        <v>1503</v>
      </c>
      <c r="Q43" s="37" t="n">
        <v>247</v>
      </c>
      <c r="R43" s="37" t="n">
        <v>243</v>
      </c>
      <c r="S43" s="37" t="n">
        <v>4</v>
      </c>
      <c r="T43" s="37" t="n">
        <v>201</v>
      </c>
      <c r="U43" s="37" t="n">
        <v>71</v>
      </c>
      <c r="V43" s="37" t="n">
        <v>213</v>
      </c>
      <c r="W43" s="37" t="n">
        <v>216</v>
      </c>
      <c r="X43" s="37" t="n">
        <v>0</v>
      </c>
      <c r="Y43" s="37" t="n">
        <v>227</v>
      </c>
      <c r="Z43" s="37" t="n">
        <v>118</v>
      </c>
      <c r="AA43" s="37" t="n">
        <v>461</v>
      </c>
      <c r="AB43" s="37" t="n">
        <v>462</v>
      </c>
      <c r="AC43" s="37" t="n">
        <v>0</v>
      </c>
      <c r="AD43" s="37" t="n">
        <v>453</v>
      </c>
      <c r="AE43" s="37" t="n">
        <v>257</v>
      </c>
      <c r="AF43" s="37" t="n">
        <v>832</v>
      </c>
      <c r="AG43" s="37" t="n">
        <v>814</v>
      </c>
      <c r="AH43" s="37" t="n">
        <v>3</v>
      </c>
      <c r="AI43" s="37" t="n">
        <v>693</v>
      </c>
      <c r="AJ43" s="37" t="n">
        <v>268</v>
      </c>
      <c r="AK43" s="37" t="n">
        <v>492</v>
      </c>
      <c r="AL43" s="37" t="n">
        <v>480</v>
      </c>
      <c r="AM43" s="37" t="n">
        <v>3</v>
      </c>
      <c r="AN43" s="37" t="n">
        <v>352</v>
      </c>
      <c r="AO43" s="37" t="n">
        <v>103</v>
      </c>
      <c r="AP43" s="37" t="n">
        <v>633</v>
      </c>
      <c r="AQ43" s="37" t="n">
        <v>614</v>
      </c>
      <c r="AR43" s="37" t="n">
        <v>18</v>
      </c>
      <c r="AS43" s="37" t="n">
        <v>405</v>
      </c>
      <c r="AT43" s="37" t="n">
        <v>108</v>
      </c>
      <c r="AU43" s="37" t="n">
        <v>741</v>
      </c>
      <c r="AV43" s="37" t="n">
        <v>698</v>
      </c>
      <c r="AW43" s="37" t="n">
        <v>21</v>
      </c>
      <c r="AX43" s="37" t="n">
        <v>450</v>
      </c>
      <c r="AY43" s="37" t="n">
        <v>121</v>
      </c>
      <c r="AZ43" s="37" t="n">
        <v>833</v>
      </c>
      <c r="BA43" s="37" t="n">
        <v>783</v>
      </c>
      <c r="BB43" s="37" t="n">
        <v>31</v>
      </c>
      <c r="BC43" s="37" t="n">
        <v>505</v>
      </c>
      <c r="BD43" s="37" t="n">
        <v>137</v>
      </c>
      <c r="BE43" s="37" t="n">
        <v>879</v>
      </c>
      <c r="BF43" s="37" t="n">
        <v>830</v>
      </c>
      <c r="BG43" s="37" t="n">
        <v>6</v>
      </c>
      <c r="BH43" s="37" t="n">
        <v>489</v>
      </c>
      <c r="BI43" s="37" t="n">
        <v>40</v>
      </c>
      <c r="BJ43" s="37" t="n">
        <v>876</v>
      </c>
      <c r="BK43" s="37" t="n">
        <v>835</v>
      </c>
      <c r="BL43" s="37" t="n">
        <v>3</v>
      </c>
      <c r="BM43" s="37" t="n">
        <v>495</v>
      </c>
      <c r="BN43" s="37" t="n">
        <v>27</v>
      </c>
      <c r="BO43" s="37" t="n">
        <v>288</v>
      </c>
      <c r="BP43" s="37" t="n">
        <v>280</v>
      </c>
      <c r="BQ43" s="37" t="n">
        <v>1</v>
      </c>
      <c r="BR43" s="37" t="n">
        <v>198</v>
      </c>
      <c r="BS43" s="37" t="n">
        <v>53</v>
      </c>
      <c r="BT43" s="37" t="n">
        <v>0</v>
      </c>
      <c r="BU43" s="37" t="n">
        <v>1</v>
      </c>
      <c r="BV43" s="37" t="n">
        <v>0</v>
      </c>
      <c r="BW43" s="37" t="n">
        <v>1</v>
      </c>
      <c r="BX43" s="37" t="n">
        <v>0</v>
      </c>
      <c r="BY43" s="37" t="n">
        <v>0</v>
      </c>
      <c r="BZ43" s="37" t="n">
        <v>0</v>
      </c>
      <c r="CA43" s="37" t="n">
        <v>0</v>
      </c>
      <c r="CB43" s="37" t="n">
        <v>0</v>
      </c>
      <c r="CC43" s="37" t="n">
        <v>0</v>
      </c>
      <c r="CD43" s="37" t="n">
        <v>0</v>
      </c>
      <c r="CE43" s="37" t="n">
        <v>0</v>
      </c>
      <c r="CF43" s="37" t="n">
        <v>0</v>
      </c>
      <c r="CG43" s="37" t="n">
        <v>0</v>
      </c>
      <c r="CH43" s="37" t="n">
        <v>0</v>
      </c>
      <c r="CI43" s="37" t="n">
        <v>0</v>
      </c>
      <c r="CJ43" s="37" t="n">
        <v>0</v>
      </c>
      <c r="CK43" s="37" t="n">
        <v>0</v>
      </c>
      <c r="CL43" s="37" t="n">
        <v>0</v>
      </c>
      <c r="CM43" s="37" t="n">
        <v>0</v>
      </c>
      <c r="CN43" s="37" t="n">
        <v>0</v>
      </c>
      <c r="CO43" s="37" t="n">
        <v>0</v>
      </c>
      <c r="CP43" s="37" t="n">
        <v>0</v>
      </c>
      <c r="CQ43" s="37" t="n">
        <v>0</v>
      </c>
      <c r="CR43" s="37" t="n">
        <v>0</v>
      </c>
      <c r="CS43" s="37" t="n">
        <v>62</v>
      </c>
      <c r="CT43" s="37" t="n">
        <v>56</v>
      </c>
      <c r="CU43" s="37" t="n">
        <v>1</v>
      </c>
      <c r="CV43" s="37" t="n">
        <v>43</v>
      </c>
      <c r="CW43" s="37" t="n">
        <v>7</v>
      </c>
      <c r="CX43" s="37" t="n">
        <v>21</v>
      </c>
      <c r="CY43" s="37" t="n">
        <v>22</v>
      </c>
      <c r="CZ43" s="37" t="n">
        <v>0</v>
      </c>
      <c r="DA43" s="37" t="n">
        <v>15</v>
      </c>
      <c r="DB43" s="37" t="n">
        <v>0</v>
      </c>
      <c r="DC43" s="37" t="n">
        <v>155</v>
      </c>
      <c r="DD43" s="37" t="n">
        <v>141</v>
      </c>
      <c r="DE43" s="37" t="n">
        <v>0</v>
      </c>
      <c r="DF43" s="37" t="n">
        <v>76</v>
      </c>
      <c r="DG43" s="37" t="n">
        <v>1</v>
      </c>
      <c r="DH43" s="37" t="n">
        <v>22</v>
      </c>
      <c r="DI43" s="37" t="n">
        <v>21</v>
      </c>
      <c r="DJ43" s="37" t="n">
        <v>0</v>
      </c>
      <c r="DK43" s="37" t="n">
        <v>16</v>
      </c>
      <c r="DL43" s="37" t="n">
        <v>0</v>
      </c>
      <c r="DM43" s="37" t="n">
        <v>0</v>
      </c>
      <c r="DN43" s="37" t="n">
        <v>0</v>
      </c>
      <c r="DO43" s="37" t="n">
        <v>0</v>
      </c>
      <c r="DP43" s="37" t="n">
        <v>0</v>
      </c>
      <c r="DQ43" s="37" t="n">
        <v>0</v>
      </c>
      <c r="DR43" s="37" t="n">
        <v>0</v>
      </c>
      <c r="DS43" s="37" t="n">
        <v>0</v>
      </c>
      <c r="DT43" s="37" t="n">
        <v>0</v>
      </c>
      <c r="DU43" s="37" t="n">
        <v>0</v>
      </c>
      <c r="DV43" s="37" t="n">
        <v>0</v>
      </c>
      <c r="DW43" s="37" t="n">
        <v>351</v>
      </c>
      <c r="DX43" s="37" t="n">
        <v>343</v>
      </c>
      <c r="DY43" s="37" t="n">
        <v>4</v>
      </c>
      <c r="DZ43" s="37" t="n">
        <v>271</v>
      </c>
      <c r="EA43" s="37" t="n">
        <v>134</v>
      </c>
      <c r="EB43" s="37" t="n">
        <v>33</v>
      </c>
      <c r="EC43" s="37" t="n">
        <v>22</v>
      </c>
      <c r="ED43" s="37" t="n">
        <v>2</v>
      </c>
      <c r="EE43" s="37" t="n">
        <v>18</v>
      </c>
      <c r="EF43" s="37" t="n">
        <v>0</v>
      </c>
      <c r="EG43" s="37" t="n">
        <v>15</v>
      </c>
      <c r="EH43" s="37" t="n">
        <v>15</v>
      </c>
      <c r="EI43" s="37" t="n">
        <v>0</v>
      </c>
      <c r="EJ43" s="37" t="n">
        <v>0</v>
      </c>
      <c r="EK43" s="37" t="n">
        <v>10</v>
      </c>
      <c r="EL43" s="37" t="n">
        <v>10</v>
      </c>
      <c r="EM43" s="37" t="n">
        <v>0</v>
      </c>
      <c r="EN43" s="37" t="n">
        <v>10</v>
      </c>
      <c r="EO43" s="37" t="n">
        <v>0</v>
      </c>
      <c r="EP43" s="37" t="n">
        <v>0</v>
      </c>
      <c r="EQ43" s="37" t="n">
        <v>0</v>
      </c>
      <c r="ER43" s="37" t="n">
        <v>0</v>
      </c>
      <c r="ES43" s="37" t="n">
        <v>0</v>
      </c>
      <c r="ET43" s="37" t="n">
        <v>0</v>
      </c>
      <c r="EU43" s="37" t="n">
        <v>5</v>
      </c>
      <c r="EV43" s="37" t="n">
        <v>3</v>
      </c>
      <c r="EW43" s="37" t="n">
        <v>46</v>
      </c>
      <c r="EX43" s="37" t="n">
        <v>18</v>
      </c>
      <c r="EY43" s="37" t="n">
        <v>1</v>
      </c>
      <c r="EZ43" s="37" t="n">
        <v>45</v>
      </c>
      <c r="FA43" s="37" t="n">
        <v>44</v>
      </c>
      <c r="FB43" s="37" t="n">
        <v>0</v>
      </c>
      <c r="FC43" s="37" t="n">
        <v>21</v>
      </c>
      <c r="FD43" s="37" t="n">
        <v>2</v>
      </c>
      <c r="FE43" s="37" t="n">
        <v>0</v>
      </c>
      <c r="FF43" s="37" t="n">
        <v>0</v>
      </c>
      <c r="FG43" s="37" t="n">
        <v>0</v>
      </c>
      <c r="FH43" s="37" t="n">
        <v>0</v>
      </c>
      <c r="FI43" s="37" t="n">
        <v>0</v>
      </c>
      <c r="FJ43" s="37" t="n">
        <v>954</v>
      </c>
      <c r="FK43" s="37" t="n">
        <v>869</v>
      </c>
      <c r="FL43" s="37" t="n">
        <v>2</v>
      </c>
      <c r="FM43" s="37" t="n">
        <v>431</v>
      </c>
      <c r="FN43" s="37" t="n">
        <v>18</v>
      </c>
      <c r="FO43" s="37" t="n">
        <v>1077</v>
      </c>
      <c r="FP43" s="37" t="n">
        <v>952</v>
      </c>
      <c r="FQ43" s="37" t="n">
        <v>3</v>
      </c>
      <c r="FR43" s="37" t="n">
        <v>425</v>
      </c>
      <c r="FS43" s="37" t="n">
        <v>29</v>
      </c>
      <c r="FT43" s="37" t="n">
        <v>480</v>
      </c>
      <c r="FU43" s="37" t="n">
        <v>419</v>
      </c>
      <c r="FV43" s="37" t="n">
        <v>0</v>
      </c>
      <c r="FW43" s="37" t="n">
        <v>206</v>
      </c>
      <c r="FX43" s="37" t="n">
        <v>8</v>
      </c>
      <c r="FY43" s="37" t="n">
        <v>776</v>
      </c>
      <c r="FZ43" s="37" t="n">
        <v>692</v>
      </c>
      <c r="GA43" s="37" t="n">
        <v>0</v>
      </c>
      <c r="GB43" s="37" t="n">
        <v>206</v>
      </c>
      <c r="GC43" s="37" t="n">
        <v>0</v>
      </c>
      <c r="GD43" s="37" t="n">
        <v>876</v>
      </c>
      <c r="GE43" s="37" t="n">
        <v>756</v>
      </c>
      <c r="GF43" s="37" t="n">
        <v>0</v>
      </c>
      <c r="GG43" s="37" t="n">
        <v>174</v>
      </c>
      <c r="GH43" s="37" t="n">
        <v>0</v>
      </c>
      <c r="GI43" s="37" t="n">
        <v>7</v>
      </c>
      <c r="GJ43" s="37" t="n">
        <v>2</v>
      </c>
      <c r="GK43" s="37" t="n">
        <v>0</v>
      </c>
      <c r="GL43" s="37" t="n">
        <v>0</v>
      </c>
      <c r="GM43" s="37" t="n">
        <v>0</v>
      </c>
      <c r="GN43" s="37" t="n">
        <v>0</v>
      </c>
      <c r="GO43" s="37" t="n">
        <v>0</v>
      </c>
      <c r="GP43" s="37" t="n">
        <v>0</v>
      </c>
      <c r="GQ43" s="37" t="n">
        <v>0</v>
      </c>
      <c r="GR43" s="37" t="n">
        <v>0</v>
      </c>
      <c r="GS43" s="37" t="n">
        <v>1002</v>
      </c>
      <c r="GT43" s="37" t="n">
        <v>724</v>
      </c>
      <c r="GU43" s="37" t="n">
        <v>0</v>
      </c>
      <c r="GV43" s="37" t="n">
        <v>0</v>
      </c>
      <c r="GW43" s="37" t="n">
        <v>0</v>
      </c>
      <c r="GX43" s="37" t="n">
        <v>425</v>
      </c>
      <c r="GY43" s="37" t="n">
        <v>340</v>
      </c>
      <c r="GZ43" s="37" t="n">
        <v>0</v>
      </c>
      <c r="HA43" s="37" t="n">
        <v>0</v>
      </c>
      <c r="HB43" s="37" t="n">
        <v>0</v>
      </c>
      <c r="HC43" s="37" t="n">
        <v>7</v>
      </c>
      <c r="HD43" s="37" t="n">
        <v>0</v>
      </c>
      <c r="HE43" s="37" t="n">
        <v>0</v>
      </c>
      <c r="HF43" s="37" t="n">
        <v>0</v>
      </c>
      <c r="HG43" s="37" t="n">
        <v>0</v>
      </c>
      <c r="HH43" s="58" t="n">
        <f aca="false">(L43+N43)/B43</f>
        <v>0.855749588138385</v>
      </c>
      <c r="HI43" s="59" t="n">
        <f aca="false">(M43+N43)/B43</f>
        <v>0.779044481054366</v>
      </c>
      <c r="HJ43" s="40" t="n">
        <f aca="false">O43/(E43+F43+G43)</f>
        <v>0.534158068716819</v>
      </c>
      <c r="HK43" s="60" t="n">
        <f aca="false">P43/(F43+G43)</f>
        <v>0.144430350553506</v>
      </c>
      <c r="HL43" s="61" t="n">
        <f aca="false">L43/H43</f>
        <v>0.953267561753579</v>
      </c>
      <c r="HM43" s="62" t="n">
        <f aca="false">M43/I43</f>
        <v>0.855501061415709</v>
      </c>
      <c r="HN43" s="63" t="n">
        <f aca="false">N43/J43</f>
        <v>1</v>
      </c>
      <c r="HO43" s="64" t="n">
        <f aca="false">O43/K43</f>
        <v>0.810821084642676</v>
      </c>
      <c r="HP43" s="65" t="n">
        <f aca="false">(V43+AA43+AF43+FE43+X43+AC43+AH43+FG43)/G43</f>
        <v>1.0471894517696</v>
      </c>
      <c r="HQ43" s="65" t="n">
        <f aca="false">(W43+AB43+AG43+FF43+X43+AC43+AH43+FG43)/G43</f>
        <v>1.03747397640527</v>
      </c>
      <c r="HR43" s="65" t="n">
        <f aca="false">(Y43+AD43+AI43+FH43)/G43</f>
        <v>0.952810548230396</v>
      </c>
      <c r="HS43" s="65" t="n">
        <f aca="false">P43/G43</f>
        <v>1.04302567661346</v>
      </c>
      <c r="HT43" s="65" t="n">
        <f aca="false">(Q43+AK43+AP43+AU43+AZ43+BE43+BJ43+BO43+BT43+BY43+CD43+CN43+CS43+CX43+DC43+DH43+DM43+DR43+DW43+EB43+EG43+EK43+EP43+EU43+EZ43+FJ43+FO43+FT43+S43+AM43+AR43+AW43+BB43+BG43+BL43+BQ43+BV43+CA43+CF43+CP43+CU43+CZ43+DE43+DJ43+DO43+DT43+DY43+ED43+EI43+EM43+ER43+EW43+FB43+FL43+FQ43+FV43)/F43</f>
        <v>0.932919892029357</v>
      </c>
      <c r="HU43" s="65" t="n">
        <f aca="false">(R43+AL43+AQ43+AV43+BA43+BF43+BK43+BP43+BU43+BZ43+CE43+CO43+CT43+CY43+DD43+DI43+DN43+DS43+DX43+EC43+EH43+EL43+EQ43+EV43+FA43+FK43+FP43+FU43+S43+AM43+AR43+AW43+BB43+BG43+BL43+BQ43+BV43+CA43+CF43+CP43+CU43+CZ43+DE43+DJ43+DO43+DT43+DY43+ED43+EI43+EM43+ER43+EW43+FB43+FL43+FQ43+FV43)/F43</f>
        <v>0.872911414995427</v>
      </c>
      <c r="HV43" s="66" t="n">
        <f aca="false">(T43+AN43+AS43+AX43+BC43+BH43+BM43+BR43+BW43+CB43+CG43+CQ43+CV43+DA43+DF43+DK43+DP43+DU43+DZ43+EE43+EJ43+EN43+ES43+EX43+FC43+FM43+FR43+FW43)/F43</f>
        <v>0.51821446895844</v>
      </c>
      <c r="HW43" s="65" t="n">
        <f aca="false">(U43+AO43+AT43)/F43</f>
        <v>0.0314542574787516</v>
      </c>
      <c r="HX43" s="65" t="n">
        <f aca="false">(FY43+GD43)/E43</f>
        <v>1.05008899059242</v>
      </c>
      <c r="HY43" s="65" t="n">
        <f aca="false">(FZ43+GE43)/E43</f>
        <v>0.920416984490211</v>
      </c>
      <c r="HZ43" s="65" t="n">
        <f aca="false">(GB43+GG43)/E43</f>
        <v>0.241545893719807</v>
      </c>
      <c r="IA43" s="65" t="n">
        <f aca="false">(GI43+GN43+GS43+GX43)/D43</f>
        <v>0.776226047417993</v>
      </c>
      <c r="IB43" s="65" t="n">
        <f aca="false">(GJ43+GO43+GT43+GY43)/D43</f>
        <v>0.577027173324672</v>
      </c>
      <c r="IC43" s="46" t="n">
        <f aca="false">HC43/C43</f>
        <v>0.012962962962963</v>
      </c>
      <c r="ID43" s="46" t="n">
        <f aca="false">HD43/C43</f>
        <v>0</v>
      </c>
    </row>
    <row r="44" s="48" customFormat="true" ht="13.8" hidden="false" customHeight="false" outlineLevel="0" collapsed="false">
      <c r="A44" s="49" t="s">
        <v>131</v>
      </c>
      <c r="B44" s="50" t="n">
        <v>7639</v>
      </c>
      <c r="C44" s="29" t="n">
        <v>238</v>
      </c>
      <c r="D44" s="51" t="n">
        <v>760.8</v>
      </c>
      <c r="E44" s="52" t="n">
        <v>675.6</v>
      </c>
      <c r="F44" s="53" t="n">
        <v>4773.6</v>
      </c>
      <c r="G44" s="54" t="n">
        <v>883</v>
      </c>
      <c r="H44" s="55" t="n">
        <v>6889</v>
      </c>
      <c r="I44" s="55" t="n">
        <v>7279</v>
      </c>
      <c r="J44" s="55" t="n">
        <v>75</v>
      </c>
      <c r="K44" s="55" t="n">
        <v>4731</v>
      </c>
      <c r="L44" s="35" t="n">
        <f aca="false">Q44+V44+AA44+AF44+AK44+AP44+AU44+AZ44+BE44+BJ44+BO44+BT44+BY44+CD44+CI44+CN44+CS44+CX44+DC44+DH44+DM44+DR44+DW44+EB44+EB44+EG44+EK44+EP44+EU44+EZ44+FE44+FJ44+FO44+FT44+FY44+GD44+GI44+GN44+GS44+GX44+HC44</f>
        <v>7075</v>
      </c>
      <c r="M44" s="35" t="n">
        <f aca="false">R44+W44+AB44+AG44+AL44+AQ44+AV44+BA44+BF44+BK44+BP44+BU44+BZ44+CE44+CJ44+CO44+CT44+DD44+DI44+DN44+DS44+DX44+EC44+EH44+EL44+EQ44+EV44+FA44+CY44+FK44+FP44+FU44+FZ44+GE44+FF44+GJ44+GO44+GT44+GY44+HD44</f>
        <v>6704</v>
      </c>
      <c r="N44" s="56" t="n">
        <v>75</v>
      </c>
      <c r="O44" s="57" t="n">
        <f aca="false">T44+Y44+AD44+AI44+DZ44+FH44+AN44+AS44+AX44+BC44+BH44+BM44+BR44+BW44+CB44+CG44+CL44+CQ44+CV44+DF44+DK44+DP44+DU44+EE44+EJ44+EN44+ES44+EX44+FC44+FM44+FR44+FW44+GB44+GG44+DA44+GL44+GQ44+GV44+HA44</f>
        <v>4313</v>
      </c>
      <c r="P44" s="57" t="n">
        <f aca="false">U44+Z44+AE44+AJ44+EA44+FI44+AO44+AT44+AY44+BD44+BI44+BN44+BS44+BX44+CC44+CH44+CM44+CR44+CW44+DG44+DL44+DQ44+DV44+EF44+EO44+ET44+EY44+FD44+FN44+FS44+FX44+GC44+GH44+DB44+GM44+GR44+GW44+HB44</f>
        <v>1631</v>
      </c>
      <c r="Q44" s="37" t="n">
        <v>168</v>
      </c>
      <c r="R44" s="37" t="n">
        <v>174</v>
      </c>
      <c r="S44" s="37" t="n">
        <v>0</v>
      </c>
      <c r="T44" s="37" t="n">
        <v>94</v>
      </c>
      <c r="U44" s="37" t="n">
        <v>67</v>
      </c>
      <c r="V44" s="37" t="n">
        <v>146</v>
      </c>
      <c r="W44" s="37" t="n">
        <v>143</v>
      </c>
      <c r="X44" s="37" t="n">
        <v>0</v>
      </c>
      <c r="Y44" s="37" t="n">
        <v>143</v>
      </c>
      <c r="Z44" s="37" t="n">
        <v>78</v>
      </c>
      <c r="AA44" s="37" t="n">
        <v>299</v>
      </c>
      <c r="AB44" s="37" t="n">
        <v>303</v>
      </c>
      <c r="AC44" s="37" t="n">
        <v>1</v>
      </c>
      <c r="AD44" s="37" t="n">
        <v>306</v>
      </c>
      <c r="AE44" s="37" t="n">
        <v>203</v>
      </c>
      <c r="AF44" s="37" t="n">
        <v>543</v>
      </c>
      <c r="AG44" s="37" t="n">
        <v>549</v>
      </c>
      <c r="AH44" s="37" t="n">
        <v>0</v>
      </c>
      <c r="AI44" s="37" t="n">
        <v>511</v>
      </c>
      <c r="AJ44" s="37" t="n">
        <v>331</v>
      </c>
      <c r="AK44" s="37" t="n">
        <v>195</v>
      </c>
      <c r="AL44" s="37" t="n">
        <v>227</v>
      </c>
      <c r="AM44" s="37" t="n">
        <v>2</v>
      </c>
      <c r="AN44" s="37" t="n">
        <v>271</v>
      </c>
      <c r="AO44" s="37" t="n">
        <v>166</v>
      </c>
      <c r="AP44" s="37" t="n">
        <v>256</v>
      </c>
      <c r="AQ44" s="37" t="n">
        <v>283</v>
      </c>
      <c r="AR44" s="37" t="n">
        <v>4</v>
      </c>
      <c r="AS44" s="37" t="n">
        <v>344</v>
      </c>
      <c r="AT44" s="37" t="n">
        <v>175</v>
      </c>
      <c r="AU44" s="37" t="n">
        <v>338</v>
      </c>
      <c r="AV44" s="37" t="n">
        <v>295</v>
      </c>
      <c r="AW44" s="37" t="n">
        <v>15</v>
      </c>
      <c r="AX44" s="37" t="n">
        <v>334</v>
      </c>
      <c r="AY44" s="37" t="n">
        <v>155</v>
      </c>
      <c r="AZ44" s="37" t="n">
        <v>324</v>
      </c>
      <c r="BA44" s="37" t="n">
        <v>327</v>
      </c>
      <c r="BB44" s="37" t="n">
        <v>45</v>
      </c>
      <c r="BC44" s="37" t="n">
        <v>369</v>
      </c>
      <c r="BD44" s="37" t="n">
        <v>139</v>
      </c>
      <c r="BE44" s="37" t="n">
        <v>453</v>
      </c>
      <c r="BF44" s="37" t="n">
        <v>398</v>
      </c>
      <c r="BG44" s="37" t="n">
        <v>3</v>
      </c>
      <c r="BH44" s="37" t="n">
        <v>417</v>
      </c>
      <c r="BI44" s="37" t="n">
        <v>137</v>
      </c>
      <c r="BJ44" s="37" t="n">
        <v>504</v>
      </c>
      <c r="BK44" s="37" t="n">
        <v>453</v>
      </c>
      <c r="BL44" s="37" t="n">
        <v>4</v>
      </c>
      <c r="BM44" s="37" t="n">
        <v>411</v>
      </c>
      <c r="BN44" s="37" t="n">
        <v>106</v>
      </c>
      <c r="BO44" s="37" t="n">
        <v>156</v>
      </c>
      <c r="BP44" s="37" t="n">
        <v>183</v>
      </c>
      <c r="BQ44" s="37" t="n">
        <v>0</v>
      </c>
      <c r="BR44" s="37" t="n">
        <v>0</v>
      </c>
      <c r="BS44" s="37" t="n">
        <v>0</v>
      </c>
      <c r="BT44" s="37" t="n">
        <v>1</v>
      </c>
      <c r="BU44" s="37" t="n">
        <v>1</v>
      </c>
      <c r="BV44" s="37" t="n">
        <v>0</v>
      </c>
      <c r="BW44" s="37" t="n">
        <v>0</v>
      </c>
      <c r="BX44" s="37" t="n">
        <v>0</v>
      </c>
      <c r="BY44" s="37" t="n">
        <v>0</v>
      </c>
      <c r="BZ44" s="37" t="n">
        <v>0</v>
      </c>
      <c r="CA44" s="37" t="n">
        <v>0</v>
      </c>
      <c r="CB44" s="37" t="n">
        <v>0</v>
      </c>
      <c r="CC44" s="37" t="n">
        <v>0</v>
      </c>
      <c r="CD44" s="37" t="n">
        <v>0</v>
      </c>
      <c r="CE44" s="37" t="n">
        <v>0</v>
      </c>
      <c r="CF44" s="37" t="n">
        <v>0</v>
      </c>
      <c r="CG44" s="37" t="n">
        <v>0</v>
      </c>
      <c r="CH44" s="37" t="n">
        <v>0</v>
      </c>
      <c r="CI44" s="37" t="n">
        <v>0</v>
      </c>
      <c r="CJ44" s="37" t="n">
        <v>0</v>
      </c>
      <c r="CK44" s="37" t="n">
        <v>0</v>
      </c>
      <c r="CL44" s="37" t="n">
        <v>0</v>
      </c>
      <c r="CM44" s="37" t="n">
        <v>0</v>
      </c>
      <c r="CN44" s="37" t="n">
        <v>0</v>
      </c>
      <c r="CO44" s="37" t="n">
        <v>0</v>
      </c>
      <c r="CP44" s="37" t="n">
        <v>0</v>
      </c>
      <c r="CQ44" s="37" t="n">
        <v>0</v>
      </c>
      <c r="CR44" s="37" t="n">
        <v>0</v>
      </c>
      <c r="CS44" s="37" t="n">
        <v>4</v>
      </c>
      <c r="CT44" s="37" t="n">
        <v>4</v>
      </c>
      <c r="CU44" s="37" t="n">
        <v>0</v>
      </c>
      <c r="CV44" s="37" t="n">
        <v>0</v>
      </c>
      <c r="CW44" s="37" t="n">
        <v>0</v>
      </c>
      <c r="CX44" s="37" t="n">
        <v>4</v>
      </c>
      <c r="CY44" s="37" t="n">
        <v>4</v>
      </c>
      <c r="CZ44" s="37" t="n">
        <v>0</v>
      </c>
      <c r="DA44" s="37" t="n">
        <v>0</v>
      </c>
      <c r="DB44" s="37" t="n">
        <v>0</v>
      </c>
      <c r="DC44" s="37" t="n">
        <v>49</v>
      </c>
      <c r="DD44" s="37" t="n">
        <v>48</v>
      </c>
      <c r="DE44" s="37" t="n">
        <v>0</v>
      </c>
      <c r="DF44" s="37" t="n">
        <v>1</v>
      </c>
      <c r="DG44" s="37" t="n">
        <v>0</v>
      </c>
      <c r="DH44" s="37" t="n">
        <v>12</v>
      </c>
      <c r="DI44" s="37" t="n">
        <v>12</v>
      </c>
      <c r="DJ44" s="37" t="n">
        <v>0</v>
      </c>
      <c r="DK44" s="37" t="n">
        <v>0</v>
      </c>
      <c r="DL44" s="37" t="n">
        <v>0</v>
      </c>
      <c r="DM44" s="37" t="n">
        <v>0</v>
      </c>
      <c r="DN44" s="37" t="n">
        <v>0</v>
      </c>
      <c r="DO44" s="37" t="n">
        <v>0</v>
      </c>
      <c r="DP44" s="37" t="n">
        <v>0</v>
      </c>
      <c r="DQ44" s="37" t="n">
        <v>0</v>
      </c>
      <c r="DR44" s="37" t="n">
        <v>0</v>
      </c>
      <c r="DS44" s="37" t="n">
        <v>0</v>
      </c>
      <c r="DT44" s="37" t="n">
        <v>0</v>
      </c>
      <c r="DU44" s="37" t="n">
        <v>0</v>
      </c>
      <c r="DV44" s="37" t="n">
        <v>0</v>
      </c>
      <c r="DW44" s="37" t="n">
        <v>557</v>
      </c>
      <c r="DX44" s="37" t="n">
        <v>557</v>
      </c>
      <c r="DY44" s="37" t="n">
        <v>0</v>
      </c>
      <c r="DZ44" s="37" t="n">
        <v>0</v>
      </c>
      <c r="EA44" s="37" t="n">
        <v>0</v>
      </c>
      <c r="EB44" s="37" t="n">
        <v>22</v>
      </c>
      <c r="EC44" s="37" t="n">
        <v>22</v>
      </c>
      <c r="ED44" s="37" t="n">
        <v>0</v>
      </c>
      <c r="EE44" s="37" t="n">
        <v>0</v>
      </c>
      <c r="EF44" s="37" t="n">
        <v>0</v>
      </c>
      <c r="EG44" s="37" t="n">
        <v>13</v>
      </c>
      <c r="EH44" s="37" t="n">
        <v>13</v>
      </c>
      <c r="EI44" s="37" t="n">
        <v>0</v>
      </c>
      <c r="EJ44" s="37" t="n">
        <v>0</v>
      </c>
      <c r="EK44" s="37" t="n">
        <v>14</v>
      </c>
      <c r="EL44" s="37" t="n">
        <v>15</v>
      </c>
      <c r="EM44" s="37" t="n">
        <v>0</v>
      </c>
      <c r="EN44" s="37" t="n">
        <v>0</v>
      </c>
      <c r="EO44" s="37" t="n">
        <v>0</v>
      </c>
      <c r="EP44" s="37" t="n">
        <v>0</v>
      </c>
      <c r="EQ44" s="37" t="n">
        <v>0</v>
      </c>
      <c r="ER44" s="37" t="n">
        <v>0</v>
      </c>
      <c r="ES44" s="37" t="n">
        <v>0</v>
      </c>
      <c r="ET44" s="37" t="n">
        <v>0</v>
      </c>
      <c r="EU44" s="37" t="n">
        <v>79</v>
      </c>
      <c r="EV44" s="37" t="n">
        <v>79</v>
      </c>
      <c r="EW44" s="37" t="n">
        <v>1</v>
      </c>
      <c r="EX44" s="37" t="n">
        <v>0</v>
      </c>
      <c r="EY44" s="37" t="n">
        <v>0</v>
      </c>
      <c r="EZ44" s="37" t="n">
        <v>16</v>
      </c>
      <c r="FA44" s="37" t="n">
        <v>16</v>
      </c>
      <c r="FB44" s="37" t="n">
        <v>0</v>
      </c>
      <c r="FC44" s="37" t="n">
        <v>0</v>
      </c>
      <c r="FD44" s="37" t="n">
        <v>0</v>
      </c>
      <c r="FE44" s="37" t="n">
        <v>0</v>
      </c>
      <c r="FF44" s="37" t="n">
        <v>0</v>
      </c>
      <c r="FG44" s="37" t="n">
        <v>0</v>
      </c>
      <c r="FH44" s="37" t="n">
        <v>0</v>
      </c>
      <c r="FI44" s="37" t="n">
        <v>0</v>
      </c>
      <c r="FJ44" s="37" t="n">
        <v>472</v>
      </c>
      <c r="FK44" s="37" t="n">
        <v>488</v>
      </c>
      <c r="FL44" s="37" t="n">
        <v>0</v>
      </c>
      <c r="FM44" s="37" t="n">
        <v>364</v>
      </c>
      <c r="FN44" s="37" t="n">
        <v>58</v>
      </c>
      <c r="FO44" s="37" t="n">
        <v>544</v>
      </c>
      <c r="FP44" s="37" t="n">
        <v>549</v>
      </c>
      <c r="FQ44" s="37" t="n">
        <v>0</v>
      </c>
      <c r="FR44" s="37" t="n">
        <v>358</v>
      </c>
      <c r="FS44" s="37" t="n">
        <v>15</v>
      </c>
      <c r="FT44" s="37" t="n">
        <v>214</v>
      </c>
      <c r="FU44" s="37" t="n">
        <v>218</v>
      </c>
      <c r="FV44" s="37" t="n">
        <v>0</v>
      </c>
      <c r="FW44" s="37" t="n">
        <v>112</v>
      </c>
      <c r="FX44" s="37" t="n">
        <v>1</v>
      </c>
      <c r="FY44" s="37" t="n">
        <v>375</v>
      </c>
      <c r="FZ44" s="37" t="n">
        <v>347</v>
      </c>
      <c r="GA44" s="37" t="n">
        <v>4</v>
      </c>
      <c r="GB44" s="37" t="n">
        <v>142</v>
      </c>
      <c r="GC44" s="37" t="n">
        <v>0</v>
      </c>
      <c r="GD44" s="37" t="n">
        <v>407</v>
      </c>
      <c r="GE44" s="37" t="n">
        <v>362</v>
      </c>
      <c r="GF44" s="37" t="n">
        <v>0</v>
      </c>
      <c r="GG44" s="37" t="n">
        <v>135</v>
      </c>
      <c r="GH44" s="37" t="n">
        <v>0</v>
      </c>
      <c r="GI44" s="37" t="n">
        <v>10</v>
      </c>
      <c r="GJ44" s="37" t="n">
        <v>8</v>
      </c>
      <c r="GK44" s="37" t="n">
        <v>0</v>
      </c>
      <c r="GL44" s="37" t="n">
        <v>0</v>
      </c>
      <c r="GM44" s="37" t="n">
        <v>0</v>
      </c>
      <c r="GN44" s="37" t="n">
        <v>15</v>
      </c>
      <c r="GO44" s="37" t="n">
        <v>22</v>
      </c>
      <c r="GP44" s="37" t="n">
        <v>0</v>
      </c>
      <c r="GQ44" s="37" t="n">
        <v>0</v>
      </c>
      <c r="GR44" s="37" t="n">
        <v>0</v>
      </c>
      <c r="GS44" s="37" t="n">
        <v>561</v>
      </c>
      <c r="GT44" s="37" t="n">
        <v>414</v>
      </c>
      <c r="GU44" s="37" t="n">
        <v>0</v>
      </c>
      <c r="GV44" s="37" t="n">
        <v>0</v>
      </c>
      <c r="GW44" s="37" t="n">
        <v>0</v>
      </c>
      <c r="GX44" s="37" t="n">
        <v>231</v>
      </c>
      <c r="GY44" s="37" t="n">
        <v>190</v>
      </c>
      <c r="GZ44" s="37" t="n">
        <v>0</v>
      </c>
      <c r="HA44" s="37" t="n">
        <v>1</v>
      </c>
      <c r="HB44" s="37" t="n">
        <v>0</v>
      </c>
      <c r="HC44" s="37" t="n">
        <v>71</v>
      </c>
      <c r="HD44" s="37" t="n">
        <v>0</v>
      </c>
      <c r="HE44" s="37" t="n">
        <v>0</v>
      </c>
      <c r="HF44" s="37" t="n">
        <v>0</v>
      </c>
      <c r="HG44" s="37" t="n">
        <v>0</v>
      </c>
      <c r="HH44" s="58" t="n">
        <f aca="false">(L44+N44)/B44</f>
        <v>0.935986385652572</v>
      </c>
      <c r="HI44" s="59" t="n">
        <f aca="false">(M44+N44)/B44</f>
        <v>0.887419819348082</v>
      </c>
      <c r="HJ44" s="40" t="n">
        <f aca="false">O44/(E44+F44+G44)</f>
        <v>0.681121884968889</v>
      </c>
      <c r="HK44" s="60" t="n">
        <f aca="false">P44/(F44+G44)</f>
        <v>0.288335749390093</v>
      </c>
      <c r="HL44" s="61" t="n">
        <f aca="false">L44/H44</f>
        <v>1.02699956452315</v>
      </c>
      <c r="HM44" s="62" t="n">
        <f aca="false">M44/I44</f>
        <v>0.921005632641846</v>
      </c>
      <c r="HN44" s="63" t="n">
        <f aca="false">N44/J44</f>
        <v>1</v>
      </c>
      <c r="HO44" s="64" t="n">
        <f aca="false">O44/K44</f>
        <v>0.911646586345382</v>
      </c>
      <c r="HP44" s="65" t="n">
        <f aca="false">(V44+AA44+AF44+FE44+X44+AC44+AH44+FG44)/G44</f>
        <v>1.12004530011325</v>
      </c>
      <c r="HQ44" s="65" t="n">
        <f aca="false">(W44+AB44+AG44+FF44+X44+AC44+AH44+FG44)/G44</f>
        <v>1.12797281993205</v>
      </c>
      <c r="HR44" s="65" t="n">
        <f aca="false">(Y44+AD44+AI44+FH44)/G44</f>
        <v>1.0872027180068</v>
      </c>
      <c r="HS44" s="65" t="n">
        <f aca="false">P44/G44</f>
        <v>1.84711211778029</v>
      </c>
      <c r="HT44" s="65" t="n">
        <f aca="false">(Q44+AK44+AP44+AU44+AZ44+BE44+BJ44+BO44+BT44+BY44+CD44+CN44+CS44+CX44+DC44+DH44+DM44+DR44+DW44+EB44+EG44+EK44+EP44+EU44+EZ44+FJ44+FO44+FT44+S44+AM44+AR44+AW44+BB44+BG44+BL44+BQ44+BV44+CA44+CF44+CP44+CU44+CZ44+DE44+DJ44+DO44+DT44+DY44+ED44+EI44+EM44+ER44+EW44+FB44+FL44+FQ44+FV44)/F44</f>
        <v>0.93619071560248</v>
      </c>
      <c r="HU44" s="65" t="n">
        <f aca="false">(R44+AL44+AQ44+AV44+BA44+BF44+BK44+BP44+BU44+BZ44+CE44+CO44+CT44+CY44+DD44+DI44+DN44+DS44+DX44+EC44+EH44+EL44+EQ44+EV44+FA44+FK44+FP44+FU44+S44+AM44+AR44+AW44+BB44+BG44+BL44+BQ44+BV44+CA44+CF44+CP44+CU44+CZ44+DE44+DJ44+DO44+DT44+DY44+ED44+EI44+EM44+ER44+EW44+FB44+FL44+FQ44+FV44)/F44</f>
        <v>0.930115635997989</v>
      </c>
      <c r="HV44" s="66" t="n">
        <f aca="false">(T44+AN44+AS44+AX44+BC44+BH44+BM44+BR44+BW44+CB44+CG44+CQ44+CV44+DA44+DF44+DK44+DP44+DU44+DZ44+EE44+EJ44+EN44+ES44+EX44+FC44+FM44+FR44+FW44)/F44</f>
        <v>0.644167923579688</v>
      </c>
      <c r="HW44" s="65" t="n">
        <f aca="false">(U44+AO44+AT44)/F44</f>
        <v>0.0854700854700855</v>
      </c>
      <c r="HX44" s="65" t="n">
        <f aca="false">(FY44+GD44)/E44</f>
        <v>1.15748963883955</v>
      </c>
      <c r="HY44" s="65" t="n">
        <f aca="false">(FZ44+GE44)/E44</f>
        <v>1.04943753700414</v>
      </c>
      <c r="HZ44" s="65" t="n">
        <f aca="false">(GB44+GG44)/E44</f>
        <v>0.410005920663114</v>
      </c>
      <c r="IA44" s="65" t="n">
        <f aca="false">(GI44+GN44+GS44+GX44)/D44</f>
        <v>1.07386961093586</v>
      </c>
      <c r="IB44" s="65" t="n">
        <f aca="false">(GJ44+GO44+GT44+GY44)/D44</f>
        <v>0.833333333333333</v>
      </c>
      <c r="IC44" s="46" t="n">
        <f aca="false">HC44/C44</f>
        <v>0.298319327731092</v>
      </c>
      <c r="ID44" s="46" t="n">
        <f aca="false">HD44/C44</f>
        <v>0</v>
      </c>
    </row>
    <row r="45" s="48" customFormat="true" ht="13.8" hidden="false" customHeight="false" outlineLevel="0" collapsed="false">
      <c r="A45" s="49" t="s">
        <v>132</v>
      </c>
      <c r="B45" s="50" t="n">
        <v>18703</v>
      </c>
      <c r="C45" s="29" t="n">
        <v>610</v>
      </c>
      <c r="D45" s="51" t="n">
        <v>2026.8</v>
      </c>
      <c r="E45" s="52" t="n">
        <v>1709.4</v>
      </c>
      <c r="F45" s="53" t="n">
        <v>11192.8</v>
      </c>
      <c r="G45" s="54" t="n">
        <v>2333</v>
      </c>
      <c r="H45" s="68" t="n">
        <v>16129</v>
      </c>
      <c r="I45" s="68" t="n">
        <v>16198</v>
      </c>
      <c r="J45" s="67" t="n">
        <v>175</v>
      </c>
      <c r="K45" s="67" t="n">
        <v>11227</v>
      </c>
      <c r="L45" s="35" t="n">
        <f aca="false">Q45+V45+AA45+AF45+AK45+AP45+AU45+AZ45+BE45+BJ45+BO45+BT45+BY45+CD45+CI45+CN45+CS45+CX45+DC45+DH45+DM45+DR45+DW45+EB45+EB45+EG45+EK45+EP45+EU45+EZ45+FE45+FJ45+FO45+FT45+FY45+GD45+GI45+GN45+GS45+GX45+HC45</f>
        <v>14831</v>
      </c>
      <c r="M45" s="35" t="n">
        <f aca="false">R45+W45+AB45+AG45+AL45+AQ45+AV45+BA45+BF45+BK45+BP45+BU45+BZ45+CE45+CJ45+CO45+CT45+DD45+DI45+DN45+DS45+DX45+EC45+EH45+EL45+EQ45+EV45+FA45+CY45+FK45+FP45+FU45+FZ45+GE45+FF45+GJ45+GO45+GT45+GY45+HD45</f>
        <v>13118</v>
      </c>
      <c r="N45" s="56" t="n">
        <v>175</v>
      </c>
      <c r="O45" s="57" t="n">
        <f aca="false">T45+Y45+AD45+AI45+DZ45+FH45+AN45+AS45+AX45+BC45+BH45+BM45+BR45+BW45+CB45+CG45+CL45+CQ45+CV45+DF45+DK45+DP45+DU45+EE45+EJ45+EN45+ES45+EX45+FC45+FM45+FR45+FW45+GB45+GG45+DA45+GL45+GQ45+GV45+HA45</f>
        <v>7888</v>
      </c>
      <c r="P45" s="57" t="n">
        <f aca="false">U45+Z45+AE45+AJ45+EA45+FI45+AO45+AT45+AY45+BD45+BI45+BN45+BS45+BX45+CC45+CH45+CM45+CR45+CW45+DG45+DL45+DQ45+DV45+EF45+EO45+ET45+EY45+FD45+FN45+FS45+FX45+GC45+GH45+DB45+GM45+GR45+GW45+HB45</f>
        <v>2295</v>
      </c>
      <c r="Q45" s="37" t="n">
        <v>450</v>
      </c>
      <c r="R45" s="37" t="n">
        <v>401</v>
      </c>
      <c r="S45" s="37" t="n">
        <v>1</v>
      </c>
      <c r="T45" s="37" t="n">
        <v>260</v>
      </c>
      <c r="U45" s="37" t="n">
        <v>50</v>
      </c>
      <c r="V45" s="37" t="n">
        <v>421</v>
      </c>
      <c r="W45" s="37" t="n">
        <v>332</v>
      </c>
      <c r="X45" s="37" t="n">
        <v>2</v>
      </c>
      <c r="Y45" s="37" t="n">
        <v>294</v>
      </c>
      <c r="Z45" s="37" t="n">
        <v>174</v>
      </c>
      <c r="AA45" s="37" t="n">
        <v>717</v>
      </c>
      <c r="AB45" s="37" t="n">
        <v>653</v>
      </c>
      <c r="AC45" s="37" t="n">
        <v>1</v>
      </c>
      <c r="AD45" s="37" t="n">
        <v>589</v>
      </c>
      <c r="AE45" s="37" t="n">
        <v>385</v>
      </c>
      <c r="AF45" s="37" t="n">
        <v>1262</v>
      </c>
      <c r="AG45" s="37" t="n">
        <v>1161</v>
      </c>
      <c r="AH45" s="37" t="n">
        <v>8</v>
      </c>
      <c r="AI45" s="37" t="n">
        <v>1078</v>
      </c>
      <c r="AJ45" s="37" t="n">
        <v>453</v>
      </c>
      <c r="AK45" s="37" t="n">
        <v>561</v>
      </c>
      <c r="AL45" s="37" t="n">
        <v>687</v>
      </c>
      <c r="AM45" s="37" t="n">
        <v>7</v>
      </c>
      <c r="AN45" s="37" t="n">
        <v>615</v>
      </c>
      <c r="AO45" s="37" t="n">
        <v>253</v>
      </c>
      <c r="AP45" s="37" t="n">
        <v>641</v>
      </c>
      <c r="AQ45" s="37" t="n">
        <v>710</v>
      </c>
      <c r="AR45" s="37" t="n">
        <v>13</v>
      </c>
      <c r="AS45" s="37" t="n">
        <v>652</v>
      </c>
      <c r="AT45" s="37" t="n">
        <v>252</v>
      </c>
      <c r="AU45" s="37" t="n">
        <v>728</v>
      </c>
      <c r="AV45" s="37" t="n">
        <v>773</v>
      </c>
      <c r="AW45" s="37" t="n">
        <v>24</v>
      </c>
      <c r="AX45" s="37" t="n">
        <v>619</v>
      </c>
      <c r="AY45" s="37" t="n">
        <v>179</v>
      </c>
      <c r="AZ45" s="37" t="n">
        <v>808</v>
      </c>
      <c r="BA45" s="37" t="n">
        <v>924</v>
      </c>
      <c r="BB45" s="37" t="n">
        <v>109</v>
      </c>
      <c r="BC45" s="37" t="n">
        <v>625</v>
      </c>
      <c r="BD45" s="37" t="n">
        <v>143</v>
      </c>
      <c r="BE45" s="37" t="n">
        <v>936</v>
      </c>
      <c r="BF45" s="37" t="n">
        <v>956</v>
      </c>
      <c r="BG45" s="37" t="n">
        <v>8</v>
      </c>
      <c r="BH45" s="37" t="n">
        <v>652</v>
      </c>
      <c r="BI45" s="37" t="n">
        <v>136</v>
      </c>
      <c r="BJ45" s="37" t="n">
        <v>855</v>
      </c>
      <c r="BK45" s="37" t="n">
        <v>933</v>
      </c>
      <c r="BL45" s="37" t="n">
        <v>1</v>
      </c>
      <c r="BM45" s="37" t="n">
        <v>566</v>
      </c>
      <c r="BN45" s="37" t="n">
        <v>109</v>
      </c>
      <c r="BO45" s="37" t="n">
        <v>328</v>
      </c>
      <c r="BP45" s="37" t="n">
        <v>6</v>
      </c>
      <c r="BQ45" s="37" t="n">
        <v>0</v>
      </c>
      <c r="BR45" s="37" t="n">
        <v>7</v>
      </c>
      <c r="BS45" s="37" t="n">
        <v>0</v>
      </c>
      <c r="BT45" s="37" t="n">
        <v>0</v>
      </c>
      <c r="BU45" s="37" t="n">
        <v>0</v>
      </c>
      <c r="BV45" s="37" t="n">
        <v>0</v>
      </c>
      <c r="BW45" s="37" t="n">
        <v>0</v>
      </c>
      <c r="BX45" s="37" t="n">
        <v>0</v>
      </c>
      <c r="BY45" s="37" t="n">
        <v>0</v>
      </c>
      <c r="BZ45" s="37" t="n">
        <v>0</v>
      </c>
      <c r="CA45" s="37" t="n">
        <v>0</v>
      </c>
      <c r="CB45" s="37" t="n">
        <v>0</v>
      </c>
      <c r="CC45" s="37" t="n">
        <v>0</v>
      </c>
      <c r="CD45" s="37" t="n">
        <v>0</v>
      </c>
      <c r="CE45" s="37" t="n">
        <v>0</v>
      </c>
      <c r="CF45" s="37" t="n">
        <v>0</v>
      </c>
      <c r="CG45" s="37" t="n">
        <v>0</v>
      </c>
      <c r="CH45" s="37" t="n">
        <v>0</v>
      </c>
      <c r="CI45" s="37" t="n">
        <v>0</v>
      </c>
      <c r="CJ45" s="37" t="n">
        <v>0</v>
      </c>
      <c r="CK45" s="37" t="n">
        <v>0</v>
      </c>
      <c r="CL45" s="37" t="n">
        <v>0</v>
      </c>
      <c r="CM45" s="37" t="n">
        <v>0</v>
      </c>
      <c r="CN45" s="37" t="n">
        <v>0</v>
      </c>
      <c r="CO45" s="37" t="n">
        <v>0</v>
      </c>
      <c r="CP45" s="37" t="n">
        <v>0</v>
      </c>
      <c r="CQ45" s="37" t="n">
        <v>0</v>
      </c>
      <c r="CR45" s="37" t="n">
        <v>0</v>
      </c>
      <c r="CS45" s="37" t="n">
        <v>28</v>
      </c>
      <c r="CT45" s="37" t="n">
        <v>1</v>
      </c>
      <c r="CU45" s="37" t="n">
        <v>1</v>
      </c>
      <c r="CV45" s="37" t="n">
        <v>0</v>
      </c>
      <c r="CW45" s="37" t="n">
        <v>0</v>
      </c>
      <c r="CX45" s="37" t="n">
        <v>7</v>
      </c>
      <c r="CY45" s="37" t="n">
        <v>3</v>
      </c>
      <c r="CZ45" s="37" t="n">
        <v>0</v>
      </c>
      <c r="DA45" s="37" t="n">
        <v>0</v>
      </c>
      <c r="DB45" s="37" t="n">
        <v>0</v>
      </c>
      <c r="DC45" s="37" t="n">
        <v>91</v>
      </c>
      <c r="DD45" s="37" t="n">
        <v>47</v>
      </c>
      <c r="DE45" s="37" t="n">
        <v>0</v>
      </c>
      <c r="DF45" s="37" t="n">
        <v>3</v>
      </c>
      <c r="DG45" s="37" t="n">
        <v>1</v>
      </c>
      <c r="DH45" s="37" t="n">
        <v>29</v>
      </c>
      <c r="DI45" s="37" t="n">
        <v>8</v>
      </c>
      <c r="DJ45" s="37" t="n">
        <v>0</v>
      </c>
      <c r="DK45" s="37" t="n">
        <v>0</v>
      </c>
      <c r="DL45" s="37" t="n">
        <v>0</v>
      </c>
      <c r="DM45" s="37" t="n">
        <v>0</v>
      </c>
      <c r="DN45" s="37" t="n">
        <v>0</v>
      </c>
      <c r="DO45" s="37" t="n">
        <v>0</v>
      </c>
      <c r="DP45" s="37" t="n">
        <v>0</v>
      </c>
      <c r="DQ45" s="37" t="n">
        <v>0</v>
      </c>
      <c r="DR45" s="37" t="n">
        <v>3</v>
      </c>
      <c r="DS45" s="37" t="n">
        <v>0</v>
      </c>
      <c r="DT45" s="37" t="n">
        <v>0</v>
      </c>
      <c r="DU45" s="37" t="n">
        <v>0</v>
      </c>
      <c r="DV45" s="37" t="n">
        <v>0</v>
      </c>
      <c r="DW45" s="37" t="n">
        <v>832</v>
      </c>
      <c r="DX45" s="37" t="n">
        <v>104</v>
      </c>
      <c r="DY45" s="37" t="n">
        <v>1</v>
      </c>
      <c r="DZ45" s="37" t="n">
        <v>12</v>
      </c>
      <c r="EA45" s="37" t="n">
        <v>2</v>
      </c>
      <c r="EB45" s="37" t="n">
        <v>15</v>
      </c>
      <c r="EC45" s="37" t="n">
        <v>0</v>
      </c>
      <c r="ED45" s="37" t="n">
        <v>1</v>
      </c>
      <c r="EE45" s="37" t="n">
        <v>0</v>
      </c>
      <c r="EF45" s="37" t="n">
        <v>0</v>
      </c>
      <c r="EG45" s="37" t="n">
        <v>37</v>
      </c>
      <c r="EH45" s="37" t="n">
        <v>27</v>
      </c>
      <c r="EI45" s="37" t="n">
        <v>1</v>
      </c>
      <c r="EJ45" s="37" t="n">
        <v>0</v>
      </c>
      <c r="EK45" s="37" t="n">
        <v>1</v>
      </c>
      <c r="EL45" s="37" t="n">
        <v>0</v>
      </c>
      <c r="EM45" s="37" t="n">
        <v>0</v>
      </c>
      <c r="EN45" s="37" t="n">
        <v>0</v>
      </c>
      <c r="EO45" s="37" t="n">
        <v>0</v>
      </c>
      <c r="EP45" s="37" t="n">
        <v>0</v>
      </c>
      <c r="EQ45" s="37" t="n">
        <v>0</v>
      </c>
      <c r="ER45" s="37" t="n">
        <v>0</v>
      </c>
      <c r="ES45" s="37" t="n">
        <v>0</v>
      </c>
      <c r="ET45" s="37" t="n">
        <v>0</v>
      </c>
      <c r="EU45" s="37" t="n">
        <v>578</v>
      </c>
      <c r="EV45" s="37" t="n">
        <v>376</v>
      </c>
      <c r="EW45" s="37" t="n">
        <v>3</v>
      </c>
      <c r="EX45" s="37" t="n">
        <v>192</v>
      </c>
      <c r="EY45" s="37" t="n">
        <v>0</v>
      </c>
      <c r="EZ45" s="37" t="n">
        <v>17</v>
      </c>
      <c r="FA45" s="37" t="n">
        <v>0</v>
      </c>
      <c r="FB45" s="37" t="n">
        <v>0</v>
      </c>
      <c r="FC45" s="37" t="n">
        <v>0</v>
      </c>
      <c r="FD45" s="37" t="n">
        <v>0</v>
      </c>
      <c r="FE45" s="37" t="n">
        <v>0</v>
      </c>
      <c r="FF45" s="37" t="n">
        <v>0</v>
      </c>
      <c r="FG45" s="37" t="n">
        <v>0</v>
      </c>
      <c r="FH45" s="37" t="n">
        <v>0</v>
      </c>
      <c r="FI45" s="37" t="n">
        <v>0</v>
      </c>
      <c r="FJ45" s="37" t="n">
        <v>911</v>
      </c>
      <c r="FK45" s="37" t="n">
        <v>862</v>
      </c>
      <c r="FL45" s="37" t="n">
        <v>3</v>
      </c>
      <c r="FM45" s="37" t="n">
        <v>536</v>
      </c>
      <c r="FN45" s="37" t="n">
        <v>77</v>
      </c>
      <c r="FO45" s="37" t="n">
        <v>1013</v>
      </c>
      <c r="FP45" s="37" t="n">
        <v>968</v>
      </c>
      <c r="FQ45" s="37" t="n">
        <v>1</v>
      </c>
      <c r="FR45" s="37" t="n">
        <v>519</v>
      </c>
      <c r="FS45" s="37" t="n">
        <v>75</v>
      </c>
      <c r="FT45" s="37" t="n">
        <v>500</v>
      </c>
      <c r="FU45" s="37" t="n">
        <v>459</v>
      </c>
      <c r="FV45" s="37" t="n">
        <v>2</v>
      </c>
      <c r="FW45" s="37" t="n">
        <v>230</v>
      </c>
      <c r="FX45" s="37" t="n">
        <v>6</v>
      </c>
      <c r="FY45" s="37" t="n">
        <v>723</v>
      </c>
      <c r="FZ45" s="37" t="n">
        <v>795</v>
      </c>
      <c r="GA45" s="37" t="n">
        <v>0</v>
      </c>
      <c r="GB45" s="37" t="n">
        <v>203</v>
      </c>
      <c r="GC45" s="37" t="n">
        <v>0</v>
      </c>
      <c r="GD45" s="37" t="n">
        <v>653</v>
      </c>
      <c r="GE45" s="37" t="n">
        <v>773</v>
      </c>
      <c r="GF45" s="37" t="n">
        <v>0</v>
      </c>
      <c r="GG45" s="37" t="n">
        <v>236</v>
      </c>
      <c r="GH45" s="37" t="n">
        <v>0</v>
      </c>
      <c r="GI45" s="37" t="n">
        <v>12</v>
      </c>
      <c r="GJ45" s="37" t="n">
        <v>0</v>
      </c>
      <c r="GK45" s="37" t="n">
        <v>0</v>
      </c>
      <c r="GL45" s="37" t="n">
        <v>0</v>
      </c>
      <c r="GM45" s="37" t="n">
        <v>0</v>
      </c>
      <c r="GN45" s="37" t="n">
        <v>10</v>
      </c>
      <c r="GO45" s="37" t="n">
        <v>1</v>
      </c>
      <c r="GP45" s="37" t="n">
        <v>0</v>
      </c>
      <c r="GQ45" s="37" t="n">
        <v>0</v>
      </c>
      <c r="GR45" s="37" t="n">
        <v>0</v>
      </c>
      <c r="GS45" s="37" t="n">
        <v>1159</v>
      </c>
      <c r="GT45" s="37" t="n">
        <v>770</v>
      </c>
      <c r="GU45" s="37" t="n">
        <v>0</v>
      </c>
      <c r="GV45" s="37" t="n">
        <v>0</v>
      </c>
      <c r="GW45" s="37" t="n">
        <v>0</v>
      </c>
      <c r="GX45" s="37" t="n">
        <v>490</v>
      </c>
      <c r="GY45" s="37" t="n">
        <v>388</v>
      </c>
      <c r="GZ45" s="37" t="n">
        <v>0</v>
      </c>
      <c r="HA45" s="37" t="n">
        <v>0</v>
      </c>
      <c r="HB45" s="37" t="n">
        <v>0</v>
      </c>
      <c r="HC45" s="37" t="n">
        <v>0</v>
      </c>
      <c r="HD45" s="37" t="n">
        <v>0</v>
      </c>
      <c r="HE45" s="37" t="n">
        <v>0</v>
      </c>
      <c r="HF45" s="37" t="n">
        <v>0</v>
      </c>
      <c r="HG45" s="37" t="n">
        <v>0</v>
      </c>
      <c r="HH45" s="58" t="n">
        <f aca="false">(L45+N45)/B45</f>
        <v>0.802331176816553</v>
      </c>
      <c r="HI45" s="59" t="n">
        <f aca="false">(M45+N45)/B45</f>
        <v>0.710741592257927</v>
      </c>
      <c r="HJ45" s="40" t="n">
        <f aca="false">O45/(E45+F45+G45)</f>
        <v>0.517748372190716</v>
      </c>
      <c r="HK45" s="60" t="n">
        <f aca="false">P45/(F45+G45)</f>
        <v>0.169675730825533</v>
      </c>
      <c r="HL45" s="61" t="n">
        <f aca="false">L45/H45</f>
        <v>0.919523839047678</v>
      </c>
      <c r="HM45" s="62" t="n">
        <f aca="false">M45/I45</f>
        <v>0.809853068280034</v>
      </c>
      <c r="HN45" s="63" t="n">
        <f aca="false">N45/J45</f>
        <v>1</v>
      </c>
      <c r="HO45" s="64" t="n">
        <f aca="false">O45/K45</f>
        <v>0.70259196579674</v>
      </c>
      <c r="HP45" s="65" t="n">
        <f aca="false">(V45+AA45+AF45+FE45+X45+AC45+AH45+FG45)/G45</f>
        <v>1.03343334762109</v>
      </c>
      <c r="HQ45" s="65" t="n">
        <f aca="false">(W45+AB45+AG45+FF45+X45+AC45+AH45+FG45)/G45</f>
        <v>0.924560651521646</v>
      </c>
      <c r="HR45" s="65" t="n">
        <f aca="false">(Y45+AD45+AI45+FH45)/G45</f>
        <v>0.840548649807115</v>
      </c>
      <c r="HS45" s="65" t="n">
        <f aca="false">P45/G45</f>
        <v>0.983711958851264</v>
      </c>
      <c r="HT45" s="65" t="n">
        <f aca="false">(Q45+AK45+AP45+AU45+AZ45+BE45+BJ45+BO45+BT45+BY45+CD45+CN45+CS45+CX45+DC45+DH45+DM45+DR45+DW45+EB45+EG45+EK45+EP45+EU45+EZ45+FJ45+FO45+FT45+S45+AM45+AR45+AW45+BB45+BG45+BL45+BQ45+BV45+CA45+CF45+CP45+CU45+CZ45+DE45+DJ45+DO45+DT45+DY45+ED45+EI45+EM45+ER45+EW45+FB45+FL45+FQ45+FV45)/F45</f>
        <v>0.852780358802087</v>
      </c>
      <c r="HU45" s="65" t="n">
        <f aca="false">(R45+AL45+AQ45+AV45+BA45+BF45+BK45+BP45+BU45+BZ45+CE45+CO45+CT45+CY45+DD45+DI45+DN45+DS45+DX45+EC45+EH45+EL45+EQ45+EV45+FA45+FK45+FP45+FU45+S45+AM45+AR45+AW45+BB45+BG45+BL45+BQ45+BV45+CA45+CF45+CP45+CU45+CZ45+DE45+DJ45+DO45+DT45+DY45+ED45+EI45+EM45+ER45+EW45+FB45+FL45+FQ45+FV45)/F45</f>
        <v>0.752358659138017</v>
      </c>
      <c r="HV45" s="66" t="n">
        <f aca="false">(T45+AN45+AS45+AX45+BC45+BH45+BM45+BR45+BW45+CB45+CG45+CQ45+CV45+DA45+DF45+DK45+DP45+DU45+DZ45+EE45+EJ45+EN45+ES45+EX45+FC45+FM45+FR45+FW45)/F45</f>
        <v>0.490315202630262</v>
      </c>
      <c r="HW45" s="65" t="n">
        <f aca="false">(U45+AO45+AT45)/F45</f>
        <v>0.0495854477878636</v>
      </c>
      <c r="HX45" s="65" t="n">
        <f aca="false">(FY45+GD45)/E45</f>
        <v>0.804960804960805</v>
      </c>
      <c r="HY45" s="65" t="n">
        <f aca="false">(FZ45+GE45)/E45</f>
        <v>0.917280917280917</v>
      </c>
      <c r="HZ45" s="65" t="n">
        <f aca="false">(GB45+GG45)/E45</f>
        <v>0.256815256815257</v>
      </c>
      <c r="IA45" s="65" t="n">
        <f aca="false">(GI45+GN45+GS45+GX45)/D45</f>
        <v>0.82445233866193</v>
      </c>
      <c r="IB45" s="65" t="n">
        <f aca="false">(GJ45+GO45+GT45+GY45)/D45</f>
        <v>0.571837379119795</v>
      </c>
      <c r="IC45" s="46" t="n">
        <f aca="false">HC45/C45</f>
        <v>0</v>
      </c>
      <c r="ID45" s="46" t="n">
        <f aca="false">HD45/C45</f>
        <v>0</v>
      </c>
    </row>
    <row r="46" s="48" customFormat="true" ht="13.8" hidden="false" customHeight="false" outlineLevel="0" collapsed="false">
      <c r="A46" s="49" t="s">
        <v>133</v>
      </c>
      <c r="B46" s="50" t="n">
        <v>8809</v>
      </c>
      <c r="C46" s="29" t="n">
        <v>250</v>
      </c>
      <c r="D46" s="51" t="n">
        <v>820</v>
      </c>
      <c r="E46" s="52" t="n">
        <v>720.6</v>
      </c>
      <c r="F46" s="53" t="n">
        <v>5448.4</v>
      </c>
      <c r="G46" s="54" t="n">
        <v>1231</v>
      </c>
      <c r="H46" s="55" t="n">
        <v>8043</v>
      </c>
      <c r="I46" s="68" t="n">
        <v>8302</v>
      </c>
      <c r="J46" s="67" t="n">
        <v>95</v>
      </c>
      <c r="K46" s="55" t="n">
        <v>5814</v>
      </c>
      <c r="L46" s="35" t="n">
        <f aca="false">Q46+V46+AA46+AF46+AK46+AP46+AU46+AZ46+BE46+BJ46+BO46+BT46+BY46+CD46+CI46+CN46+CS46+CX46+DC46+DH46+DM46+DR46+DW46+EB46+EB46+EG46+EK46+EP46+EU46+EZ46+FE46+FJ46+FO46+FT46+FY46+GD46+GI46+GN46+GS46+GX46+HC46</f>
        <v>8003</v>
      </c>
      <c r="M46" s="35" t="n">
        <f aca="false">R46+W46+AB46+AG46+AL46+AQ46+AV46+BA46+BF46+BK46+BP46+BU46+BZ46+CE46+CJ46+CO46+CT46+DD46+DI46+DN46+DS46+DX46+EC46+EH46+EL46+EQ46+EV46+FA46+CY46+FK46+FP46+FU46+FZ46+GE46+FF46+GJ46+GO46+GT46+GY46+HD46</f>
        <v>7339</v>
      </c>
      <c r="N46" s="56" t="n">
        <v>111</v>
      </c>
      <c r="O46" s="57" t="n">
        <f aca="false">T46+Y46+AD46+AI46+DZ46+FH46+AN46+AS46+AX46+BC46+BH46+BM46+BR46+BW46+CB46+CG46+CL46+CQ46+CV46+DF46+DK46+DP46+DU46+EE46+EJ46+EN46+ES46+EX46+FC46+FM46+FR46+FW46+GB46+GG46+DA46+GL46+GQ46+GV46+HA46</f>
        <v>4027</v>
      </c>
      <c r="P46" s="57" t="n">
        <f aca="false">U46+Z46+AE46+AJ46+EA46+FI46+AO46+AT46+AY46+BD46+BI46+BN46+BS46+BX46+CC46+CH46+CM46+CR46+CW46+DG46+DL46+DQ46+DV46+EF46+EO46+ET46+EY46+FD46+FN46+FS46+FX46+GC46+GH46+DB46+GM46+GR46+GW46+HB46</f>
        <v>1010</v>
      </c>
      <c r="Q46" s="37" t="n">
        <v>150</v>
      </c>
      <c r="R46" s="37" t="n">
        <v>154</v>
      </c>
      <c r="S46" s="37" t="n">
        <v>0</v>
      </c>
      <c r="T46" s="37" t="n">
        <v>144</v>
      </c>
      <c r="U46" s="37" t="n">
        <v>62</v>
      </c>
      <c r="V46" s="37" t="n">
        <v>231</v>
      </c>
      <c r="W46" s="37" t="n">
        <v>219</v>
      </c>
      <c r="X46" s="37" t="n">
        <v>6</v>
      </c>
      <c r="Y46" s="37" t="n">
        <v>281</v>
      </c>
      <c r="Z46" s="37" t="n">
        <v>63</v>
      </c>
      <c r="AA46" s="37" t="n">
        <v>457</v>
      </c>
      <c r="AB46" s="37" t="n">
        <v>453</v>
      </c>
      <c r="AC46" s="37" t="n">
        <v>0</v>
      </c>
      <c r="AD46" s="37" t="n">
        <v>303</v>
      </c>
      <c r="AE46" s="37" t="n">
        <v>110</v>
      </c>
      <c r="AF46" s="37" t="n">
        <v>676</v>
      </c>
      <c r="AG46" s="37" t="n">
        <v>746</v>
      </c>
      <c r="AH46" s="37" t="n">
        <v>20</v>
      </c>
      <c r="AI46" s="37" t="n">
        <v>288</v>
      </c>
      <c r="AJ46" s="37" t="n">
        <v>54</v>
      </c>
      <c r="AK46" s="37" t="n">
        <v>284</v>
      </c>
      <c r="AL46" s="37" t="n">
        <v>272</v>
      </c>
      <c r="AM46" s="37" t="n">
        <v>0</v>
      </c>
      <c r="AN46" s="37" t="n">
        <v>209</v>
      </c>
      <c r="AO46" s="37" t="n">
        <v>165</v>
      </c>
      <c r="AP46" s="37" t="n">
        <v>395</v>
      </c>
      <c r="AQ46" s="37" t="n">
        <v>367</v>
      </c>
      <c r="AR46" s="37" t="n">
        <v>0</v>
      </c>
      <c r="AS46" s="37" t="n">
        <v>206</v>
      </c>
      <c r="AT46" s="37" t="n">
        <v>170</v>
      </c>
      <c r="AU46" s="37" t="n">
        <v>369</v>
      </c>
      <c r="AV46" s="37" t="n">
        <v>366</v>
      </c>
      <c r="AW46" s="37" t="n">
        <v>0</v>
      </c>
      <c r="AX46" s="37" t="n">
        <v>321</v>
      </c>
      <c r="AY46" s="37" t="n">
        <v>69</v>
      </c>
      <c r="AZ46" s="37" t="n">
        <v>390</v>
      </c>
      <c r="BA46" s="37" t="n">
        <v>376</v>
      </c>
      <c r="BB46" s="37" t="n">
        <v>50</v>
      </c>
      <c r="BC46" s="37" t="n">
        <v>454</v>
      </c>
      <c r="BD46" s="37" t="n">
        <v>112</v>
      </c>
      <c r="BE46" s="37" t="n">
        <v>561</v>
      </c>
      <c r="BF46" s="37" t="n">
        <v>523</v>
      </c>
      <c r="BG46" s="37" t="n">
        <v>61</v>
      </c>
      <c r="BH46" s="37" t="n">
        <v>300</v>
      </c>
      <c r="BI46" s="37" t="n">
        <v>0</v>
      </c>
      <c r="BJ46" s="37" t="n">
        <v>423</v>
      </c>
      <c r="BK46" s="37" t="n">
        <v>412</v>
      </c>
      <c r="BL46" s="37" t="n">
        <v>0</v>
      </c>
      <c r="BM46" s="37" t="n">
        <v>359</v>
      </c>
      <c r="BN46" s="37" t="n">
        <v>80</v>
      </c>
      <c r="BO46" s="37" t="n">
        <v>174</v>
      </c>
      <c r="BP46" s="37" t="n">
        <v>171</v>
      </c>
      <c r="BQ46" s="37" t="n">
        <v>0</v>
      </c>
      <c r="BR46" s="37" t="n">
        <v>184</v>
      </c>
      <c r="BS46" s="37" t="n">
        <v>50</v>
      </c>
      <c r="BT46" s="37" t="n">
        <v>0</v>
      </c>
      <c r="BU46" s="37" t="n">
        <v>0</v>
      </c>
      <c r="BV46" s="37" t="n">
        <v>0</v>
      </c>
      <c r="BW46" s="37" t="n">
        <v>0</v>
      </c>
      <c r="BX46" s="37" t="n">
        <v>0</v>
      </c>
      <c r="BY46" s="37" t="n">
        <v>0</v>
      </c>
      <c r="BZ46" s="37" t="n">
        <v>0</v>
      </c>
      <c r="CA46" s="37" t="n">
        <v>0</v>
      </c>
      <c r="CB46" s="37" t="n">
        <v>0</v>
      </c>
      <c r="CC46" s="37" t="n">
        <v>0</v>
      </c>
      <c r="CD46" s="37" t="n">
        <v>0</v>
      </c>
      <c r="CE46" s="37" t="n">
        <v>0</v>
      </c>
      <c r="CF46" s="37" t="n">
        <v>0</v>
      </c>
      <c r="CG46" s="37" t="n">
        <v>0</v>
      </c>
      <c r="CH46" s="37" t="n">
        <v>0</v>
      </c>
      <c r="CI46" s="37" t="n">
        <v>0</v>
      </c>
      <c r="CJ46" s="37" t="n">
        <v>0</v>
      </c>
      <c r="CK46" s="37" t="n">
        <v>0</v>
      </c>
      <c r="CL46" s="37" t="n">
        <v>0</v>
      </c>
      <c r="CM46" s="37" t="n">
        <v>0</v>
      </c>
      <c r="CN46" s="37" t="n">
        <v>126</v>
      </c>
      <c r="CO46" s="37" t="n">
        <v>126</v>
      </c>
      <c r="CP46" s="37" t="n">
        <v>0</v>
      </c>
      <c r="CQ46" s="37" t="n">
        <v>85</v>
      </c>
      <c r="CR46" s="37" t="n">
        <v>0</v>
      </c>
      <c r="CS46" s="37" t="n">
        <v>95</v>
      </c>
      <c r="CT46" s="37" t="n">
        <v>122</v>
      </c>
      <c r="CU46" s="37" t="n">
        <v>0</v>
      </c>
      <c r="CV46" s="37" t="n">
        <v>48</v>
      </c>
      <c r="CW46" s="37" t="n">
        <v>0</v>
      </c>
      <c r="CX46" s="37" t="n">
        <v>5</v>
      </c>
      <c r="CY46" s="37" t="n">
        <v>5</v>
      </c>
      <c r="CZ46" s="37" t="n">
        <v>0</v>
      </c>
      <c r="DA46" s="37" t="n">
        <v>10</v>
      </c>
      <c r="DB46" s="37" t="n">
        <v>0</v>
      </c>
      <c r="DC46" s="37" t="n">
        <v>38</v>
      </c>
      <c r="DD46" s="37" t="n">
        <v>36</v>
      </c>
      <c r="DE46" s="37" t="n">
        <v>0</v>
      </c>
      <c r="DF46" s="37" t="n">
        <v>0</v>
      </c>
      <c r="DG46" s="37" t="n">
        <v>0</v>
      </c>
      <c r="DH46" s="37" t="n">
        <v>8</v>
      </c>
      <c r="DI46" s="37" t="n">
        <v>7</v>
      </c>
      <c r="DJ46" s="37" t="n">
        <v>0</v>
      </c>
      <c r="DK46" s="37" t="n">
        <v>0</v>
      </c>
      <c r="DL46" s="37" t="n">
        <v>0</v>
      </c>
      <c r="DM46" s="37" t="n">
        <v>0</v>
      </c>
      <c r="DN46" s="37" t="n">
        <v>0</v>
      </c>
      <c r="DO46" s="37" t="n">
        <v>0</v>
      </c>
      <c r="DP46" s="37" t="n">
        <v>0</v>
      </c>
      <c r="DQ46" s="37" t="n">
        <v>0</v>
      </c>
      <c r="DR46" s="37" t="n">
        <v>0</v>
      </c>
      <c r="DS46" s="37" t="n">
        <v>0</v>
      </c>
      <c r="DT46" s="37" t="n">
        <v>0</v>
      </c>
      <c r="DU46" s="37" t="n">
        <v>0</v>
      </c>
      <c r="DV46" s="37" t="n">
        <v>0</v>
      </c>
      <c r="DW46" s="37" t="n">
        <v>307</v>
      </c>
      <c r="DX46" s="37" t="n">
        <v>293</v>
      </c>
      <c r="DY46" s="37" t="n">
        <v>0</v>
      </c>
      <c r="DZ46" s="37" t="n">
        <v>150</v>
      </c>
      <c r="EA46" s="37" t="n">
        <v>0</v>
      </c>
      <c r="EB46" s="37" t="n">
        <v>74</v>
      </c>
      <c r="EC46" s="37" t="n">
        <v>63</v>
      </c>
      <c r="ED46" s="37" t="n">
        <v>0</v>
      </c>
      <c r="EE46" s="37" t="n">
        <v>50</v>
      </c>
      <c r="EF46" s="37" t="n">
        <v>0</v>
      </c>
      <c r="EG46" s="37" t="n">
        <v>8</v>
      </c>
      <c r="EH46" s="37" t="n">
        <v>8</v>
      </c>
      <c r="EI46" s="37" t="n">
        <v>0</v>
      </c>
      <c r="EJ46" s="37" t="n">
        <v>0</v>
      </c>
      <c r="EK46" s="37" t="n">
        <v>16</v>
      </c>
      <c r="EL46" s="37" t="n">
        <v>16</v>
      </c>
      <c r="EM46" s="37" t="n">
        <v>0</v>
      </c>
      <c r="EN46" s="37" t="n">
        <v>0</v>
      </c>
      <c r="EO46" s="37" t="n">
        <v>0</v>
      </c>
      <c r="EP46" s="37" t="n">
        <v>0</v>
      </c>
      <c r="EQ46" s="37" t="n">
        <v>1</v>
      </c>
      <c r="ER46" s="37" t="n">
        <v>0</v>
      </c>
      <c r="ES46" s="37" t="n">
        <v>0</v>
      </c>
      <c r="ET46" s="37" t="n">
        <v>0</v>
      </c>
      <c r="EU46" s="37" t="n">
        <v>188</v>
      </c>
      <c r="EV46" s="37" t="n">
        <v>173</v>
      </c>
      <c r="EW46" s="37" t="n">
        <v>0</v>
      </c>
      <c r="EX46" s="37" t="n">
        <v>0</v>
      </c>
      <c r="EY46" s="37" t="n">
        <v>0</v>
      </c>
      <c r="EZ46" s="37" t="n">
        <v>19</v>
      </c>
      <c r="FA46" s="37" t="n">
        <v>17</v>
      </c>
      <c r="FB46" s="37" t="n">
        <v>0</v>
      </c>
      <c r="FC46" s="37" t="n">
        <v>0</v>
      </c>
      <c r="FD46" s="37" t="n">
        <v>0</v>
      </c>
      <c r="FE46" s="37" t="n">
        <v>0</v>
      </c>
      <c r="FF46" s="37" t="n">
        <v>0</v>
      </c>
      <c r="FG46" s="37" t="n">
        <v>0</v>
      </c>
      <c r="FH46" s="37" t="n">
        <v>0</v>
      </c>
      <c r="FI46" s="37" t="n">
        <v>0</v>
      </c>
      <c r="FJ46" s="37" t="n">
        <v>517</v>
      </c>
      <c r="FK46" s="37" t="n">
        <v>406</v>
      </c>
      <c r="FL46" s="37" t="n">
        <v>0</v>
      </c>
      <c r="FM46" s="37" t="n">
        <v>242</v>
      </c>
      <c r="FN46" s="37" t="n">
        <v>10</v>
      </c>
      <c r="FO46" s="37" t="n">
        <v>506</v>
      </c>
      <c r="FP46" s="37" t="n">
        <v>612</v>
      </c>
      <c r="FQ46" s="37" t="n">
        <v>0</v>
      </c>
      <c r="FR46" s="37" t="n">
        <v>153</v>
      </c>
      <c r="FS46" s="37" t="n">
        <v>20</v>
      </c>
      <c r="FT46" s="37" t="n">
        <v>551</v>
      </c>
      <c r="FU46" s="37" t="n">
        <v>393</v>
      </c>
      <c r="FV46" s="37" t="n">
        <v>0</v>
      </c>
      <c r="FW46" s="37" t="n">
        <v>104</v>
      </c>
      <c r="FX46" s="37" t="n">
        <v>45</v>
      </c>
      <c r="FY46" s="37" t="n">
        <v>417</v>
      </c>
      <c r="FZ46" s="37" t="n">
        <v>213</v>
      </c>
      <c r="GA46" s="37" t="n">
        <v>0</v>
      </c>
      <c r="GB46" s="37" t="n">
        <v>90</v>
      </c>
      <c r="GC46" s="37" t="n">
        <v>0</v>
      </c>
      <c r="GD46" s="37" t="n">
        <v>238</v>
      </c>
      <c r="GE46" s="37" t="n">
        <v>288</v>
      </c>
      <c r="GF46" s="37" t="n">
        <v>0</v>
      </c>
      <c r="GG46" s="37" t="n">
        <v>46</v>
      </c>
      <c r="GH46" s="37" t="n">
        <v>0</v>
      </c>
      <c r="GI46" s="37" t="n">
        <v>2</v>
      </c>
      <c r="GJ46" s="37" t="n">
        <v>0</v>
      </c>
      <c r="GK46" s="37" t="n">
        <v>0</v>
      </c>
      <c r="GL46" s="37" t="n">
        <v>0</v>
      </c>
      <c r="GM46" s="37" t="n">
        <v>0</v>
      </c>
      <c r="GN46" s="37" t="n">
        <v>2</v>
      </c>
      <c r="GO46" s="37" t="n">
        <v>0</v>
      </c>
      <c r="GP46" s="37" t="n">
        <v>0</v>
      </c>
      <c r="GQ46" s="37" t="n">
        <v>0</v>
      </c>
      <c r="GR46" s="37" t="n">
        <v>0</v>
      </c>
      <c r="GS46" s="37" t="n">
        <v>414</v>
      </c>
      <c r="GT46" s="37" t="n">
        <v>257</v>
      </c>
      <c r="GU46" s="37" t="n">
        <v>0</v>
      </c>
      <c r="GV46" s="37" t="n">
        <v>0</v>
      </c>
      <c r="GW46" s="37" t="n">
        <v>0</v>
      </c>
      <c r="GX46" s="37" t="n">
        <v>283</v>
      </c>
      <c r="GY46" s="37" t="n">
        <v>244</v>
      </c>
      <c r="GZ46" s="37" t="n">
        <v>0</v>
      </c>
      <c r="HA46" s="37" t="n">
        <v>0</v>
      </c>
      <c r="HB46" s="37" t="n">
        <v>0</v>
      </c>
      <c r="HC46" s="37" t="n">
        <v>5</v>
      </c>
      <c r="HD46" s="37" t="n">
        <v>0</v>
      </c>
      <c r="HE46" s="37" t="n">
        <v>0</v>
      </c>
      <c r="HF46" s="37" t="n">
        <v>0</v>
      </c>
      <c r="HG46" s="37" t="n">
        <v>0</v>
      </c>
      <c r="HH46" s="58" t="n">
        <f aca="false">(L46+N46)/B46</f>
        <v>0.921103416959927</v>
      </c>
      <c r="HI46" s="59" t="n">
        <f aca="false">(M46+N46)/B46</f>
        <v>0.845725962084232</v>
      </c>
      <c r="HJ46" s="40" t="n">
        <f aca="false">O46/(E46+F46+G46)</f>
        <v>0.544189189189189</v>
      </c>
      <c r="HK46" s="60" t="n">
        <f aca="false">P46/(F46+G46)</f>
        <v>0.15121118663353</v>
      </c>
      <c r="HL46" s="61" t="n">
        <f aca="false">L46/H46</f>
        <v>0.99502673131916</v>
      </c>
      <c r="HM46" s="62" t="n">
        <f aca="false">M46/I46</f>
        <v>0.884003854492893</v>
      </c>
      <c r="HN46" s="63" t="n">
        <f aca="false">N46/J46</f>
        <v>1.16842105263158</v>
      </c>
      <c r="HO46" s="64" t="n">
        <f aca="false">O46/K46</f>
        <v>0.692638458892329</v>
      </c>
      <c r="HP46" s="65" t="n">
        <f aca="false">(V46+AA46+AF46+FE46+X46+AC46+AH46+FG46)/G46</f>
        <v>1.12916328188465</v>
      </c>
      <c r="HQ46" s="65" t="n">
        <f aca="false">(W46+AB46+AG46+FF46+X46+AC46+AH46+FG46)/G46</f>
        <v>1.17303005686434</v>
      </c>
      <c r="HR46" s="65" t="n">
        <f aca="false">(Y46+AD46+AI46+FH46)/G46</f>
        <v>0.708367181153534</v>
      </c>
      <c r="HS46" s="65" t="n">
        <f aca="false">P46/G46</f>
        <v>0.820471161657189</v>
      </c>
      <c r="HT46" s="65" t="n">
        <f aca="false">(Q46+AK46+AP46+AU46+AZ46+BE46+BJ46+BO46+BT46+BY46+CD46+CN46+CS46+CX46+DC46+DH46+DM46+DR46+DW46+EB46+EG46+EK46+EP46+EU46+EZ46+FJ46+FO46+FT46+S46+AM46+AR46+AW46+BB46+BG46+BL46+BQ46+BV46+CA46+CF46+CP46+CU46+CZ46+DE46+DJ46+DO46+DT46+DY46+ED46+EI46+EM46+ER46+EW46+FB46+FL46+FQ46+FV46)/F46</f>
        <v>0.975515747742456</v>
      </c>
      <c r="HU46" s="65" t="n">
        <f aca="false">(R46+AL46+AQ46+AV46+BA46+BF46+BK46+BP46+BU46+BZ46+CE46+CO46+CT46+CY46+DD46+DI46+DN46+DS46+DX46+EC46+EH46+EL46+EQ46+EV46+FA46+FK46+FP46+FU46+S46+AM46+AR46+AW46+BB46+BG46+BL46+BQ46+BV46+CA46+CF46+CP46+CU46+CZ46+DE46+DJ46+DO46+DT46+DY46+ED46+EI46+EM46+ER46+EW46+FB46+FL46+FQ46+FV46)/F46</f>
        <v>0.923206813009324</v>
      </c>
      <c r="HV46" s="66" t="n">
        <f aca="false">(T46+AN46+AS46+AX46+BC46+BH46+BM46+BR46+BW46+CB46+CG46+CQ46+CV46+DA46+DF46+DK46+DP46+DU46+DZ46+EE46+EJ46+EN46+ES46+EX46+FC46+FM46+FR46+FW46)/F46</f>
        <v>0.554107627927465</v>
      </c>
      <c r="HW46" s="65" t="n">
        <f aca="false">(U46+AO46+AT46)/F46</f>
        <v>0.0728654283826445</v>
      </c>
      <c r="HX46" s="65" t="n">
        <f aca="false">(FY46+GD46)/E46</f>
        <v>0.908964751595892</v>
      </c>
      <c r="HY46" s="65" t="n">
        <f aca="false">(FZ46+GE46)/E46</f>
        <v>0.695253955037469</v>
      </c>
      <c r="HZ46" s="65" t="n">
        <f aca="false">(GB46+GG46)/E46</f>
        <v>0.188731612545101</v>
      </c>
      <c r="IA46" s="65" t="n">
        <f aca="false">(GI46+GN46+GS46+GX46)/D46</f>
        <v>0.854878048780488</v>
      </c>
      <c r="IB46" s="65" t="n">
        <f aca="false">(GJ46+GO46+GT46+GY46)/D46</f>
        <v>0.610975609756098</v>
      </c>
      <c r="IC46" s="46" t="n">
        <f aca="false">HC46/C46</f>
        <v>0.02</v>
      </c>
      <c r="ID46" s="46" t="n">
        <f aca="false">HD46/C46</f>
        <v>0</v>
      </c>
    </row>
    <row r="47" s="48" customFormat="true" ht="13.8" hidden="false" customHeight="false" outlineLevel="0" collapsed="false">
      <c r="A47" s="49" t="s">
        <v>134</v>
      </c>
      <c r="B47" s="50" t="n">
        <v>37324</v>
      </c>
      <c r="C47" s="29" t="n">
        <v>1091</v>
      </c>
      <c r="D47" s="51" t="n">
        <v>3945.4</v>
      </c>
      <c r="E47" s="52" t="n">
        <v>3653.4</v>
      </c>
      <c r="F47" s="53" t="n">
        <v>22959.2</v>
      </c>
      <c r="G47" s="54" t="n">
        <v>3968</v>
      </c>
      <c r="H47" s="55" t="n">
        <v>33142</v>
      </c>
      <c r="I47" s="68" t="n">
        <f aca="false">30+33260</f>
        <v>33290</v>
      </c>
      <c r="J47" s="67" t="n">
        <v>1000</v>
      </c>
      <c r="K47" s="55" t="n">
        <f aca="false">906+26006</f>
        <v>26912</v>
      </c>
      <c r="L47" s="35" t="n">
        <f aca="false">Q47+V47+AA47+AF47+AK47+AP47+AU47+AZ47+BE47+BJ47+BO47+BT47+BY47+CD47+CI47+CN47+CS47+CX47+DC47+DH47+DM47+DR47+DW47+EB47+EB47+EG47+EK47+EP47+EU47+EZ47+FE47+FJ47+FO47+FT47+FY47+GD47+GI47+GN47+GS47+GX47+HC47</f>
        <v>33201</v>
      </c>
      <c r="M47" s="35" t="n">
        <f aca="false">R47+W47+AB47+AG47+AL47+AQ47+AV47+BA47+BF47+BK47+BP47+BU47+BZ47+CE47+CJ47+CO47+CT47+DD47+DI47+DN47+DS47+DX47+EC47+EH47+EL47+EQ47+EV47+FA47+CY47+FK47+FP47+FU47+FZ47+GE47+FF47+GJ47+GO47+GT47+GY47+HD47</f>
        <v>30364</v>
      </c>
      <c r="N47" s="56" t="n">
        <v>968</v>
      </c>
      <c r="O47" s="57" t="n">
        <f aca="false">T47+Y47+AD47+AI47+DZ47+FH47+AN47+AS47+AX47+BC47+BH47+BM47+BR47+BW47+CB47+CG47+CL47+CQ47+CV47+DF47+DK47+DP47+DU47+EE47+EJ47+EN47+ES47+EX47+FC47+FM47+FR47+FW47+GB47+GG47+DA47+GL47+GQ47+GV47+HA47</f>
        <v>17435</v>
      </c>
      <c r="P47" s="57" t="n">
        <f aca="false">U47+Z47+AE47+AJ47+EA47+FI47+AO47+AT47+AY47+BD47+BI47+BN47+BS47+BX47+CC47+CH47+CM47+CR47+CW47+DG47+DL47+DQ47+DV47+EF47+EO47+ET47+EY47+FD47+FN47+FS47+FX47+GC47+GH47+DB47+GM47+GR47+GW47+HB47</f>
        <v>5276</v>
      </c>
      <c r="Q47" s="37" t="n">
        <v>1035</v>
      </c>
      <c r="R47" s="37" t="n">
        <v>990</v>
      </c>
      <c r="S47" s="37" t="n">
        <v>2</v>
      </c>
      <c r="T47" s="37" t="n">
        <v>760</v>
      </c>
      <c r="U47" s="37" t="n">
        <v>133</v>
      </c>
      <c r="V47" s="37" t="n">
        <v>699</v>
      </c>
      <c r="W47" s="37" t="n">
        <v>672</v>
      </c>
      <c r="X47" s="37" t="n">
        <v>2</v>
      </c>
      <c r="Y47" s="37" t="n">
        <v>606</v>
      </c>
      <c r="Z47" s="37" t="n">
        <v>378</v>
      </c>
      <c r="AA47" s="37" t="n">
        <v>1410</v>
      </c>
      <c r="AB47" s="37" t="n">
        <v>1470</v>
      </c>
      <c r="AC47" s="37" t="n">
        <v>4</v>
      </c>
      <c r="AD47" s="37" t="n">
        <v>1269</v>
      </c>
      <c r="AE47" s="37" t="n">
        <v>891</v>
      </c>
      <c r="AF47" s="37" t="n">
        <v>2057</v>
      </c>
      <c r="AG47" s="37" t="n">
        <v>2254</v>
      </c>
      <c r="AH47" s="37" t="n">
        <v>7</v>
      </c>
      <c r="AI47" s="37" t="n">
        <v>1847</v>
      </c>
      <c r="AJ47" s="37" t="n">
        <v>915</v>
      </c>
      <c r="AK47" s="37" t="n">
        <v>1080</v>
      </c>
      <c r="AL47" s="37" t="n">
        <v>1277</v>
      </c>
      <c r="AM47" s="37" t="n">
        <v>45</v>
      </c>
      <c r="AN47" s="37" t="n">
        <v>993</v>
      </c>
      <c r="AO47" s="37" t="n">
        <v>519</v>
      </c>
      <c r="AP47" s="37" t="n">
        <v>1745</v>
      </c>
      <c r="AQ47" s="37" t="n">
        <v>1420</v>
      </c>
      <c r="AR47" s="37" t="n">
        <v>122</v>
      </c>
      <c r="AS47" s="37" t="n">
        <v>1150</v>
      </c>
      <c r="AT47" s="37" t="n">
        <v>524</v>
      </c>
      <c r="AU47" s="37" t="n">
        <v>1226</v>
      </c>
      <c r="AV47" s="37" t="n">
        <v>1211</v>
      </c>
      <c r="AW47" s="37" t="n">
        <v>590</v>
      </c>
      <c r="AX47" s="37" t="n">
        <v>1264</v>
      </c>
      <c r="AY47" s="37" t="n">
        <v>451</v>
      </c>
      <c r="AZ47" s="37" t="n">
        <v>1949</v>
      </c>
      <c r="BA47" s="37" t="n">
        <v>1862</v>
      </c>
      <c r="BB47" s="37" t="n">
        <v>162</v>
      </c>
      <c r="BC47" s="37" t="n">
        <v>1312</v>
      </c>
      <c r="BD47" s="37" t="n">
        <v>497</v>
      </c>
      <c r="BE47" s="37" t="n">
        <v>2190</v>
      </c>
      <c r="BF47" s="37" t="n">
        <v>2146</v>
      </c>
      <c r="BG47" s="37" t="n">
        <v>0</v>
      </c>
      <c r="BH47" s="37" t="n">
        <v>1358</v>
      </c>
      <c r="BI47" s="37" t="n">
        <v>411</v>
      </c>
      <c r="BJ47" s="37" t="n">
        <v>2140</v>
      </c>
      <c r="BK47" s="37" t="n">
        <v>2253</v>
      </c>
      <c r="BL47" s="37" t="n">
        <v>5</v>
      </c>
      <c r="BM47" s="37" t="n">
        <v>1289</v>
      </c>
      <c r="BN47" s="37" t="n">
        <v>253</v>
      </c>
      <c r="BO47" s="37" t="n">
        <v>641</v>
      </c>
      <c r="BP47" s="37" t="n">
        <v>536</v>
      </c>
      <c r="BQ47" s="37" t="n">
        <v>8</v>
      </c>
      <c r="BR47" s="37" t="n">
        <v>583</v>
      </c>
      <c r="BS47" s="37" t="n">
        <v>16</v>
      </c>
      <c r="BT47" s="37" t="n">
        <v>134</v>
      </c>
      <c r="BU47" s="37" t="n">
        <v>139</v>
      </c>
      <c r="BV47" s="37" t="n">
        <v>0</v>
      </c>
      <c r="BW47" s="37" t="n">
        <v>10</v>
      </c>
      <c r="BX47" s="37" t="n">
        <v>0</v>
      </c>
      <c r="BY47" s="37" t="n">
        <v>0</v>
      </c>
      <c r="BZ47" s="37" t="n">
        <v>0</v>
      </c>
      <c r="CA47" s="37" t="n">
        <v>0</v>
      </c>
      <c r="CB47" s="37" t="n">
        <v>0</v>
      </c>
      <c r="CC47" s="37" t="n">
        <v>0</v>
      </c>
      <c r="CD47" s="37" t="n">
        <v>229</v>
      </c>
      <c r="CE47" s="37" t="n">
        <v>275</v>
      </c>
      <c r="CF47" s="37" t="n">
        <v>1</v>
      </c>
      <c r="CG47" s="37" t="n">
        <v>280</v>
      </c>
      <c r="CH47" s="37" t="n">
        <v>0</v>
      </c>
      <c r="CI47" s="37" t="n">
        <v>0</v>
      </c>
      <c r="CJ47" s="37" t="n">
        <v>0</v>
      </c>
      <c r="CK47" s="37" t="n">
        <v>0</v>
      </c>
      <c r="CL47" s="37" t="n">
        <v>0</v>
      </c>
      <c r="CM47" s="37" t="n">
        <v>0</v>
      </c>
      <c r="CN47" s="37" t="n">
        <v>0</v>
      </c>
      <c r="CO47" s="37" t="n">
        <v>0</v>
      </c>
      <c r="CP47" s="37" t="n">
        <v>0</v>
      </c>
      <c r="CQ47" s="37" t="n">
        <v>0</v>
      </c>
      <c r="CR47" s="37" t="n">
        <v>0</v>
      </c>
      <c r="CS47" s="37" t="n">
        <v>354</v>
      </c>
      <c r="CT47" s="37" t="n">
        <v>12</v>
      </c>
      <c r="CU47" s="37" t="n">
        <v>2</v>
      </c>
      <c r="CV47" s="37" t="n">
        <v>1</v>
      </c>
      <c r="CW47" s="37" t="n">
        <v>0</v>
      </c>
      <c r="CX47" s="37" t="n">
        <v>68</v>
      </c>
      <c r="CY47" s="37" t="n">
        <v>45</v>
      </c>
      <c r="CZ47" s="37" t="n">
        <v>0</v>
      </c>
      <c r="DA47" s="37" t="n">
        <v>12</v>
      </c>
      <c r="DB47" s="37" t="n">
        <v>1</v>
      </c>
      <c r="DC47" s="37" t="n">
        <v>369</v>
      </c>
      <c r="DD47" s="37" t="n">
        <v>242</v>
      </c>
      <c r="DE47" s="37" t="n">
        <v>0</v>
      </c>
      <c r="DF47" s="37" t="n">
        <v>121</v>
      </c>
      <c r="DG47" s="37" t="n">
        <v>3</v>
      </c>
      <c r="DH47" s="37" t="n">
        <v>56</v>
      </c>
      <c r="DI47" s="37" t="n">
        <v>50</v>
      </c>
      <c r="DJ47" s="37" t="n">
        <v>0</v>
      </c>
      <c r="DK47" s="37" t="n">
        <v>9</v>
      </c>
      <c r="DL47" s="37" t="n">
        <v>0</v>
      </c>
      <c r="DM47" s="37" t="n">
        <v>0</v>
      </c>
      <c r="DN47" s="37" t="n">
        <v>0</v>
      </c>
      <c r="DO47" s="37" t="n">
        <v>0</v>
      </c>
      <c r="DP47" s="37" t="n">
        <v>0</v>
      </c>
      <c r="DQ47" s="37" t="n">
        <v>0</v>
      </c>
      <c r="DR47" s="37" t="n">
        <v>0</v>
      </c>
      <c r="DS47" s="37" t="n">
        <v>0</v>
      </c>
      <c r="DT47" s="37" t="n">
        <v>0</v>
      </c>
      <c r="DU47" s="37" t="n">
        <v>0</v>
      </c>
      <c r="DV47" s="37" t="n">
        <v>0</v>
      </c>
      <c r="DW47" s="37" t="n">
        <v>1487</v>
      </c>
      <c r="DX47" s="37" t="n">
        <v>1257</v>
      </c>
      <c r="DY47" s="37" t="n">
        <v>19</v>
      </c>
      <c r="DZ47" s="37" t="n">
        <v>895</v>
      </c>
      <c r="EA47" s="37" t="n">
        <v>1</v>
      </c>
      <c r="EB47" s="37" t="n">
        <v>181</v>
      </c>
      <c r="EC47" s="37" t="n">
        <v>178</v>
      </c>
      <c r="ED47" s="37" t="n">
        <v>0</v>
      </c>
      <c r="EE47" s="37" t="n">
        <v>82</v>
      </c>
      <c r="EF47" s="37" t="n">
        <v>0</v>
      </c>
      <c r="EG47" s="37" t="n">
        <v>70</v>
      </c>
      <c r="EH47" s="37" t="n">
        <v>83</v>
      </c>
      <c r="EI47" s="37" t="n">
        <v>0</v>
      </c>
      <c r="EJ47" s="37" t="n">
        <v>0</v>
      </c>
      <c r="EK47" s="37" t="n">
        <v>6</v>
      </c>
      <c r="EL47" s="37" t="n">
        <v>5</v>
      </c>
      <c r="EM47" s="37" t="n">
        <v>0</v>
      </c>
      <c r="EN47" s="37" t="n">
        <v>0</v>
      </c>
      <c r="EO47" s="37" t="n">
        <v>0</v>
      </c>
      <c r="EP47" s="37" t="n">
        <v>18</v>
      </c>
      <c r="EQ47" s="37" t="n">
        <v>19</v>
      </c>
      <c r="ER47" s="37" t="n">
        <v>0</v>
      </c>
      <c r="ES47" s="37" t="n">
        <v>6</v>
      </c>
      <c r="ET47" s="37" t="n">
        <v>0</v>
      </c>
      <c r="EU47" s="37" t="n">
        <v>701</v>
      </c>
      <c r="EV47" s="37" t="n">
        <v>658</v>
      </c>
      <c r="EW47" s="37" t="n">
        <v>0</v>
      </c>
      <c r="EX47" s="37" t="n">
        <v>314</v>
      </c>
      <c r="EY47" s="37" t="n">
        <v>0</v>
      </c>
      <c r="EZ47" s="37" t="n">
        <v>71</v>
      </c>
      <c r="FA47" s="37" t="n">
        <v>61</v>
      </c>
      <c r="FB47" s="37" t="n">
        <v>0</v>
      </c>
      <c r="FC47" s="37" t="n">
        <v>9</v>
      </c>
      <c r="FD47" s="37" t="n">
        <v>0</v>
      </c>
      <c r="FE47" s="37" t="n">
        <v>22</v>
      </c>
      <c r="FF47" s="37" t="n">
        <v>21</v>
      </c>
      <c r="FG47" s="37" t="n">
        <v>0</v>
      </c>
      <c r="FH47" s="37" t="n">
        <v>8</v>
      </c>
      <c r="FI47" s="37" t="n">
        <v>0</v>
      </c>
      <c r="FJ47" s="37" t="n">
        <v>2674</v>
      </c>
      <c r="FK47" s="37" t="n">
        <v>2417</v>
      </c>
      <c r="FL47" s="37" t="n">
        <v>0</v>
      </c>
      <c r="FM47" s="37" t="n">
        <v>1161</v>
      </c>
      <c r="FN47" s="37" t="n">
        <v>189</v>
      </c>
      <c r="FO47" s="37" t="n">
        <v>2371</v>
      </c>
      <c r="FP47" s="37" t="n">
        <v>2550</v>
      </c>
      <c r="FQ47" s="37" t="n">
        <v>0</v>
      </c>
      <c r="FR47" s="37" t="n">
        <v>1054</v>
      </c>
      <c r="FS47" s="37" t="n">
        <v>86</v>
      </c>
      <c r="FT47" s="37" t="n">
        <v>1181</v>
      </c>
      <c r="FU47" s="37" t="n">
        <v>1055</v>
      </c>
      <c r="FV47" s="37" t="n">
        <v>0</v>
      </c>
      <c r="FW47" s="37" t="n">
        <v>375</v>
      </c>
      <c r="FX47" s="37" t="n">
        <v>8</v>
      </c>
      <c r="FY47" s="37" t="n">
        <v>1599</v>
      </c>
      <c r="FZ47" s="37" t="n">
        <v>1394</v>
      </c>
      <c r="GA47" s="37" t="n">
        <v>0</v>
      </c>
      <c r="GB47" s="37" t="n">
        <v>353</v>
      </c>
      <c r="GC47" s="37" t="n">
        <v>0</v>
      </c>
      <c r="GD47" s="37" t="n">
        <v>1669</v>
      </c>
      <c r="GE47" s="37" t="n">
        <v>1399</v>
      </c>
      <c r="GF47" s="37" t="n">
        <v>0</v>
      </c>
      <c r="GG47" s="37" t="n">
        <v>314</v>
      </c>
      <c r="GH47" s="37" t="n">
        <v>0</v>
      </c>
      <c r="GI47" s="37" t="n">
        <v>39</v>
      </c>
      <c r="GJ47" s="37" t="n">
        <v>11</v>
      </c>
      <c r="GK47" s="37" t="n">
        <v>0</v>
      </c>
      <c r="GL47" s="37" t="n">
        <v>0</v>
      </c>
      <c r="GM47" s="37" t="n">
        <v>0</v>
      </c>
      <c r="GN47" s="37" t="n">
        <v>13</v>
      </c>
      <c r="GO47" s="37" t="n">
        <v>4</v>
      </c>
      <c r="GP47" s="37" t="n">
        <v>0</v>
      </c>
      <c r="GQ47" s="37" t="n">
        <v>0</v>
      </c>
      <c r="GR47" s="37" t="n">
        <v>0</v>
      </c>
      <c r="GS47" s="37" t="n">
        <v>2483</v>
      </c>
      <c r="GT47" s="37" t="n">
        <v>1665</v>
      </c>
      <c r="GU47" s="37" t="n">
        <v>0</v>
      </c>
      <c r="GV47" s="37" t="n">
        <v>0</v>
      </c>
      <c r="GW47" s="37" t="n">
        <v>0</v>
      </c>
      <c r="GX47" s="37" t="n">
        <v>999</v>
      </c>
      <c r="GY47" s="37" t="n">
        <v>733</v>
      </c>
      <c r="GZ47" s="37" t="n">
        <v>0</v>
      </c>
      <c r="HA47" s="37" t="n">
        <v>0</v>
      </c>
      <c r="HB47" s="37" t="n">
        <v>0</v>
      </c>
      <c r="HC47" s="37" t="n">
        <v>54</v>
      </c>
      <c r="HD47" s="37" t="n">
        <v>0</v>
      </c>
      <c r="HE47" s="37" t="n">
        <v>0</v>
      </c>
      <c r="HF47" s="37" t="n">
        <v>0</v>
      </c>
      <c r="HG47" s="37" t="n">
        <v>0</v>
      </c>
      <c r="HH47" s="58" t="n">
        <f aca="false">(L47+N47)/B47</f>
        <v>0.9154699389133</v>
      </c>
      <c r="HI47" s="59" t="n">
        <f aca="false">(M47+N47)/B47</f>
        <v>0.839459864966242</v>
      </c>
      <c r="HJ47" s="40" t="n">
        <f aca="false">O47/(E47+F47+G47)</f>
        <v>0.570132698508204</v>
      </c>
      <c r="HK47" s="60" t="n">
        <f aca="false">P47/(F47+G47)</f>
        <v>0.195935708131555</v>
      </c>
      <c r="HL47" s="61" t="n">
        <f aca="false">L47/H47</f>
        <v>1.00178021845393</v>
      </c>
      <c r="HM47" s="62" t="n">
        <f aca="false">M47/I47</f>
        <v>0.912105737458696</v>
      </c>
      <c r="HN47" s="63" t="n">
        <f aca="false">N47/J47</f>
        <v>0.968</v>
      </c>
      <c r="HO47" s="64" t="n">
        <f aca="false">O47/K47</f>
        <v>0.64785225921522</v>
      </c>
      <c r="HP47" s="65" t="n">
        <f aca="false">(V47+AA47+AF47+FE47+X47+AC47+AH47+FG47)/G47</f>
        <v>1.05871975806452</v>
      </c>
      <c r="HQ47" s="65" t="n">
        <f aca="false">(W47+AB47+AG47+FF47+X47+AC47+AH47+FG47)/G47</f>
        <v>1.1164314516129</v>
      </c>
      <c r="HR47" s="65" t="n">
        <f aca="false">(Y47+AD47+AI47+FH47)/G47</f>
        <v>0.940020161290323</v>
      </c>
      <c r="HS47" s="65" t="n">
        <f aca="false">P47/G47</f>
        <v>1.32963709677419</v>
      </c>
      <c r="HT47" s="65" t="n">
        <f aca="false">(Q47+AK47+AP47+AU47+AZ47+BE47+BJ47+BO47+BT47+BY47+CD47+CN47+CS47+CX47+DC47+DH47+DM47+DR47+DW47+EB47+EG47+EK47+EP47+EU47+EZ47+FJ47+FO47+FT47+S47+AM47+AR47+AW47+BB47+BG47+BL47+BQ47+BV47+CA47+CF47+CP47+CU47+CZ47+DE47+DJ47+DO47+DT47+DY47+ED47+EI47+EM47+ER47+EW47+FB47+FL47+FQ47+FV47)/F47</f>
        <v>0.998815289731349</v>
      </c>
      <c r="HU47" s="65" t="n">
        <f aca="false">(R47+AL47+AQ47+AV47+BA47+BF47+BK47+BP47+BU47+BZ47+CE47+CO47+CT47+CY47+DD47+DI47+DN47+DS47+DX47+EC47+EH47+EL47+EQ47+EV47+FA47+FK47+FP47+FU47+S47+AM47+AR47+AW47+BB47+BG47+BL47+BQ47+BV47+CA47+CF47+CP47+CU47+CZ47+DE47+DJ47+DO47+DT47+DY47+ED47+EI47+EM47+ER47+EW47+FB47+FL47+FQ47+FV47)/F47</f>
        <v>0.945024216871668</v>
      </c>
      <c r="HV47" s="66" t="n">
        <f aca="false">(T47+AN47+AS47+AX47+BC47+BH47+BM47+BR47+BW47+CB47+CG47+CQ47+CV47+DA47+DF47+DK47+DP47+DU47+DZ47+EE47+EJ47+EN47+ES47+EX47+FC47+FM47+FR47+FW47)/F47</f>
        <v>0.567876929509739</v>
      </c>
      <c r="HW47" s="65" t="n">
        <f aca="false">(U47+AO47+AT47)/F47</f>
        <v>0.0512212969093</v>
      </c>
      <c r="HX47" s="65" t="n">
        <f aca="false">(FY47+GD47)/E47</f>
        <v>0.894509224284228</v>
      </c>
      <c r="HY47" s="65" t="n">
        <f aca="false">(FZ47+GE47)/E47</f>
        <v>0.764493348661521</v>
      </c>
      <c r="HZ47" s="65" t="n">
        <f aca="false">(GB47+GG47)/E47</f>
        <v>0.18256966113757</v>
      </c>
      <c r="IA47" s="65" t="n">
        <f aca="false">(GI47+GN47+GS47+GX47)/D47</f>
        <v>0.895726669032291</v>
      </c>
      <c r="IB47" s="65" t="n">
        <f aca="false">(GJ47+GO47+GT47+GY47)/D47</f>
        <v>0.611598317027424</v>
      </c>
      <c r="IC47" s="46" t="n">
        <f aca="false">HC47/C47</f>
        <v>0.0494958753437214</v>
      </c>
      <c r="ID47" s="46" t="n">
        <f aca="false">HD47/C47</f>
        <v>0</v>
      </c>
    </row>
    <row r="48" s="48" customFormat="true" ht="13.8" hidden="false" customHeight="false" outlineLevel="0" collapsed="false">
      <c r="A48" s="49" t="s">
        <v>135</v>
      </c>
      <c r="B48" s="50" t="n">
        <v>26795</v>
      </c>
      <c r="C48" s="29" t="n">
        <v>823</v>
      </c>
      <c r="D48" s="51" t="n">
        <v>2866.4</v>
      </c>
      <c r="E48" s="52" t="n">
        <v>2505.6</v>
      </c>
      <c r="F48" s="53" t="n">
        <v>16071</v>
      </c>
      <c r="G48" s="54" t="n">
        <v>3305</v>
      </c>
      <c r="H48" s="68" t="n">
        <v>23777</v>
      </c>
      <c r="I48" s="68" t="n">
        <v>24689</v>
      </c>
      <c r="J48" s="67" t="n">
        <v>245</v>
      </c>
      <c r="K48" s="67" t="n">
        <f aca="false">100+300+15386</f>
        <v>15786</v>
      </c>
      <c r="L48" s="35" t="n">
        <f aca="false">Q48+V48+AA48+AF48+AK48+AP48+AU48+AZ48+BE48+BJ48+BO48+BT48+BY48+CD48+CI48+CN48+CS48+CX48+DC48+DH48+DM48+DR48+DW48+EB48+EB48+EG48+EK48+EP48+EU48+EZ48+FE48+FJ48+FO48+FT48+FY48+GD48+GI48+GN48+GS48+GX48+HC48</f>
        <v>24670</v>
      </c>
      <c r="M48" s="35" t="n">
        <f aca="false">R48+W48+AB48+AG48+AL48+AQ48+AV48+BA48+BF48+BK48+BP48+BU48+BZ48+CE48+CJ48+CO48+CT48+DD48+DI48+DN48+DS48+DX48+EC48+EH48+EL48+EQ48+EV48+FA48+CY48+FK48+FP48+FU48+FZ48+GE48+FF48+GJ48+GO48+GT48+GY48+HD48</f>
        <v>21331</v>
      </c>
      <c r="N48" s="56" t="n">
        <v>245</v>
      </c>
      <c r="O48" s="57" t="n">
        <f aca="false">T48+Y48+AD48+AI48+DZ48+FH48+AN48+AS48+AX48+BC48+BH48+BM48+BR48+BW48+CB48+CG48+CL48+CQ48+CV48+DF48+DK48+DP48+DU48+EE48+EJ48+EN48+ES48+EX48+FC48+FM48+FR48+FW48+GB48+GG48+DA48+GL48+GQ48+GV48+HA48</f>
        <v>11179</v>
      </c>
      <c r="P48" s="57" t="n">
        <f aca="false">U48+Z48+AE48+AJ48+EA48+FI48+AO48+AT48+AY48+BD48+BI48+BN48+BS48+BX48+CC48+CH48+CM48+CR48+CW48+DG48+DL48+DQ48+DV48+EF48+EO48+ET48+EY48+FD48+FN48+FS48+FX48+GC48+GH48+DB48+GM48+GR48+GW48+HB48</f>
        <v>4381</v>
      </c>
      <c r="Q48" s="37" t="n">
        <v>783</v>
      </c>
      <c r="R48" s="37" t="n">
        <v>775</v>
      </c>
      <c r="S48" s="37" t="n">
        <v>0</v>
      </c>
      <c r="T48" s="37" t="n">
        <v>624</v>
      </c>
      <c r="U48" s="37" t="n">
        <v>184</v>
      </c>
      <c r="V48" s="37" t="n">
        <v>576</v>
      </c>
      <c r="W48" s="37" t="n">
        <v>565</v>
      </c>
      <c r="X48" s="37" t="n">
        <v>0</v>
      </c>
      <c r="Y48" s="37" t="n">
        <v>485</v>
      </c>
      <c r="Z48" s="37" t="n">
        <v>272</v>
      </c>
      <c r="AA48" s="37" t="n">
        <v>1169</v>
      </c>
      <c r="AB48" s="37" t="n">
        <v>1128</v>
      </c>
      <c r="AC48" s="37" t="n">
        <v>0</v>
      </c>
      <c r="AD48" s="37" t="n">
        <v>977</v>
      </c>
      <c r="AE48" s="37" t="n">
        <v>536</v>
      </c>
      <c r="AF48" s="37" t="n">
        <v>1988</v>
      </c>
      <c r="AG48" s="37" t="n">
        <v>1923</v>
      </c>
      <c r="AH48" s="37" t="n">
        <v>0</v>
      </c>
      <c r="AI48" s="37" t="n">
        <v>1528</v>
      </c>
      <c r="AJ48" s="37" t="n">
        <v>691</v>
      </c>
      <c r="AK48" s="37" t="n">
        <v>866</v>
      </c>
      <c r="AL48" s="37" t="n">
        <v>823</v>
      </c>
      <c r="AM48" s="37" t="n">
        <v>12</v>
      </c>
      <c r="AN48" s="37" t="n">
        <v>527</v>
      </c>
      <c r="AO48" s="37" t="n">
        <v>154</v>
      </c>
      <c r="AP48" s="37" t="n">
        <v>978</v>
      </c>
      <c r="AQ48" s="37" t="n">
        <v>877</v>
      </c>
      <c r="AR48" s="37" t="n">
        <v>12</v>
      </c>
      <c r="AS48" s="37" t="n">
        <v>512</v>
      </c>
      <c r="AT48" s="37" t="n">
        <v>130</v>
      </c>
      <c r="AU48" s="37" t="n">
        <v>1617</v>
      </c>
      <c r="AV48" s="37" t="n">
        <v>1107</v>
      </c>
      <c r="AW48" s="37" t="n">
        <v>54</v>
      </c>
      <c r="AX48" s="37" t="n">
        <v>551</v>
      </c>
      <c r="AY48" s="37" t="n">
        <v>618</v>
      </c>
      <c r="AZ48" s="37" t="n">
        <v>1198</v>
      </c>
      <c r="BA48" s="37" t="n">
        <v>1186</v>
      </c>
      <c r="BB48" s="37" t="n">
        <v>149</v>
      </c>
      <c r="BC48" s="37" t="n">
        <v>564</v>
      </c>
      <c r="BD48" s="37" t="n">
        <v>433</v>
      </c>
      <c r="BE48" s="37" t="n">
        <v>1505</v>
      </c>
      <c r="BF48" s="37" t="n">
        <v>1325</v>
      </c>
      <c r="BG48" s="37" t="n">
        <v>6</v>
      </c>
      <c r="BH48" s="37" t="n">
        <v>613</v>
      </c>
      <c r="BI48" s="37" t="n">
        <v>330</v>
      </c>
      <c r="BJ48" s="37" t="n">
        <v>1452</v>
      </c>
      <c r="BK48" s="37" t="n">
        <v>1261</v>
      </c>
      <c r="BL48" s="37" t="n">
        <v>0</v>
      </c>
      <c r="BM48" s="37" t="n">
        <v>573</v>
      </c>
      <c r="BN48" s="37" t="n">
        <v>233</v>
      </c>
      <c r="BO48" s="37" t="n">
        <v>539</v>
      </c>
      <c r="BP48" s="37" t="n">
        <v>608</v>
      </c>
      <c r="BQ48" s="37" t="n">
        <v>0</v>
      </c>
      <c r="BR48" s="37" t="n">
        <v>440</v>
      </c>
      <c r="BS48" s="37" t="n">
        <v>426</v>
      </c>
      <c r="BT48" s="37" t="n">
        <v>0</v>
      </c>
      <c r="BU48" s="37" t="n">
        <v>0</v>
      </c>
      <c r="BV48" s="37" t="n">
        <v>0</v>
      </c>
      <c r="BW48" s="37" t="n">
        <v>0</v>
      </c>
      <c r="BX48" s="37" t="n">
        <v>0</v>
      </c>
      <c r="BY48" s="37" t="n">
        <v>13</v>
      </c>
      <c r="BZ48" s="37" t="n">
        <v>4</v>
      </c>
      <c r="CA48" s="37" t="n">
        <v>0</v>
      </c>
      <c r="CB48" s="37" t="n">
        <v>0</v>
      </c>
      <c r="CC48" s="37" t="n">
        <v>0</v>
      </c>
      <c r="CD48" s="37" t="n">
        <v>0</v>
      </c>
      <c r="CE48" s="37" t="n">
        <v>0</v>
      </c>
      <c r="CF48" s="37" t="n">
        <v>0</v>
      </c>
      <c r="CG48" s="37" t="n">
        <v>0</v>
      </c>
      <c r="CH48" s="37" t="n">
        <v>0</v>
      </c>
      <c r="CI48" s="37" t="n">
        <v>0</v>
      </c>
      <c r="CJ48" s="37" t="n">
        <v>0</v>
      </c>
      <c r="CK48" s="37" t="n">
        <v>0</v>
      </c>
      <c r="CL48" s="37" t="n">
        <v>0</v>
      </c>
      <c r="CM48" s="37" t="n">
        <v>0</v>
      </c>
      <c r="CN48" s="37" t="n">
        <v>0</v>
      </c>
      <c r="CO48" s="37" t="n">
        <v>0</v>
      </c>
      <c r="CP48" s="37" t="n">
        <v>0</v>
      </c>
      <c r="CQ48" s="37" t="n">
        <v>0</v>
      </c>
      <c r="CR48" s="37" t="n">
        <v>0</v>
      </c>
      <c r="CS48" s="37" t="n">
        <v>84</v>
      </c>
      <c r="CT48" s="37" t="n">
        <v>84</v>
      </c>
      <c r="CU48" s="37" t="n">
        <v>0</v>
      </c>
      <c r="CV48" s="37" t="n">
        <v>84</v>
      </c>
      <c r="CW48" s="37" t="n">
        <v>0</v>
      </c>
      <c r="CX48" s="37" t="n">
        <v>19</v>
      </c>
      <c r="CY48" s="37" t="n">
        <v>18</v>
      </c>
      <c r="CZ48" s="37" t="n">
        <v>0</v>
      </c>
      <c r="DA48" s="37" t="n">
        <v>7</v>
      </c>
      <c r="DB48" s="37" t="n">
        <v>2</v>
      </c>
      <c r="DC48" s="37" t="n">
        <v>200</v>
      </c>
      <c r="DD48" s="37" t="n">
        <v>186</v>
      </c>
      <c r="DE48" s="37" t="n">
        <v>0</v>
      </c>
      <c r="DF48" s="37" t="n">
        <v>81</v>
      </c>
      <c r="DG48" s="37" t="n">
        <v>13</v>
      </c>
      <c r="DH48" s="37" t="n">
        <v>41</v>
      </c>
      <c r="DI48" s="37" t="n">
        <v>37</v>
      </c>
      <c r="DJ48" s="37" t="n">
        <v>0</v>
      </c>
      <c r="DK48" s="37" t="n">
        <v>16</v>
      </c>
      <c r="DL48" s="37" t="n">
        <v>2</v>
      </c>
      <c r="DM48" s="37" t="n">
        <v>0</v>
      </c>
      <c r="DN48" s="37" t="n">
        <v>0</v>
      </c>
      <c r="DO48" s="37" t="n">
        <v>0</v>
      </c>
      <c r="DP48" s="37" t="n">
        <v>0</v>
      </c>
      <c r="DQ48" s="37" t="n">
        <v>0</v>
      </c>
      <c r="DR48" s="37" t="n">
        <v>0</v>
      </c>
      <c r="DS48" s="37" t="n">
        <v>0</v>
      </c>
      <c r="DT48" s="37" t="n">
        <v>0</v>
      </c>
      <c r="DU48" s="37" t="n">
        <v>0</v>
      </c>
      <c r="DV48" s="37" t="n">
        <v>0</v>
      </c>
      <c r="DW48" s="37" t="n">
        <v>1798</v>
      </c>
      <c r="DX48" s="37" t="n">
        <v>1681</v>
      </c>
      <c r="DY48" s="37" t="n">
        <v>7</v>
      </c>
      <c r="DZ48" s="37" t="n">
        <v>1593</v>
      </c>
      <c r="EA48" s="37" t="n">
        <v>12</v>
      </c>
      <c r="EB48" s="37" t="n">
        <v>169</v>
      </c>
      <c r="EC48" s="37" t="n">
        <v>161</v>
      </c>
      <c r="ED48" s="37" t="n">
        <v>1</v>
      </c>
      <c r="EE48" s="37" t="n">
        <v>99</v>
      </c>
      <c r="EF48" s="37" t="n">
        <v>42</v>
      </c>
      <c r="EG48" s="37" t="n">
        <v>76</v>
      </c>
      <c r="EH48" s="37" t="n">
        <v>73</v>
      </c>
      <c r="EI48" s="37" t="n">
        <v>0</v>
      </c>
      <c r="EJ48" s="37" t="n">
        <v>16</v>
      </c>
      <c r="EK48" s="37" t="n">
        <v>17</v>
      </c>
      <c r="EL48" s="37" t="n">
        <v>15</v>
      </c>
      <c r="EM48" s="37" t="n">
        <v>1</v>
      </c>
      <c r="EN48" s="37" t="n">
        <v>8</v>
      </c>
      <c r="EO48" s="37" t="n">
        <v>10</v>
      </c>
      <c r="EP48" s="37" t="n">
        <v>0</v>
      </c>
      <c r="EQ48" s="37" t="n">
        <v>0</v>
      </c>
      <c r="ER48" s="37" t="n">
        <v>0</v>
      </c>
      <c r="ES48" s="37" t="n">
        <v>0</v>
      </c>
      <c r="ET48" s="37" t="n">
        <v>0</v>
      </c>
      <c r="EU48" s="37" t="n">
        <v>396</v>
      </c>
      <c r="EV48" s="37" t="n">
        <v>385</v>
      </c>
      <c r="EW48" s="37" t="n">
        <v>5</v>
      </c>
      <c r="EX48" s="37" t="n">
        <v>223</v>
      </c>
      <c r="EY48" s="37" t="n">
        <v>97</v>
      </c>
      <c r="EZ48" s="37" t="n">
        <v>173</v>
      </c>
      <c r="FA48" s="37" t="n">
        <v>163</v>
      </c>
      <c r="FB48" s="37" t="n">
        <v>0</v>
      </c>
      <c r="FC48" s="37" t="n">
        <v>117</v>
      </c>
      <c r="FD48" s="37" t="n">
        <v>0</v>
      </c>
      <c r="FE48" s="37" t="n">
        <v>0</v>
      </c>
      <c r="FF48" s="37" t="n">
        <v>0</v>
      </c>
      <c r="FG48" s="37" t="n">
        <v>0</v>
      </c>
      <c r="FH48" s="37" t="n">
        <v>0</v>
      </c>
      <c r="FI48" s="37" t="n">
        <v>0</v>
      </c>
      <c r="FJ48" s="37" t="n">
        <v>1521</v>
      </c>
      <c r="FK48" s="37" t="n">
        <v>1308</v>
      </c>
      <c r="FL48" s="37" t="n">
        <v>0</v>
      </c>
      <c r="FM48" s="37" t="n">
        <v>496</v>
      </c>
      <c r="FN48" s="37" t="n">
        <v>85</v>
      </c>
      <c r="FO48" s="37" t="n">
        <v>1767</v>
      </c>
      <c r="FP48" s="37" t="n">
        <v>1516</v>
      </c>
      <c r="FQ48" s="37" t="n">
        <v>0</v>
      </c>
      <c r="FR48" s="37" t="n">
        <v>509</v>
      </c>
      <c r="FS48" s="37" t="n">
        <v>67</v>
      </c>
      <c r="FT48" s="37" t="n">
        <v>790</v>
      </c>
      <c r="FU48" s="37" t="n">
        <v>677</v>
      </c>
      <c r="FV48" s="37" t="n">
        <v>0</v>
      </c>
      <c r="FW48" s="37" t="n">
        <v>228</v>
      </c>
      <c r="FX48" s="37" t="n">
        <v>44</v>
      </c>
      <c r="FY48" s="37" t="n">
        <v>1295</v>
      </c>
      <c r="FZ48" s="37" t="n">
        <v>1137</v>
      </c>
      <c r="GA48" s="37" t="n">
        <v>0</v>
      </c>
      <c r="GB48" s="37" t="n">
        <v>159</v>
      </c>
      <c r="GC48" s="37" t="n">
        <v>0</v>
      </c>
      <c r="GD48" s="37" t="n">
        <v>1498</v>
      </c>
      <c r="GE48" s="37" t="n">
        <v>1122</v>
      </c>
      <c r="GF48" s="37" t="n">
        <v>0</v>
      </c>
      <c r="GG48" s="37" t="n">
        <v>146</v>
      </c>
      <c r="GH48" s="37" t="n">
        <v>0</v>
      </c>
      <c r="GI48" s="37" t="n">
        <v>11</v>
      </c>
      <c r="GJ48" s="37" t="n">
        <v>5</v>
      </c>
      <c r="GK48" s="37" t="n">
        <v>0</v>
      </c>
      <c r="GL48" s="37" t="n">
        <v>0</v>
      </c>
      <c r="GM48" s="37" t="n">
        <v>0</v>
      </c>
      <c r="GN48" s="37" t="n">
        <v>15</v>
      </c>
      <c r="GO48" s="37" t="n">
        <v>2</v>
      </c>
      <c r="GP48" s="37" t="n">
        <v>0</v>
      </c>
      <c r="GQ48" s="37" t="n">
        <v>0</v>
      </c>
      <c r="GR48" s="37" t="n">
        <v>0</v>
      </c>
      <c r="GS48" s="37" t="n">
        <v>1308</v>
      </c>
      <c r="GT48" s="37" t="n">
        <v>783</v>
      </c>
      <c r="GU48" s="37" t="n">
        <v>0</v>
      </c>
      <c r="GV48" s="37" t="n">
        <v>1</v>
      </c>
      <c r="GW48" s="37" t="n">
        <v>0</v>
      </c>
      <c r="GX48" s="37" t="n">
        <v>639</v>
      </c>
      <c r="GY48" s="37" t="n">
        <v>396</v>
      </c>
      <c r="GZ48" s="37" t="n">
        <v>0</v>
      </c>
      <c r="HA48" s="37" t="n">
        <v>2</v>
      </c>
      <c r="HB48" s="37" t="n">
        <v>0</v>
      </c>
      <c r="HC48" s="37" t="n">
        <v>0</v>
      </c>
      <c r="HD48" s="37" t="n">
        <v>0</v>
      </c>
      <c r="HE48" s="37" t="n">
        <v>0</v>
      </c>
      <c r="HF48" s="37" t="n">
        <v>0</v>
      </c>
      <c r="HG48" s="37" t="n">
        <v>0</v>
      </c>
      <c r="HH48" s="58" t="n">
        <f aca="false">(L48+N48)/B48</f>
        <v>0.929837656279157</v>
      </c>
      <c r="HI48" s="59" t="n">
        <f aca="false">(M48+N48)/B48</f>
        <v>0.805224855383467</v>
      </c>
      <c r="HJ48" s="40" t="n">
        <f aca="false">O48/(E48+F48+G48)</f>
        <v>0.51088585843814</v>
      </c>
      <c r="HK48" s="60" t="n">
        <f aca="false">P48/(F48+G48)</f>
        <v>0.22610445912469</v>
      </c>
      <c r="HL48" s="61" t="n">
        <f aca="false">L48/H48</f>
        <v>1.03755730327628</v>
      </c>
      <c r="HM48" s="62" t="n">
        <f aca="false">M48/I48</f>
        <v>0.863988010855037</v>
      </c>
      <c r="HN48" s="63" t="n">
        <f aca="false">N48/J48</f>
        <v>1</v>
      </c>
      <c r="HO48" s="64" t="n">
        <f aca="false">O48/K48</f>
        <v>0.708159128341568</v>
      </c>
      <c r="HP48" s="65" t="n">
        <f aca="false">(V48+AA48+AF48+FE48+X48+AC48+AH48+FG48)/G48</f>
        <v>1.12950075642965</v>
      </c>
      <c r="HQ48" s="65" t="n">
        <f aca="false">(W48+AB48+AG48+FF48+X48+AC48+AH48+FG48)/G48</f>
        <v>1.09409984871407</v>
      </c>
      <c r="HR48" s="65" t="n">
        <f aca="false">(Y48+AD48+AI48+FH48)/G48</f>
        <v>0.904689863842663</v>
      </c>
      <c r="HS48" s="65" t="n">
        <f aca="false">P48/G48</f>
        <v>1.32556732223903</v>
      </c>
      <c r="HT48" s="65" t="n">
        <f aca="false">(Q48+AK48+AP48+AU48+AZ48+BE48+BJ48+BO48+BT48+BY48+CD48+CN48+CS48+CX48+DC48+DH48+DM48+DR48+DW48+EB48+EG48+EK48+EP48+EU48+EZ48+FJ48+FO48+FT48+S48+AM48+AR48+AW48+BB48+BG48+BL48+BQ48+BV48+CA48+CF48+CP48+CU48+CZ48+DE48+DJ48+DO48+DT48+DY48+ED48+EI48+EM48+ER48+EW48+FB48+FL48+FQ48+FV48)/F48</f>
        <v>1.01107585091158</v>
      </c>
      <c r="HU48" s="65" t="n">
        <f aca="false">(R48+AL48+AQ48+AV48+BA48+BF48+BK48+BP48+BU48+BZ48+CE48+CO48+CT48+CY48+DD48+DI48+DN48+DS48+DX48+EC48+EH48+EL48+EQ48+EV48+FA48+FK48+FP48+FU48+S48+AM48+AR48+AW48+BB48+BG48+BL48+BQ48+BV48+CA48+CF48+CP48+CU48+CZ48+DE48+DJ48+DO48+DT48+DY48+ED48+EI48+EM48+ER48+EW48+FB48+FL48+FQ48+FV48)/F48</f>
        <v>0.903304088109016</v>
      </c>
      <c r="HV48" s="66" t="n">
        <f aca="false">(T48+AN48+AS48+AX48+BC48+BH48+BM48+BR48+BW48+CB48+CG48+CQ48+CV48+DA48+DF48+DK48+DP48+DU48+DZ48+EE48+EJ48+EN48+ES48+EX48+FC48+FM48+FR48+FW48)/F48</f>
        <v>0.490386410304275</v>
      </c>
      <c r="HW48" s="65" t="n">
        <f aca="false">(U48+AO48+AT48)/F48</f>
        <v>0.0291207765540414</v>
      </c>
      <c r="HX48" s="65" t="n">
        <f aca="false">(FY48+GD48)/E48</f>
        <v>1.1147030651341</v>
      </c>
      <c r="HY48" s="65" t="n">
        <f aca="false">(FZ48+GE48)/E48</f>
        <v>0.901580459770115</v>
      </c>
      <c r="HZ48" s="65" t="n">
        <f aca="false">(GB48+GG48)/E48</f>
        <v>0.121727330779055</v>
      </c>
      <c r="IA48" s="65" t="n">
        <f aca="false">(GI48+GN48+GS48+GX48)/D48</f>
        <v>0.688319843706391</v>
      </c>
      <c r="IB48" s="65" t="n">
        <f aca="false">(GJ48+GO48+GT48+GY48)/D48</f>
        <v>0.413759419480882</v>
      </c>
      <c r="IC48" s="46" t="n">
        <f aca="false">HC48/C48</f>
        <v>0</v>
      </c>
      <c r="ID48" s="46" t="n">
        <f aca="false">HD48/C48</f>
        <v>0</v>
      </c>
    </row>
    <row r="49" s="48" customFormat="true" ht="13.8" hidden="false" customHeight="false" outlineLevel="0" collapsed="false">
      <c r="A49" s="49" t="s">
        <v>136</v>
      </c>
      <c r="B49" s="50" t="n">
        <v>6496</v>
      </c>
      <c r="C49" s="29" t="n">
        <v>200</v>
      </c>
      <c r="D49" s="51" t="n">
        <v>702.2</v>
      </c>
      <c r="E49" s="52" t="n">
        <v>565.8</v>
      </c>
      <c r="F49" s="53" t="n">
        <v>3892</v>
      </c>
      <c r="G49" s="54" t="n">
        <v>841</v>
      </c>
      <c r="H49" s="68" t="n">
        <v>5747</v>
      </c>
      <c r="I49" s="68" t="n">
        <f aca="false">100+6090</f>
        <v>6190</v>
      </c>
      <c r="J49" s="67" t="n">
        <v>60</v>
      </c>
      <c r="K49" s="67" t="n">
        <f aca="false">250+4526</f>
        <v>4776</v>
      </c>
      <c r="L49" s="35" t="n">
        <f aca="false">Q49+V49+AA49+AF49+AK49+AP49+AU49+AZ49+BE49+BJ49+BO49+BT49+BY49+CD49+CI49+CN49+CS49+CX49+DC49+DH49+DM49+DR49+DW49+EB49+EB49+EG49+EK49+EP49+EU49+EZ49+FE49+FJ49+FO49+FT49+FY49+GD49+GI49+GN49+GS49+GX49+HC49</f>
        <v>5944</v>
      </c>
      <c r="M49" s="35" t="n">
        <f aca="false">R49+W49+AB49+AG49+AL49+AQ49+AV49+BA49+BF49+BK49+BP49+BU49+BZ49+CE49+CJ49+CO49+CT49+DD49+DI49+DN49+DS49+DX49+EC49+EH49+EL49+EQ49+EV49+FA49+CY49+FK49+FP49+FU49+FZ49+GE49+FF49+GJ49+GO49+GT49+GY49+HD49</f>
        <v>5422</v>
      </c>
      <c r="N49" s="56" t="n">
        <v>53</v>
      </c>
      <c r="O49" s="57" t="n">
        <f aca="false">T49+Y49+AD49+AI49+DZ49+FH49+AN49+AS49+AX49+BC49+BH49+BM49+BR49+BW49+CB49+CG49+CL49+CQ49+CV49+DF49+DK49+DP49+DU49+EE49+EJ49+EN49+ES49+EX49+FC49+FM49+FR49+FW49+GB49+GG49+DA49+GL49+GQ49+GV49+HA49</f>
        <v>3183</v>
      </c>
      <c r="P49" s="57" t="n">
        <f aca="false">U49+Z49+AE49+AJ49+EA49+FI49+AO49+AT49+AY49+BD49+BI49+BN49+BS49+BX49+CC49+CH49+CM49+CR49+CW49+DG49+DL49+DQ49+DV49+EF49+EO49+ET49+EY49+FD49+FN49+FS49+FX49+GC49+GH49+DB49+GM49+GR49+GW49+HB49</f>
        <v>1173</v>
      </c>
      <c r="Q49" s="37" t="n">
        <v>207</v>
      </c>
      <c r="R49" s="37" t="n">
        <v>123</v>
      </c>
      <c r="S49" s="37" t="n">
        <v>2</v>
      </c>
      <c r="T49" s="37" t="n">
        <v>67</v>
      </c>
      <c r="U49" s="37" t="n">
        <v>29</v>
      </c>
      <c r="V49" s="37" t="n">
        <v>129</v>
      </c>
      <c r="W49" s="37" t="n">
        <v>122</v>
      </c>
      <c r="X49" s="37" t="n">
        <v>0</v>
      </c>
      <c r="Y49" s="37" t="n">
        <v>97</v>
      </c>
      <c r="Z49" s="37" t="n">
        <v>81</v>
      </c>
      <c r="AA49" s="37" t="n">
        <v>355</v>
      </c>
      <c r="AB49" s="37" t="n">
        <v>301</v>
      </c>
      <c r="AC49" s="37" t="n">
        <v>0</v>
      </c>
      <c r="AD49" s="37" t="n">
        <v>233</v>
      </c>
      <c r="AE49" s="37" t="n">
        <v>208</v>
      </c>
      <c r="AF49" s="37" t="n">
        <v>515</v>
      </c>
      <c r="AG49" s="37" t="n">
        <v>457</v>
      </c>
      <c r="AH49" s="37" t="n">
        <v>0</v>
      </c>
      <c r="AI49" s="37" t="n">
        <v>366</v>
      </c>
      <c r="AJ49" s="37" t="n">
        <v>205</v>
      </c>
      <c r="AK49" s="37" t="n">
        <v>266</v>
      </c>
      <c r="AL49" s="37" t="n">
        <v>274</v>
      </c>
      <c r="AM49" s="37" t="n">
        <v>4</v>
      </c>
      <c r="AN49" s="37" t="n">
        <v>235</v>
      </c>
      <c r="AO49" s="37" t="n">
        <v>110</v>
      </c>
      <c r="AP49" s="37" t="n">
        <v>315</v>
      </c>
      <c r="AQ49" s="37" t="n">
        <v>323</v>
      </c>
      <c r="AR49" s="37" t="n">
        <v>5</v>
      </c>
      <c r="AS49" s="37" t="n">
        <v>278</v>
      </c>
      <c r="AT49" s="37" t="n">
        <v>127</v>
      </c>
      <c r="AU49" s="37" t="n">
        <v>269</v>
      </c>
      <c r="AV49" s="37" t="n">
        <v>318</v>
      </c>
      <c r="AW49" s="37" t="n">
        <v>5</v>
      </c>
      <c r="AX49" s="37" t="n">
        <v>274</v>
      </c>
      <c r="AY49" s="37" t="n">
        <v>112</v>
      </c>
      <c r="AZ49" s="37" t="n">
        <v>294</v>
      </c>
      <c r="BA49" s="37" t="n">
        <v>355</v>
      </c>
      <c r="BB49" s="37" t="n">
        <v>14</v>
      </c>
      <c r="BC49" s="37" t="n">
        <v>250</v>
      </c>
      <c r="BD49" s="37" t="n">
        <v>92</v>
      </c>
      <c r="BE49" s="37" t="n">
        <v>349</v>
      </c>
      <c r="BF49" s="37" t="n">
        <v>373</v>
      </c>
      <c r="BG49" s="37" t="n">
        <v>6</v>
      </c>
      <c r="BH49" s="37" t="n">
        <v>262</v>
      </c>
      <c r="BI49" s="37" t="n">
        <v>79</v>
      </c>
      <c r="BJ49" s="37" t="n">
        <v>361</v>
      </c>
      <c r="BK49" s="37" t="n">
        <v>367</v>
      </c>
      <c r="BL49" s="37" t="n">
        <v>5</v>
      </c>
      <c r="BM49" s="37" t="n">
        <v>247</v>
      </c>
      <c r="BN49" s="37" t="n">
        <v>61</v>
      </c>
      <c r="BO49" s="37" t="n">
        <v>165</v>
      </c>
      <c r="BP49" s="37" t="n">
        <v>55</v>
      </c>
      <c r="BQ49" s="37" t="n">
        <v>0</v>
      </c>
      <c r="BR49" s="37" t="n">
        <v>16</v>
      </c>
      <c r="BS49" s="37" t="n">
        <v>0</v>
      </c>
      <c r="BT49" s="37" t="n">
        <v>2</v>
      </c>
      <c r="BU49" s="37" t="n">
        <v>101</v>
      </c>
      <c r="BV49" s="37" t="n">
        <v>0</v>
      </c>
      <c r="BW49" s="37" t="n">
        <v>35</v>
      </c>
      <c r="BX49" s="37" t="n">
        <v>9</v>
      </c>
      <c r="BY49" s="37" t="n">
        <v>0</v>
      </c>
      <c r="BZ49" s="37" t="n">
        <v>0</v>
      </c>
      <c r="CA49" s="37" t="n">
        <v>0</v>
      </c>
      <c r="CB49" s="37" t="n">
        <v>0</v>
      </c>
      <c r="CC49" s="37" t="n">
        <v>0</v>
      </c>
      <c r="CD49" s="37" t="n">
        <v>0</v>
      </c>
      <c r="CE49" s="37" t="n">
        <v>0</v>
      </c>
      <c r="CF49" s="37" t="n">
        <v>0</v>
      </c>
      <c r="CG49" s="37" t="n">
        <v>0</v>
      </c>
      <c r="CH49" s="37" t="n">
        <v>0</v>
      </c>
      <c r="CI49" s="37" t="n">
        <v>0</v>
      </c>
      <c r="CJ49" s="37" t="n">
        <v>0</v>
      </c>
      <c r="CK49" s="37" t="n">
        <v>0</v>
      </c>
      <c r="CL49" s="37" t="n">
        <v>0</v>
      </c>
      <c r="CM49" s="37" t="n">
        <v>0</v>
      </c>
      <c r="CN49" s="37" t="n">
        <v>0</v>
      </c>
      <c r="CO49" s="37" t="n">
        <v>0</v>
      </c>
      <c r="CP49" s="37" t="n">
        <v>0</v>
      </c>
      <c r="CQ49" s="37" t="n">
        <v>0</v>
      </c>
      <c r="CR49" s="37" t="n">
        <v>0</v>
      </c>
      <c r="CS49" s="37" t="n">
        <v>71</v>
      </c>
      <c r="CT49" s="37" t="n">
        <v>20</v>
      </c>
      <c r="CU49" s="37" t="n">
        <v>7</v>
      </c>
      <c r="CV49" s="37" t="n">
        <v>5</v>
      </c>
      <c r="CW49" s="37" t="n">
        <v>0</v>
      </c>
      <c r="CX49" s="37" t="n">
        <v>16</v>
      </c>
      <c r="CY49" s="37" t="n">
        <v>16</v>
      </c>
      <c r="CZ49" s="37" t="n">
        <v>0</v>
      </c>
      <c r="DA49" s="37" t="n">
        <v>0</v>
      </c>
      <c r="DB49" s="37" t="n">
        <v>0</v>
      </c>
      <c r="DC49" s="37" t="n">
        <v>45</v>
      </c>
      <c r="DD49" s="37" t="n">
        <v>33</v>
      </c>
      <c r="DE49" s="37" t="n">
        <v>0</v>
      </c>
      <c r="DF49" s="37" t="n">
        <v>24</v>
      </c>
      <c r="DG49" s="37" t="n">
        <v>3</v>
      </c>
      <c r="DH49" s="37" t="n">
        <v>6</v>
      </c>
      <c r="DI49" s="37" t="n">
        <v>2</v>
      </c>
      <c r="DJ49" s="37" t="n">
        <v>0</v>
      </c>
      <c r="DK49" s="37" t="n">
        <v>0</v>
      </c>
      <c r="DL49" s="37" t="n">
        <v>0</v>
      </c>
      <c r="DM49" s="37" t="n">
        <v>0</v>
      </c>
      <c r="DN49" s="37" t="n">
        <v>0</v>
      </c>
      <c r="DO49" s="37" t="n">
        <v>0</v>
      </c>
      <c r="DP49" s="37" t="n">
        <v>0</v>
      </c>
      <c r="DQ49" s="37" t="n">
        <v>0</v>
      </c>
      <c r="DR49" s="37" t="n">
        <v>0</v>
      </c>
      <c r="DS49" s="37" t="n">
        <v>0</v>
      </c>
      <c r="DT49" s="37" t="n">
        <v>0</v>
      </c>
      <c r="DU49" s="37" t="n">
        <v>0</v>
      </c>
      <c r="DV49" s="37" t="n">
        <v>0</v>
      </c>
      <c r="DW49" s="37" t="n">
        <v>326</v>
      </c>
      <c r="DX49" s="37" t="n">
        <v>142</v>
      </c>
      <c r="DY49" s="37" t="n">
        <v>1</v>
      </c>
      <c r="DZ49" s="37" t="n">
        <v>35</v>
      </c>
      <c r="EA49" s="37" t="n">
        <v>12</v>
      </c>
      <c r="EB49" s="37" t="n">
        <v>12</v>
      </c>
      <c r="EC49" s="37" t="n">
        <v>6</v>
      </c>
      <c r="ED49" s="37" t="n">
        <v>0</v>
      </c>
      <c r="EE49" s="37" t="n">
        <v>2</v>
      </c>
      <c r="EF49" s="37" t="n">
        <v>1</v>
      </c>
      <c r="EG49" s="37" t="n">
        <v>16</v>
      </c>
      <c r="EH49" s="37" t="n">
        <v>13</v>
      </c>
      <c r="EI49" s="37" t="n">
        <v>0</v>
      </c>
      <c r="EJ49" s="37" t="n">
        <v>1</v>
      </c>
      <c r="EK49" s="37" t="n">
        <v>3</v>
      </c>
      <c r="EL49" s="37" t="n">
        <v>2</v>
      </c>
      <c r="EM49" s="37" t="n">
        <v>0</v>
      </c>
      <c r="EN49" s="37" t="n">
        <v>0</v>
      </c>
      <c r="EO49" s="37" t="n">
        <v>0</v>
      </c>
      <c r="EP49" s="37" t="n">
        <v>0</v>
      </c>
      <c r="EQ49" s="37" t="n">
        <v>0</v>
      </c>
      <c r="ER49" s="37" t="n">
        <v>0</v>
      </c>
      <c r="ES49" s="37" t="n">
        <v>0</v>
      </c>
      <c r="ET49" s="37" t="n">
        <v>0</v>
      </c>
      <c r="EU49" s="37" t="n">
        <v>10</v>
      </c>
      <c r="EV49" s="37" t="n">
        <v>0</v>
      </c>
      <c r="EW49" s="37" t="n">
        <v>0</v>
      </c>
      <c r="EX49" s="37" t="n">
        <v>1</v>
      </c>
      <c r="EY49" s="37" t="n">
        <v>0</v>
      </c>
      <c r="EZ49" s="37" t="n">
        <v>24</v>
      </c>
      <c r="FA49" s="37" t="n">
        <v>18</v>
      </c>
      <c r="FB49" s="37" t="n">
        <v>0</v>
      </c>
      <c r="FC49" s="37" t="n">
        <v>2</v>
      </c>
      <c r="FD49" s="37" t="n">
        <v>0</v>
      </c>
      <c r="FE49" s="37" t="n">
        <v>0</v>
      </c>
      <c r="FF49" s="37" t="n">
        <v>0</v>
      </c>
      <c r="FG49" s="37" t="n">
        <v>0</v>
      </c>
      <c r="FH49" s="37" t="n">
        <v>0</v>
      </c>
      <c r="FI49" s="37" t="n">
        <v>0</v>
      </c>
      <c r="FJ49" s="37" t="n">
        <v>349</v>
      </c>
      <c r="FK49" s="37" t="n">
        <v>360</v>
      </c>
      <c r="FL49" s="37" t="n">
        <v>2</v>
      </c>
      <c r="FM49" s="37" t="n">
        <v>216</v>
      </c>
      <c r="FN49" s="37" t="n">
        <v>25</v>
      </c>
      <c r="FO49" s="37" t="n">
        <v>388</v>
      </c>
      <c r="FP49" s="37" t="n">
        <v>396</v>
      </c>
      <c r="FQ49" s="37" t="n">
        <v>2</v>
      </c>
      <c r="FR49" s="37" t="n">
        <v>235</v>
      </c>
      <c r="FS49" s="37" t="n">
        <v>17</v>
      </c>
      <c r="FT49" s="37" t="n">
        <v>168</v>
      </c>
      <c r="FU49" s="37" t="n">
        <v>181</v>
      </c>
      <c r="FV49" s="37" t="n">
        <v>0</v>
      </c>
      <c r="FW49" s="37" t="n">
        <v>97</v>
      </c>
      <c r="FX49" s="37" t="n">
        <v>2</v>
      </c>
      <c r="FY49" s="37" t="n">
        <v>340</v>
      </c>
      <c r="FZ49" s="37" t="n">
        <v>327</v>
      </c>
      <c r="GA49" s="37" t="n">
        <v>0</v>
      </c>
      <c r="GB49" s="37" t="n">
        <v>118</v>
      </c>
      <c r="GC49" s="37" t="n">
        <v>0</v>
      </c>
      <c r="GD49" s="37" t="n">
        <v>341</v>
      </c>
      <c r="GE49" s="37" t="n">
        <v>317</v>
      </c>
      <c r="GF49" s="37" t="n">
        <v>0</v>
      </c>
      <c r="GG49" s="37" t="n">
        <v>87</v>
      </c>
      <c r="GH49" s="37" t="n">
        <v>0</v>
      </c>
      <c r="GI49" s="37" t="n">
        <v>10</v>
      </c>
      <c r="GJ49" s="37" t="n">
        <v>1</v>
      </c>
      <c r="GK49" s="37" t="n">
        <v>0</v>
      </c>
      <c r="GL49" s="37" t="n">
        <v>0</v>
      </c>
      <c r="GM49" s="37" t="n">
        <v>0</v>
      </c>
      <c r="GN49" s="37" t="n">
        <v>2</v>
      </c>
      <c r="GO49" s="37" t="n">
        <v>0</v>
      </c>
      <c r="GP49" s="37" t="n">
        <v>0</v>
      </c>
      <c r="GQ49" s="37" t="n">
        <v>0</v>
      </c>
      <c r="GR49" s="37" t="n">
        <v>0</v>
      </c>
      <c r="GS49" s="37" t="n">
        <v>386</v>
      </c>
      <c r="GT49" s="37" t="n">
        <v>266</v>
      </c>
      <c r="GU49" s="37" t="n">
        <v>0</v>
      </c>
      <c r="GV49" s="37" t="n">
        <v>0</v>
      </c>
      <c r="GW49" s="37" t="n">
        <v>0</v>
      </c>
      <c r="GX49" s="37" t="n">
        <v>192</v>
      </c>
      <c r="GY49" s="37" t="n">
        <v>153</v>
      </c>
      <c r="GZ49" s="37" t="n">
        <v>0</v>
      </c>
      <c r="HA49" s="37" t="n">
        <v>0</v>
      </c>
      <c r="HB49" s="37" t="n">
        <v>0</v>
      </c>
      <c r="HC49" s="37" t="n">
        <v>0</v>
      </c>
      <c r="HD49" s="37" t="n">
        <v>0</v>
      </c>
      <c r="HE49" s="37" t="n">
        <v>0</v>
      </c>
      <c r="HF49" s="37" t="n">
        <v>0</v>
      </c>
      <c r="HG49" s="37" t="n">
        <v>0</v>
      </c>
      <c r="HH49" s="58" t="n">
        <f aca="false">(L49+N49)/B49</f>
        <v>0.923183497536946</v>
      </c>
      <c r="HI49" s="59" t="n">
        <f aca="false">(M49+N49)/B49</f>
        <v>0.842826354679803</v>
      </c>
      <c r="HJ49" s="40" t="n">
        <f aca="false">O49/(E49+F49+G49)</f>
        <v>0.600702045746207</v>
      </c>
      <c r="HK49" s="60" t="n">
        <f aca="false">P49/(F49+G49)</f>
        <v>0.247834354532009</v>
      </c>
      <c r="HL49" s="61" t="n">
        <f aca="false">L49/H49</f>
        <v>1.03427875413259</v>
      </c>
      <c r="HM49" s="62" t="n">
        <f aca="false">M49/I49</f>
        <v>0.875928917609047</v>
      </c>
      <c r="HN49" s="63" t="n">
        <f aca="false">N49/J49</f>
        <v>0.883333333333333</v>
      </c>
      <c r="HO49" s="64" t="n">
        <f aca="false">O49/K49</f>
        <v>0.666457286432161</v>
      </c>
      <c r="HP49" s="65" t="n">
        <f aca="false">(V49+AA49+AF49+FE49+X49+AC49+AH49+FG49)/G49</f>
        <v>1.18787158145065</v>
      </c>
      <c r="HQ49" s="65" t="n">
        <f aca="false">(W49+AB49+AG49+FF49+X49+AC49+AH49+FG49)/G49</f>
        <v>1.04637336504162</v>
      </c>
      <c r="HR49" s="65" t="n">
        <f aca="false">(Y49+AD49+AI49+FH49)/G49</f>
        <v>0.827586206896552</v>
      </c>
      <c r="HS49" s="65" t="n">
        <f aca="false">P49/G49</f>
        <v>1.39476813317479</v>
      </c>
      <c r="HT49" s="65" t="n">
        <f aca="false">(Q49+AK49+AP49+AU49+AZ49+BE49+BJ49+BO49+BT49+BY49+CD49+CN49+CS49+CX49+DC49+DH49+DM49+DR49+DW49+EB49+EG49+EK49+EP49+EU49+EZ49+FJ49+FO49+FT49+S49+AM49+AR49+AW49+BB49+BG49+BL49+BQ49+BV49+CA49+CF49+CP49+CU49+CZ49+DE49+DJ49+DO49+DT49+DY49+ED49+EI49+EM49+ER49+EW49+FB49+FL49+FQ49+FV49)/F49</f>
        <v>0.954522096608427</v>
      </c>
      <c r="HU49" s="65" t="n">
        <f aca="false">(R49+AL49+AQ49+AV49+BA49+BF49+BK49+BP49+BU49+BZ49+CE49+CO49+CT49+CY49+DD49+DI49+DN49+DS49+DX49+EC49+EH49+EL49+EQ49+EV49+FA49+FK49+FP49+FU49+S49+AM49+AR49+AW49+BB49+BG49+BL49+BQ49+BV49+CA49+CF49+CP49+CU49+CZ49+DE49+DJ49+DO49+DT49+DY49+ED49+EI49+EM49+ER49+EW49+FB49+FL49+FQ49+FV49)/F49</f>
        <v>0.907245632065776</v>
      </c>
      <c r="HV49" s="66" t="n">
        <f aca="false">(T49+AN49+AS49+AX49+BC49+BH49+BM49+BR49+BW49+CB49+CG49+CQ49+CV49+DA49+DF49+DK49+DP49+DU49+DZ49+EE49+EJ49+EN49+ES49+EX49+FC49+FM49+FR49+FW49)/F49</f>
        <v>0.586330935251799</v>
      </c>
      <c r="HW49" s="65" t="n">
        <f aca="false">(U49+AO49+AT49)/F49</f>
        <v>0.0683453237410072</v>
      </c>
      <c r="HX49" s="65" t="n">
        <f aca="false">(FY49+GD49)/E49</f>
        <v>1.20360551431601</v>
      </c>
      <c r="HY49" s="65" t="n">
        <f aca="false">(FZ49+GE49)/E49</f>
        <v>1.13821138211382</v>
      </c>
      <c r="HZ49" s="65" t="n">
        <f aca="false">(GB49+GG49)/E49</f>
        <v>0.36231884057971</v>
      </c>
      <c r="IA49" s="65" t="n">
        <f aca="false">(GI49+GN49+GS49+GX49)/D49</f>
        <v>0.840216462546283</v>
      </c>
      <c r="IB49" s="65" t="n">
        <f aca="false">(GJ49+GO49+GT49+GY49)/D49</f>
        <v>0.598120193677015</v>
      </c>
      <c r="IC49" s="46" t="n">
        <f aca="false">HC49/C49</f>
        <v>0</v>
      </c>
      <c r="ID49" s="46" t="n">
        <f aca="false">HD49/C49</f>
        <v>0</v>
      </c>
    </row>
    <row r="50" s="48" customFormat="true" ht="13.8" hidden="false" customHeight="false" outlineLevel="0" collapsed="false">
      <c r="A50" s="49" t="s">
        <v>137</v>
      </c>
      <c r="B50" s="50" t="n">
        <v>185706</v>
      </c>
      <c r="C50" s="29" t="n">
        <v>5750</v>
      </c>
      <c r="D50" s="51" t="n">
        <v>20248.2</v>
      </c>
      <c r="E50" s="52" t="n">
        <v>18807</v>
      </c>
      <c r="F50" s="53" t="n">
        <v>116685.8</v>
      </c>
      <c r="G50" s="54" t="n">
        <v>15678</v>
      </c>
      <c r="H50" s="68" t="n">
        <v>148039</v>
      </c>
      <c r="I50" s="68" t="n">
        <f aca="false">500+151306+500</f>
        <v>152306</v>
      </c>
      <c r="J50" s="67" t="n">
        <v>4100</v>
      </c>
      <c r="K50" s="67" t="n">
        <f aca="false">2170+101813+2170+2340</f>
        <v>108493</v>
      </c>
      <c r="L50" s="35" t="n">
        <f aca="false">Q50+V50+AA50+AF50+AK50+AP50+AU50+AZ50+BE50+BJ50+BO50+BT50+BY50+CD50+CI50+CN50+CS50+CX50+DC50+DH50+DM50+DR50+DW50+EB50+EB50+EG50+EK50+EP50+EU50+EZ50+FE50+FJ50+FO50+FT50+FY50+GD50+GI50+GN50+GS50+GX50+HC50</f>
        <v>155824</v>
      </c>
      <c r="M50" s="35" t="n">
        <f aca="false">R50+W50+AB50+AG50+AL50+AQ50+AV50+BA50+BF50+BK50+BP50+BU50+BZ50+CE50+CJ50+CO50+CT50+DD50+DI50+DN50+DS50+DX50+EC50+EH50+EL50+EQ50+EV50+FA50+CY50+FK50+FP50+FU50+FZ50+GE50+FF50+GJ50+GO50+GT50+GY50+HD50</f>
        <v>139866</v>
      </c>
      <c r="N50" s="56" t="n">
        <v>4175</v>
      </c>
      <c r="O50" s="57" t="n">
        <f aca="false">T50+Y50+AD50+AI50+DZ50+FH50+AN50+AS50+AX50+BC50+BH50+BM50+BR50+BW50+CB50+CG50+CL50+CQ50+CV50+DF50+DK50+DP50+DU50+EE50+EJ50+EN50+ES50+EX50+FC50+FM50+FR50+FW50+GB50+GG50+DA50+GL50+GQ50+GV50+HA50</f>
        <v>79182</v>
      </c>
      <c r="P50" s="57" t="n">
        <f aca="false">U50+Z50+AE50+AJ50+EA50+FI50+AO50+AT50+AY50+BD50+BI50+BN50+BS50+BX50+CC50+CH50+CM50+CR50+CW50+DG50+DL50+DQ50+DV50+EF50+EO50+ET50+EY50+FD50+FN50+FS50+FX50+GC50+GH50+DB50+GM50+GR50+GW50+HB50</f>
        <v>22694</v>
      </c>
      <c r="Q50" s="37" t="n">
        <v>2820</v>
      </c>
      <c r="R50" s="37" t="n">
        <v>2355</v>
      </c>
      <c r="S50" s="37" t="n">
        <v>128</v>
      </c>
      <c r="T50" s="37" t="n">
        <v>1572</v>
      </c>
      <c r="U50" s="37" t="n">
        <v>645</v>
      </c>
      <c r="V50" s="37" t="n">
        <v>1520</v>
      </c>
      <c r="W50" s="37" t="n">
        <v>1437</v>
      </c>
      <c r="X50" s="37" t="n">
        <v>0</v>
      </c>
      <c r="Y50" s="37" t="n">
        <v>1310</v>
      </c>
      <c r="Z50" s="37" t="n">
        <v>882</v>
      </c>
      <c r="AA50" s="37" t="n">
        <v>4002</v>
      </c>
      <c r="AB50" s="37" t="n">
        <v>3896</v>
      </c>
      <c r="AC50" s="37" t="n">
        <v>1</v>
      </c>
      <c r="AD50" s="37" t="n">
        <v>3760</v>
      </c>
      <c r="AE50" s="37" t="n">
        <v>2416</v>
      </c>
      <c r="AF50" s="37" t="n">
        <v>9318</v>
      </c>
      <c r="AG50" s="37" t="n">
        <v>10234</v>
      </c>
      <c r="AH50" s="37" t="n">
        <v>46</v>
      </c>
      <c r="AI50" s="37" t="n">
        <v>8707</v>
      </c>
      <c r="AJ50" s="37" t="n">
        <v>5215</v>
      </c>
      <c r="AK50" s="37" t="n">
        <v>5537</v>
      </c>
      <c r="AL50" s="37" t="n">
        <v>7831</v>
      </c>
      <c r="AM50" s="37" t="n">
        <v>180</v>
      </c>
      <c r="AN50" s="37" t="n">
        <v>6556</v>
      </c>
      <c r="AO50" s="37" t="n">
        <v>2921</v>
      </c>
      <c r="AP50" s="37" t="n">
        <v>7178</v>
      </c>
      <c r="AQ50" s="37" t="n">
        <v>9123</v>
      </c>
      <c r="AR50" s="37" t="n">
        <v>327</v>
      </c>
      <c r="AS50" s="37" t="n">
        <v>7240</v>
      </c>
      <c r="AT50" s="37" t="n">
        <v>2797</v>
      </c>
      <c r="AU50" s="37" t="n">
        <v>8461</v>
      </c>
      <c r="AV50" s="37" t="n">
        <v>9575</v>
      </c>
      <c r="AW50" s="37" t="n">
        <v>616</v>
      </c>
      <c r="AX50" s="37" t="n">
        <v>7206</v>
      </c>
      <c r="AY50" s="37" t="n">
        <v>2224</v>
      </c>
      <c r="AZ50" s="37" t="n">
        <v>8995</v>
      </c>
      <c r="BA50" s="37" t="n">
        <v>9954</v>
      </c>
      <c r="BB50" s="37" t="n">
        <v>1786</v>
      </c>
      <c r="BC50" s="37" t="n">
        <v>8117</v>
      </c>
      <c r="BD50" s="37" t="n">
        <v>2095</v>
      </c>
      <c r="BE50" s="37" t="n">
        <v>11140</v>
      </c>
      <c r="BF50" s="37" t="n">
        <v>11629</v>
      </c>
      <c r="BG50" s="37" t="n">
        <v>896</v>
      </c>
      <c r="BH50" s="37" t="n">
        <v>7843</v>
      </c>
      <c r="BI50" s="37" t="n">
        <v>1302</v>
      </c>
      <c r="BJ50" s="37" t="n">
        <v>11992</v>
      </c>
      <c r="BK50" s="37" t="n">
        <v>11560</v>
      </c>
      <c r="BL50" s="37" t="n">
        <v>1</v>
      </c>
      <c r="BM50" s="37" t="n">
        <v>6931</v>
      </c>
      <c r="BN50" s="37" t="n">
        <v>873</v>
      </c>
      <c r="BO50" s="37" t="n">
        <v>2484</v>
      </c>
      <c r="BP50" s="37" t="n">
        <v>1942</v>
      </c>
      <c r="BQ50" s="37" t="n">
        <v>2</v>
      </c>
      <c r="BR50" s="37" t="n">
        <v>694</v>
      </c>
      <c r="BS50" s="37" t="n">
        <v>2</v>
      </c>
      <c r="BT50" s="37" t="n">
        <v>0</v>
      </c>
      <c r="BU50" s="37" t="n">
        <v>0</v>
      </c>
      <c r="BV50" s="37" t="n">
        <v>0</v>
      </c>
      <c r="BW50" s="37" t="n">
        <v>1</v>
      </c>
      <c r="BX50" s="37" t="n">
        <v>0</v>
      </c>
      <c r="BY50" s="37" t="n">
        <v>0</v>
      </c>
      <c r="BZ50" s="37" t="n">
        <v>0</v>
      </c>
      <c r="CA50" s="37" t="n">
        <v>2</v>
      </c>
      <c r="CB50" s="37" t="n">
        <v>0</v>
      </c>
      <c r="CC50" s="37" t="n">
        <v>0</v>
      </c>
      <c r="CD50" s="37" t="n">
        <v>663</v>
      </c>
      <c r="CE50" s="37" t="n">
        <v>540</v>
      </c>
      <c r="CF50" s="37" t="n">
        <v>0</v>
      </c>
      <c r="CG50" s="37" t="n">
        <v>264</v>
      </c>
      <c r="CH50" s="37" t="n">
        <v>0</v>
      </c>
      <c r="CI50" s="37" t="n">
        <v>0</v>
      </c>
      <c r="CJ50" s="37" t="n">
        <v>0</v>
      </c>
      <c r="CK50" s="37" t="n">
        <v>0</v>
      </c>
      <c r="CL50" s="37" t="n">
        <v>0</v>
      </c>
      <c r="CM50" s="37" t="n">
        <v>0</v>
      </c>
      <c r="CN50" s="37" t="n">
        <v>2</v>
      </c>
      <c r="CO50" s="37" t="n">
        <v>1</v>
      </c>
      <c r="CP50" s="37" t="n">
        <v>0</v>
      </c>
      <c r="CQ50" s="37" t="n">
        <v>3</v>
      </c>
      <c r="CR50" s="37" t="n">
        <v>0</v>
      </c>
      <c r="CS50" s="37" t="n">
        <v>502</v>
      </c>
      <c r="CT50" s="37" t="n">
        <v>62</v>
      </c>
      <c r="CU50" s="37" t="n">
        <v>14</v>
      </c>
      <c r="CV50" s="37" t="n">
        <v>11</v>
      </c>
      <c r="CW50" s="37" t="n">
        <v>1</v>
      </c>
      <c r="CX50" s="37" t="n">
        <v>174</v>
      </c>
      <c r="CY50" s="37" t="n">
        <v>28</v>
      </c>
      <c r="CZ50" s="37" t="n">
        <v>0</v>
      </c>
      <c r="DA50" s="37" t="n">
        <v>53</v>
      </c>
      <c r="DB50" s="37" t="n">
        <v>1</v>
      </c>
      <c r="DC50" s="37" t="n">
        <v>778</v>
      </c>
      <c r="DD50" s="37" t="n">
        <v>418</v>
      </c>
      <c r="DE50" s="37" t="n">
        <v>0</v>
      </c>
      <c r="DF50" s="37" t="n">
        <v>333</v>
      </c>
      <c r="DG50" s="37" t="n">
        <v>3</v>
      </c>
      <c r="DH50" s="37" t="n">
        <v>146</v>
      </c>
      <c r="DI50" s="37" t="n">
        <v>67</v>
      </c>
      <c r="DJ50" s="37" t="n">
        <v>0</v>
      </c>
      <c r="DK50" s="37" t="n">
        <v>26</v>
      </c>
      <c r="DL50" s="37" t="n">
        <v>0</v>
      </c>
      <c r="DM50" s="37" t="n">
        <v>0</v>
      </c>
      <c r="DN50" s="37" t="n">
        <v>0</v>
      </c>
      <c r="DO50" s="37" t="n">
        <v>0</v>
      </c>
      <c r="DP50" s="37" t="n">
        <v>0</v>
      </c>
      <c r="DQ50" s="37" t="n">
        <v>0</v>
      </c>
      <c r="DR50" s="37" t="n">
        <v>0</v>
      </c>
      <c r="DS50" s="37" t="n">
        <v>0</v>
      </c>
      <c r="DT50" s="37" t="n">
        <v>0</v>
      </c>
      <c r="DU50" s="37" t="n">
        <v>0</v>
      </c>
      <c r="DV50" s="37" t="n">
        <v>0</v>
      </c>
      <c r="DW50" s="37" t="n">
        <v>9752</v>
      </c>
      <c r="DX50" s="37" t="n">
        <v>1986</v>
      </c>
      <c r="DY50" s="37" t="n">
        <v>78</v>
      </c>
      <c r="DZ50" s="37" t="n">
        <v>242</v>
      </c>
      <c r="EA50" s="37" t="n">
        <v>20</v>
      </c>
      <c r="EB50" s="37" t="n">
        <v>394</v>
      </c>
      <c r="EC50" s="37" t="n">
        <v>138</v>
      </c>
      <c r="ED50" s="37" t="n">
        <v>0</v>
      </c>
      <c r="EE50" s="37" t="n">
        <v>2</v>
      </c>
      <c r="EF50" s="37" t="n">
        <v>0</v>
      </c>
      <c r="EG50" s="37" t="n">
        <v>400</v>
      </c>
      <c r="EH50" s="37" t="n">
        <v>307</v>
      </c>
      <c r="EI50" s="37" t="n">
        <v>0</v>
      </c>
      <c r="EJ50" s="37" t="n">
        <v>0</v>
      </c>
      <c r="EK50" s="37" t="n">
        <v>74</v>
      </c>
      <c r="EL50" s="37" t="n">
        <v>24</v>
      </c>
      <c r="EM50" s="37" t="n">
        <v>0</v>
      </c>
      <c r="EN50" s="37" t="n">
        <v>1</v>
      </c>
      <c r="EO50" s="37" t="n">
        <v>0</v>
      </c>
      <c r="EP50" s="37" t="n">
        <v>66</v>
      </c>
      <c r="EQ50" s="37" t="n">
        <v>73</v>
      </c>
      <c r="ER50" s="37" t="n">
        <v>0</v>
      </c>
      <c r="ES50" s="37" t="n">
        <v>11</v>
      </c>
      <c r="ET50" s="37" t="n">
        <v>2</v>
      </c>
      <c r="EU50" s="37" t="n">
        <v>1904</v>
      </c>
      <c r="EV50" s="37" t="n">
        <v>1244</v>
      </c>
      <c r="EW50" s="37" t="n">
        <v>121</v>
      </c>
      <c r="EX50" s="37" t="n">
        <v>81</v>
      </c>
      <c r="EY50" s="37" t="n">
        <v>0</v>
      </c>
      <c r="EZ50" s="37" t="n">
        <v>586</v>
      </c>
      <c r="FA50" s="37" t="n">
        <v>535</v>
      </c>
      <c r="FB50" s="37" t="n">
        <v>0</v>
      </c>
      <c r="FC50" s="37" t="n">
        <v>354</v>
      </c>
      <c r="FD50" s="37" t="n">
        <v>0</v>
      </c>
      <c r="FE50" s="37" t="n">
        <v>36</v>
      </c>
      <c r="FF50" s="37" t="n">
        <v>36</v>
      </c>
      <c r="FG50" s="37" t="n">
        <v>0</v>
      </c>
      <c r="FH50" s="37" t="n">
        <v>26</v>
      </c>
      <c r="FI50" s="37" t="n">
        <v>14</v>
      </c>
      <c r="FJ50" s="37" t="n">
        <v>13130</v>
      </c>
      <c r="FK50" s="37" t="n">
        <v>12330</v>
      </c>
      <c r="FL50" s="37" t="n">
        <v>0</v>
      </c>
      <c r="FM50" s="37" t="n">
        <v>6530</v>
      </c>
      <c r="FN50" s="37" t="n">
        <v>662</v>
      </c>
      <c r="FO50" s="37" t="n">
        <v>13955</v>
      </c>
      <c r="FP50" s="37" t="n">
        <v>12753</v>
      </c>
      <c r="FQ50" s="37" t="n">
        <v>0</v>
      </c>
      <c r="FR50" s="37" t="n">
        <v>6134</v>
      </c>
      <c r="FS50" s="37" t="n">
        <v>497</v>
      </c>
      <c r="FT50" s="37" t="n">
        <v>5702</v>
      </c>
      <c r="FU50" s="37" t="n">
        <v>5079</v>
      </c>
      <c r="FV50" s="37" t="n">
        <v>0</v>
      </c>
      <c r="FW50" s="37" t="n">
        <v>2427</v>
      </c>
      <c r="FX50" s="37" t="n">
        <v>122</v>
      </c>
      <c r="FY50" s="37" t="n">
        <v>8294</v>
      </c>
      <c r="FZ50" s="37" t="n">
        <v>7525</v>
      </c>
      <c r="GA50" s="37" t="n">
        <v>0</v>
      </c>
      <c r="GB50" s="37" t="n">
        <v>1397</v>
      </c>
      <c r="GC50" s="37" t="n">
        <v>0</v>
      </c>
      <c r="GD50" s="37" t="n">
        <v>9662</v>
      </c>
      <c r="GE50" s="37" t="n">
        <v>8257</v>
      </c>
      <c r="GF50" s="37" t="n">
        <v>0</v>
      </c>
      <c r="GG50" s="37" t="n">
        <v>1350</v>
      </c>
      <c r="GH50" s="37" t="n">
        <v>0</v>
      </c>
      <c r="GI50" s="37" t="n">
        <v>193</v>
      </c>
      <c r="GJ50" s="37" t="n">
        <v>113</v>
      </c>
      <c r="GK50" s="37" t="n">
        <v>0</v>
      </c>
      <c r="GL50" s="37" t="n">
        <v>0</v>
      </c>
      <c r="GM50" s="37" t="n">
        <v>0</v>
      </c>
      <c r="GN50" s="37" t="n">
        <v>123</v>
      </c>
      <c r="GO50" s="37" t="n">
        <v>122</v>
      </c>
      <c r="GP50" s="37" t="n">
        <v>0</v>
      </c>
      <c r="GQ50" s="37" t="n">
        <v>0</v>
      </c>
      <c r="GR50" s="37" t="n">
        <v>0</v>
      </c>
      <c r="GS50" s="37" t="n">
        <v>10966</v>
      </c>
      <c r="GT50" s="37" t="n">
        <v>5832</v>
      </c>
      <c r="GU50" s="37" t="n">
        <v>0</v>
      </c>
      <c r="GV50" s="37" t="n">
        <v>0</v>
      </c>
      <c r="GW50" s="37" t="n">
        <v>0</v>
      </c>
      <c r="GX50" s="37" t="n">
        <v>4481</v>
      </c>
      <c r="GY50" s="37" t="n">
        <v>2860</v>
      </c>
      <c r="GZ50" s="37" t="n">
        <v>0</v>
      </c>
      <c r="HA50" s="37" t="n">
        <v>0</v>
      </c>
      <c r="HB50" s="37" t="n">
        <v>0</v>
      </c>
      <c r="HC50" s="37" t="n">
        <v>0</v>
      </c>
      <c r="HD50" s="37" t="n">
        <v>0</v>
      </c>
      <c r="HE50" s="37" t="n">
        <v>0</v>
      </c>
      <c r="HF50" s="37" t="n">
        <v>0</v>
      </c>
      <c r="HG50" s="37" t="n">
        <v>0</v>
      </c>
      <c r="HH50" s="58" t="n">
        <f aca="false">(L50+N50)/B50</f>
        <v>0.861571516267649</v>
      </c>
      <c r="HI50" s="59" t="n">
        <f aca="false">(M50+N50)/B50</f>
        <v>0.775639990091866</v>
      </c>
      <c r="HJ50" s="40" t="n">
        <f aca="false">O50/(E50+F50+G50)</f>
        <v>0.523791631717236</v>
      </c>
      <c r="HK50" s="60" t="n">
        <f aca="false">P50/(F50+G50)</f>
        <v>0.17145171111739</v>
      </c>
      <c r="HL50" s="61" t="n">
        <f aca="false">L50/H50</f>
        <v>1.05258749383608</v>
      </c>
      <c r="HM50" s="62" t="n">
        <f aca="false">M50/I50</f>
        <v>0.918322324793508</v>
      </c>
      <c r="HN50" s="63" t="n">
        <f aca="false">N50/J50</f>
        <v>1.01829268292683</v>
      </c>
      <c r="HO50" s="64" t="n">
        <f aca="false">O50/K50</f>
        <v>0.729835104568958</v>
      </c>
      <c r="HP50" s="65" t="n">
        <f aca="false">(V50+AA50+AF50+FE50+X50+AC50+AH50+FG50)/G50</f>
        <v>0.951843347365735</v>
      </c>
      <c r="HQ50" s="65" t="n">
        <f aca="false">(W50+AB50+AG50+FF50+X50+AC50+AH50+FG50)/G50</f>
        <v>0.99821405791555</v>
      </c>
      <c r="HR50" s="65" t="n">
        <f aca="false">(Y50+AD50+AI50+FH50)/G50</f>
        <v>0.880405663987754</v>
      </c>
      <c r="HS50" s="65" t="n">
        <f aca="false">P50/G50</f>
        <v>1.44750605944636</v>
      </c>
      <c r="HT50" s="65" t="n">
        <f aca="false">(Q50+AK50+AP50+AU50+AZ50+BE50+BJ50+BO50+BT50+BY50+CD50+CN50+CS50+CX50+DC50+DH50+DM50+DR50+DW50+EB50+EG50+EK50+EP50+EU50+EZ50+FJ50+FO50+FT50+S50+AM50+AR50+AW50+BB50+BG50+BL50+BQ50+BV50+CA50+CF50+CP50+CU50+CZ50+DE50+DJ50+DO50+DT50+DY50+ED50+EI50+EM50+ER50+EW50+FB50+FL50+FQ50+FV50)/F50</f>
        <v>0.951152582405057</v>
      </c>
      <c r="HU50" s="65" t="n">
        <f aca="false">(R50+AL50+AQ50+AV50+BA50+BF50+BK50+BP50+BU50+BZ50+CE50+CO50+CT50+CY50+DD50+DI50+DN50+DS50+DX50+EC50+EH50+EL50+EQ50+EV50+FA50+FK50+FP50+FU50+S50+AM50+AR50+AW50+BB50+BG50+BL50+BQ50+BV50+CA50+CF50+CP50+CU50+CZ50+DE50+DJ50+DO50+DT50+DY50+ED50+EI50+EM50+ER50+EW50+FB50+FL50+FQ50+FV50)/F50</f>
        <v>0.888754244303934</v>
      </c>
      <c r="HV50" s="66" t="n">
        <f aca="false">(T50+AN50+AS50+AX50+BC50+BH50+BM50+BR50+BW50+CB50+CG50+CQ50+CV50+DA50+DF50+DK50+DP50+DU50+DZ50+EE50+EJ50+EN50+ES50+EX50+FC50+FM50+FR50+FW50)/F50</f>
        <v>0.536757686025206</v>
      </c>
      <c r="HW50" s="65" t="n">
        <f aca="false">(U50+AO50+AT50)/F50</f>
        <v>0.0545310569066673</v>
      </c>
      <c r="HX50" s="65" t="n">
        <f aca="false">(FY50+GD50)/E50</f>
        <v>0.954750890625831</v>
      </c>
      <c r="HY50" s="65" t="n">
        <f aca="false">(FZ50+GE50)/E50</f>
        <v>0.839155633540703</v>
      </c>
      <c r="HZ50" s="65" t="n">
        <f aca="false">(GB50+GG50)/E50</f>
        <v>0.146062636252459</v>
      </c>
      <c r="IA50" s="65" t="n">
        <f aca="false">(GI50+GN50+GS50+GX50)/D50</f>
        <v>0.778488952104385</v>
      </c>
      <c r="IB50" s="65" t="n">
        <f aca="false">(GJ50+GO50+GT50+GY50)/D50</f>
        <v>0.440878695390208</v>
      </c>
      <c r="IC50" s="46" t="n">
        <f aca="false">HC50/C50</f>
        <v>0</v>
      </c>
      <c r="ID50" s="46" t="n">
        <f aca="false">HD50/C50</f>
        <v>0</v>
      </c>
    </row>
    <row r="51" s="48" customFormat="true" ht="13.8" hidden="false" customHeight="false" outlineLevel="0" collapsed="false">
      <c r="A51" s="49" t="s">
        <v>138</v>
      </c>
      <c r="B51" s="50" t="n">
        <v>14540</v>
      </c>
      <c r="C51" s="29" t="n">
        <v>491</v>
      </c>
      <c r="D51" s="51" t="n">
        <v>1748.2</v>
      </c>
      <c r="E51" s="52" t="n">
        <v>1439.4</v>
      </c>
      <c r="F51" s="53" t="n">
        <v>8526.4</v>
      </c>
      <c r="G51" s="54" t="n">
        <v>1507</v>
      </c>
      <c r="H51" s="55" t="n">
        <v>12599</v>
      </c>
      <c r="I51" s="55" t="n">
        <v>12899</v>
      </c>
      <c r="J51" s="55" t="n">
        <v>130</v>
      </c>
      <c r="K51" s="55" t="n">
        <v>10256</v>
      </c>
      <c r="L51" s="35" t="n">
        <f aca="false">Q51+V51+AA51+AF51+AK51+AP51+AU51+AZ51+BE51+BJ51+BO51+BT51+BY51+CD51+CI51+CN51+CS51+CX51+DC51+DH51+DM51+DR51+DW51+EB51+EB51+EG51+EK51+EP51+EU51+EZ51+FE51+FJ51+FO51+FT51+FY51+GD51+GI51+GN51+GS51+GX51+HC51</f>
        <v>12175</v>
      </c>
      <c r="M51" s="35" t="n">
        <f aca="false">R51+W51+AB51+AG51+AL51+AQ51+AV51+BA51+BF51+BK51+BP51+BU51+BZ51+CE51+CJ51+CO51+CT51+DD51+DI51+DN51+DS51+DX51+EC51+EH51+EL51+EQ51+EV51+FA51+CY51+FK51+FP51+FU51+FZ51+GE51+FF51+GJ51+GO51+GT51+GY51+HD51</f>
        <v>11736</v>
      </c>
      <c r="N51" s="56" t="n">
        <v>136</v>
      </c>
      <c r="O51" s="57" t="n">
        <f aca="false">T51+Y51+AD51+AI51+DZ51+FH51+AN51+AS51+AX51+BC51+BH51+BM51+BR51+BW51+CB51+CG51+CL51+CQ51+CV51+DF51+DK51+DP51+DU51+EE51+EJ51+EN51+ES51+EX51+FC51+FM51+FR51+FW51+GB51+GG51+DA51+GL51+GQ51+GV51+HA51</f>
        <v>7502</v>
      </c>
      <c r="P51" s="57" t="n">
        <f aca="false">U51+Z51+AE51+AJ51+EA51+FI51+AO51+AT51+AY51+BD51+BI51+BN51+BS51+BX51+CC51+CH51+CM51+CR51+CW51+DG51+DL51+DQ51+DV51+EF51+EO51+ET51+EY51+FD51+FN51+FS51+FX51+GC51+GH51+DB51+GM51+GR51+GW51+HB51</f>
        <v>2345</v>
      </c>
      <c r="Q51" s="37" t="n">
        <v>235</v>
      </c>
      <c r="R51" s="37" t="n">
        <v>231</v>
      </c>
      <c r="S51" s="37" t="n">
        <v>3</v>
      </c>
      <c r="T51" s="37" t="n">
        <v>228</v>
      </c>
      <c r="U51" s="37" t="n">
        <v>109</v>
      </c>
      <c r="V51" s="37" t="n">
        <v>232</v>
      </c>
      <c r="W51" s="37" t="n">
        <v>231</v>
      </c>
      <c r="X51" s="37" t="n">
        <v>0</v>
      </c>
      <c r="Y51" s="37" t="n">
        <v>226</v>
      </c>
      <c r="Z51" s="37" t="n">
        <v>157</v>
      </c>
      <c r="AA51" s="37" t="n">
        <v>476</v>
      </c>
      <c r="AB51" s="37" t="n">
        <v>479</v>
      </c>
      <c r="AC51" s="37" t="n">
        <v>0</v>
      </c>
      <c r="AD51" s="37" t="n">
        <v>452</v>
      </c>
      <c r="AE51" s="37" t="n">
        <v>337</v>
      </c>
      <c r="AF51" s="37" t="n">
        <v>834</v>
      </c>
      <c r="AG51" s="37" t="n">
        <v>840</v>
      </c>
      <c r="AH51" s="37" t="n">
        <v>1</v>
      </c>
      <c r="AI51" s="37" t="n">
        <v>772</v>
      </c>
      <c r="AJ51" s="37" t="n">
        <v>466</v>
      </c>
      <c r="AK51" s="37" t="n">
        <v>286</v>
      </c>
      <c r="AL51" s="37" t="n">
        <v>288</v>
      </c>
      <c r="AM51" s="37" t="n">
        <v>8</v>
      </c>
      <c r="AN51" s="37" t="n">
        <v>374</v>
      </c>
      <c r="AO51" s="37" t="n">
        <v>228</v>
      </c>
      <c r="AP51" s="37" t="n">
        <v>377</v>
      </c>
      <c r="AQ51" s="37" t="n">
        <v>387</v>
      </c>
      <c r="AR51" s="37" t="n">
        <v>11</v>
      </c>
      <c r="AS51" s="37" t="n">
        <v>386</v>
      </c>
      <c r="AT51" s="37" t="n">
        <v>236</v>
      </c>
      <c r="AU51" s="37" t="n">
        <v>428</v>
      </c>
      <c r="AV51" s="37" t="n">
        <v>452</v>
      </c>
      <c r="AW51" s="37" t="n">
        <v>51</v>
      </c>
      <c r="AX51" s="37" t="n">
        <v>447</v>
      </c>
      <c r="AY51" s="37" t="n">
        <v>192</v>
      </c>
      <c r="AZ51" s="37" t="n">
        <v>582</v>
      </c>
      <c r="BA51" s="37" t="n">
        <v>597</v>
      </c>
      <c r="BB51" s="37" t="n">
        <v>51</v>
      </c>
      <c r="BC51" s="37" t="n">
        <v>572</v>
      </c>
      <c r="BD51" s="37" t="n">
        <v>222</v>
      </c>
      <c r="BE51" s="37" t="n">
        <v>781</v>
      </c>
      <c r="BF51" s="37" t="n">
        <v>788</v>
      </c>
      <c r="BG51" s="37" t="n">
        <v>0</v>
      </c>
      <c r="BH51" s="37" t="n">
        <v>623</v>
      </c>
      <c r="BI51" s="37" t="n">
        <v>143</v>
      </c>
      <c r="BJ51" s="37" t="n">
        <v>727</v>
      </c>
      <c r="BK51" s="37" t="n">
        <v>765</v>
      </c>
      <c r="BL51" s="37" t="n">
        <v>0</v>
      </c>
      <c r="BM51" s="37" t="n">
        <v>597</v>
      </c>
      <c r="BN51" s="37" t="n">
        <v>104</v>
      </c>
      <c r="BO51" s="37" t="n">
        <v>282</v>
      </c>
      <c r="BP51" s="37" t="n">
        <v>270</v>
      </c>
      <c r="BQ51" s="37" t="n">
        <v>3</v>
      </c>
      <c r="BR51" s="37" t="n">
        <v>124</v>
      </c>
      <c r="BS51" s="37" t="n">
        <v>0</v>
      </c>
      <c r="BT51" s="37" t="n">
        <v>0</v>
      </c>
      <c r="BU51" s="37" t="n">
        <v>0</v>
      </c>
      <c r="BV51" s="37" t="n">
        <v>0</v>
      </c>
      <c r="BW51" s="37" t="n">
        <v>0</v>
      </c>
      <c r="BX51" s="37" t="n">
        <v>0</v>
      </c>
      <c r="BY51" s="37" t="n">
        <v>0</v>
      </c>
      <c r="BZ51" s="37" t="n">
        <v>0</v>
      </c>
      <c r="CA51" s="37" t="n">
        <v>0</v>
      </c>
      <c r="CB51" s="37" t="n">
        <v>0</v>
      </c>
      <c r="CC51" s="37" t="n">
        <v>0</v>
      </c>
      <c r="CD51" s="37" t="n">
        <v>1</v>
      </c>
      <c r="CE51" s="37" t="n">
        <v>1</v>
      </c>
      <c r="CF51" s="37" t="n">
        <v>0</v>
      </c>
      <c r="CG51" s="37" t="n">
        <v>0</v>
      </c>
      <c r="CH51" s="37" t="n">
        <v>0</v>
      </c>
      <c r="CI51" s="37" t="n">
        <v>0</v>
      </c>
      <c r="CJ51" s="37" t="n">
        <v>0</v>
      </c>
      <c r="CK51" s="37" t="n">
        <v>0</v>
      </c>
      <c r="CL51" s="37" t="n">
        <v>0</v>
      </c>
      <c r="CM51" s="37" t="n">
        <v>0</v>
      </c>
      <c r="CN51" s="37" t="n">
        <v>0</v>
      </c>
      <c r="CO51" s="37" t="n">
        <v>0</v>
      </c>
      <c r="CP51" s="37" t="n">
        <v>0</v>
      </c>
      <c r="CQ51" s="37" t="n">
        <v>0</v>
      </c>
      <c r="CR51" s="37" t="n">
        <v>0</v>
      </c>
      <c r="CS51" s="37" t="n">
        <v>255</v>
      </c>
      <c r="CT51" s="37" t="n">
        <v>220</v>
      </c>
      <c r="CU51" s="37" t="n">
        <v>0</v>
      </c>
      <c r="CV51" s="37" t="n">
        <v>62</v>
      </c>
      <c r="CW51" s="37" t="n">
        <v>1</v>
      </c>
      <c r="CX51" s="37" t="n">
        <v>37</v>
      </c>
      <c r="CY51" s="37" t="n">
        <v>10</v>
      </c>
      <c r="CZ51" s="37" t="n">
        <v>0</v>
      </c>
      <c r="DA51" s="37" t="n">
        <v>3</v>
      </c>
      <c r="DB51" s="37" t="n">
        <v>0</v>
      </c>
      <c r="DC51" s="37" t="n">
        <v>115</v>
      </c>
      <c r="DD51" s="37" t="n">
        <v>108</v>
      </c>
      <c r="DE51" s="37" t="n">
        <v>0</v>
      </c>
      <c r="DF51" s="37" t="n">
        <v>45</v>
      </c>
      <c r="DG51" s="37" t="n">
        <v>1</v>
      </c>
      <c r="DH51" s="37" t="n">
        <v>33</v>
      </c>
      <c r="DI51" s="37" t="n">
        <v>32</v>
      </c>
      <c r="DJ51" s="37" t="n">
        <v>0</v>
      </c>
      <c r="DK51" s="37" t="n">
        <v>4</v>
      </c>
      <c r="DL51" s="37" t="n">
        <v>0</v>
      </c>
      <c r="DM51" s="37" t="n">
        <v>0</v>
      </c>
      <c r="DN51" s="37" t="n">
        <v>0</v>
      </c>
      <c r="DO51" s="37" t="n">
        <v>0</v>
      </c>
      <c r="DP51" s="37" t="n">
        <v>0</v>
      </c>
      <c r="DQ51" s="37" t="n">
        <v>0</v>
      </c>
      <c r="DR51" s="37" t="n">
        <v>0</v>
      </c>
      <c r="DS51" s="37" t="n">
        <v>0</v>
      </c>
      <c r="DT51" s="37" t="n">
        <v>0</v>
      </c>
      <c r="DU51" s="37" t="n">
        <v>0</v>
      </c>
      <c r="DV51" s="37" t="n">
        <v>0</v>
      </c>
      <c r="DW51" s="37" t="n">
        <v>1156</v>
      </c>
      <c r="DX51" s="37" t="n">
        <v>978</v>
      </c>
      <c r="DY51" s="37" t="n">
        <v>8</v>
      </c>
      <c r="DZ51" s="37" t="n">
        <v>538</v>
      </c>
      <c r="EA51" s="37" t="n">
        <v>0</v>
      </c>
      <c r="EB51" s="37" t="n">
        <v>9</v>
      </c>
      <c r="EC51" s="37" t="n">
        <v>9</v>
      </c>
      <c r="ED51" s="37" t="n">
        <v>0</v>
      </c>
      <c r="EE51" s="37" t="n">
        <v>3</v>
      </c>
      <c r="EF51" s="37" t="n">
        <v>0</v>
      </c>
      <c r="EG51" s="37" t="n">
        <v>8</v>
      </c>
      <c r="EH51" s="37" t="n">
        <v>8</v>
      </c>
      <c r="EI51" s="37" t="n">
        <v>0</v>
      </c>
      <c r="EJ51" s="37" t="n">
        <v>0</v>
      </c>
      <c r="EK51" s="37" t="n">
        <v>0</v>
      </c>
      <c r="EL51" s="37" t="n">
        <v>0</v>
      </c>
      <c r="EM51" s="37" t="n">
        <v>0</v>
      </c>
      <c r="EN51" s="37" t="n">
        <v>0</v>
      </c>
      <c r="EO51" s="37" t="n">
        <v>0</v>
      </c>
      <c r="EP51" s="37" t="n">
        <v>0</v>
      </c>
      <c r="EQ51" s="37" t="n">
        <v>0</v>
      </c>
      <c r="ER51" s="37" t="n">
        <v>0</v>
      </c>
      <c r="ES51" s="37" t="n">
        <v>0</v>
      </c>
      <c r="ET51" s="37" t="n">
        <v>0</v>
      </c>
      <c r="EU51" s="37" t="n">
        <v>54</v>
      </c>
      <c r="EV51" s="37" t="n">
        <v>53</v>
      </c>
      <c r="EW51" s="37" t="n">
        <v>0</v>
      </c>
      <c r="EX51" s="37" t="n">
        <v>31</v>
      </c>
      <c r="EY51" s="37" t="n">
        <v>0</v>
      </c>
      <c r="EZ51" s="37" t="n">
        <v>16</v>
      </c>
      <c r="FA51" s="37" t="n">
        <v>13</v>
      </c>
      <c r="FB51" s="37" t="n">
        <v>0</v>
      </c>
      <c r="FC51" s="37" t="n">
        <v>9</v>
      </c>
      <c r="FD51" s="37" t="n">
        <v>0</v>
      </c>
      <c r="FE51" s="37" t="n">
        <v>0</v>
      </c>
      <c r="FF51" s="37" t="n">
        <v>0</v>
      </c>
      <c r="FG51" s="37" t="n">
        <v>0</v>
      </c>
      <c r="FH51" s="37" t="n">
        <v>0</v>
      </c>
      <c r="FI51" s="37" t="n">
        <v>0</v>
      </c>
      <c r="FJ51" s="37" t="n">
        <v>792</v>
      </c>
      <c r="FK51" s="37" t="n">
        <v>769</v>
      </c>
      <c r="FL51" s="37" t="n">
        <v>0</v>
      </c>
      <c r="FM51" s="37" t="n">
        <v>573</v>
      </c>
      <c r="FN51" s="37" t="n">
        <v>58</v>
      </c>
      <c r="FO51" s="37" t="n">
        <v>955</v>
      </c>
      <c r="FP51" s="37" t="n">
        <v>967</v>
      </c>
      <c r="FQ51" s="37" t="n">
        <v>0</v>
      </c>
      <c r="FR51" s="37" t="n">
        <v>611</v>
      </c>
      <c r="FS51" s="37" t="n">
        <v>76</v>
      </c>
      <c r="FT51" s="37" t="n">
        <v>441</v>
      </c>
      <c r="FU51" s="37" t="n">
        <v>396</v>
      </c>
      <c r="FV51" s="37" t="n">
        <v>0</v>
      </c>
      <c r="FW51" s="37" t="n">
        <v>247</v>
      </c>
      <c r="FX51" s="37" t="n">
        <v>15</v>
      </c>
      <c r="FY51" s="37" t="n">
        <v>744</v>
      </c>
      <c r="FZ51" s="37" t="n">
        <v>747</v>
      </c>
      <c r="GA51" s="37" t="n">
        <v>0</v>
      </c>
      <c r="GB51" s="37" t="n">
        <v>330</v>
      </c>
      <c r="GC51" s="37" t="n">
        <v>0</v>
      </c>
      <c r="GD51" s="37" t="n">
        <v>758</v>
      </c>
      <c r="GE51" s="37" t="n">
        <v>697</v>
      </c>
      <c r="GF51" s="37" t="n">
        <v>0</v>
      </c>
      <c r="GG51" s="37" t="n">
        <v>245</v>
      </c>
      <c r="GH51" s="37" t="n">
        <v>0</v>
      </c>
      <c r="GI51" s="37" t="n">
        <v>21</v>
      </c>
      <c r="GJ51" s="37" t="n">
        <v>5</v>
      </c>
      <c r="GK51" s="37" t="n">
        <v>0</v>
      </c>
      <c r="GL51" s="37" t="n">
        <v>0</v>
      </c>
      <c r="GM51" s="37" t="n">
        <v>0</v>
      </c>
      <c r="GN51" s="37" t="n">
        <v>7</v>
      </c>
      <c r="GO51" s="37" t="n">
        <v>9</v>
      </c>
      <c r="GP51" s="37" t="n">
        <v>0</v>
      </c>
      <c r="GQ51" s="37" t="n">
        <v>0</v>
      </c>
      <c r="GR51" s="37" t="n">
        <v>0</v>
      </c>
      <c r="GS51" s="37" t="n">
        <v>1122</v>
      </c>
      <c r="GT51" s="37" t="n">
        <v>1004</v>
      </c>
      <c r="GU51" s="37" t="n">
        <v>0</v>
      </c>
      <c r="GV51" s="37" t="n">
        <v>0</v>
      </c>
      <c r="GW51" s="37" t="n">
        <v>0</v>
      </c>
      <c r="GX51" s="37" t="n">
        <v>402</v>
      </c>
      <c r="GY51" s="37" t="n">
        <v>382</v>
      </c>
      <c r="GZ51" s="37" t="n">
        <v>0</v>
      </c>
      <c r="HA51" s="37" t="n">
        <v>0</v>
      </c>
      <c r="HB51" s="37" t="n">
        <v>0</v>
      </c>
      <c r="HC51" s="37" t="n">
        <v>0</v>
      </c>
      <c r="HD51" s="37" t="n">
        <v>0</v>
      </c>
      <c r="HE51" s="37" t="n">
        <v>0</v>
      </c>
      <c r="HF51" s="37" t="n">
        <v>0</v>
      </c>
      <c r="HG51" s="37" t="n">
        <v>0</v>
      </c>
      <c r="HH51" s="58" t="n">
        <f aca="false">(L51+N51)/B51</f>
        <v>0.846698762035763</v>
      </c>
      <c r="HI51" s="59" t="n">
        <f aca="false">(M51+N51)/B51</f>
        <v>0.816506189821183</v>
      </c>
      <c r="HJ51" s="40" t="n">
        <f aca="false">O51/(E51+F51+G51)</f>
        <v>0.653894428561467</v>
      </c>
      <c r="HK51" s="60" t="n">
        <f aca="false">P51/(F51+G51)</f>
        <v>0.233719377279885</v>
      </c>
      <c r="HL51" s="61" t="n">
        <f aca="false">L51/H51</f>
        <v>0.966346535439321</v>
      </c>
      <c r="HM51" s="62" t="n">
        <f aca="false">M51/I51</f>
        <v>0.909837971935809</v>
      </c>
      <c r="HN51" s="63" t="n">
        <f aca="false">N51/J51</f>
        <v>1.04615384615385</v>
      </c>
      <c r="HO51" s="64" t="n">
        <f aca="false">O51/K51</f>
        <v>0.731474258970359</v>
      </c>
      <c r="HP51" s="65" t="n">
        <f aca="false">(V51+AA51+AF51+FE51+X51+AC51+AH51+FG51)/G51</f>
        <v>1.02388852023889</v>
      </c>
      <c r="HQ51" s="65" t="n">
        <f aca="false">(W51+AB51+AG51+FF51+X51+AC51+AH51+FG51)/G51</f>
        <v>1.02919708029197</v>
      </c>
      <c r="HR51" s="65" t="n">
        <f aca="false">(Y51+AD51+AI51+FH51)/G51</f>
        <v>0.962176509621765</v>
      </c>
      <c r="HS51" s="65" t="n">
        <f aca="false">P51/G51</f>
        <v>1.55607166556072</v>
      </c>
      <c r="HT51" s="65" t="n">
        <f aca="false">(Q51+AK51+AP51+AU51+AZ51+BE51+BJ51+BO51+BT51+BY51+CD51+CN51+CS51+CX51+DC51+DH51+DM51+DR51+DW51+EB51+EG51+EK51+EP51+EU51+EZ51+FJ51+FO51+FT51+S51+AM51+AR51+AW51+BB51+BG51+BL51+BQ51+BV51+CA51+CF51+CP51+CU51+CZ51+DE51+DJ51+DO51+DT51+DY51+ED51+EI51+EM51+ER51+EW51+FB51+FL51+FQ51+FV51)/F51</f>
        <v>0.903663914430475</v>
      </c>
      <c r="HU51" s="65" t="n">
        <f aca="false">(R51+AL51+AQ51+AV51+BA51+BF51+BK51+BP51+BU51+BZ51+CE51+CO51+CT51+CY51+DD51+DI51+DN51+DS51+DX51+EC51+EH51+EL51+EQ51+EV51+FA51+FK51+FP51+FU51+S51+AM51+AR51+AW51+BB51+BG51+BL51+BQ51+BV51+CA51+CF51+CP51+CU51+CZ51+DE51+DJ51+DO51+DT51+DY51+ED51+EI51+EM51+ER51+EW51+FB51+FL51+FQ51+FV51)/F51</f>
        <v>0.876923437793207</v>
      </c>
      <c r="HV51" s="66" t="n">
        <f aca="false">(T51+AN51+AS51+AX51+BC51+BH51+BM51+BR51+BW51+CB51+CG51+CQ51+CV51+DA51+DF51+DK51+DP51+DU51+DZ51+EE51+EJ51+EN51+ES51+EX51+FC51+FM51+FR51+FW51)/F51</f>
        <v>0.64235785325577</v>
      </c>
      <c r="HW51" s="65" t="n">
        <f aca="false">(U51+AO51+AT51)/F51</f>
        <v>0.0672030399699756</v>
      </c>
      <c r="HX51" s="65" t="n">
        <f aca="false">(FY51+GD51)/E51</f>
        <v>1.04349034319856</v>
      </c>
      <c r="HY51" s="65" t="n">
        <f aca="false">(FZ51+GE51)/E51</f>
        <v>1.00319577601779</v>
      </c>
      <c r="HZ51" s="65" t="n">
        <f aca="false">(GB51+GG51)/E51</f>
        <v>0.399472002223148</v>
      </c>
      <c r="IA51" s="65" t="n">
        <f aca="false">(GI51+GN51+GS51+GX51)/D51</f>
        <v>0.887770278000229</v>
      </c>
      <c r="IB51" s="65" t="n">
        <f aca="false">(GJ51+GO51+GT51+GY51)/D51</f>
        <v>0.80082370438165</v>
      </c>
      <c r="IC51" s="46" t="n">
        <f aca="false">HC51/C51</f>
        <v>0</v>
      </c>
      <c r="ID51" s="46" t="n">
        <f aca="false">HD51/C51</f>
        <v>0</v>
      </c>
    </row>
    <row r="52" s="48" customFormat="true" ht="13.8" hidden="false" customHeight="false" outlineLevel="0" collapsed="false">
      <c r="A52" s="49" t="s">
        <v>139</v>
      </c>
      <c r="B52" s="50" t="n">
        <v>3285</v>
      </c>
      <c r="C52" s="29" t="n">
        <v>78</v>
      </c>
      <c r="D52" s="51" t="n">
        <v>334</v>
      </c>
      <c r="E52" s="52" t="n">
        <v>271.2</v>
      </c>
      <c r="F52" s="53" t="n">
        <v>2019.8</v>
      </c>
      <c r="G52" s="54" t="n">
        <v>431</v>
      </c>
      <c r="H52" s="55" t="n">
        <v>2848</v>
      </c>
      <c r="I52" s="55" t="n">
        <f aca="false">30+2820</f>
        <v>2850</v>
      </c>
      <c r="J52" s="55" t="n">
        <v>40</v>
      </c>
      <c r="K52" s="55" t="n">
        <f aca="false">30+2255</f>
        <v>2285</v>
      </c>
      <c r="L52" s="35" t="n">
        <f aca="false">Q52+V52+AA52+AF52+AK52+AP52+AU52+AZ52+BE52+BJ52+BO52+BT52+BY52+CD52+CI52+CN52+CS52+CX52+DC52+DH52+DM52+DR52+DW52+EB52+EB52+EG52+EK52+EP52+EU52+EZ52+FE52+FJ52+FO52+FT52+FY52+GD52+GI52+GN52+GS52+GX52+HC52</f>
        <v>2680</v>
      </c>
      <c r="M52" s="35" t="n">
        <f aca="false">R52+W52+AB52+AG52+AL52+AQ52+AV52+BA52+BF52+BK52+BP52+BU52+BZ52+CE52+CJ52+CO52+CT52+DD52+DI52+DN52+DS52+DX52+EC52+EH52+EL52+EQ52+EV52+FA52+CY52+FK52+FP52+FU52+FZ52+GE52+FF52+GJ52+GO52+GT52+GY52+HD52</f>
        <v>2624</v>
      </c>
      <c r="N52" s="56" t="n">
        <v>42</v>
      </c>
      <c r="O52" s="57" t="n">
        <f aca="false">T52+Y52+AD52+AI52+DZ52+FH52+AN52+AS52+AX52+BC52+BH52+BM52+BR52+BW52+CB52+CG52+CL52+CQ52+CV52+DF52+DK52+DP52+DU52+EE52+EJ52+EN52+ES52+EX52+FC52+FM52+FR52+FW52+GB52+GG52+DA52+GL52+GQ52+GV52+HA52</f>
        <v>1673</v>
      </c>
      <c r="P52" s="57" t="n">
        <f aca="false">U52+Z52+AE52+AJ52+EA52+FI52+AO52+AT52+AY52+BD52+BI52+BN52+BS52+BX52+CC52+CH52+CM52+CR52+CW52+DG52+DL52+DQ52+DV52+EF52+EO52+ET52+EY52+FD52+FN52+FS52+FX52+GC52+GH52+DB52+GM52+GR52+GW52+HB52</f>
        <v>544</v>
      </c>
      <c r="Q52" s="37" t="n">
        <v>93</v>
      </c>
      <c r="R52" s="37" t="n">
        <v>93</v>
      </c>
      <c r="S52" s="37" t="n">
        <v>5</v>
      </c>
      <c r="T52" s="37" t="n">
        <v>78</v>
      </c>
      <c r="U52" s="37" t="n">
        <v>32</v>
      </c>
      <c r="V52" s="37" t="n">
        <v>69</v>
      </c>
      <c r="W52" s="37" t="n">
        <v>69</v>
      </c>
      <c r="X52" s="37" t="n">
        <v>0</v>
      </c>
      <c r="Y52" s="37" t="n">
        <v>80</v>
      </c>
      <c r="Z52" s="37" t="n">
        <v>54</v>
      </c>
      <c r="AA52" s="37" t="n">
        <v>147</v>
      </c>
      <c r="AB52" s="37" t="n">
        <v>146</v>
      </c>
      <c r="AC52" s="37" t="n">
        <v>0</v>
      </c>
      <c r="AD52" s="37" t="n">
        <v>148</v>
      </c>
      <c r="AE52" s="37" t="n">
        <v>97</v>
      </c>
      <c r="AF52" s="37" t="n">
        <v>224</v>
      </c>
      <c r="AG52" s="37" t="n">
        <v>223</v>
      </c>
      <c r="AH52" s="37" t="n">
        <v>1</v>
      </c>
      <c r="AI52" s="37" t="n">
        <v>237</v>
      </c>
      <c r="AJ52" s="37" t="n">
        <v>118</v>
      </c>
      <c r="AK52" s="37" t="n">
        <v>76</v>
      </c>
      <c r="AL52" s="37" t="n">
        <v>78</v>
      </c>
      <c r="AM52" s="37" t="n">
        <v>0</v>
      </c>
      <c r="AN52" s="37" t="n">
        <v>114</v>
      </c>
      <c r="AO52" s="37" t="n">
        <v>52</v>
      </c>
      <c r="AP52" s="37" t="n">
        <v>84</v>
      </c>
      <c r="AQ52" s="37" t="n">
        <v>84</v>
      </c>
      <c r="AR52" s="37" t="n">
        <v>1</v>
      </c>
      <c r="AS52" s="37" t="n">
        <v>116</v>
      </c>
      <c r="AT52" s="37" t="n">
        <v>37</v>
      </c>
      <c r="AU52" s="37" t="n">
        <v>102</v>
      </c>
      <c r="AV52" s="37" t="n">
        <v>105</v>
      </c>
      <c r="AW52" s="37" t="n">
        <v>8</v>
      </c>
      <c r="AX52" s="37" t="n">
        <v>124</v>
      </c>
      <c r="AY52" s="37" t="n">
        <v>38</v>
      </c>
      <c r="AZ52" s="37" t="n">
        <v>112</v>
      </c>
      <c r="BA52" s="37" t="n">
        <v>114</v>
      </c>
      <c r="BB52" s="37" t="n">
        <v>11</v>
      </c>
      <c r="BC52" s="37" t="n">
        <v>118</v>
      </c>
      <c r="BD52" s="37" t="n">
        <v>45</v>
      </c>
      <c r="BE52" s="37" t="n">
        <v>136</v>
      </c>
      <c r="BF52" s="37" t="n">
        <v>134</v>
      </c>
      <c r="BG52" s="37" t="n">
        <v>0</v>
      </c>
      <c r="BH52" s="37" t="n">
        <v>111</v>
      </c>
      <c r="BI52" s="37" t="n">
        <v>15</v>
      </c>
      <c r="BJ52" s="37" t="n">
        <v>159</v>
      </c>
      <c r="BK52" s="37" t="n">
        <v>159</v>
      </c>
      <c r="BL52" s="37" t="n">
        <v>0</v>
      </c>
      <c r="BM52" s="37" t="n">
        <v>128</v>
      </c>
      <c r="BN52" s="37" t="n">
        <v>17</v>
      </c>
      <c r="BO52" s="37" t="n">
        <v>60</v>
      </c>
      <c r="BP52" s="37" t="n">
        <v>57</v>
      </c>
      <c r="BQ52" s="37" t="n">
        <v>8</v>
      </c>
      <c r="BR52" s="37" t="n">
        <v>14</v>
      </c>
      <c r="BS52" s="37" t="n">
        <v>0</v>
      </c>
      <c r="BT52" s="37" t="n">
        <v>0</v>
      </c>
      <c r="BU52" s="37" t="n">
        <v>0</v>
      </c>
      <c r="BV52" s="37" t="n">
        <v>0</v>
      </c>
      <c r="BW52" s="37" t="n">
        <v>0</v>
      </c>
      <c r="BX52" s="37" t="n">
        <v>0</v>
      </c>
      <c r="BY52" s="37" t="n">
        <v>0</v>
      </c>
      <c r="BZ52" s="37" t="n">
        <v>0</v>
      </c>
      <c r="CA52" s="37" t="n">
        <v>0</v>
      </c>
      <c r="CB52" s="37" t="n">
        <v>0</v>
      </c>
      <c r="CC52" s="37" t="n">
        <v>0</v>
      </c>
      <c r="CD52" s="37" t="n">
        <v>0</v>
      </c>
      <c r="CE52" s="37" t="n">
        <v>0</v>
      </c>
      <c r="CF52" s="37" t="n">
        <v>0</v>
      </c>
      <c r="CG52" s="37" t="n">
        <v>0</v>
      </c>
      <c r="CH52" s="37" t="n">
        <v>0</v>
      </c>
      <c r="CI52" s="37" t="n">
        <v>0</v>
      </c>
      <c r="CJ52" s="37" t="n">
        <v>0</v>
      </c>
      <c r="CK52" s="37" t="n">
        <v>0</v>
      </c>
      <c r="CL52" s="37" t="n">
        <v>0</v>
      </c>
      <c r="CM52" s="37" t="n">
        <v>0</v>
      </c>
      <c r="CN52" s="37" t="n">
        <v>0</v>
      </c>
      <c r="CO52" s="37" t="n">
        <v>0</v>
      </c>
      <c r="CP52" s="37" t="n">
        <v>0</v>
      </c>
      <c r="CQ52" s="37" t="n">
        <v>0</v>
      </c>
      <c r="CR52" s="37" t="n">
        <v>0</v>
      </c>
      <c r="CS52" s="37" t="n">
        <v>48</v>
      </c>
      <c r="CT52" s="37" t="n">
        <v>48</v>
      </c>
      <c r="CU52" s="37" t="n">
        <v>0</v>
      </c>
      <c r="CV52" s="37" t="n">
        <v>5</v>
      </c>
      <c r="CW52" s="37" t="n">
        <v>0</v>
      </c>
      <c r="CX52" s="37" t="n">
        <v>15</v>
      </c>
      <c r="CY52" s="37" t="n">
        <v>15</v>
      </c>
      <c r="CZ52" s="37" t="n">
        <v>0</v>
      </c>
      <c r="DA52" s="37" t="n">
        <v>0</v>
      </c>
      <c r="DB52" s="37" t="n">
        <v>0</v>
      </c>
      <c r="DC52" s="37" t="n">
        <v>23</v>
      </c>
      <c r="DD52" s="37" t="n">
        <v>23</v>
      </c>
      <c r="DE52" s="37" t="n">
        <v>0</v>
      </c>
      <c r="DF52" s="37" t="n">
        <v>6</v>
      </c>
      <c r="DG52" s="37" t="n">
        <v>3</v>
      </c>
      <c r="DH52" s="37" t="n">
        <v>2</v>
      </c>
      <c r="DI52" s="37" t="n">
        <v>2</v>
      </c>
      <c r="DJ52" s="37" t="n">
        <v>0</v>
      </c>
      <c r="DK52" s="37" t="n">
        <v>0</v>
      </c>
      <c r="DL52" s="37" t="n">
        <v>0</v>
      </c>
      <c r="DM52" s="37" t="n">
        <v>0</v>
      </c>
      <c r="DN52" s="37" t="n">
        <v>0</v>
      </c>
      <c r="DO52" s="37" t="n">
        <v>0</v>
      </c>
      <c r="DP52" s="37" t="n">
        <v>0</v>
      </c>
      <c r="DQ52" s="37" t="n">
        <v>0</v>
      </c>
      <c r="DR52" s="37" t="n">
        <v>0</v>
      </c>
      <c r="DS52" s="37" t="n">
        <v>0</v>
      </c>
      <c r="DT52" s="37" t="n">
        <v>0</v>
      </c>
      <c r="DU52" s="37" t="n">
        <v>0</v>
      </c>
      <c r="DV52" s="37" t="n">
        <v>0</v>
      </c>
      <c r="DW52" s="37" t="n">
        <v>320</v>
      </c>
      <c r="DX52" s="37" t="n">
        <v>320</v>
      </c>
      <c r="DY52" s="37" t="n">
        <v>6</v>
      </c>
      <c r="DZ52" s="37" t="n">
        <v>83</v>
      </c>
      <c r="EA52" s="37" t="n">
        <v>0</v>
      </c>
      <c r="EB52" s="37" t="n">
        <v>1</v>
      </c>
      <c r="EC52" s="37" t="n">
        <v>1</v>
      </c>
      <c r="ED52" s="37" t="n">
        <v>0</v>
      </c>
      <c r="EE52" s="37" t="n">
        <v>0</v>
      </c>
      <c r="EF52" s="37" t="n">
        <v>0</v>
      </c>
      <c r="EG52" s="37" t="n">
        <v>9</v>
      </c>
      <c r="EH52" s="37" t="n">
        <v>9</v>
      </c>
      <c r="EI52" s="37" t="n">
        <v>1</v>
      </c>
      <c r="EJ52" s="37" t="n">
        <v>0</v>
      </c>
      <c r="EK52" s="37" t="n">
        <v>2</v>
      </c>
      <c r="EL52" s="37" t="n">
        <v>2</v>
      </c>
      <c r="EM52" s="37" t="n">
        <v>0</v>
      </c>
      <c r="EN52" s="37" t="n">
        <v>0</v>
      </c>
      <c r="EO52" s="37" t="n">
        <v>0</v>
      </c>
      <c r="EP52" s="37" t="n">
        <v>0</v>
      </c>
      <c r="EQ52" s="37" t="n">
        <v>0</v>
      </c>
      <c r="ER52" s="37" t="n">
        <v>0</v>
      </c>
      <c r="ES52" s="37" t="n">
        <v>0</v>
      </c>
      <c r="ET52" s="37" t="n">
        <v>0</v>
      </c>
      <c r="EU52" s="37" t="n">
        <v>2</v>
      </c>
      <c r="EV52" s="37" t="n">
        <v>2</v>
      </c>
      <c r="EW52" s="37" t="n">
        <v>1</v>
      </c>
      <c r="EX52" s="37" t="n">
        <v>1</v>
      </c>
      <c r="EY52" s="37" t="n">
        <v>0</v>
      </c>
      <c r="EZ52" s="37" t="n">
        <v>7</v>
      </c>
      <c r="FA52" s="37" t="n">
        <v>7</v>
      </c>
      <c r="FB52" s="37" t="n">
        <v>0</v>
      </c>
      <c r="FC52" s="37" t="n">
        <v>2</v>
      </c>
      <c r="FD52" s="37" t="n">
        <v>0</v>
      </c>
      <c r="FE52" s="37" t="n">
        <v>0</v>
      </c>
      <c r="FF52" s="37" t="n">
        <v>0</v>
      </c>
      <c r="FG52" s="37" t="n">
        <v>0</v>
      </c>
      <c r="FH52" s="37" t="n">
        <v>0</v>
      </c>
      <c r="FI52" s="37" t="n">
        <v>0</v>
      </c>
      <c r="FJ52" s="37" t="n">
        <v>146</v>
      </c>
      <c r="FK52" s="37" t="n">
        <v>147</v>
      </c>
      <c r="FL52" s="37" t="n">
        <v>0</v>
      </c>
      <c r="FM52" s="37" t="n">
        <v>114</v>
      </c>
      <c r="FN52" s="37" t="n">
        <v>16</v>
      </c>
      <c r="FO52" s="37" t="n">
        <v>168</v>
      </c>
      <c r="FP52" s="37" t="n">
        <v>163</v>
      </c>
      <c r="FQ52" s="37" t="n">
        <v>0</v>
      </c>
      <c r="FR52" s="37" t="n">
        <v>98</v>
      </c>
      <c r="FS52" s="37" t="n">
        <v>17</v>
      </c>
      <c r="FT52" s="37" t="n">
        <v>63</v>
      </c>
      <c r="FU52" s="37" t="n">
        <v>58</v>
      </c>
      <c r="FV52" s="37" t="n">
        <v>0</v>
      </c>
      <c r="FW52" s="37" t="n">
        <v>42</v>
      </c>
      <c r="FX52" s="37" t="n">
        <v>3</v>
      </c>
      <c r="FY52" s="37" t="n">
        <v>137</v>
      </c>
      <c r="FZ52" s="37" t="n">
        <v>138</v>
      </c>
      <c r="GA52" s="37" t="n">
        <v>0</v>
      </c>
      <c r="GB52" s="37" t="n">
        <v>34</v>
      </c>
      <c r="GC52" s="37" t="n">
        <v>0</v>
      </c>
      <c r="GD52" s="37" t="n">
        <v>139</v>
      </c>
      <c r="GE52" s="37" t="n">
        <v>137</v>
      </c>
      <c r="GF52" s="37" t="n">
        <v>0</v>
      </c>
      <c r="GG52" s="37" t="n">
        <v>20</v>
      </c>
      <c r="GH52" s="37" t="n">
        <v>0</v>
      </c>
      <c r="GI52" s="37" t="n">
        <v>6</v>
      </c>
      <c r="GJ52" s="37" t="n">
        <v>5</v>
      </c>
      <c r="GK52" s="37" t="n">
        <v>0</v>
      </c>
      <c r="GL52" s="37" t="n">
        <v>0</v>
      </c>
      <c r="GM52" s="37" t="n">
        <v>0</v>
      </c>
      <c r="GN52" s="37" t="n">
        <v>5</v>
      </c>
      <c r="GO52" s="37" t="n">
        <v>5</v>
      </c>
      <c r="GP52" s="37" t="n">
        <v>0</v>
      </c>
      <c r="GQ52" s="37" t="n">
        <v>0</v>
      </c>
      <c r="GR52" s="37" t="n">
        <v>0</v>
      </c>
      <c r="GS52" s="37" t="n">
        <v>213</v>
      </c>
      <c r="GT52" s="37" t="n">
        <v>189</v>
      </c>
      <c r="GU52" s="37" t="n">
        <v>0</v>
      </c>
      <c r="GV52" s="37" t="n">
        <v>0</v>
      </c>
      <c r="GW52" s="37" t="n">
        <v>0</v>
      </c>
      <c r="GX52" s="37" t="n">
        <v>91</v>
      </c>
      <c r="GY52" s="37" t="n">
        <v>91</v>
      </c>
      <c r="GZ52" s="37" t="n">
        <v>0</v>
      </c>
      <c r="HA52" s="37" t="n">
        <v>0</v>
      </c>
      <c r="HB52" s="37" t="n">
        <v>0</v>
      </c>
      <c r="HC52" s="37" t="n">
        <v>20</v>
      </c>
      <c r="HD52" s="37" t="n">
        <v>0</v>
      </c>
      <c r="HE52" s="37" t="n">
        <v>0</v>
      </c>
      <c r="HF52" s="37" t="n">
        <v>0</v>
      </c>
      <c r="HG52" s="37" t="n">
        <v>0</v>
      </c>
      <c r="HH52" s="58" t="n">
        <f aca="false">(L52+N52)/B52</f>
        <v>0.828614916286149</v>
      </c>
      <c r="HI52" s="59" t="n">
        <f aca="false">(M52+N52)/B52</f>
        <v>0.811567732115677</v>
      </c>
      <c r="HJ52" s="40" t="n">
        <f aca="false">O52/(E52+F52+G52)</f>
        <v>0.614621601763409</v>
      </c>
      <c r="HK52" s="60" t="n">
        <f aca="false">P52/(F52+G52)</f>
        <v>0.221968336869594</v>
      </c>
      <c r="HL52" s="61" t="n">
        <f aca="false">L52/H52</f>
        <v>0.941011235955056</v>
      </c>
      <c r="HM52" s="62" t="n">
        <f aca="false">M52/I52</f>
        <v>0.920701754385965</v>
      </c>
      <c r="HN52" s="63" t="n">
        <f aca="false">N52/J52</f>
        <v>1.05</v>
      </c>
      <c r="HO52" s="64" t="n">
        <f aca="false">O52/K52</f>
        <v>0.732166301969365</v>
      </c>
      <c r="HP52" s="65" t="n">
        <f aca="false">(V52+AA52+AF52+FE52+X52+AC52+AH52+FG52)/G52</f>
        <v>1.02320185614849</v>
      </c>
      <c r="HQ52" s="65" t="n">
        <f aca="false">(W52+AB52+AG52+FF52+X52+AC52+AH52+FG52)/G52</f>
        <v>1.01856148491879</v>
      </c>
      <c r="HR52" s="65" t="n">
        <f aca="false">(Y52+AD52+AI52+FH52)/G52</f>
        <v>1.07888631090487</v>
      </c>
      <c r="HS52" s="65" t="n">
        <f aca="false">P52/G52</f>
        <v>1.26218097447796</v>
      </c>
      <c r="HT52" s="65" t="n">
        <f aca="false">(Q52+AK52+AP52+AU52+AZ52+BE52+BJ52+BO52+BT52+BY52+CD52+CN52+CS52+CX52+DC52+DH52+DM52+DR52+DW52+EB52+EG52+EK52+EP52+EU52+EZ52+FJ52+FO52+FT52+S52+AM52+AR52+AW52+BB52+BG52+BL52+BQ52+BV52+CA52+CF52+CP52+CU52+CZ52+DE52+DJ52+DO52+DT52+DY52+ED52+EI52+EM52+ER52+EW52+FB52+FL52+FQ52+FV52)/F52</f>
        <v>0.826319437568076</v>
      </c>
      <c r="HU52" s="65" t="n">
        <f aca="false">(R52+AL52+AQ52+AV52+BA52+BF52+BK52+BP52+BU52+BZ52+CE52+CO52+CT52+CY52+DD52+DI52+DN52+DS52+DX52+EC52+EH52+EL52+EQ52+EV52+FA52+FK52+FP52+FU52+S52+AM52+AR52+AW52+BB52+BG52+BL52+BQ52+BV52+CA52+CF52+CP52+CU52+CZ52+DE52+DJ52+DO52+DT52+DY52+ED52+EI52+EM52+ER52+EW52+FB52+FL52+FQ52+FV52)/F52</f>
        <v>0.822853747895831</v>
      </c>
      <c r="HV52" s="66" t="n">
        <f aca="false">(T52+AN52+AS52+AX52+BC52+BH52+BM52+BR52+BW52+CB52+CG52+CQ52+CV52+DA52+DF52+DK52+DP52+DU52+DZ52+EE52+EJ52+EN52+ES52+EX52+FC52+FM52+FR52+FW52)/F52</f>
        <v>0.571343697395782</v>
      </c>
      <c r="HW52" s="65" t="n">
        <f aca="false">(U52+AO52+AT52)/F52</f>
        <v>0.059906921477374</v>
      </c>
      <c r="HX52" s="65" t="n">
        <f aca="false">(FY52+GD52)/E52</f>
        <v>1.01769911504425</v>
      </c>
      <c r="HY52" s="65" t="n">
        <f aca="false">(FZ52+GE52)/E52</f>
        <v>1.01401179941003</v>
      </c>
      <c r="HZ52" s="65" t="n">
        <f aca="false">(GB52+GG52)/E52</f>
        <v>0.199115044247788</v>
      </c>
      <c r="IA52" s="65" t="n">
        <f aca="false">(GI52+GN52+GS52+GX52)/D52</f>
        <v>0.94311377245509</v>
      </c>
      <c r="IB52" s="65" t="n">
        <f aca="false">(GJ52+GO52+GT52+GY52)/D52</f>
        <v>0.868263473053892</v>
      </c>
      <c r="IC52" s="46" t="n">
        <f aca="false">HC52/C52</f>
        <v>0.256410256410256</v>
      </c>
      <c r="ID52" s="46" t="n">
        <f aca="false">HD52/C52</f>
        <v>0</v>
      </c>
    </row>
    <row r="53" s="48" customFormat="true" ht="13.8" hidden="false" customHeight="false" outlineLevel="0" collapsed="false">
      <c r="A53" s="49" t="s">
        <v>140</v>
      </c>
      <c r="B53" s="50" t="n">
        <v>9665</v>
      </c>
      <c r="C53" s="29" t="n">
        <v>303</v>
      </c>
      <c r="D53" s="51" t="n">
        <v>1063</v>
      </c>
      <c r="E53" s="52" t="n">
        <v>912</v>
      </c>
      <c r="F53" s="53" t="n">
        <v>5840</v>
      </c>
      <c r="G53" s="54" t="n">
        <v>1095</v>
      </c>
      <c r="H53" s="68" t="n">
        <v>8819</v>
      </c>
      <c r="I53" s="68" t="n">
        <v>8902</v>
      </c>
      <c r="J53" s="67" t="n">
        <v>90</v>
      </c>
      <c r="K53" s="67" t="n">
        <v>5221</v>
      </c>
      <c r="L53" s="35" t="n">
        <f aca="false">Q53+V53+AA53+AF53+AK53+AP53+AU53+AZ53+BE53+BJ53+BO53+BT53+BY53+CD53+CI53+CN53+CS53+CX53+DC53+DH53+DM53+DR53+DW53+EB53+EB53+EG53+EK53+EP53+EU53+EZ53+FE53+FJ53+FO53+FT53+FY53+GD53+GI53+GN53+GS53+GX53+HC53</f>
        <v>7151</v>
      </c>
      <c r="M53" s="35" t="n">
        <f aca="false">R53+W53+AB53+AG53+AL53+AQ53+AV53+BA53+BF53+BK53+BP53+BU53+BZ53+CE53+CJ53+CO53+CT53+DD53+DI53+DN53+DS53+DX53+EC53+EH53+EL53+EQ53+EV53+FA53+CY53+FK53+FP53+FU53+FZ53+GE53+FF53+GJ53+GO53+GT53+GY53+HD53</f>
        <v>6310</v>
      </c>
      <c r="N53" s="56" t="n">
        <v>91</v>
      </c>
      <c r="O53" s="57" t="n">
        <f aca="false">T53+Y53+AD53+AI53+DZ53+FH53+AN53+AS53+AX53+BC53+BH53+BM53+BR53+BW53+CB53+CG53+CL53+CQ53+CV53+DF53+DK53+DP53+DU53+EE53+EJ53+EN53+ES53+EX53+FC53+FM53+FR53+FW53+GB53+GG53+DA53+GL53+GQ53+GV53+HA53</f>
        <v>3377</v>
      </c>
      <c r="P53" s="57" t="n">
        <f aca="false">U53+Z53+AE53+AJ53+EA53+FI53+AO53+AT53+AY53+BD53+BI53+BN53+BS53+BX53+CC53+CH53+CM53+CR53+CW53+DG53+DL53+DQ53+DV53+EF53+EO53+ET53+EY53+FD53+FN53+FS53+FX53+GC53+GH53+DB53+GM53+GR53+GW53+HB53</f>
        <v>941</v>
      </c>
      <c r="Q53" s="37" t="n">
        <v>198</v>
      </c>
      <c r="R53" s="37" t="n">
        <v>180</v>
      </c>
      <c r="S53" s="37" t="n">
        <v>0</v>
      </c>
      <c r="T53" s="37" t="n">
        <v>93</v>
      </c>
      <c r="U53" s="37" t="n">
        <v>33</v>
      </c>
      <c r="V53" s="37" t="n">
        <v>235</v>
      </c>
      <c r="W53" s="37" t="n">
        <v>186</v>
      </c>
      <c r="X53" s="37" t="n">
        <v>0</v>
      </c>
      <c r="Y53" s="37" t="n">
        <v>119</v>
      </c>
      <c r="Z53" s="37" t="n">
        <v>84</v>
      </c>
      <c r="AA53" s="37" t="n">
        <v>402</v>
      </c>
      <c r="AB53" s="37" t="n">
        <v>394</v>
      </c>
      <c r="AC53" s="37" t="n">
        <v>0</v>
      </c>
      <c r="AD53" s="37" t="n">
        <v>216</v>
      </c>
      <c r="AE53" s="37" t="n">
        <v>168</v>
      </c>
      <c r="AF53" s="37" t="n">
        <v>567</v>
      </c>
      <c r="AG53" s="37" t="n">
        <v>628</v>
      </c>
      <c r="AH53" s="37" t="n">
        <v>1</v>
      </c>
      <c r="AI53" s="37" t="n">
        <v>437</v>
      </c>
      <c r="AJ53" s="37" t="n">
        <v>189</v>
      </c>
      <c r="AK53" s="37" t="n">
        <v>217</v>
      </c>
      <c r="AL53" s="37" t="n">
        <v>323</v>
      </c>
      <c r="AM53" s="37" t="n">
        <v>5</v>
      </c>
      <c r="AN53" s="37" t="n">
        <v>350</v>
      </c>
      <c r="AO53" s="37" t="n">
        <v>148</v>
      </c>
      <c r="AP53" s="37" t="n">
        <v>384</v>
      </c>
      <c r="AQ53" s="37" t="n">
        <v>361</v>
      </c>
      <c r="AR53" s="37" t="n">
        <v>4</v>
      </c>
      <c r="AS53" s="37" t="n">
        <v>297</v>
      </c>
      <c r="AT53" s="37" t="n">
        <v>88</v>
      </c>
      <c r="AU53" s="37" t="n">
        <v>361</v>
      </c>
      <c r="AV53" s="37" t="n">
        <v>351</v>
      </c>
      <c r="AW53" s="37" t="n">
        <v>12</v>
      </c>
      <c r="AX53" s="37" t="n">
        <v>297</v>
      </c>
      <c r="AY53" s="37" t="n">
        <v>71</v>
      </c>
      <c r="AZ53" s="37" t="n">
        <v>370</v>
      </c>
      <c r="BA53" s="37" t="n">
        <v>353</v>
      </c>
      <c r="BB53" s="37" t="n">
        <v>36</v>
      </c>
      <c r="BC53" s="37" t="n">
        <v>309</v>
      </c>
      <c r="BD53" s="37" t="n">
        <v>73</v>
      </c>
      <c r="BE53" s="37" t="n">
        <v>438</v>
      </c>
      <c r="BF53" s="37" t="n">
        <v>429</v>
      </c>
      <c r="BG53" s="37" t="n">
        <v>17</v>
      </c>
      <c r="BH53" s="37" t="n">
        <v>291</v>
      </c>
      <c r="BI53" s="37" t="n">
        <v>28</v>
      </c>
      <c r="BJ53" s="37" t="n">
        <v>375</v>
      </c>
      <c r="BK53" s="37" t="n">
        <v>391</v>
      </c>
      <c r="BL53" s="37" t="n">
        <v>0</v>
      </c>
      <c r="BM53" s="37" t="n">
        <v>271</v>
      </c>
      <c r="BN53" s="37" t="n">
        <v>30</v>
      </c>
      <c r="BO53" s="37" t="n">
        <v>155</v>
      </c>
      <c r="BP53" s="37" t="n">
        <v>145</v>
      </c>
      <c r="BQ53" s="37" t="n">
        <v>0</v>
      </c>
      <c r="BR53" s="37" t="n">
        <v>0</v>
      </c>
      <c r="BS53" s="37" t="n">
        <v>0</v>
      </c>
      <c r="BT53" s="37" t="n">
        <v>0</v>
      </c>
      <c r="BU53" s="37" t="n">
        <v>0</v>
      </c>
      <c r="BV53" s="37" t="n">
        <v>0</v>
      </c>
      <c r="BW53" s="37" t="n">
        <v>0</v>
      </c>
      <c r="BX53" s="37" t="n">
        <v>0</v>
      </c>
      <c r="BY53" s="37" t="n">
        <v>0</v>
      </c>
      <c r="BZ53" s="37" t="n">
        <v>0</v>
      </c>
      <c r="CA53" s="37" t="n">
        <v>0</v>
      </c>
      <c r="CB53" s="37" t="n">
        <v>0</v>
      </c>
      <c r="CC53" s="37" t="n">
        <v>0</v>
      </c>
      <c r="CD53" s="37" t="n">
        <v>0</v>
      </c>
      <c r="CE53" s="37" t="n">
        <v>0</v>
      </c>
      <c r="CF53" s="37" t="n">
        <v>0</v>
      </c>
      <c r="CG53" s="37" t="n">
        <v>0</v>
      </c>
      <c r="CH53" s="37" t="n">
        <v>0</v>
      </c>
      <c r="CI53" s="37" t="n">
        <v>0</v>
      </c>
      <c r="CJ53" s="37" t="n">
        <v>0</v>
      </c>
      <c r="CK53" s="37" t="n">
        <v>0</v>
      </c>
      <c r="CL53" s="37" t="n">
        <v>0</v>
      </c>
      <c r="CM53" s="37" t="n">
        <v>0</v>
      </c>
      <c r="CN53" s="37" t="n">
        <v>0</v>
      </c>
      <c r="CO53" s="37" t="n">
        <v>0</v>
      </c>
      <c r="CP53" s="37" t="n">
        <v>0</v>
      </c>
      <c r="CQ53" s="37" t="n">
        <v>0</v>
      </c>
      <c r="CR53" s="37" t="n">
        <v>0</v>
      </c>
      <c r="CS53" s="37" t="n">
        <v>37</v>
      </c>
      <c r="CT53" s="37" t="n">
        <v>30</v>
      </c>
      <c r="CU53" s="37" t="n">
        <v>2</v>
      </c>
      <c r="CV53" s="37" t="n">
        <v>0</v>
      </c>
      <c r="CW53" s="37" t="n">
        <v>0</v>
      </c>
      <c r="CX53" s="37" t="n">
        <v>6</v>
      </c>
      <c r="CY53" s="37" t="n">
        <v>1</v>
      </c>
      <c r="CZ53" s="37" t="n">
        <v>0</v>
      </c>
      <c r="DA53" s="37" t="n">
        <v>0</v>
      </c>
      <c r="DB53" s="37" t="n">
        <v>0</v>
      </c>
      <c r="DC53" s="37" t="n">
        <v>39</v>
      </c>
      <c r="DD53" s="37" t="n">
        <v>20</v>
      </c>
      <c r="DE53" s="37" t="n">
        <v>0</v>
      </c>
      <c r="DF53" s="37" t="n">
        <v>3</v>
      </c>
      <c r="DG53" s="37" t="n">
        <v>0</v>
      </c>
      <c r="DH53" s="37" t="n">
        <v>8</v>
      </c>
      <c r="DI53" s="37" t="n">
        <v>6</v>
      </c>
      <c r="DJ53" s="37" t="n">
        <v>0</v>
      </c>
      <c r="DK53" s="37" t="n">
        <v>0</v>
      </c>
      <c r="DL53" s="37" t="n">
        <v>0</v>
      </c>
      <c r="DM53" s="37" t="n">
        <v>0</v>
      </c>
      <c r="DN53" s="37" t="n">
        <v>0</v>
      </c>
      <c r="DO53" s="37" t="n">
        <v>0</v>
      </c>
      <c r="DP53" s="37" t="n">
        <v>0</v>
      </c>
      <c r="DQ53" s="37" t="n">
        <v>0</v>
      </c>
      <c r="DR53" s="37" t="n">
        <v>0</v>
      </c>
      <c r="DS53" s="37" t="n">
        <v>0</v>
      </c>
      <c r="DT53" s="37" t="n">
        <v>0</v>
      </c>
      <c r="DU53" s="37" t="n">
        <v>0</v>
      </c>
      <c r="DV53" s="37" t="n">
        <v>0</v>
      </c>
      <c r="DW53" s="37" t="n">
        <v>414</v>
      </c>
      <c r="DX53" s="37" t="n">
        <v>357</v>
      </c>
      <c r="DY53" s="37" t="n">
        <v>3</v>
      </c>
      <c r="DZ53" s="37" t="n">
        <v>6</v>
      </c>
      <c r="EA53" s="37" t="n">
        <v>0</v>
      </c>
      <c r="EB53" s="37" t="n">
        <v>15</v>
      </c>
      <c r="EC53" s="37" t="n">
        <v>12</v>
      </c>
      <c r="ED53" s="37" t="n">
        <v>1</v>
      </c>
      <c r="EE53" s="37" t="n">
        <v>0</v>
      </c>
      <c r="EF53" s="37" t="n">
        <v>0</v>
      </c>
      <c r="EG53" s="37" t="n">
        <v>22</v>
      </c>
      <c r="EH53" s="37" t="n">
        <v>18</v>
      </c>
      <c r="EI53" s="37" t="n">
        <v>0</v>
      </c>
      <c r="EJ53" s="37" t="n">
        <v>0</v>
      </c>
      <c r="EK53" s="37" t="n">
        <v>23</v>
      </c>
      <c r="EL53" s="37" t="n">
        <v>18</v>
      </c>
      <c r="EM53" s="37" t="n">
        <v>0</v>
      </c>
      <c r="EN53" s="37" t="n">
        <v>0</v>
      </c>
      <c r="EO53" s="37" t="n">
        <v>0</v>
      </c>
      <c r="EP53" s="37" t="n">
        <v>0</v>
      </c>
      <c r="EQ53" s="37" t="n">
        <v>0</v>
      </c>
      <c r="ER53" s="37" t="n">
        <v>0</v>
      </c>
      <c r="ES53" s="37" t="n">
        <v>0</v>
      </c>
      <c r="ET53" s="37" t="n">
        <v>0</v>
      </c>
      <c r="EU53" s="37" t="n">
        <v>25</v>
      </c>
      <c r="EV53" s="37" t="n">
        <v>25</v>
      </c>
      <c r="EW53" s="37" t="n">
        <v>8</v>
      </c>
      <c r="EX53" s="37" t="n">
        <v>0</v>
      </c>
      <c r="EY53" s="37" t="n">
        <v>0</v>
      </c>
      <c r="EZ53" s="37" t="n">
        <v>12</v>
      </c>
      <c r="FA53" s="37" t="n">
        <v>5</v>
      </c>
      <c r="FB53" s="37" t="n">
        <v>3</v>
      </c>
      <c r="FC53" s="37" t="n">
        <v>0</v>
      </c>
      <c r="FD53" s="37" t="n">
        <v>0</v>
      </c>
      <c r="FE53" s="37" t="n">
        <v>0</v>
      </c>
      <c r="FF53" s="37" t="n">
        <v>0</v>
      </c>
      <c r="FG53" s="37" t="n">
        <v>0</v>
      </c>
      <c r="FH53" s="37" t="n">
        <v>0</v>
      </c>
      <c r="FI53" s="37" t="n">
        <v>0</v>
      </c>
      <c r="FJ53" s="37" t="n">
        <v>452</v>
      </c>
      <c r="FK53" s="37" t="n">
        <v>418</v>
      </c>
      <c r="FL53" s="37" t="n">
        <v>0</v>
      </c>
      <c r="FM53" s="37" t="n">
        <v>253</v>
      </c>
      <c r="FN53" s="37" t="n">
        <v>19</v>
      </c>
      <c r="FO53" s="37" t="n">
        <v>581</v>
      </c>
      <c r="FP53" s="37" t="n">
        <v>430</v>
      </c>
      <c r="FQ53" s="37" t="n">
        <v>0</v>
      </c>
      <c r="FR53" s="37" t="n">
        <v>251</v>
      </c>
      <c r="FS53" s="37" t="n">
        <v>10</v>
      </c>
      <c r="FT53" s="37" t="n">
        <v>274</v>
      </c>
      <c r="FU53" s="37" t="n">
        <v>185</v>
      </c>
      <c r="FV53" s="37" t="n">
        <v>0</v>
      </c>
      <c r="FW53" s="37" t="n">
        <v>92</v>
      </c>
      <c r="FX53" s="37" t="n">
        <v>0</v>
      </c>
      <c r="FY53" s="37" t="n">
        <v>504</v>
      </c>
      <c r="FZ53" s="37" t="n">
        <v>341</v>
      </c>
      <c r="GA53" s="37" t="n">
        <v>0</v>
      </c>
      <c r="GB53" s="37" t="n">
        <v>57</v>
      </c>
      <c r="GC53" s="37" t="n">
        <v>0</v>
      </c>
      <c r="GD53" s="37" t="n">
        <v>401</v>
      </c>
      <c r="GE53" s="37" t="n">
        <v>300</v>
      </c>
      <c r="GF53" s="37" t="n">
        <v>0</v>
      </c>
      <c r="GG53" s="37" t="n">
        <v>35</v>
      </c>
      <c r="GH53" s="37" t="n">
        <v>0</v>
      </c>
      <c r="GI53" s="37" t="n">
        <v>5</v>
      </c>
      <c r="GJ53" s="37" t="n">
        <v>0</v>
      </c>
      <c r="GK53" s="37" t="n">
        <v>0</v>
      </c>
      <c r="GL53" s="37" t="n">
        <v>0</v>
      </c>
      <c r="GM53" s="37" t="n">
        <v>0</v>
      </c>
      <c r="GN53" s="37" t="n">
        <v>5</v>
      </c>
      <c r="GO53" s="37" t="n">
        <v>1</v>
      </c>
      <c r="GP53" s="37" t="n">
        <v>0</v>
      </c>
      <c r="GQ53" s="37" t="n">
        <v>0</v>
      </c>
      <c r="GR53" s="37" t="n">
        <v>0</v>
      </c>
      <c r="GS53" s="37" t="n">
        <v>421</v>
      </c>
      <c r="GT53" s="37" t="n">
        <v>280</v>
      </c>
      <c r="GU53" s="37" t="n">
        <v>0</v>
      </c>
      <c r="GV53" s="37" t="n">
        <v>0</v>
      </c>
      <c r="GW53" s="37" t="n">
        <v>0</v>
      </c>
      <c r="GX53" s="37" t="n">
        <v>179</v>
      </c>
      <c r="GY53" s="37" t="n">
        <v>122</v>
      </c>
      <c r="GZ53" s="37" t="n">
        <v>0</v>
      </c>
      <c r="HA53" s="37" t="n">
        <v>0</v>
      </c>
      <c r="HB53" s="37" t="n">
        <v>0</v>
      </c>
      <c r="HC53" s="37" t="n">
        <v>11</v>
      </c>
      <c r="HD53" s="37" t="n">
        <v>0</v>
      </c>
      <c r="HE53" s="37" t="n">
        <v>0</v>
      </c>
      <c r="HF53" s="37" t="n">
        <v>0</v>
      </c>
      <c r="HG53" s="37" t="n">
        <v>0</v>
      </c>
      <c r="HH53" s="58" t="n">
        <f aca="false">(L53+N53)/B53</f>
        <v>0.74930160372478</v>
      </c>
      <c r="HI53" s="59" t="n">
        <f aca="false">(M53+N53)/B53</f>
        <v>0.662286601138127</v>
      </c>
      <c r="HJ53" s="40" t="n">
        <f aca="false">O53/(E53+F53+G53)</f>
        <v>0.430355549891678</v>
      </c>
      <c r="HK53" s="60" t="n">
        <f aca="false">P53/(F53+G53)</f>
        <v>0.135688536409517</v>
      </c>
      <c r="HL53" s="61" t="n">
        <f aca="false">L53/H53</f>
        <v>0.810862909626942</v>
      </c>
      <c r="HM53" s="62" t="n">
        <f aca="false">M53/I53</f>
        <v>0.70882947652213</v>
      </c>
      <c r="HN53" s="63" t="n">
        <f aca="false">N53/J53</f>
        <v>1.01111111111111</v>
      </c>
      <c r="HO53" s="64" t="n">
        <f aca="false">O53/K53</f>
        <v>0.646810955755602</v>
      </c>
      <c r="HP53" s="65" t="n">
        <f aca="false">(V53+AA53+AF53+FE53+X53+AC53+AH53+FG53)/G53</f>
        <v>1.10045662100457</v>
      </c>
      <c r="HQ53" s="65" t="n">
        <f aca="false">(W53+AB53+AG53+FF53+X53+AC53+AH53+FG53)/G53</f>
        <v>1.1041095890411</v>
      </c>
      <c r="HR53" s="65" t="n">
        <f aca="false">(Y53+AD53+AI53+FH53)/G53</f>
        <v>0.705022831050228</v>
      </c>
      <c r="HS53" s="65" t="n">
        <f aca="false">P53/G53</f>
        <v>0.859360730593607</v>
      </c>
      <c r="HT53" s="65" t="n">
        <f aca="false">(Q53+AK53+AP53+AU53+AZ53+BE53+BJ53+BO53+BT53+BY53+CD53+CN53+CS53+CX53+DC53+DH53+DM53+DR53+DW53+EB53+EG53+EK53+EP53+EU53+EZ53+FJ53+FO53+FT53+S53+AM53+AR53+AW53+BB53+BG53+BL53+BQ53+BV53+CA53+CF53+CP53+CU53+CZ53+DE53+DJ53+DO53+DT53+DY53+ED53+EI53+EM53+ER53+EW53+FB53+FL53+FQ53+FV53)/F53</f>
        <v>0.770034246575342</v>
      </c>
      <c r="HU53" s="65" t="n">
        <f aca="false">(R53+AL53+AQ53+AV53+BA53+BF53+BK53+BP53+BU53+BZ53+CE53+CO53+CT53+CY53+DD53+DI53+DN53+DS53+DX53+EC53+EH53+EL53+EQ53+EV53+FA53+FK53+FP53+FU53+S53+AM53+AR53+AW53+BB53+BG53+BL53+BQ53+BV53+CA53+CF53+CP53+CU53+CZ53+DE53+DJ53+DO53+DT53+DY53+ED53+EI53+EM53+ER53+EW53+FB53+FL53+FQ53+FV53)/F53</f>
        <v>0.710445205479452</v>
      </c>
      <c r="HV53" s="66" t="n">
        <f aca="false">(T53+AN53+AS53+AX53+BC53+BH53+BM53+BR53+BW53+CB53+CG53+CQ53+CV53+DA53+DF53+DK53+DP53+DU53+DZ53+EE53+EJ53+EN53+ES53+EX53+FC53+FM53+FR53+FW53)/F53</f>
        <v>0.430308219178082</v>
      </c>
      <c r="HW53" s="65" t="n">
        <f aca="false">(U53+AO53+AT53)/F53</f>
        <v>0.0460616438356164</v>
      </c>
      <c r="HX53" s="65" t="n">
        <f aca="false">(FY53+GD53)/E53</f>
        <v>0.992324561403509</v>
      </c>
      <c r="HY53" s="65" t="n">
        <f aca="false">(FZ53+GE53)/E53</f>
        <v>0.702850877192982</v>
      </c>
      <c r="HZ53" s="65" t="n">
        <f aca="false">(GB53+GG53)/E53</f>
        <v>0.100877192982456</v>
      </c>
      <c r="IA53" s="65" t="n">
        <f aca="false">(GI53+GN53+GS53+GX53)/D53</f>
        <v>0.573847601128881</v>
      </c>
      <c r="IB53" s="65" t="n">
        <f aca="false">(GJ53+GO53+GT53+GY53)/D53</f>
        <v>0.379115710253998</v>
      </c>
      <c r="IC53" s="46" t="n">
        <f aca="false">HC53/C53</f>
        <v>0.0363036303630363</v>
      </c>
      <c r="ID53" s="46" t="n">
        <f aca="false">HD53/C53</f>
        <v>0</v>
      </c>
    </row>
    <row r="54" s="48" customFormat="true" ht="13.8" hidden="false" customHeight="false" outlineLevel="0" collapsed="false">
      <c r="A54" s="49" t="s">
        <v>141</v>
      </c>
      <c r="B54" s="50" t="n">
        <v>6627</v>
      </c>
      <c r="C54" s="29" t="n">
        <v>184</v>
      </c>
      <c r="D54" s="51" t="n">
        <v>654.8</v>
      </c>
      <c r="E54" s="52" t="n">
        <v>564</v>
      </c>
      <c r="F54" s="53" t="n">
        <v>3947.2</v>
      </c>
      <c r="G54" s="54" t="n">
        <v>994</v>
      </c>
      <c r="H54" s="68" t="n">
        <v>6384</v>
      </c>
      <c r="I54" s="68" t="n">
        <f aca="false">20+6167</f>
        <v>6187</v>
      </c>
      <c r="J54" s="67" t="n">
        <v>65</v>
      </c>
      <c r="K54" s="67" t="n">
        <f aca="false">720+4323</f>
        <v>5043</v>
      </c>
      <c r="L54" s="35" t="n">
        <f aca="false">Q54+V54+AA54+AF54+AK54+AP54+AU54+AZ54+BE54+BJ54+BO54+BT54+BY54+CD54+CI54+CN54+CS54+CX54+DC54+DH54+DM54+DR54+DW54+EB54+EB54+EG54+EK54+EP54+EU54+EZ54+FE54+FJ54+FO54+FT54+FY54+GD54+GI54+GN54+GS54+GX54+HC54</f>
        <v>5665</v>
      </c>
      <c r="M54" s="35" t="n">
        <f aca="false">R54+W54+AB54+AG54+AL54+AQ54+AV54+BA54+BF54+BK54+BP54+BU54+BZ54+CE54+CJ54+CO54+CT54+DD54+DI54+DN54+DS54+DX54+EC54+EH54+EL54+EQ54+EV54+FA54+CY54+FK54+FP54+FU54+FZ54+GE54+FF54+GJ54+GO54+GT54+GY54+HD54</f>
        <v>5381</v>
      </c>
      <c r="N54" s="56" t="n">
        <v>73</v>
      </c>
      <c r="O54" s="57" t="n">
        <f aca="false">T54+Y54+AD54+AI54+DZ54+FH54+AN54+AS54+AX54+BC54+BH54+BM54+BR54+BW54+CB54+CG54+CL54+CQ54+CV54+DF54+DK54+DP54+DU54+EE54+EJ54+EN54+ES54+EX54+FC54+FM54+FR54+FW54+GB54+GG54+DA54+GL54+GQ54+GV54+HA54</f>
        <v>3357</v>
      </c>
      <c r="P54" s="57" t="n">
        <f aca="false">U54+Z54+AE54+AJ54+EA54+FI54+AO54+AT54+AY54+BD54+BI54+BN54+BS54+BX54+CC54+CH54+CM54+CR54+CW54+DG54+DL54+DQ54+DV54+EF54+EO54+ET54+EY54+FD54+FN54+FS54+FX54+GC54+GH54+DB54+GM54+GR54+GW54+HB54</f>
        <v>1444</v>
      </c>
      <c r="Q54" s="37" t="n">
        <v>114</v>
      </c>
      <c r="R54" s="37" t="n">
        <v>112</v>
      </c>
      <c r="S54" s="37" t="n">
        <v>2</v>
      </c>
      <c r="T54" s="37" t="n">
        <v>97</v>
      </c>
      <c r="U54" s="37" t="n">
        <v>54</v>
      </c>
      <c r="V54" s="37" t="n">
        <v>129</v>
      </c>
      <c r="W54" s="37" t="n">
        <v>130</v>
      </c>
      <c r="X54" s="37" t="n">
        <v>16</v>
      </c>
      <c r="Y54" s="37" t="n">
        <v>99</v>
      </c>
      <c r="Z54" s="37" t="n">
        <v>120</v>
      </c>
      <c r="AA54" s="37" t="n">
        <v>321</v>
      </c>
      <c r="AB54" s="37" t="n">
        <v>319</v>
      </c>
      <c r="AC54" s="37" t="n">
        <v>15</v>
      </c>
      <c r="AD54" s="37" t="n">
        <v>362</v>
      </c>
      <c r="AE54" s="37" t="n">
        <v>293</v>
      </c>
      <c r="AF54" s="37" t="n">
        <v>490</v>
      </c>
      <c r="AG54" s="37" t="n">
        <v>488</v>
      </c>
      <c r="AH54" s="37" t="n">
        <v>1</v>
      </c>
      <c r="AI54" s="37" t="n">
        <v>458</v>
      </c>
      <c r="AJ54" s="37" t="n">
        <v>224</v>
      </c>
      <c r="AK54" s="37" t="n">
        <v>222</v>
      </c>
      <c r="AL54" s="37" t="n">
        <v>130</v>
      </c>
      <c r="AM54" s="37" t="n">
        <v>1</v>
      </c>
      <c r="AN54" s="37" t="n">
        <v>211</v>
      </c>
      <c r="AO54" s="37" t="n">
        <v>122</v>
      </c>
      <c r="AP54" s="37" t="n">
        <v>348</v>
      </c>
      <c r="AQ54" s="37" t="n">
        <v>399</v>
      </c>
      <c r="AR54" s="37" t="n">
        <v>3</v>
      </c>
      <c r="AS54" s="37" t="n">
        <v>233</v>
      </c>
      <c r="AT54" s="37" t="n">
        <v>161</v>
      </c>
      <c r="AU54" s="37" t="n">
        <v>275</v>
      </c>
      <c r="AV54" s="37" t="n">
        <v>255</v>
      </c>
      <c r="AW54" s="37" t="n">
        <v>1</v>
      </c>
      <c r="AX54" s="37" t="n">
        <v>213</v>
      </c>
      <c r="AY54" s="37" t="n">
        <v>123</v>
      </c>
      <c r="AZ54" s="37" t="n">
        <v>339</v>
      </c>
      <c r="BA54" s="37" t="n">
        <v>486</v>
      </c>
      <c r="BB54" s="37" t="n">
        <v>21</v>
      </c>
      <c r="BC54" s="37" t="n">
        <v>290</v>
      </c>
      <c r="BD54" s="37" t="n">
        <v>114</v>
      </c>
      <c r="BE54" s="37" t="n">
        <v>363</v>
      </c>
      <c r="BF54" s="37" t="n">
        <v>357</v>
      </c>
      <c r="BG54" s="37" t="n">
        <v>44</v>
      </c>
      <c r="BH54" s="37" t="n">
        <v>284</v>
      </c>
      <c r="BI54" s="37" t="n">
        <v>85</v>
      </c>
      <c r="BJ54" s="37" t="n">
        <v>343</v>
      </c>
      <c r="BK54" s="37" t="n">
        <v>377</v>
      </c>
      <c r="BL54" s="37" t="n">
        <v>2</v>
      </c>
      <c r="BM54" s="37" t="n">
        <v>217</v>
      </c>
      <c r="BN54" s="37" t="n">
        <v>48</v>
      </c>
      <c r="BO54" s="37" t="n">
        <v>129</v>
      </c>
      <c r="BP54" s="37" t="n">
        <v>121</v>
      </c>
      <c r="BQ54" s="37" t="n">
        <v>1</v>
      </c>
      <c r="BR54" s="37" t="n">
        <v>53</v>
      </c>
      <c r="BS54" s="37" t="n">
        <v>1</v>
      </c>
      <c r="BT54" s="37" t="n">
        <v>17</v>
      </c>
      <c r="BU54" s="37" t="n">
        <v>0</v>
      </c>
      <c r="BV54" s="37" t="n">
        <v>0</v>
      </c>
      <c r="BW54" s="37" t="n">
        <v>0</v>
      </c>
      <c r="BX54" s="37" t="n">
        <v>0</v>
      </c>
      <c r="BY54" s="37" t="n">
        <v>0</v>
      </c>
      <c r="BZ54" s="37" t="n">
        <v>0</v>
      </c>
      <c r="CA54" s="37" t="n">
        <v>0</v>
      </c>
      <c r="CB54" s="37" t="n">
        <v>0</v>
      </c>
      <c r="CC54" s="37" t="n">
        <v>0</v>
      </c>
      <c r="CD54" s="37" t="n">
        <v>0</v>
      </c>
      <c r="CE54" s="37" t="n">
        <v>0</v>
      </c>
      <c r="CF54" s="37" t="n">
        <v>0</v>
      </c>
      <c r="CG54" s="37" t="n">
        <v>0</v>
      </c>
      <c r="CH54" s="37" t="n">
        <v>0</v>
      </c>
      <c r="CI54" s="37" t="n">
        <v>0</v>
      </c>
      <c r="CJ54" s="37" t="n">
        <v>0</v>
      </c>
      <c r="CK54" s="37" t="n">
        <v>0</v>
      </c>
      <c r="CL54" s="37" t="n">
        <v>0</v>
      </c>
      <c r="CM54" s="37" t="n">
        <v>0</v>
      </c>
      <c r="CN54" s="37" t="n">
        <v>0</v>
      </c>
      <c r="CO54" s="37" t="n">
        <v>0</v>
      </c>
      <c r="CP54" s="37" t="n">
        <v>0</v>
      </c>
      <c r="CQ54" s="37" t="n">
        <v>0</v>
      </c>
      <c r="CR54" s="37" t="n">
        <v>0</v>
      </c>
      <c r="CS54" s="37" t="n">
        <v>49</v>
      </c>
      <c r="CT54" s="37" t="n">
        <v>46</v>
      </c>
      <c r="CU54" s="37" t="n">
        <v>0</v>
      </c>
      <c r="CV54" s="37" t="n">
        <v>3</v>
      </c>
      <c r="CW54" s="37" t="n">
        <v>0</v>
      </c>
      <c r="CX54" s="37" t="n">
        <v>1</v>
      </c>
      <c r="CY54" s="37" t="n">
        <v>2</v>
      </c>
      <c r="CZ54" s="37" t="n">
        <v>0</v>
      </c>
      <c r="DA54" s="37" t="n">
        <v>6</v>
      </c>
      <c r="DB54" s="37" t="n">
        <v>0</v>
      </c>
      <c r="DC54" s="37" t="n">
        <v>47</v>
      </c>
      <c r="DD54" s="37" t="n">
        <v>39</v>
      </c>
      <c r="DE54" s="37" t="n">
        <v>0</v>
      </c>
      <c r="DF54" s="37" t="n">
        <v>18</v>
      </c>
      <c r="DG54" s="37" t="n">
        <v>0</v>
      </c>
      <c r="DH54" s="37" t="n">
        <v>12</v>
      </c>
      <c r="DI54" s="37" t="n">
        <v>25</v>
      </c>
      <c r="DJ54" s="37" t="n">
        <v>1</v>
      </c>
      <c r="DK54" s="37" t="n">
        <v>2</v>
      </c>
      <c r="DL54" s="37" t="n">
        <v>0</v>
      </c>
      <c r="DM54" s="37" t="n">
        <v>0</v>
      </c>
      <c r="DN54" s="37" t="n">
        <v>0</v>
      </c>
      <c r="DO54" s="37" t="n">
        <v>0</v>
      </c>
      <c r="DP54" s="37" t="n">
        <v>0</v>
      </c>
      <c r="DQ54" s="37" t="n">
        <v>0</v>
      </c>
      <c r="DR54" s="37" t="n">
        <v>0</v>
      </c>
      <c r="DS54" s="37" t="n">
        <v>0</v>
      </c>
      <c r="DT54" s="37" t="n">
        <v>0</v>
      </c>
      <c r="DU54" s="37" t="n">
        <v>0</v>
      </c>
      <c r="DV54" s="37" t="n">
        <v>0</v>
      </c>
      <c r="DW54" s="37" t="n">
        <v>142</v>
      </c>
      <c r="DX54" s="37" t="n">
        <v>113</v>
      </c>
      <c r="DY54" s="37" t="n">
        <v>1</v>
      </c>
      <c r="DZ54" s="37" t="n">
        <v>40</v>
      </c>
      <c r="EA54" s="37" t="n">
        <v>0</v>
      </c>
      <c r="EB54" s="37" t="n">
        <v>17</v>
      </c>
      <c r="EC54" s="37" t="n">
        <v>10</v>
      </c>
      <c r="ED54" s="37" t="n">
        <v>1</v>
      </c>
      <c r="EE54" s="37" t="n">
        <v>4</v>
      </c>
      <c r="EF54" s="37" t="n">
        <v>0</v>
      </c>
      <c r="EG54" s="37" t="n">
        <v>11</v>
      </c>
      <c r="EH54" s="37" t="n">
        <v>11</v>
      </c>
      <c r="EI54" s="37" t="n">
        <v>0</v>
      </c>
      <c r="EJ54" s="37" t="n">
        <v>0</v>
      </c>
      <c r="EK54" s="37" t="n">
        <v>16</v>
      </c>
      <c r="EL54" s="37" t="n">
        <v>18</v>
      </c>
      <c r="EM54" s="37" t="n">
        <v>0</v>
      </c>
      <c r="EN54" s="37" t="n">
        <v>3</v>
      </c>
      <c r="EO54" s="37" t="n">
        <v>0</v>
      </c>
      <c r="EP54" s="37" t="n">
        <v>0</v>
      </c>
      <c r="EQ54" s="37" t="n">
        <v>0</v>
      </c>
      <c r="ER54" s="37" t="n">
        <v>0</v>
      </c>
      <c r="ES54" s="37" t="n">
        <v>0</v>
      </c>
      <c r="ET54" s="37" t="n">
        <v>0</v>
      </c>
      <c r="EU54" s="37" t="n">
        <v>44</v>
      </c>
      <c r="EV54" s="37" t="n">
        <v>12</v>
      </c>
      <c r="EW54" s="37" t="n">
        <v>3</v>
      </c>
      <c r="EX54" s="37" t="n">
        <v>10</v>
      </c>
      <c r="EY54" s="37" t="n">
        <v>0</v>
      </c>
      <c r="EZ54" s="37" t="n">
        <v>16</v>
      </c>
      <c r="FA54" s="37" t="n">
        <v>17</v>
      </c>
      <c r="FB54" s="37" t="n">
        <v>0</v>
      </c>
      <c r="FC54" s="37" t="n">
        <v>2</v>
      </c>
      <c r="FD54" s="37" t="n">
        <v>0</v>
      </c>
      <c r="FE54" s="37" t="n">
        <v>0</v>
      </c>
      <c r="FF54" s="37" t="n">
        <v>0</v>
      </c>
      <c r="FG54" s="37" t="n">
        <v>0</v>
      </c>
      <c r="FH54" s="37" t="n">
        <v>0</v>
      </c>
      <c r="FI54" s="37" t="n">
        <v>0</v>
      </c>
      <c r="FJ54" s="37" t="n">
        <v>335</v>
      </c>
      <c r="FK54" s="37" t="n">
        <v>353</v>
      </c>
      <c r="FL54" s="37" t="n">
        <v>0</v>
      </c>
      <c r="FM54" s="37" t="n">
        <v>224</v>
      </c>
      <c r="FN54" s="37" t="n">
        <v>38</v>
      </c>
      <c r="FO54" s="37" t="n">
        <v>417</v>
      </c>
      <c r="FP54" s="37" t="n">
        <v>427</v>
      </c>
      <c r="FQ54" s="37" t="n">
        <v>0</v>
      </c>
      <c r="FR54" s="37" t="n">
        <v>249</v>
      </c>
      <c r="FS54" s="37" t="n">
        <v>47</v>
      </c>
      <c r="FT54" s="37" t="n">
        <v>188</v>
      </c>
      <c r="FU54" s="37" t="n">
        <v>214</v>
      </c>
      <c r="FV54" s="37" t="n">
        <v>0</v>
      </c>
      <c r="FW54" s="37" t="n">
        <v>121</v>
      </c>
      <c r="FX54" s="37" t="n">
        <v>14</v>
      </c>
      <c r="FY54" s="37" t="n">
        <v>302</v>
      </c>
      <c r="FZ54" s="37" t="n">
        <v>199</v>
      </c>
      <c r="GA54" s="37" t="n">
        <v>4</v>
      </c>
      <c r="GB54" s="37" t="n">
        <v>68</v>
      </c>
      <c r="GC54" s="37" t="n">
        <v>0</v>
      </c>
      <c r="GD54" s="37" t="n">
        <v>302</v>
      </c>
      <c r="GE54" s="37" t="n">
        <v>306</v>
      </c>
      <c r="GF54" s="37" t="n">
        <v>0</v>
      </c>
      <c r="GG54" s="37" t="n">
        <v>85</v>
      </c>
      <c r="GH54" s="37" t="n">
        <v>0</v>
      </c>
      <c r="GI54" s="37" t="n">
        <v>11</v>
      </c>
      <c r="GJ54" s="37" t="n">
        <v>4</v>
      </c>
      <c r="GK54" s="37" t="n">
        <v>0</v>
      </c>
      <c r="GL54" s="37" t="n">
        <v>0</v>
      </c>
      <c r="GM54" s="37" t="n">
        <v>0</v>
      </c>
      <c r="GN54" s="37" t="n">
        <v>3</v>
      </c>
      <c r="GO54" s="37" t="n">
        <v>0</v>
      </c>
      <c r="GP54" s="37" t="n">
        <v>0</v>
      </c>
      <c r="GQ54" s="37" t="n">
        <v>0</v>
      </c>
      <c r="GR54" s="37" t="n">
        <v>0</v>
      </c>
      <c r="GS54" s="37" t="n">
        <v>429</v>
      </c>
      <c r="GT54" s="37" t="n">
        <v>271</v>
      </c>
      <c r="GU54" s="37" t="n">
        <v>0</v>
      </c>
      <c r="GV54" s="37" t="n">
        <v>2</v>
      </c>
      <c r="GW54" s="37" t="n">
        <v>0</v>
      </c>
      <c r="GX54" s="37" t="n">
        <v>199</v>
      </c>
      <c r="GY54" s="37" t="n">
        <v>140</v>
      </c>
      <c r="GZ54" s="37" t="n">
        <v>0</v>
      </c>
      <c r="HA54" s="37" t="n">
        <v>3</v>
      </c>
      <c r="HB54" s="37" t="n">
        <v>0</v>
      </c>
      <c r="HC54" s="37" t="n">
        <v>17</v>
      </c>
      <c r="HD54" s="37" t="n">
        <v>0</v>
      </c>
      <c r="HE54" s="37" t="n">
        <v>0</v>
      </c>
      <c r="HF54" s="37" t="n">
        <v>0</v>
      </c>
      <c r="HG54" s="37" t="n">
        <v>0</v>
      </c>
      <c r="HH54" s="58" t="n">
        <f aca="false">(L54+N54)/B54</f>
        <v>0.865851818318998</v>
      </c>
      <c r="HI54" s="59" t="n">
        <f aca="false">(M54+N54)/B54</f>
        <v>0.822996831145315</v>
      </c>
      <c r="HJ54" s="40" t="n">
        <f aca="false">O54/(E54+F54+G54)</f>
        <v>0.609787110368379</v>
      </c>
      <c r="HK54" s="60" t="n">
        <f aca="false">P54/(F54+G54)</f>
        <v>0.292236703634745</v>
      </c>
      <c r="HL54" s="61" t="n">
        <f aca="false">L54/H54</f>
        <v>0.887374686716792</v>
      </c>
      <c r="HM54" s="62" t="n">
        <f aca="false">M54/I54</f>
        <v>0.869726846613868</v>
      </c>
      <c r="HN54" s="63" t="n">
        <f aca="false">N54/J54</f>
        <v>1.12307692307692</v>
      </c>
      <c r="HO54" s="64" t="n">
        <f aca="false">O54/K54</f>
        <v>0.665675193337299</v>
      </c>
      <c r="HP54" s="65" t="n">
        <f aca="false">(V54+AA54+AF54+FE54+X54+AC54+AH54+FG54)/G54</f>
        <v>0.977867203219316</v>
      </c>
      <c r="HQ54" s="65" t="n">
        <f aca="false">(W54+AB54+AG54+FF54+X54+AC54+AH54+FG54)/G54</f>
        <v>0.974849094567404</v>
      </c>
      <c r="HR54" s="65" t="n">
        <f aca="false">(Y54+AD54+AI54+FH54)/G54</f>
        <v>0.924547283702213</v>
      </c>
      <c r="HS54" s="65" t="n">
        <f aca="false">P54/G54</f>
        <v>1.45271629778672</v>
      </c>
      <c r="HT54" s="65" t="n">
        <f aca="false">(Q54+AK54+AP54+AU54+AZ54+BE54+BJ54+BO54+BT54+BY54+CD54+CN54+CS54+CX54+DC54+DH54+DM54+DR54+DW54+EB54+EG54+EK54+EP54+EU54+EZ54+FJ54+FO54+FT54+S54+AM54+AR54+AW54+BB54+BG54+BL54+BQ54+BV54+CA54+CF54+CP54+CU54+CZ54+DE54+DJ54+DO54+DT54+DY54+ED54+EI54+EM54+ER54+EW54+FB54+FL54+FQ54+FV54)/F54</f>
        <v>0.893291447101743</v>
      </c>
      <c r="HU54" s="65" t="n">
        <f aca="false">(R54+AL54+AQ54+AV54+BA54+BF54+BK54+BP54+BU54+BZ54+CE54+CO54+CT54+CY54+DD54+DI54+DN54+DS54+DX54+EC54+EH54+EL54+EQ54+EV54+FA54+FK54+FP54+FU54+S54+AM54+AR54+AW54+BB54+BG54+BL54+BQ54+BV54+CA54+CF54+CP54+CU54+CZ54+DE54+DJ54+DO54+DT54+DY54+ED54+EI54+EM54+ER54+EW54+FB54+FL54+FQ54+FV54)/F54</f>
        <v>0.913305634373733</v>
      </c>
      <c r="HV54" s="66" t="n">
        <f aca="false">(T54+AN54+AS54+AX54+BC54+BH54+BM54+BR54+BW54+CB54+CG54+CQ54+CV54+DA54+DF54+DK54+DP54+DU54+DZ54+EE54+EJ54+EN54+ES54+EX54+FC54+FM54+FR54+FW54)/F54</f>
        <v>0.5776246453182</v>
      </c>
      <c r="HW54" s="65" t="n">
        <f aca="false">(U54+AO54+AT54)/F54</f>
        <v>0.0853769760843129</v>
      </c>
      <c r="HX54" s="65" t="n">
        <f aca="false">(FY54+GD54)/E54</f>
        <v>1.0709219858156</v>
      </c>
      <c r="HY54" s="65" t="n">
        <f aca="false">(FZ54+GE54)/E54</f>
        <v>0.895390070921986</v>
      </c>
      <c r="HZ54" s="65" t="n">
        <f aca="false">(GB54+GG54)/E54</f>
        <v>0.271276595744681</v>
      </c>
      <c r="IA54" s="65" t="n">
        <f aca="false">(GI54+GN54+GS54+GX54)/D54</f>
        <v>0.98045204642639</v>
      </c>
      <c r="IB54" s="65" t="n">
        <f aca="false">(GJ54+GO54+GT54+GY54)/D54</f>
        <v>0.633781307269395</v>
      </c>
      <c r="IC54" s="46" t="n">
        <f aca="false">HC54/C54</f>
        <v>0.0923913043478261</v>
      </c>
      <c r="ID54" s="46" t="n">
        <f aca="false">HD54/C54</f>
        <v>0</v>
      </c>
    </row>
    <row r="55" s="48" customFormat="true" ht="13.8" hidden="false" customHeight="false" outlineLevel="0" collapsed="false">
      <c r="A55" s="49" t="s">
        <v>142</v>
      </c>
      <c r="B55" s="50" t="n">
        <v>9359</v>
      </c>
      <c r="C55" s="29" t="n">
        <v>307</v>
      </c>
      <c r="D55" s="51" t="n">
        <v>1155.2</v>
      </c>
      <c r="E55" s="52" t="n">
        <v>971.4</v>
      </c>
      <c r="F55" s="53" t="n">
        <v>5496.4</v>
      </c>
      <c r="G55" s="54" t="n">
        <v>919</v>
      </c>
      <c r="H55" s="55" t="n">
        <v>8274</v>
      </c>
      <c r="I55" s="55" t="n">
        <v>8629</v>
      </c>
      <c r="J55" s="55" t="n">
        <v>80</v>
      </c>
      <c r="K55" s="55" t="n">
        <v>5804</v>
      </c>
      <c r="L55" s="35" t="n">
        <f aca="false">Q55+V55+AA55+AF55+AK55+AP55+AU55+AZ55+BE55+BJ55+BO55+BT55+BY55+CD55+CI55+CN55+CS55+CX55+DC55+DH55+DM55+DR55+DW55+EB55+EB55+EG55+EK55+EP55+EU55+EZ55+FE55+FJ55+FO55+FT55+FY55+GD55+GI55+GN55+GS55+GX55+HC55</f>
        <v>8101</v>
      </c>
      <c r="M55" s="35" t="n">
        <f aca="false">R55+W55+AB55+AG55+AL55+AQ55+AV55+BA55+BF55+BK55+BP55+BU55+BZ55+CE55+CJ55+CO55+CT55+DD55+DI55+DN55+DS55+DX55+EC55+EH55+EL55+EQ55+EV55+FA55+CY55+FK55+FP55+FU55+FZ55+GE55+FF55+GJ55+GO55+GT55+GY55+HD55</f>
        <v>7647</v>
      </c>
      <c r="N55" s="56" t="n">
        <v>80</v>
      </c>
      <c r="O55" s="57" t="n">
        <f aca="false">T55+Y55+AD55+AI55+DZ55+FH55+AN55+AS55+AX55+BC55+BH55+BM55+BR55+BW55+CB55+CG55+CL55+CQ55+CV55+DF55+DK55+DP55+DU55+EE55+EJ55+EN55+ES55+EX55+FC55+FM55+FR55+FW55+GB55+GG55+DA55+GL55+GQ55+GV55+HA55</f>
        <v>4275</v>
      </c>
      <c r="P55" s="57" t="n">
        <f aca="false">U55+Z55+AE55+AJ55+EA55+FI55+AO55+AT55+AY55+BD55+BI55+BN55+BS55+BX55+CC55+CH55+CM55+CR55+CW55+DG55+DL55+DQ55+DV55+EF55+EO55+ET55+EY55+FD55+FN55+FS55+FX55+GC55+GH55+DB55+GM55+GR55+GW55+HB55</f>
        <v>1598</v>
      </c>
      <c r="Q55" s="37" t="n">
        <v>174</v>
      </c>
      <c r="R55" s="37" t="n">
        <v>175</v>
      </c>
      <c r="S55" s="37" t="n">
        <v>0</v>
      </c>
      <c r="T55" s="37" t="n">
        <v>146</v>
      </c>
      <c r="U55" s="37" t="n">
        <v>84</v>
      </c>
      <c r="V55" s="37" t="n">
        <v>163</v>
      </c>
      <c r="W55" s="37" t="n">
        <v>160</v>
      </c>
      <c r="X55" s="37" t="n">
        <v>0</v>
      </c>
      <c r="Y55" s="37" t="n">
        <v>148</v>
      </c>
      <c r="Z55" s="37" t="n">
        <v>110</v>
      </c>
      <c r="AA55" s="37" t="n">
        <v>291</v>
      </c>
      <c r="AB55" s="37" t="n">
        <v>287</v>
      </c>
      <c r="AC55" s="37" t="n">
        <v>0</v>
      </c>
      <c r="AD55" s="37" t="n">
        <v>207</v>
      </c>
      <c r="AE55" s="37" t="n">
        <v>204</v>
      </c>
      <c r="AF55" s="37" t="n">
        <v>558</v>
      </c>
      <c r="AG55" s="37" t="n">
        <v>551</v>
      </c>
      <c r="AH55" s="37" t="n">
        <v>1</v>
      </c>
      <c r="AI55" s="37" t="n">
        <v>516</v>
      </c>
      <c r="AJ55" s="37" t="n">
        <v>358</v>
      </c>
      <c r="AK55" s="37" t="n">
        <v>324</v>
      </c>
      <c r="AL55" s="37" t="n">
        <v>296</v>
      </c>
      <c r="AM55" s="37" t="n">
        <v>7</v>
      </c>
      <c r="AN55" s="37" t="n">
        <v>427</v>
      </c>
      <c r="AO55" s="37" t="n">
        <v>165</v>
      </c>
      <c r="AP55" s="37" t="n">
        <v>284</v>
      </c>
      <c r="AQ55" s="37" t="n">
        <v>304</v>
      </c>
      <c r="AR55" s="37" t="n">
        <v>0</v>
      </c>
      <c r="AS55" s="37" t="n">
        <v>271</v>
      </c>
      <c r="AT55" s="37" t="n">
        <v>202</v>
      </c>
      <c r="AU55" s="37" t="n">
        <v>379</v>
      </c>
      <c r="AV55" s="37" t="n">
        <v>428</v>
      </c>
      <c r="AW55" s="37" t="n">
        <v>29</v>
      </c>
      <c r="AX55" s="37" t="n">
        <v>396</v>
      </c>
      <c r="AY55" s="37" t="n">
        <v>150</v>
      </c>
      <c r="AZ55" s="37" t="n">
        <v>393</v>
      </c>
      <c r="BA55" s="37" t="n">
        <v>366</v>
      </c>
      <c r="BB55" s="37" t="n">
        <v>15</v>
      </c>
      <c r="BC55" s="37" t="n">
        <v>244</v>
      </c>
      <c r="BD55" s="37" t="n">
        <v>133</v>
      </c>
      <c r="BE55" s="37" t="n">
        <v>489</v>
      </c>
      <c r="BF55" s="37" t="n">
        <v>484</v>
      </c>
      <c r="BG55" s="37" t="n">
        <v>23</v>
      </c>
      <c r="BH55" s="37" t="n">
        <v>279</v>
      </c>
      <c r="BI55" s="37" t="n">
        <v>118</v>
      </c>
      <c r="BJ55" s="37" t="n">
        <v>484</v>
      </c>
      <c r="BK55" s="37" t="n">
        <v>453</v>
      </c>
      <c r="BL55" s="37" t="n">
        <v>3</v>
      </c>
      <c r="BM55" s="37" t="n">
        <v>225</v>
      </c>
      <c r="BN55" s="37" t="n">
        <v>39</v>
      </c>
      <c r="BO55" s="37" t="n">
        <v>115</v>
      </c>
      <c r="BP55" s="37" t="n">
        <v>120</v>
      </c>
      <c r="BQ55" s="37" t="n">
        <v>0</v>
      </c>
      <c r="BR55" s="37" t="n">
        <v>0</v>
      </c>
      <c r="BS55" s="37" t="n">
        <v>0</v>
      </c>
      <c r="BT55" s="37" t="n">
        <v>76</v>
      </c>
      <c r="BU55" s="37" t="n">
        <v>68</v>
      </c>
      <c r="BV55" s="37" t="n">
        <v>0</v>
      </c>
      <c r="BW55" s="37" t="n">
        <v>0</v>
      </c>
      <c r="BX55" s="37" t="n">
        <v>0</v>
      </c>
      <c r="BY55" s="37" t="n">
        <v>0</v>
      </c>
      <c r="BZ55" s="37" t="n">
        <v>0</v>
      </c>
      <c r="CA55" s="37" t="n">
        <v>2</v>
      </c>
      <c r="CB55" s="37" t="n">
        <v>0</v>
      </c>
      <c r="CC55" s="37" t="n">
        <v>0</v>
      </c>
      <c r="CD55" s="37" t="n">
        <v>0</v>
      </c>
      <c r="CE55" s="37" t="n">
        <v>0</v>
      </c>
      <c r="CF55" s="37" t="n">
        <v>0</v>
      </c>
      <c r="CG55" s="37" t="n">
        <v>0</v>
      </c>
      <c r="CH55" s="37" t="n">
        <v>0</v>
      </c>
      <c r="CI55" s="37" t="n">
        <v>0</v>
      </c>
      <c r="CJ55" s="37" t="n">
        <v>0</v>
      </c>
      <c r="CK55" s="37" t="n">
        <v>0</v>
      </c>
      <c r="CL55" s="37" t="n">
        <v>0</v>
      </c>
      <c r="CM55" s="37" t="n">
        <v>0</v>
      </c>
      <c r="CN55" s="37" t="n">
        <v>256</v>
      </c>
      <c r="CO55" s="37" t="n">
        <v>250</v>
      </c>
      <c r="CP55" s="37" t="n">
        <v>0</v>
      </c>
      <c r="CQ55" s="37" t="n">
        <v>109</v>
      </c>
      <c r="CR55" s="37" t="n">
        <v>0</v>
      </c>
      <c r="CS55" s="37" t="n">
        <v>36</v>
      </c>
      <c r="CT55" s="37" t="n">
        <v>38</v>
      </c>
      <c r="CU55" s="37" t="n">
        <v>0</v>
      </c>
      <c r="CV55" s="37" t="n">
        <v>0</v>
      </c>
      <c r="CW55" s="37" t="n">
        <v>0</v>
      </c>
      <c r="CX55" s="37" t="n">
        <v>27</v>
      </c>
      <c r="CY55" s="37" t="n">
        <v>26</v>
      </c>
      <c r="CZ55" s="37" t="n">
        <v>0</v>
      </c>
      <c r="DA55" s="37" t="n">
        <v>0</v>
      </c>
      <c r="DB55" s="37" t="n">
        <v>0</v>
      </c>
      <c r="DC55" s="37" t="n">
        <v>63</v>
      </c>
      <c r="DD55" s="37" t="n">
        <v>61</v>
      </c>
      <c r="DE55" s="37" t="n">
        <v>0</v>
      </c>
      <c r="DF55" s="37" t="n">
        <v>8</v>
      </c>
      <c r="DG55" s="37" t="n">
        <v>0</v>
      </c>
      <c r="DH55" s="37" t="n">
        <v>8</v>
      </c>
      <c r="DI55" s="37" t="n">
        <v>9</v>
      </c>
      <c r="DJ55" s="37" t="n">
        <v>0</v>
      </c>
      <c r="DK55" s="37" t="n">
        <v>0</v>
      </c>
      <c r="DL55" s="37" t="n">
        <v>0</v>
      </c>
      <c r="DM55" s="37" t="n">
        <v>0</v>
      </c>
      <c r="DN55" s="37" t="n">
        <v>0</v>
      </c>
      <c r="DO55" s="37" t="n">
        <v>0</v>
      </c>
      <c r="DP55" s="37" t="n">
        <v>0</v>
      </c>
      <c r="DQ55" s="37" t="n">
        <v>0</v>
      </c>
      <c r="DR55" s="37" t="n">
        <v>0</v>
      </c>
      <c r="DS55" s="37" t="n">
        <v>0</v>
      </c>
      <c r="DT55" s="37" t="n">
        <v>0</v>
      </c>
      <c r="DU55" s="37" t="n">
        <v>0</v>
      </c>
      <c r="DV55" s="37" t="n">
        <v>0</v>
      </c>
      <c r="DW55" s="37" t="n">
        <v>619</v>
      </c>
      <c r="DX55" s="37" t="n">
        <v>622</v>
      </c>
      <c r="DY55" s="37" t="n">
        <v>0</v>
      </c>
      <c r="DZ55" s="37" t="n">
        <v>399</v>
      </c>
      <c r="EA55" s="37" t="n">
        <v>0</v>
      </c>
      <c r="EB55" s="37" t="n">
        <v>5</v>
      </c>
      <c r="EC55" s="37" t="n">
        <v>6</v>
      </c>
      <c r="ED55" s="37" t="n">
        <v>0</v>
      </c>
      <c r="EE55" s="37" t="n">
        <v>0</v>
      </c>
      <c r="EF55" s="37" t="n">
        <v>0</v>
      </c>
      <c r="EG55" s="37" t="n">
        <v>27</v>
      </c>
      <c r="EH55" s="37" t="n">
        <v>27</v>
      </c>
      <c r="EI55" s="37" t="n">
        <v>0</v>
      </c>
      <c r="EJ55" s="37" t="n">
        <v>0</v>
      </c>
      <c r="EK55" s="37" t="n">
        <v>61</v>
      </c>
      <c r="EL55" s="37" t="n">
        <v>59</v>
      </c>
      <c r="EM55" s="37" t="n">
        <v>0</v>
      </c>
      <c r="EN55" s="37" t="n">
        <v>0</v>
      </c>
      <c r="EO55" s="37" t="n">
        <v>0</v>
      </c>
      <c r="EP55" s="37" t="n">
        <v>0</v>
      </c>
      <c r="EQ55" s="37" t="n">
        <v>0</v>
      </c>
      <c r="ER55" s="37" t="n">
        <v>0</v>
      </c>
      <c r="ES55" s="37" t="n">
        <v>0</v>
      </c>
      <c r="ET55" s="37" t="n">
        <v>0</v>
      </c>
      <c r="EU55" s="37" t="n">
        <v>5</v>
      </c>
      <c r="EV55" s="37" t="n">
        <v>7</v>
      </c>
      <c r="EW55" s="37" t="n">
        <v>0</v>
      </c>
      <c r="EX55" s="37" t="n">
        <v>0</v>
      </c>
      <c r="EY55" s="37" t="n">
        <v>0</v>
      </c>
      <c r="EZ55" s="37" t="n">
        <v>60</v>
      </c>
      <c r="FA55" s="37" t="n">
        <v>65</v>
      </c>
      <c r="FB55" s="37" t="n">
        <v>0</v>
      </c>
      <c r="FC55" s="37" t="n">
        <v>0</v>
      </c>
      <c r="FD55" s="37" t="n">
        <v>0</v>
      </c>
      <c r="FE55" s="37" t="n">
        <v>0</v>
      </c>
      <c r="FF55" s="37" t="n">
        <v>0</v>
      </c>
      <c r="FG55" s="37" t="n">
        <v>0</v>
      </c>
      <c r="FH55" s="37" t="n">
        <v>0</v>
      </c>
      <c r="FI55" s="37" t="n">
        <v>0</v>
      </c>
      <c r="FJ55" s="37" t="n">
        <v>496</v>
      </c>
      <c r="FK55" s="37" t="n">
        <v>499</v>
      </c>
      <c r="FL55" s="37" t="n">
        <v>0</v>
      </c>
      <c r="FM55" s="37" t="n">
        <v>286</v>
      </c>
      <c r="FN55" s="37" t="n">
        <v>13</v>
      </c>
      <c r="FO55" s="37" t="n">
        <v>548</v>
      </c>
      <c r="FP55" s="37" t="n">
        <v>505</v>
      </c>
      <c r="FQ55" s="37" t="n">
        <v>0</v>
      </c>
      <c r="FR55" s="37" t="n">
        <v>244</v>
      </c>
      <c r="FS55" s="37" t="n">
        <v>21</v>
      </c>
      <c r="FT55" s="37" t="n">
        <v>317</v>
      </c>
      <c r="FU55" s="37" t="n">
        <v>301</v>
      </c>
      <c r="FV55" s="37" t="n">
        <v>0</v>
      </c>
      <c r="FW55" s="37" t="n">
        <v>147</v>
      </c>
      <c r="FX55" s="37" t="n">
        <v>1</v>
      </c>
      <c r="FY55" s="37" t="n">
        <v>494</v>
      </c>
      <c r="FZ55" s="37" t="n">
        <v>483</v>
      </c>
      <c r="GA55" s="37" t="n">
        <v>0</v>
      </c>
      <c r="GB55" s="37" t="n">
        <v>116</v>
      </c>
      <c r="GC55" s="37" t="n">
        <v>0</v>
      </c>
      <c r="GD55" s="37" t="n">
        <v>447</v>
      </c>
      <c r="GE55" s="37" t="n">
        <v>409</v>
      </c>
      <c r="GF55" s="37" t="n">
        <v>0</v>
      </c>
      <c r="GG55" s="37" t="n">
        <v>98</v>
      </c>
      <c r="GH55" s="37" t="n">
        <v>0</v>
      </c>
      <c r="GI55" s="37" t="n">
        <v>10</v>
      </c>
      <c r="GJ55" s="37" t="n">
        <v>0</v>
      </c>
      <c r="GK55" s="37" t="n">
        <v>0</v>
      </c>
      <c r="GL55" s="37" t="n">
        <v>0</v>
      </c>
      <c r="GM55" s="37" t="n">
        <v>0</v>
      </c>
      <c r="GN55" s="37" t="n">
        <v>5</v>
      </c>
      <c r="GO55" s="37" t="n">
        <v>20</v>
      </c>
      <c r="GP55" s="37" t="n">
        <v>0</v>
      </c>
      <c r="GQ55" s="37" t="n">
        <v>0</v>
      </c>
      <c r="GR55" s="37" t="n">
        <v>0</v>
      </c>
      <c r="GS55" s="37" t="n">
        <v>580</v>
      </c>
      <c r="GT55" s="37" t="n">
        <v>395</v>
      </c>
      <c r="GU55" s="37" t="n">
        <v>0</v>
      </c>
      <c r="GV55" s="37" t="n">
        <v>9</v>
      </c>
      <c r="GW55" s="37" t="n">
        <v>0</v>
      </c>
      <c r="GX55" s="37" t="n">
        <v>250</v>
      </c>
      <c r="GY55" s="37" t="n">
        <v>173</v>
      </c>
      <c r="GZ55" s="37" t="n">
        <v>0</v>
      </c>
      <c r="HA55" s="37" t="n">
        <v>0</v>
      </c>
      <c r="HB55" s="37" t="n">
        <v>0</v>
      </c>
      <c r="HC55" s="37" t="n">
        <v>52</v>
      </c>
      <c r="HD55" s="37" t="n">
        <v>0</v>
      </c>
      <c r="HE55" s="37" t="n">
        <v>0</v>
      </c>
      <c r="HF55" s="37" t="n">
        <v>0</v>
      </c>
      <c r="HG55" s="37" t="n">
        <v>0</v>
      </c>
      <c r="HH55" s="58" t="n">
        <f aca="false">(L55+N55)/B55</f>
        <v>0.874131851693557</v>
      </c>
      <c r="HI55" s="59" t="n">
        <f aca="false">(M55+N55)/B55</f>
        <v>0.825622395555081</v>
      </c>
      <c r="HJ55" s="40" t="n">
        <f aca="false">O55/(E55+F55+G55)</f>
        <v>0.578735040883739</v>
      </c>
      <c r="HK55" s="60" t="n">
        <f aca="false">P55/(F55+G55)</f>
        <v>0.249088131683137</v>
      </c>
      <c r="HL55" s="61" t="n">
        <f aca="false">L55/H55</f>
        <v>0.979091128837322</v>
      </c>
      <c r="HM55" s="62" t="n">
        <f aca="false">M55/I55</f>
        <v>0.886197705411983</v>
      </c>
      <c r="HN55" s="63" t="n">
        <f aca="false">N55/J55</f>
        <v>1</v>
      </c>
      <c r="HO55" s="64" t="n">
        <f aca="false">O55/K55</f>
        <v>0.736560992419021</v>
      </c>
      <c r="HP55" s="65" t="n">
        <f aca="false">(V55+AA55+AF55+FE55+X55+AC55+AH55+FG55)/G55</f>
        <v>1.10228509249184</v>
      </c>
      <c r="HQ55" s="65" t="n">
        <f aca="false">(W55+AB55+AG55+FF55+X55+AC55+AH55+FG55)/G55</f>
        <v>1.08705114254625</v>
      </c>
      <c r="HR55" s="65" t="n">
        <f aca="false">(Y55+AD55+AI55+FH55)/G55</f>
        <v>0.947769314472252</v>
      </c>
      <c r="HS55" s="65" t="n">
        <f aca="false">P55/G55</f>
        <v>1.73884657236126</v>
      </c>
      <c r="HT55" s="65" t="n">
        <f aca="false">(Q55+AK55+AP55+AU55+AZ55+BE55+BJ55+BO55+BT55+BY55+CD55+CN55+CS55+CX55+DC55+DH55+DM55+DR55+DW55+EB55+EG55+EK55+EP55+EU55+EZ55+FJ55+FO55+FT55+S55+AM55+AR55+AW55+BB55+BG55+BL55+BQ55+BV55+CA55+CF55+CP55+CU55+CZ55+DE55+DJ55+DO55+DT55+DY55+ED55+EI55+EM55+ER55+EW55+FB55+FL55+FQ55+FV55)/F55</f>
        <v>0.968815952259661</v>
      </c>
      <c r="HU55" s="65" t="n">
        <f aca="false">(R55+AL55+AQ55+AV55+BA55+BF55+BK55+BP55+BU55+BZ55+CE55+CO55+CT55+CY55+DD55+DI55+DN55+DS55+DX55+EC55+EH55+EL55+EQ55+EV55+FA55+FK55+FP55+FU55+S55+AM55+AR55+AW55+BB55+BG55+BL55+BQ55+BV55+CA55+CF55+CP55+CU55+CZ55+DE55+DJ55+DO55+DT55+DY55+ED55+EI55+EM55+ER55+EW55+FB55+FL55+FQ55+FV55)/F55</f>
        <v>0.954806782621352</v>
      </c>
      <c r="HV55" s="66" t="n">
        <f aca="false">(T55+AN55+AS55+AX55+BC55+BH55+BM55+BR55+BW55+CB55+CG55+CQ55+CV55+DA55+DF55+DK55+DP55+DU55+DZ55+EE55+EJ55+EN55+ES55+EX55+FC55+FM55+FR55+FW55)/F55</f>
        <v>0.578742449603377</v>
      </c>
      <c r="HW55" s="65" t="n">
        <f aca="false">(U55+AO55+AT55)/F55</f>
        <v>0.0820537078815225</v>
      </c>
      <c r="HX55" s="65" t="n">
        <f aca="false">(FY55+GD55)/E55</f>
        <v>0.968704961910644</v>
      </c>
      <c r="HY55" s="65" t="n">
        <f aca="false">(FZ55+GE55)/E55</f>
        <v>0.918262301832407</v>
      </c>
      <c r="HZ55" s="65" t="n">
        <f aca="false">(GB55+GG55)/E55</f>
        <v>0.220300597076385</v>
      </c>
      <c r="IA55" s="65" t="n">
        <f aca="false">(GI55+GN55+GS55+GX55)/D55</f>
        <v>0.731475069252078</v>
      </c>
      <c r="IB55" s="65" t="n">
        <f aca="false">(GJ55+GO55+GT55+GY55)/D55</f>
        <v>0.509002770083102</v>
      </c>
      <c r="IC55" s="46" t="n">
        <f aca="false">HC55/C55</f>
        <v>0.169381107491857</v>
      </c>
      <c r="ID55" s="46" t="n">
        <f aca="false">HD55/C55</f>
        <v>0</v>
      </c>
    </row>
    <row r="56" s="48" customFormat="true" ht="13.8" hidden="false" customHeight="false" outlineLevel="0" collapsed="false">
      <c r="A56" s="49" t="s">
        <v>143</v>
      </c>
      <c r="B56" s="50" t="n">
        <v>35122</v>
      </c>
      <c r="C56" s="29" t="n">
        <v>1304</v>
      </c>
      <c r="D56" s="51" t="n">
        <v>4461.6</v>
      </c>
      <c r="E56" s="52" t="n">
        <v>3747.6</v>
      </c>
      <c r="F56" s="53" t="n">
        <v>20378.8</v>
      </c>
      <c r="G56" s="54" t="n">
        <v>3127</v>
      </c>
      <c r="H56" s="68" t="n">
        <v>29406</v>
      </c>
      <c r="I56" s="68" t="n">
        <v>32687</v>
      </c>
      <c r="J56" s="67" t="n">
        <v>280</v>
      </c>
      <c r="K56" s="67" t="n">
        <v>16368</v>
      </c>
      <c r="L56" s="35" t="n">
        <f aca="false">Q56+V56+AA56+AF56+AK56+AP56+AU56+AZ56+BE56+BJ56+BO56+BT56+BY56+CD56+CI56+CN56+CS56+CX56+DC56+DH56+DM56+DR56+DW56+EB56+EB56+EG56+EK56+EP56+EU56+EZ56+FE56+FJ56+FO56+FT56+FY56+GD56+GI56+GN56+GS56+GX56+HC56</f>
        <v>27865</v>
      </c>
      <c r="M56" s="35" t="n">
        <f aca="false">R56+W56+AB56+AG56+AL56+AQ56+AV56+BA56+BF56+BK56+BP56+BU56+BZ56+CE56+CJ56+CO56+CT56+DD56+DI56+DN56+DS56+DX56+EC56+EH56+EL56+EQ56+EV56+FA56+CY56+FK56+FP56+FU56+FZ56+GE56+FF56+GJ56+GO56+GT56+GY56+HD56</f>
        <v>24564</v>
      </c>
      <c r="N56" s="56" t="n">
        <v>280</v>
      </c>
      <c r="O56" s="57" t="n">
        <f aca="false">T56+Y56+AD56+AI56+DZ56+FH56+AN56+AS56+AX56+BC56+BH56+BM56+BR56+BW56+CB56+CG56+CL56+CQ56+CV56+DF56+DK56+DP56+DU56+EE56+EJ56+EN56+ES56+EX56+FC56+FM56+FR56+FW56+GB56+GG56+DA56+GL56+GQ56+GV56+HA56</f>
        <v>13139</v>
      </c>
      <c r="P56" s="57" t="n">
        <f aca="false">U56+Z56+AE56+AJ56+EA56+FI56+AO56+AT56+AY56+BD56+BI56+BN56+BS56+BX56+CC56+CH56+CM56+CR56+CW56+DG56+DL56+DQ56+DV56+EF56+EO56+ET56+EY56+FD56+FN56+FS56+FX56+GC56+GH56+DB56+GM56+GR56+GW56+HB56</f>
        <v>2963</v>
      </c>
      <c r="Q56" s="37" t="n">
        <v>501</v>
      </c>
      <c r="R56" s="37" t="n">
        <v>486</v>
      </c>
      <c r="S56" s="37" t="n">
        <v>2</v>
      </c>
      <c r="T56" s="37" t="n">
        <v>253</v>
      </c>
      <c r="U56" s="37" t="n">
        <v>87</v>
      </c>
      <c r="V56" s="37" t="n">
        <v>551</v>
      </c>
      <c r="W56" s="37" t="n">
        <v>538</v>
      </c>
      <c r="X56" s="37" t="n">
        <v>0</v>
      </c>
      <c r="Y56" s="37" t="n">
        <v>557</v>
      </c>
      <c r="Z56" s="37" t="n">
        <v>277</v>
      </c>
      <c r="AA56" s="37" t="n">
        <v>1246</v>
      </c>
      <c r="AB56" s="37" t="n">
        <v>1239</v>
      </c>
      <c r="AC56" s="37" t="n">
        <v>3</v>
      </c>
      <c r="AD56" s="37" t="n">
        <v>881</v>
      </c>
      <c r="AE56" s="37" t="n">
        <v>480</v>
      </c>
      <c r="AF56" s="37" t="n">
        <v>1769</v>
      </c>
      <c r="AG56" s="37" t="n">
        <v>1773</v>
      </c>
      <c r="AH56" s="37" t="n">
        <v>6</v>
      </c>
      <c r="AI56" s="37" t="n">
        <v>1353</v>
      </c>
      <c r="AJ56" s="37" t="n">
        <v>519</v>
      </c>
      <c r="AK56" s="37" t="n">
        <v>869</v>
      </c>
      <c r="AL56" s="37" t="n">
        <v>866</v>
      </c>
      <c r="AM56" s="37" t="n">
        <v>8</v>
      </c>
      <c r="AN56" s="37" t="n">
        <v>918</v>
      </c>
      <c r="AO56" s="37" t="n">
        <v>312</v>
      </c>
      <c r="AP56" s="37" t="n">
        <v>948</v>
      </c>
      <c r="AQ56" s="37" t="n">
        <v>947</v>
      </c>
      <c r="AR56" s="37" t="n">
        <v>12</v>
      </c>
      <c r="AS56" s="37" t="n">
        <v>1016</v>
      </c>
      <c r="AT56" s="37" t="n">
        <v>299</v>
      </c>
      <c r="AU56" s="37" t="n">
        <v>1201</v>
      </c>
      <c r="AV56" s="37" t="n">
        <v>1209</v>
      </c>
      <c r="AW56" s="37" t="n">
        <v>29</v>
      </c>
      <c r="AX56" s="37" t="n">
        <v>1169</v>
      </c>
      <c r="AY56" s="37" t="n">
        <v>224</v>
      </c>
      <c r="AZ56" s="37" t="n">
        <v>1429</v>
      </c>
      <c r="BA56" s="37" t="n">
        <v>1444</v>
      </c>
      <c r="BB56" s="37" t="n">
        <v>61</v>
      </c>
      <c r="BC56" s="37" t="n">
        <v>1220</v>
      </c>
      <c r="BD56" s="37" t="n">
        <v>266</v>
      </c>
      <c r="BE56" s="37" t="n">
        <v>1577</v>
      </c>
      <c r="BF56" s="37" t="n">
        <v>1565</v>
      </c>
      <c r="BG56" s="37" t="n">
        <v>147</v>
      </c>
      <c r="BH56" s="37" t="n">
        <v>1172</v>
      </c>
      <c r="BI56" s="37" t="n">
        <v>178</v>
      </c>
      <c r="BJ56" s="37" t="n">
        <v>1703</v>
      </c>
      <c r="BK56" s="37" t="n">
        <v>1654</v>
      </c>
      <c r="BL56" s="37" t="n">
        <v>11</v>
      </c>
      <c r="BM56" s="37" t="n">
        <v>1187</v>
      </c>
      <c r="BN56" s="37" t="n">
        <v>143</v>
      </c>
      <c r="BO56" s="37" t="n">
        <v>419</v>
      </c>
      <c r="BP56" s="37" t="n">
        <v>262</v>
      </c>
      <c r="BQ56" s="37" t="n">
        <v>0</v>
      </c>
      <c r="BR56" s="37" t="n">
        <v>41</v>
      </c>
      <c r="BS56" s="37" t="n">
        <v>14</v>
      </c>
      <c r="BT56" s="37" t="n">
        <v>0</v>
      </c>
      <c r="BU56" s="37" t="n">
        <v>4</v>
      </c>
      <c r="BV56" s="37" t="n">
        <v>0</v>
      </c>
      <c r="BW56" s="37" t="n">
        <v>0</v>
      </c>
      <c r="BX56" s="37" t="n">
        <v>0</v>
      </c>
      <c r="BY56" s="37" t="n">
        <v>0</v>
      </c>
      <c r="BZ56" s="37" t="n">
        <v>0</v>
      </c>
      <c r="CA56" s="37" t="n">
        <v>0</v>
      </c>
      <c r="CB56" s="37" t="n">
        <v>0</v>
      </c>
      <c r="CC56" s="37" t="n">
        <v>0</v>
      </c>
      <c r="CD56" s="37" t="n">
        <v>0</v>
      </c>
      <c r="CE56" s="37" t="n">
        <v>0</v>
      </c>
      <c r="CF56" s="37" t="n">
        <v>0</v>
      </c>
      <c r="CG56" s="37" t="n">
        <v>0</v>
      </c>
      <c r="CH56" s="37" t="n">
        <v>0</v>
      </c>
      <c r="CI56" s="37" t="n">
        <v>0</v>
      </c>
      <c r="CJ56" s="37" t="n">
        <v>0</v>
      </c>
      <c r="CK56" s="37" t="n">
        <v>0</v>
      </c>
      <c r="CL56" s="37" t="n">
        <v>0</v>
      </c>
      <c r="CM56" s="37" t="n">
        <v>0</v>
      </c>
      <c r="CN56" s="37" t="n">
        <v>319</v>
      </c>
      <c r="CO56" s="37" t="n">
        <v>300</v>
      </c>
      <c r="CP56" s="37" t="n">
        <v>0</v>
      </c>
      <c r="CQ56" s="37" t="n">
        <v>6</v>
      </c>
      <c r="CR56" s="37" t="n">
        <v>0</v>
      </c>
      <c r="CS56" s="37" t="n">
        <v>160</v>
      </c>
      <c r="CT56" s="37" t="n">
        <v>98</v>
      </c>
      <c r="CU56" s="37" t="n">
        <v>2</v>
      </c>
      <c r="CV56" s="37" t="n">
        <v>6</v>
      </c>
      <c r="CW56" s="37" t="n">
        <v>0</v>
      </c>
      <c r="CX56" s="37" t="n">
        <v>37</v>
      </c>
      <c r="CY56" s="37" t="n">
        <v>10</v>
      </c>
      <c r="CZ56" s="37" t="n">
        <v>0</v>
      </c>
      <c r="DA56" s="37" t="n">
        <v>21</v>
      </c>
      <c r="DB56" s="37" t="n">
        <v>1</v>
      </c>
      <c r="DC56" s="37" t="n">
        <v>294</v>
      </c>
      <c r="DD56" s="37" t="n">
        <v>186</v>
      </c>
      <c r="DE56" s="37" t="n">
        <v>0</v>
      </c>
      <c r="DF56" s="37" t="n">
        <v>65</v>
      </c>
      <c r="DG56" s="37" t="n">
        <v>0</v>
      </c>
      <c r="DH56" s="37" t="n">
        <v>39</v>
      </c>
      <c r="DI56" s="37" t="n">
        <v>32</v>
      </c>
      <c r="DJ56" s="37" t="n">
        <v>0</v>
      </c>
      <c r="DK56" s="37" t="n">
        <v>11</v>
      </c>
      <c r="DL56" s="37" t="n">
        <v>0</v>
      </c>
      <c r="DM56" s="37" t="n">
        <v>0</v>
      </c>
      <c r="DN56" s="37" t="n">
        <v>0</v>
      </c>
      <c r="DO56" s="37" t="n">
        <v>0</v>
      </c>
      <c r="DP56" s="37" t="n">
        <v>0</v>
      </c>
      <c r="DQ56" s="37" t="n">
        <v>0</v>
      </c>
      <c r="DR56" s="37" t="n">
        <v>0</v>
      </c>
      <c r="DS56" s="37" t="n">
        <v>0</v>
      </c>
      <c r="DT56" s="37" t="n">
        <v>0</v>
      </c>
      <c r="DU56" s="37" t="n">
        <v>0</v>
      </c>
      <c r="DV56" s="37" t="n">
        <v>0</v>
      </c>
      <c r="DW56" s="37" t="n">
        <v>2311</v>
      </c>
      <c r="DX56" s="37" t="n">
        <v>1642</v>
      </c>
      <c r="DY56" s="37" t="n">
        <v>5</v>
      </c>
      <c r="DZ56" s="37" t="n">
        <v>124</v>
      </c>
      <c r="EA56" s="37" t="n">
        <v>0</v>
      </c>
      <c r="EB56" s="37" t="n">
        <v>101</v>
      </c>
      <c r="EC56" s="37" t="n">
        <v>60</v>
      </c>
      <c r="ED56" s="37" t="n">
        <v>0</v>
      </c>
      <c r="EE56" s="37" t="n">
        <v>2</v>
      </c>
      <c r="EF56" s="37" t="n">
        <v>0</v>
      </c>
      <c r="EG56" s="37" t="n">
        <v>57</v>
      </c>
      <c r="EH56" s="37" t="n">
        <v>52</v>
      </c>
      <c r="EI56" s="37" t="n">
        <v>0</v>
      </c>
      <c r="EJ56" s="37" t="n">
        <v>0</v>
      </c>
      <c r="EK56" s="37" t="n">
        <v>20</v>
      </c>
      <c r="EL56" s="37" t="n">
        <v>10</v>
      </c>
      <c r="EM56" s="37" t="n">
        <v>0</v>
      </c>
      <c r="EN56" s="37" t="n">
        <v>0</v>
      </c>
      <c r="EO56" s="37" t="n">
        <v>0</v>
      </c>
      <c r="EP56" s="37" t="n">
        <v>0</v>
      </c>
      <c r="EQ56" s="37" t="n">
        <v>0</v>
      </c>
      <c r="ER56" s="37" t="n">
        <v>0</v>
      </c>
      <c r="ES56" s="37" t="n">
        <v>0</v>
      </c>
      <c r="ET56" s="37" t="n">
        <v>0</v>
      </c>
      <c r="EU56" s="37" t="n">
        <v>9</v>
      </c>
      <c r="EV56" s="37" t="n">
        <v>5</v>
      </c>
      <c r="EW56" s="37" t="n">
        <v>0</v>
      </c>
      <c r="EX56" s="37" t="n">
        <v>0</v>
      </c>
      <c r="EY56" s="37" t="n">
        <v>0</v>
      </c>
      <c r="EZ56" s="37" t="n">
        <v>23</v>
      </c>
      <c r="FA56" s="37" t="n">
        <v>29</v>
      </c>
      <c r="FB56" s="37" t="n">
        <v>0</v>
      </c>
      <c r="FC56" s="37" t="n">
        <v>8</v>
      </c>
      <c r="FD56" s="37" t="n">
        <v>0</v>
      </c>
      <c r="FE56" s="37" t="n">
        <v>0</v>
      </c>
      <c r="FF56" s="37" t="n">
        <v>0</v>
      </c>
      <c r="FG56" s="37" t="n">
        <v>1</v>
      </c>
      <c r="FH56" s="37" t="n">
        <v>0</v>
      </c>
      <c r="FI56" s="37" t="n">
        <v>0</v>
      </c>
      <c r="FJ56" s="37" t="n">
        <v>1910</v>
      </c>
      <c r="FK56" s="37" t="n">
        <v>1805</v>
      </c>
      <c r="FL56" s="37" t="n">
        <v>0</v>
      </c>
      <c r="FM56" s="37" t="n">
        <v>1077</v>
      </c>
      <c r="FN56" s="37" t="n">
        <v>69</v>
      </c>
      <c r="FO56" s="37" t="n">
        <v>2219</v>
      </c>
      <c r="FP56" s="37" t="n">
        <v>2062</v>
      </c>
      <c r="FQ56" s="37" t="n">
        <v>0</v>
      </c>
      <c r="FR56" s="37" t="n">
        <v>1088</v>
      </c>
      <c r="FS56" s="37" t="n">
        <v>64</v>
      </c>
      <c r="FT56" s="37" t="n">
        <v>1023</v>
      </c>
      <c r="FU56" s="37" t="n">
        <v>1043</v>
      </c>
      <c r="FV56" s="37" t="n">
        <v>8</v>
      </c>
      <c r="FW56" s="37" t="n">
        <v>492</v>
      </c>
      <c r="FX56" s="37" t="n">
        <v>30</v>
      </c>
      <c r="FY56" s="37" t="n">
        <v>1890</v>
      </c>
      <c r="FZ56" s="37" t="n">
        <v>1780</v>
      </c>
      <c r="GA56" s="37" t="n">
        <v>0</v>
      </c>
      <c r="GB56" s="37" t="n">
        <v>247</v>
      </c>
      <c r="GC56" s="37" t="n">
        <v>0</v>
      </c>
      <c r="GD56" s="37" t="n">
        <v>2007</v>
      </c>
      <c r="GE56" s="37" t="n">
        <v>1580</v>
      </c>
      <c r="GF56" s="37" t="n">
        <v>0</v>
      </c>
      <c r="GG56" s="37" t="n">
        <v>225</v>
      </c>
      <c r="GH56" s="37" t="n">
        <v>0</v>
      </c>
      <c r="GI56" s="37" t="n">
        <v>38</v>
      </c>
      <c r="GJ56" s="37" t="n">
        <v>35</v>
      </c>
      <c r="GK56" s="37" t="n">
        <v>0</v>
      </c>
      <c r="GL56" s="37" t="n">
        <v>0</v>
      </c>
      <c r="GM56" s="37" t="n">
        <v>0</v>
      </c>
      <c r="GN56" s="37" t="n">
        <v>25</v>
      </c>
      <c r="GO56" s="37" t="n">
        <v>25</v>
      </c>
      <c r="GP56" s="37" t="n">
        <v>0</v>
      </c>
      <c r="GQ56" s="37" t="n">
        <v>0</v>
      </c>
      <c r="GR56" s="37" t="n">
        <v>0</v>
      </c>
      <c r="GS56" s="37" t="n">
        <v>2003</v>
      </c>
      <c r="GT56" s="37" t="n">
        <v>1133</v>
      </c>
      <c r="GU56" s="37" t="n">
        <v>0</v>
      </c>
      <c r="GV56" s="37" t="n">
        <v>0</v>
      </c>
      <c r="GW56" s="37" t="n">
        <v>0</v>
      </c>
      <c r="GX56" s="37" t="n">
        <v>1066</v>
      </c>
      <c r="GY56" s="37" t="n">
        <v>690</v>
      </c>
      <c r="GZ56" s="37" t="n">
        <v>0</v>
      </c>
      <c r="HA56" s="37" t="n">
        <v>0</v>
      </c>
      <c r="HB56" s="37" t="n">
        <v>0</v>
      </c>
      <c r="HC56" s="37" t="n">
        <v>0</v>
      </c>
      <c r="HD56" s="37" t="n">
        <v>0</v>
      </c>
      <c r="HE56" s="37" t="n">
        <v>0</v>
      </c>
      <c r="HF56" s="37" t="n">
        <v>0</v>
      </c>
      <c r="HG56" s="37" t="n">
        <v>0</v>
      </c>
      <c r="HH56" s="58" t="n">
        <f aca="false">(L56+N56)/B56</f>
        <v>0.801349581458915</v>
      </c>
      <c r="HI56" s="59" t="n">
        <f aca="false">(M56+N56)/B56</f>
        <v>0.707362906440408</v>
      </c>
      <c r="HJ56" s="40" t="n">
        <f aca="false">O56/(E56+F56+G56)</f>
        <v>0.482104985066083</v>
      </c>
      <c r="HK56" s="60" t="n">
        <f aca="false">P56/(F56+G56)</f>
        <v>0.126053995184167</v>
      </c>
      <c r="HL56" s="61" t="n">
        <f aca="false">L56/H56</f>
        <v>0.947595728762837</v>
      </c>
      <c r="HM56" s="62" t="n">
        <f aca="false">M56/I56</f>
        <v>0.751491418606786</v>
      </c>
      <c r="HN56" s="63" t="n">
        <f aca="false">N56/J56</f>
        <v>1</v>
      </c>
      <c r="HO56" s="64" t="n">
        <f aca="false">O56/K56</f>
        <v>0.802724828934506</v>
      </c>
      <c r="HP56" s="65" t="n">
        <f aca="false">(V56+AA56+AF56+FE56+X56+AC56+AH56+FG56)/G56</f>
        <v>1.14358810361369</v>
      </c>
      <c r="HQ56" s="65" t="n">
        <f aca="false">(W56+AB56+AG56+FF56+X56+AC56+AH56+FG56)/G56</f>
        <v>1.13847137831788</v>
      </c>
      <c r="HR56" s="65" t="n">
        <f aca="false">(Y56+AD56+AI56+FH56)/G56</f>
        <v>0.892548768787976</v>
      </c>
      <c r="HS56" s="65" t="n">
        <f aca="false">P56/G56</f>
        <v>0.947553565717941</v>
      </c>
      <c r="HT56" s="65" t="n">
        <f aca="false">(Q56+AK56+AP56+AU56+AZ56+BE56+BJ56+BO56+BT56+BY56+CD56+CN56+CS56+CX56+DC56+DH56+DM56+DR56+DW56+EB56+EG56+EK56+EP56+EU56+EZ56+FJ56+FO56+FT56+S56+AM56+AR56+AW56+BB56+BG56+BL56+BQ56+BV56+CA56+CF56+CP56+CU56+CZ56+DE56+DJ56+DO56+DT56+DY56+ED56+EI56+EM56+ER56+EW56+FB56+FL56+FQ56+FV56)/F56</f>
        <v>0.856478300979449</v>
      </c>
      <c r="HU56" s="65" t="n">
        <f aca="false">(R56+AL56+AQ56+AV56+BA56+BF56+BK56+BP56+BU56+BZ56+CE56+CO56+CT56+CY56+DD56+DI56+DN56+DS56+DX56+EC56+EH56+EL56+EQ56+EV56+FA56+FK56+FP56+FU56+S56+AM56+AR56+AW56+BB56+BG56+BL56+BQ56+BV56+CA56+CF56+CP56+CU56+CZ56+DE56+DJ56+DO56+DT56+DY56+ED56+EI56+EM56+ER56+EW56+FB56+FL56+FQ56+FV56)/F56</f>
        <v>0.787877598288417</v>
      </c>
      <c r="HV56" s="66" t="n">
        <f aca="false">(T56+AN56+AS56+AX56+BC56+BH56+BM56+BR56+BW56+CB56+CG56+CQ56+CV56+DA56+DF56+DK56+DP56+DU56+DZ56+EE56+EJ56+EN56+ES56+EX56+FC56+FM56+FR56+FW56)/F56</f>
        <v>0.484621273087719</v>
      </c>
      <c r="HW56" s="65" t="n">
        <f aca="false">(U56+AO56+AT56)/F56</f>
        <v>0.0342512807427326</v>
      </c>
      <c r="HX56" s="65" t="n">
        <f aca="false">(FY56+GD56)/E56</f>
        <v>1.03986551392891</v>
      </c>
      <c r="HY56" s="65" t="n">
        <f aca="false">(FZ56+GE56)/E56</f>
        <v>0.896573807236631</v>
      </c>
      <c r="HZ56" s="65" t="n">
        <f aca="false">(GB56+GG56)/E56</f>
        <v>0.125947272921336</v>
      </c>
      <c r="IA56" s="65" t="n">
        <f aca="false">(GI56+GN56+GS56+GX56)/D56</f>
        <v>0.701990317374933</v>
      </c>
      <c r="IB56" s="65" t="n">
        <f aca="false">(GJ56+GO56+GT56+GY56)/D56</f>
        <v>0.422045902815134</v>
      </c>
      <c r="IC56" s="46" t="n">
        <f aca="false">HC56/C56</f>
        <v>0</v>
      </c>
      <c r="ID56" s="46" t="n">
        <f aca="false">HD56/C56</f>
        <v>0</v>
      </c>
    </row>
    <row r="57" s="48" customFormat="true" ht="13.8" hidden="false" customHeight="false" outlineLevel="0" collapsed="false">
      <c r="A57" s="49" t="s">
        <v>144</v>
      </c>
      <c r="B57" s="50" t="n">
        <v>23867</v>
      </c>
      <c r="C57" s="29" t="n">
        <v>666</v>
      </c>
      <c r="D57" s="51" t="n">
        <v>2316.8</v>
      </c>
      <c r="E57" s="52" t="n">
        <v>2036.4</v>
      </c>
      <c r="F57" s="53" t="n">
        <v>14250.8</v>
      </c>
      <c r="G57" s="54" t="n">
        <v>3645</v>
      </c>
      <c r="H57" s="55" t="n">
        <v>22008</v>
      </c>
      <c r="I57" s="55" t="n">
        <v>22889</v>
      </c>
      <c r="J57" s="55" t="n">
        <v>210</v>
      </c>
      <c r="K57" s="55" t="n">
        <f aca="false">802+14870</f>
        <v>15672</v>
      </c>
      <c r="L57" s="35" t="n">
        <f aca="false">Q57+V57+AA57+AF57+AK57+AP57+AU57+AZ57+BE57+BJ57+BO57+BT57+BY57+CD57+CI57+CN57+CS57+CX57+DC57+DH57+DM57+DR57+DW57+EB57+EB57+EG57+EK57+EP57+EU57+EZ57+FE57+FJ57+FO57+FT57+FY57+GD57+GI57+GN57+GS57+GX57+HC57</f>
        <v>20257</v>
      </c>
      <c r="M57" s="35" t="n">
        <f aca="false">R57+W57+AB57+AG57+AL57+AQ57+AV57+BA57+BF57+BK57+BP57+BU57+BZ57+CE57+CJ57+CO57+CT57+DD57+DI57+DN57+DS57+DX57+EC57+EH57+EL57+EQ57+EV57+FA57+CY57+FK57+FP57+FU57+FZ57+GE57+FF57+GJ57+GO57+GT57+GY57+HD57</f>
        <v>19272</v>
      </c>
      <c r="N57" s="56" t="n">
        <v>206</v>
      </c>
      <c r="O57" s="57" t="n">
        <f aca="false">T57+Y57+AD57+AI57+DZ57+FH57+AN57+AS57+AX57+BC57+BH57+BM57+BR57+BW57+CB57+CG57+CL57+CQ57+CV57+DF57+DK57+DP57+DU57+EE57+EJ57+EN57+ES57+EX57+FC57+FM57+FR57+FW57+GB57+GG57+DA57+GL57+GQ57+GV57+HA57</f>
        <v>11008</v>
      </c>
      <c r="P57" s="57" t="n">
        <f aca="false">U57+Z57+AE57+AJ57+EA57+FI57+AO57+AT57+AY57+BD57+BI57+BN57+BS57+BX57+CC57+CH57+CM57+CR57+CW57+DG57+DL57+DQ57+DV57+EF57+EO57+ET57+EY57+FD57+FN57+FS57+FX57+GC57+GH57+DB57+GM57+GR57+GW57+HB57</f>
        <v>2908</v>
      </c>
      <c r="Q57" s="37" t="n">
        <v>432</v>
      </c>
      <c r="R57" s="37" t="n">
        <v>430</v>
      </c>
      <c r="S57" s="37" t="n">
        <v>0</v>
      </c>
      <c r="T57" s="37" t="n">
        <v>279</v>
      </c>
      <c r="U57" s="37" t="n">
        <v>134</v>
      </c>
      <c r="V57" s="37" t="n">
        <v>550</v>
      </c>
      <c r="W57" s="37" t="n">
        <v>532</v>
      </c>
      <c r="X57" s="37" t="n">
        <v>0</v>
      </c>
      <c r="Y57" s="37" t="n">
        <v>422</v>
      </c>
      <c r="Z57" s="37" t="n">
        <v>214</v>
      </c>
      <c r="AA57" s="37" t="n">
        <v>1137</v>
      </c>
      <c r="AB57" s="37" t="n">
        <v>1158</v>
      </c>
      <c r="AC57" s="37" t="n">
        <v>0</v>
      </c>
      <c r="AD57" s="37" t="n">
        <v>1056</v>
      </c>
      <c r="AE57" s="37" t="n">
        <v>513</v>
      </c>
      <c r="AF57" s="37" t="n">
        <v>1844</v>
      </c>
      <c r="AG57" s="37" t="n">
        <v>1776</v>
      </c>
      <c r="AH57" s="37" t="n">
        <v>1</v>
      </c>
      <c r="AI57" s="37" t="n">
        <v>1402</v>
      </c>
      <c r="AJ57" s="37" t="n">
        <v>565</v>
      </c>
      <c r="AK57" s="37" t="n">
        <v>987</v>
      </c>
      <c r="AL57" s="37" t="n">
        <v>1023</v>
      </c>
      <c r="AM57" s="37" t="n">
        <v>9</v>
      </c>
      <c r="AN57" s="37" t="n">
        <v>847</v>
      </c>
      <c r="AO57" s="37" t="n">
        <v>311</v>
      </c>
      <c r="AP57" s="37" t="n">
        <v>1038</v>
      </c>
      <c r="AQ57" s="37" t="n">
        <v>1073</v>
      </c>
      <c r="AR57" s="37" t="n">
        <v>13</v>
      </c>
      <c r="AS57" s="37" t="n">
        <v>914</v>
      </c>
      <c r="AT57" s="37" t="n">
        <v>306</v>
      </c>
      <c r="AU57" s="37" t="n">
        <v>1176</v>
      </c>
      <c r="AV57" s="37" t="n">
        <v>1192</v>
      </c>
      <c r="AW57" s="37" t="n">
        <v>44</v>
      </c>
      <c r="AX57" s="37" t="n">
        <v>937</v>
      </c>
      <c r="AY57" s="37" t="n">
        <v>277</v>
      </c>
      <c r="AZ57" s="37" t="n">
        <v>1194</v>
      </c>
      <c r="BA57" s="37" t="n">
        <v>1203</v>
      </c>
      <c r="BB57" s="37" t="n">
        <v>77</v>
      </c>
      <c r="BC57" s="37" t="n">
        <v>949</v>
      </c>
      <c r="BD57" s="37" t="n">
        <v>251</v>
      </c>
      <c r="BE57" s="37" t="n">
        <v>1096</v>
      </c>
      <c r="BF57" s="37" t="n">
        <v>1137</v>
      </c>
      <c r="BG57" s="37" t="n">
        <v>63</v>
      </c>
      <c r="BH57" s="37" t="n">
        <v>829</v>
      </c>
      <c r="BI57" s="37" t="n">
        <v>111</v>
      </c>
      <c r="BJ57" s="37" t="n">
        <v>1219</v>
      </c>
      <c r="BK57" s="37" t="n">
        <v>1234</v>
      </c>
      <c r="BL57" s="37" t="n">
        <v>2</v>
      </c>
      <c r="BM57" s="37" t="n">
        <v>794</v>
      </c>
      <c r="BN57" s="37" t="n">
        <v>89</v>
      </c>
      <c r="BO57" s="37" t="n">
        <v>387</v>
      </c>
      <c r="BP57" s="37" t="n">
        <v>344</v>
      </c>
      <c r="BQ57" s="37" t="n">
        <v>0</v>
      </c>
      <c r="BR57" s="37" t="n">
        <v>38</v>
      </c>
      <c r="BS57" s="37" t="n">
        <v>0</v>
      </c>
      <c r="BT57" s="37" t="n">
        <v>7</v>
      </c>
      <c r="BU57" s="37" t="n">
        <v>0</v>
      </c>
      <c r="BV57" s="37" t="n">
        <v>0</v>
      </c>
      <c r="BW57" s="37" t="n">
        <v>0</v>
      </c>
      <c r="BX57" s="37" t="n">
        <v>0</v>
      </c>
      <c r="BY57" s="37" t="n">
        <v>0</v>
      </c>
      <c r="BZ57" s="37" t="n">
        <v>1</v>
      </c>
      <c r="CA57" s="37" t="n">
        <v>0</v>
      </c>
      <c r="CB57" s="37" t="n">
        <v>0</v>
      </c>
      <c r="CC57" s="37" t="n">
        <v>0</v>
      </c>
      <c r="CD57" s="37" t="n">
        <v>0</v>
      </c>
      <c r="CE57" s="37" t="n">
        <v>0</v>
      </c>
      <c r="CF57" s="37" t="n">
        <v>0</v>
      </c>
      <c r="CG57" s="37" t="n">
        <v>0</v>
      </c>
      <c r="CH57" s="37" t="n">
        <v>0</v>
      </c>
      <c r="CI57" s="37" t="n">
        <v>0</v>
      </c>
      <c r="CJ57" s="37" t="n">
        <v>0</v>
      </c>
      <c r="CK57" s="37" t="n">
        <v>0</v>
      </c>
      <c r="CL57" s="37" t="n">
        <v>0</v>
      </c>
      <c r="CM57" s="37" t="n">
        <v>0</v>
      </c>
      <c r="CN57" s="37" t="n">
        <v>141</v>
      </c>
      <c r="CO57" s="37" t="n">
        <v>133</v>
      </c>
      <c r="CP57" s="37" t="n">
        <v>0</v>
      </c>
      <c r="CQ57" s="37" t="n">
        <v>0</v>
      </c>
      <c r="CR57" s="37" t="n">
        <v>0</v>
      </c>
      <c r="CS57" s="37" t="n">
        <v>350</v>
      </c>
      <c r="CT57" s="37" t="n">
        <v>231</v>
      </c>
      <c r="CU57" s="37" t="n">
        <v>0</v>
      </c>
      <c r="CV57" s="37" t="n">
        <v>7</v>
      </c>
      <c r="CW57" s="37" t="n">
        <v>0</v>
      </c>
      <c r="CX57" s="37" t="n">
        <v>18</v>
      </c>
      <c r="CY57" s="37" t="n">
        <v>4</v>
      </c>
      <c r="CZ57" s="37" t="n">
        <v>0</v>
      </c>
      <c r="DA57" s="37" t="n">
        <v>5</v>
      </c>
      <c r="DB57" s="37" t="n">
        <v>0</v>
      </c>
      <c r="DC57" s="37" t="n">
        <v>164</v>
      </c>
      <c r="DD57" s="37" t="n">
        <v>97</v>
      </c>
      <c r="DE57" s="37" t="n">
        <v>0</v>
      </c>
      <c r="DF57" s="37" t="n">
        <v>45</v>
      </c>
      <c r="DG57" s="37" t="n">
        <v>0</v>
      </c>
      <c r="DH57" s="37" t="n">
        <v>31</v>
      </c>
      <c r="DI57" s="37" t="n">
        <v>20</v>
      </c>
      <c r="DJ57" s="37" t="n">
        <v>0</v>
      </c>
      <c r="DK57" s="37" t="n">
        <v>0</v>
      </c>
      <c r="DL57" s="37" t="n">
        <v>0</v>
      </c>
      <c r="DM57" s="37" t="n">
        <v>0</v>
      </c>
      <c r="DN57" s="37" t="n">
        <v>0</v>
      </c>
      <c r="DO57" s="37" t="n">
        <v>0</v>
      </c>
      <c r="DP57" s="37" t="n">
        <v>0</v>
      </c>
      <c r="DQ57" s="37" t="n">
        <v>0</v>
      </c>
      <c r="DR57" s="37" t="n">
        <v>0</v>
      </c>
      <c r="DS57" s="37" t="n">
        <v>0</v>
      </c>
      <c r="DT57" s="37" t="n">
        <v>0</v>
      </c>
      <c r="DU57" s="37" t="n">
        <v>0</v>
      </c>
      <c r="DV57" s="37" t="n">
        <v>0</v>
      </c>
      <c r="DW57" s="37" t="n">
        <v>817</v>
      </c>
      <c r="DX57" s="37" t="n">
        <v>521</v>
      </c>
      <c r="DY57" s="37" t="n">
        <v>0</v>
      </c>
      <c r="DZ57" s="37" t="n">
        <v>64</v>
      </c>
      <c r="EA57" s="37" t="n">
        <v>2</v>
      </c>
      <c r="EB57" s="37" t="n">
        <v>33</v>
      </c>
      <c r="EC57" s="37" t="n">
        <v>20</v>
      </c>
      <c r="ED57" s="37" t="n">
        <v>0</v>
      </c>
      <c r="EE57" s="37" t="n">
        <v>2</v>
      </c>
      <c r="EF57" s="37" t="n">
        <v>1</v>
      </c>
      <c r="EG57" s="37" t="n">
        <v>16</v>
      </c>
      <c r="EH57" s="37" t="n">
        <v>15</v>
      </c>
      <c r="EI57" s="37" t="n">
        <v>0</v>
      </c>
      <c r="EJ57" s="37" t="n">
        <v>0</v>
      </c>
      <c r="EK57" s="37" t="n">
        <v>63</v>
      </c>
      <c r="EL57" s="37" t="n">
        <v>34</v>
      </c>
      <c r="EM57" s="37" t="n">
        <v>0</v>
      </c>
      <c r="EN57" s="37" t="n">
        <v>4</v>
      </c>
      <c r="EO57" s="37" t="n">
        <v>0</v>
      </c>
      <c r="EP57" s="37" t="n">
        <v>0</v>
      </c>
      <c r="EQ57" s="37" t="n">
        <v>0</v>
      </c>
      <c r="ER57" s="37" t="n">
        <v>0</v>
      </c>
      <c r="ES57" s="37" t="n">
        <v>0</v>
      </c>
      <c r="ET57" s="37" t="n">
        <v>0</v>
      </c>
      <c r="EU57" s="37" t="n">
        <v>533</v>
      </c>
      <c r="EV57" s="37" t="n">
        <v>498</v>
      </c>
      <c r="EW57" s="37" t="n">
        <v>0</v>
      </c>
      <c r="EX57" s="37" t="n">
        <v>368</v>
      </c>
      <c r="EY57" s="37" t="n">
        <v>0</v>
      </c>
      <c r="EZ57" s="37" t="n">
        <v>42</v>
      </c>
      <c r="FA57" s="37" t="n">
        <v>32</v>
      </c>
      <c r="FB57" s="37" t="n">
        <v>0</v>
      </c>
      <c r="FC57" s="37" t="n">
        <v>1</v>
      </c>
      <c r="FD57" s="37" t="n">
        <v>0</v>
      </c>
      <c r="FE57" s="37" t="n">
        <v>0</v>
      </c>
      <c r="FF57" s="37" t="n">
        <v>15</v>
      </c>
      <c r="FG57" s="37" t="n">
        <v>0</v>
      </c>
      <c r="FH57" s="37" t="n">
        <v>0</v>
      </c>
      <c r="FI57" s="37" t="n">
        <v>0</v>
      </c>
      <c r="FJ57" s="37" t="n">
        <v>1158</v>
      </c>
      <c r="FK57" s="37" t="n">
        <v>1165</v>
      </c>
      <c r="FL57" s="37" t="n">
        <v>1</v>
      </c>
      <c r="FM57" s="37" t="n">
        <v>681</v>
      </c>
      <c r="FN57" s="37" t="n">
        <v>77</v>
      </c>
      <c r="FO57" s="37" t="n">
        <v>1283</v>
      </c>
      <c r="FP57" s="37" t="n">
        <v>1319</v>
      </c>
      <c r="FQ57" s="37" t="n">
        <v>1</v>
      </c>
      <c r="FR57" s="37" t="n">
        <v>739</v>
      </c>
      <c r="FS57" s="37" t="n">
        <v>43</v>
      </c>
      <c r="FT57" s="37" t="n">
        <v>738</v>
      </c>
      <c r="FU57" s="37" t="n">
        <v>750</v>
      </c>
      <c r="FV57" s="37" t="n">
        <v>1</v>
      </c>
      <c r="FW57" s="37" t="n">
        <v>289</v>
      </c>
      <c r="FX57" s="37" t="n">
        <v>14</v>
      </c>
      <c r="FY57" s="37" t="n">
        <v>1125</v>
      </c>
      <c r="FZ57" s="37" t="n">
        <v>1151</v>
      </c>
      <c r="GA57" s="37" t="n">
        <v>0</v>
      </c>
      <c r="GB57" s="37" t="n">
        <v>187</v>
      </c>
      <c r="GC57" s="37" t="n">
        <v>0</v>
      </c>
      <c r="GD57" s="37" t="n">
        <v>971</v>
      </c>
      <c r="GE57" s="37" t="n">
        <v>1048</v>
      </c>
      <c r="GF57" s="37" t="n">
        <v>0</v>
      </c>
      <c r="GG57" s="37" t="n">
        <v>149</v>
      </c>
      <c r="GH57" s="37" t="n">
        <v>0</v>
      </c>
      <c r="GI57" s="37" t="n">
        <v>45</v>
      </c>
      <c r="GJ57" s="37" t="n">
        <v>6</v>
      </c>
      <c r="GK57" s="37" t="n">
        <v>0</v>
      </c>
      <c r="GL57" s="37" t="n">
        <v>0</v>
      </c>
      <c r="GM57" s="37" t="n">
        <v>0</v>
      </c>
      <c r="GN57" s="37" t="n">
        <v>27</v>
      </c>
      <c r="GO57" s="37" t="n">
        <v>2</v>
      </c>
      <c r="GP57" s="37" t="n">
        <v>0</v>
      </c>
      <c r="GQ57" s="37" t="n">
        <v>0</v>
      </c>
      <c r="GR57" s="37" t="n">
        <v>0</v>
      </c>
      <c r="GS57" s="37" t="n">
        <v>1091</v>
      </c>
      <c r="GT57" s="37" t="n">
        <v>734</v>
      </c>
      <c r="GU57" s="37" t="n">
        <v>0</v>
      </c>
      <c r="GV57" s="37" t="n">
        <v>0</v>
      </c>
      <c r="GW57" s="37" t="n">
        <v>0</v>
      </c>
      <c r="GX57" s="37" t="n">
        <v>473</v>
      </c>
      <c r="GY57" s="37" t="n">
        <v>374</v>
      </c>
      <c r="GZ57" s="37" t="n">
        <v>0</v>
      </c>
      <c r="HA57" s="37" t="n">
        <v>0</v>
      </c>
      <c r="HB57" s="37" t="n">
        <v>0</v>
      </c>
      <c r="HC57" s="37" t="n">
        <v>38</v>
      </c>
      <c r="HD57" s="37" t="n">
        <v>0</v>
      </c>
      <c r="HE57" s="37" t="n">
        <v>0</v>
      </c>
      <c r="HF57" s="37" t="n">
        <v>0</v>
      </c>
      <c r="HG57" s="37" t="n">
        <v>0</v>
      </c>
      <c r="HH57" s="58" t="n">
        <f aca="false">(L57+N57)/B57</f>
        <v>0.857376293627184</v>
      </c>
      <c r="HI57" s="59" t="n">
        <f aca="false">(M57+N57)/B57</f>
        <v>0.816105920308376</v>
      </c>
      <c r="HJ57" s="40" t="n">
        <f aca="false">O57/(E57+F57+G57)</f>
        <v>0.552272202767382</v>
      </c>
      <c r="HK57" s="60" t="n">
        <f aca="false">P57/(F57+G57)</f>
        <v>0.162496228165268</v>
      </c>
      <c r="HL57" s="61" t="n">
        <f aca="false">L57/H57</f>
        <v>0.920438022537259</v>
      </c>
      <c r="HM57" s="62" t="n">
        <f aca="false">M57/I57</f>
        <v>0.841976495259732</v>
      </c>
      <c r="HN57" s="63" t="n">
        <f aca="false">N57/J57</f>
        <v>0.980952380952381</v>
      </c>
      <c r="HO57" s="64" t="n">
        <f aca="false">O57/K57</f>
        <v>0.702399183256764</v>
      </c>
      <c r="HP57" s="65" t="n">
        <f aca="false">(V57+AA57+AF57+FE57+X57+AC57+AH57+FG57)/G57</f>
        <v>0.968998628257888</v>
      </c>
      <c r="HQ57" s="65" t="n">
        <f aca="false">(W57+AB57+AG57+FF57+X57+AC57+AH57+FG57)/G57</f>
        <v>0.955281207133059</v>
      </c>
      <c r="HR57" s="65" t="n">
        <f aca="false">(Y57+AD57+AI57+FH57)/G57</f>
        <v>0.790123456790123</v>
      </c>
      <c r="HS57" s="65" t="n">
        <f aca="false">P57/G57</f>
        <v>0.797805212620027</v>
      </c>
      <c r="HT57" s="65" t="n">
        <f aca="false">(Q57+AK57+AP57+AU57+AZ57+BE57+BJ57+BO57+BT57+BY57+CD57+CN57+CS57+CX57+DC57+DH57+DM57+DR57+DW57+EB57+EG57+EK57+EP57+EU57+EZ57+FJ57+FO57+FT57+S57+AM57+AR57+AW57+BB57+BG57+BL57+BQ57+BV57+CA57+CF57+CP57+CU57+CZ57+DE57+DJ57+DO57+DT57+DY57+ED57+EI57+EM57+ER57+EW57+FB57+FL57+FQ57+FV57)/F57</f>
        <v>0.921632469756084</v>
      </c>
      <c r="HU57" s="65" t="n">
        <f aca="false">(R57+AL57+AQ57+AV57+BA57+BF57+BK57+BP57+BU57+BZ57+CE57+CO57+CT57+CY57+DD57+DI57+DN57+DS57+DX57+EC57+EH57+EL57+EQ57+EV57+FA57+FK57+FP57+FU57+S57+AM57+AR57+AW57+BB57+BG57+BL57+BQ57+BV57+CA57+CF57+CP57+CU57+CZ57+DE57+DJ57+DO57+DT57+DY57+ED57+EI57+EM57+ER57+EW57+FB57+FL57+FQ57+FV57)/F57</f>
        <v>0.890265809638757</v>
      </c>
      <c r="HV57" s="66" t="n">
        <f aca="false">(T57+AN57+AS57+AX57+BC57+BH57+BM57+BR57+BW57+CB57+CG57+CQ57+CV57+DA57+DF57+DK57+DP57+DU57+DZ57+EE57+EJ57+EN57+ES57+EX57+FC57+FM57+FR57+FW57)/F57</f>
        <v>0.546776321329329</v>
      </c>
      <c r="HW57" s="65" t="n">
        <f aca="false">(U57+AO57+AT57)/F57</f>
        <v>0.0526987958570747</v>
      </c>
      <c r="HX57" s="65" t="n">
        <f aca="false">(FY57+GD57)/E57</f>
        <v>1.02926733451188</v>
      </c>
      <c r="HY57" s="65" t="n">
        <f aca="false">(FZ57+GE57)/E57</f>
        <v>1.07984678845021</v>
      </c>
      <c r="HZ57" s="65" t="n">
        <f aca="false">(GB57+GG57)/E57</f>
        <v>0.164997053624042</v>
      </c>
      <c r="IA57" s="65" t="n">
        <f aca="false">(GI57+GN57+GS57+GX57)/D57</f>
        <v>0.706146408839779</v>
      </c>
      <c r="IB57" s="65" t="n">
        <f aca="false">(GJ57+GO57+GT57+GY57)/D57</f>
        <v>0.481698895027624</v>
      </c>
      <c r="IC57" s="46" t="n">
        <f aca="false">HC57/C57</f>
        <v>0.0570570570570571</v>
      </c>
      <c r="ID57" s="46" t="n">
        <f aca="false">HD57/C57</f>
        <v>0</v>
      </c>
    </row>
    <row r="58" s="48" customFormat="true" ht="13.8" hidden="false" customHeight="false" outlineLevel="0" collapsed="false">
      <c r="A58" s="49" t="s">
        <v>145</v>
      </c>
      <c r="B58" s="50" t="n">
        <v>28693</v>
      </c>
      <c r="C58" s="29" t="n">
        <v>943</v>
      </c>
      <c r="D58" s="51" t="n">
        <v>3367.8</v>
      </c>
      <c r="E58" s="52" t="n">
        <v>2761.2</v>
      </c>
      <c r="F58" s="53" t="n">
        <v>16973</v>
      </c>
      <c r="G58" s="54" t="n">
        <v>3139</v>
      </c>
      <c r="H58" s="55" t="n">
        <v>24957</v>
      </c>
      <c r="I58" s="68" t="n">
        <v>24829</v>
      </c>
      <c r="J58" s="67" t="n">
        <v>265</v>
      </c>
      <c r="K58" s="55" t="n">
        <v>19981</v>
      </c>
      <c r="L58" s="35" t="n">
        <f aca="false">Q58+V58+AA58+AF58+AK58+AP58+AU58+AZ58+BE58+BJ58+BO58+BT58+BY58+CD58+CI58+CN58+CS58+CX58+DC58+DH58+DM58+DR58+DW58+EB58+EB58+EG58+EK58+EP58+EU58+EZ58+FE58+FJ58+FO58+FT58+FY58+GD58+GI58+GN58+GS58+GX58+HC58</f>
        <v>24034</v>
      </c>
      <c r="M58" s="35" t="n">
        <f aca="false">R58+W58+AB58+AG58+AL58+AQ58+AV58+BA58+BF58+BK58+BP58+BU58+BZ58+CE58+CJ58+CO58+CT58+DD58+DI58+DN58+DS58+DX58+EC58+EH58+EL58+EQ58+EV58+FA58+CY58+FK58+FP58+FU58+FZ58+GE58+FF58+GJ58+GO58+GT58+GY58+HD58</f>
        <v>22965</v>
      </c>
      <c r="N58" s="56" t="n">
        <v>268</v>
      </c>
      <c r="O58" s="57" t="n">
        <f aca="false">T58+Y58+AD58+AI58+DZ58+FH58+AN58+AS58+AX58+BC58+BH58+BM58+BR58+BW58+CB58+CG58+CL58+CQ58+CV58+DF58+DK58+DP58+DU58+EE58+EJ58+EN58+ES58+EX58+FC58+FM58+FR58+FW58+GB58+GG58+DA58+GL58+GQ58+GV58+HA58</f>
        <v>14903</v>
      </c>
      <c r="P58" s="57" t="n">
        <f aca="false">U58+Z58+AE58+AJ58+EA58+FI58+AO58+AT58+AY58+BD58+BI58+BN58+BS58+BX58+CC58+CH58+CM58+CR58+CW58+DG58+DL58+DQ58+DV58+EF58+EO58+ET58+EY58+FD58+FN58+FS58+FX58+GC58+GH58+DB58+GM58+GR58+GW58+HB58</f>
        <v>5418</v>
      </c>
      <c r="Q58" s="37" t="n">
        <v>515</v>
      </c>
      <c r="R58" s="37" t="n">
        <v>511</v>
      </c>
      <c r="S58" s="37" t="n">
        <v>0</v>
      </c>
      <c r="T58" s="37" t="n">
        <v>367</v>
      </c>
      <c r="U58" s="37" t="n">
        <v>93</v>
      </c>
      <c r="V58" s="37" t="n">
        <v>514</v>
      </c>
      <c r="W58" s="37" t="n">
        <v>511</v>
      </c>
      <c r="X58" s="37" t="n">
        <v>0</v>
      </c>
      <c r="Y58" s="37" t="n">
        <v>468</v>
      </c>
      <c r="Z58" s="37" t="n">
        <v>399</v>
      </c>
      <c r="AA58" s="37" t="n">
        <v>1081</v>
      </c>
      <c r="AB58" s="37" t="n">
        <v>1068</v>
      </c>
      <c r="AC58" s="37" t="n">
        <v>1</v>
      </c>
      <c r="AD58" s="37" t="n">
        <v>994</v>
      </c>
      <c r="AE58" s="37" t="n">
        <v>645</v>
      </c>
      <c r="AF58" s="37" t="n">
        <v>1722</v>
      </c>
      <c r="AG58" s="37" t="n">
        <v>1692</v>
      </c>
      <c r="AH58" s="37" t="n">
        <v>1</v>
      </c>
      <c r="AI58" s="37" t="n">
        <v>1484</v>
      </c>
      <c r="AJ58" s="37" t="n">
        <v>878</v>
      </c>
      <c r="AK58" s="37" t="n">
        <v>947</v>
      </c>
      <c r="AL58" s="37" t="n">
        <v>918</v>
      </c>
      <c r="AM58" s="37" t="n">
        <v>8</v>
      </c>
      <c r="AN58" s="37" t="n">
        <v>969</v>
      </c>
      <c r="AO58" s="37" t="n">
        <v>484</v>
      </c>
      <c r="AP58" s="37" t="n">
        <v>1188</v>
      </c>
      <c r="AQ58" s="37" t="n">
        <v>1150</v>
      </c>
      <c r="AR58" s="37" t="n">
        <v>11</v>
      </c>
      <c r="AS58" s="37" t="n">
        <v>1073</v>
      </c>
      <c r="AT58" s="37" t="n">
        <v>533</v>
      </c>
      <c r="AU58" s="37" t="n">
        <v>1172</v>
      </c>
      <c r="AV58" s="37" t="n">
        <v>1268</v>
      </c>
      <c r="AW58" s="37" t="n">
        <v>21</v>
      </c>
      <c r="AX58" s="37" t="n">
        <v>1114</v>
      </c>
      <c r="AY58" s="37" t="n">
        <v>460</v>
      </c>
      <c r="AZ58" s="37" t="n">
        <v>1232</v>
      </c>
      <c r="BA58" s="37" t="n">
        <v>1211</v>
      </c>
      <c r="BB58" s="37" t="n">
        <v>224</v>
      </c>
      <c r="BC58" s="37" t="n">
        <v>1209</v>
      </c>
      <c r="BD58" s="37" t="n">
        <v>552</v>
      </c>
      <c r="BE58" s="37" t="n">
        <v>1640</v>
      </c>
      <c r="BF58" s="37" t="n">
        <v>1611</v>
      </c>
      <c r="BG58" s="37" t="n">
        <v>0</v>
      </c>
      <c r="BH58" s="37" t="n">
        <v>1272</v>
      </c>
      <c r="BI58" s="37" t="n">
        <v>407</v>
      </c>
      <c r="BJ58" s="37" t="n">
        <v>1648</v>
      </c>
      <c r="BK58" s="37" t="n">
        <v>1618</v>
      </c>
      <c r="BL58" s="37" t="n">
        <v>0</v>
      </c>
      <c r="BM58" s="37" t="n">
        <v>1201</v>
      </c>
      <c r="BN58" s="37" t="n">
        <v>343</v>
      </c>
      <c r="BO58" s="37" t="n">
        <v>544</v>
      </c>
      <c r="BP58" s="37" t="n">
        <v>514</v>
      </c>
      <c r="BQ58" s="37" t="n">
        <v>1</v>
      </c>
      <c r="BR58" s="37" t="n">
        <v>271</v>
      </c>
      <c r="BS58" s="37" t="n">
        <v>0</v>
      </c>
      <c r="BT58" s="37" t="n">
        <v>0</v>
      </c>
      <c r="BU58" s="37" t="n">
        <v>10</v>
      </c>
      <c r="BV58" s="37" t="n">
        <v>0</v>
      </c>
      <c r="BW58" s="37" t="n">
        <v>0</v>
      </c>
      <c r="BX58" s="37" t="n">
        <v>0</v>
      </c>
      <c r="BY58" s="37" t="n">
        <v>2</v>
      </c>
      <c r="BZ58" s="37" t="n">
        <v>2</v>
      </c>
      <c r="CA58" s="37" t="n">
        <v>0</v>
      </c>
      <c r="CB58" s="37" t="n">
        <v>0</v>
      </c>
      <c r="CC58" s="37" t="n">
        <v>0</v>
      </c>
      <c r="CD58" s="37" t="n">
        <v>0</v>
      </c>
      <c r="CE58" s="37" t="n">
        <v>1</v>
      </c>
      <c r="CF58" s="37" t="n">
        <v>0</v>
      </c>
      <c r="CG58" s="37" t="n">
        <v>0</v>
      </c>
      <c r="CH58" s="37" t="n">
        <v>0</v>
      </c>
      <c r="CI58" s="37" t="n">
        <v>369</v>
      </c>
      <c r="CJ58" s="37" t="n">
        <v>366</v>
      </c>
      <c r="CK58" s="37" t="n">
        <v>0</v>
      </c>
      <c r="CL58" s="37" t="n">
        <v>174</v>
      </c>
      <c r="CM58" s="37" t="n">
        <v>0</v>
      </c>
      <c r="CN58" s="37" t="n">
        <v>415</v>
      </c>
      <c r="CO58" s="37" t="n">
        <v>410</v>
      </c>
      <c r="CP58" s="37" t="n">
        <v>0</v>
      </c>
      <c r="CQ58" s="37" t="n">
        <v>301</v>
      </c>
      <c r="CR58" s="37" t="n">
        <v>0</v>
      </c>
      <c r="CS58" s="37" t="n">
        <v>193</v>
      </c>
      <c r="CT58" s="37" t="n">
        <v>193</v>
      </c>
      <c r="CU58" s="37" t="n">
        <v>0</v>
      </c>
      <c r="CV58" s="37" t="n">
        <v>24</v>
      </c>
      <c r="CW58" s="37" t="n">
        <v>0</v>
      </c>
      <c r="CX58" s="37" t="n">
        <v>45</v>
      </c>
      <c r="CY58" s="37" t="n">
        <v>41</v>
      </c>
      <c r="CZ58" s="37" t="n">
        <v>0</v>
      </c>
      <c r="DA58" s="37" t="n">
        <v>1</v>
      </c>
      <c r="DB58" s="37" t="n">
        <v>0</v>
      </c>
      <c r="DC58" s="37" t="n">
        <v>199</v>
      </c>
      <c r="DD58" s="37" t="n">
        <v>184</v>
      </c>
      <c r="DE58" s="37" t="n">
        <v>0</v>
      </c>
      <c r="DF58" s="37" t="n">
        <v>41</v>
      </c>
      <c r="DG58" s="37" t="n">
        <v>12</v>
      </c>
      <c r="DH58" s="37" t="n">
        <v>41</v>
      </c>
      <c r="DI58" s="37" t="n">
        <v>39</v>
      </c>
      <c r="DJ58" s="37" t="n">
        <v>0</v>
      </c>
      <c r="DK58" s="37" t="n">
        <v>6</v>
      </c>
      <c r="DL58" s="37" t="n">
        <v>0</v>
      </c>
      <c r="DM58" s="37" t="n">
        <v>0</v>
      </c>
      <c r="DN58" s="37" t="n">
        <v>0</v>
      </c>
      <c r="DO58" s="37" t="n">
        <v>0</v>
      </c>
      <c r="DP58" s="37" t="n">
        <v>0</v>
      </c>
      <c r="DQ58" s="37" t="n">
        <v>0</v>
      </c>
      <c r="DR58" s="37" t="n">
        <v>0</v>
      </c>
      <c r="DS58" s="37" t="n">
        <v>0</v>
      </c>
      <c r="DT58" s="37" t="n">
        <v>0</v>
      </c>
      <c r="DU58" s="37" t="n">
        <v>0</v>
      </c>
      <c r="DV58" s="37" t="n">
        <v>0</v>
      </c>
      <c r="DW58" s="37" t="n">
        <v>820</v>
      </c>
      <c r="DX58" s="37" t="n">
        <v>780</v>
      </c>
      <c r="DY58" s="37" t="n">
        <v>0</v>
      </c>
      <c r="DZ58" s="37" t="n">
        <v>91</v>
      </c>
      <c r="EA58" s="37" t="n">
        <v>0</v>
      </c>
      <c r="EB58" s="37" t="n">
        <v>5</v>
      </c>
      <c r="EC58" s="37" t="n">
        <v>5</v>
      </c>
      <c r="ED58" s="37" t="n">
        <v>0</v>
      </c>
      <c r="EE58" s="37" t="n">
        <v>0</v>
      </c>
      <c r="EF58" s="37" t="n">
        <v>0</v>
      </c>
      <c r="EG58" s="37" t="n">
        <v>48</v>
      </c>
      <c r="EH58" s="37" t="n">
        <v>46</v>
      </c>
      <c r="EI58" s="37" t="n">
        <v>0</v>
      </c>
      <c r="EJ58" s="37" t="n">
        <v>0</v>
      </c>
      <c r="EK58" s="37" t="n">
        <v>20</v>
      </c>
      <c r="EL58" s="37" t="n">
        <v>19</v>
      </c>
      <c r="EM58" s="37" t="n">
        <v>0</v>
      </c>
      <c r="EN58" s="37" t="n">
        <v>1</v>
      </c>
      <c r="EO58" s="37" t="n">
        <v>0</v>
      </c>
      <c r="EP58" s="37" t="n">
        <v>0</v>
      </c>
      <c r="EQ58" s="37" t="n">
        <v>0</v>
      </c>
      <c r="ER58" s="37" t="n">
        <v>0</v>
      </c>
      <c r="ES58" s="37" t="n">
        <v>0</v>
      </c>
      <c r="ET58" s="37" t="n">
        <v>0</v>
      </c>
      <c r="EU58" s="37" t="n">
        <v>0</v>
      </c>
      <c r="EV58" s="37" t="n">
        <v>0</v>
      </c>
      <c r="EW58" s="37" t="n">
        <v>1</v>
      </c>
      <c r="EX58" s="37" t="n">
        <v>0</v>
      </c>
      <c r="EY58" s="37" t="n">
        <v>0</v>
      </c>
      <c r="EZ58" s="37" t="n">
        <v>27</v>
      </c>
      <c r="FA58" s="37" t="n">
        <v>27</v>
      </c>
      <c r="FB58" s="37" t="n">
        <v>0</v>
      </c>
      <c r="FC58" s="37" t="n">
        <v>0</v>
      </c>
      <c r="FD58" s="37" t="n">
        <v>0</v>
      </c>
      <c r="FE58" s="37" t="n">
        <v>0</v>
      </c>
      <c r="FF58" s="37" t="n">
        <v>0</v>
      </c>
      <c r="FG58" s="37" t="n">
        <v>0</v>
      </c>
      <c r="FH58" s="37" t="n">
        <v>0</v>
      </c>
      <c r="FI58" s="37" t="n">
        <v>0</v>
      </c>
      <c r="FJ58" s="37" t="n">
        <v>1670</v>
      </c>
      <c r="FK58" s="37" t="n">
        <v>1606</v>
      </c>
      <c r="FL58" s="37" t="n">
        <v>0</v>
      </c>
      <c r="FM58" s="37" t="n">
        <v>1146</v>
      </c>
      <c r="FN58" s="37" t="n">
        <v>291</v>
      </c>
      <c r="FO58" s="37" t="n">
        <v>1751</v>
      </c>
      <c r="FP58" s="37" t="n">
        <v>1708</v>
      </c>
      <c r="FQ58" s="37" t="n">
        <v>0</v>
      </c>
      <c r="FR58" s="37" t="n">
        <v>1075</v>
      </c>
      <c r="FS58" s="37" t="n">
        <v>243</v>
      </c>
      <c r="FT58" s="37" t="n">
        <v>806</v>
      </c>
      <c r="FU58" s="37" t="n">
        <v>752</v>
      </c>
      <c r="FV58" s="37" t="n">
        <v>0</v>
      </c>
      <c r="FW58" s="37" t="n">
        <v>462</v>
      </c>
      <c r="FX58" s="37" t="n">
        <v>78</v>
      </c>
      <c r="FY58" s="37" t="n">
        <v>1374</v>
      </c>
      <c r="FZ58" s="37" t="n">
        <v>1228</v>
      </c>
      <c r="GA58" s="37" t="n">
        <v>0</v>
      </c>
      <c r="GB58" s="37" t="n">
        <v>566</v>
      </c>
      <c r="GC58" s="37" t="n">
        <v>0</v>
      </c>
      <c r="GD58" s="37" t="n">
        <v>1299</v>
      </c>
      <c r="GE58" s="37" t="n">
        <v>1228</v>
      </c>
      <c r="GF58" s="37" t="n">
        <v>0</v>
      </c>
      <c r="GG58" s="37" t="n">
        <v>593</v>
      </c>
      <c r="GH58" s="37" t="n">
        <v>0</v>
      </c>
      <c r="GI58" s="37" t="n">
        <v>29</v>
      </c>
      <c r="GJ58" s="37" t="n">
        <v>15</v>
      </c>
      <c r="GK58" s="37" t="n">
        <v>0</v>
      </c>
      <c r="GL58" s="37" t="n">
        <v>0</v>
      </c>
      <c r="GM58" s="37" t="n">
        <v>0</v>
      </c>
      <c r="GN58" s="37" t="n">
        <v>7</v>
      </c>
      <c r="GO58" s="37" t="n">
        <v>2</v>
      </c>
      <c r="GP58" s="37" t="n">
        <v>0</v>
      </c>
      <c r="GQ58" s="37" t="n">
        <v>0</v>
      </c>
      <c r="GR58" s="37" t="n">
        <v>0</v>
      </c>
      <c r="GS58" s="37" t="n">
        <v>1839</v>
      </c>
      <c r="GT58" s="37" t="n">
        <v>1506</v>
      </c>
      <c r="GU58" s="37" t="n">
        <v>0</v>
      </c>
      <c r="GV58" s="37" t="n">
        <v>0</v>
      </c>
      <c r="GW58" s="37" t="n">
        <v>0</v>
      </c>
      <c r="GX58" s="37" t="n">
        <v>867</v>
      </c>
      <c r="GY58" s="37" t="n">
        <v>725</v>
      </c>
      <c r="GZ58" s="37" t="n">
        <v>0</v>
      </c>
      <c r="HA58" s="37" t="n">
        <v>0</v>
      </c>
      <c r="HB58" s="37" t="n">
        <v>0</v>
      </c>
      <c r="HC58" s="37" t="n">
        <v>0</v>
      </c>
      <c r="HD58" s="37" t="n">
        <v>0</v>
      </c>
      <c r="HE58" s="37" t="n">
        <v>0</v>
      </c>
      <c r="HF58" s="37" t="n">
        <v>0</v>
      </c>
      <c r="HG58" s="37" t="n">
        <v>0</v>
      </c>
      <c r="HH58" s="58" t="n">
        <f aca="false">(L58+N58)/B58</f>
        <v>0.846966158993483</v>
      </c>
      <c r="HI58" s="59" t="n">
        <f aca="false">(M58+N58)/B58</f>
        <v>0.809709685289095</v>
      </c>
      <c r="HJ58" s="40" t="n">
        <f aca="false">O58/(E58+F58+G58)</f>
        <v>0.65154853715265</v>
      </c>
      <c r="HK58" s="60" t="n">
        <f aca="false">P58/(F58+G58)</f>
        <v>0.269391408114558</v>
      </c>
      <c r="HL58" s="61" t="n">
        <f aca="false">L58/H58</f>
        <v>0.963016388187683</v>
      </c>
      <c r="HM58" s="62" t="n">
        <f aca="false">M58/I58</f>
        <v>0.924926497241129</v>
      </c>
      <c r="HN58" s="63" t="n">
        <f aca="false">N58/J58</f>
        <v>1.01132075471698</v>
      </c>
      <c r="HO58" s="64" t="n">
        <f aca="false">O58/K58</f>
        <v>0.745858565637356</v>
      </c>
      <c r="HP58" s="65" t="n">
        <f aca="false">(V58+AA58+AF58+FE58+X58+AC58+AH58+FG58)/G58</f>
        <v>1.05734310289901</v>
      </c>
      <c r="HQ58" s="65" t="n">
        <f aca="false">(W58+AB58+AG58+FF58+X58+AC58+AH58+FG58)/G58</f>
        <v>1.04268875438038</v>
      </c>
      <c r="HR58" s="65" t="n">
        <f aca="false">(Y58+AD58+AI58+FH58)/G58</f>
        <v>0.938515450780503</v>
      </c>
      <c r="HS58" s="65" t="n">
        <f aca="false">P58/G58</f>
        <v>1.72602739726027</v>
      </c>
      <c r="HT58" s="65" t="n">
        <f aca="false">(Q58+AK58+AP58+AU58+AZ58+BE58+BJ58+BO58+BT58+BY58+CD58+CN58+CS58+CX58+DC58+DH58+DM58+DR58+DW58+EB58+EG58+EK58+EP58+EU58+EZ58+FJ58+FO58+FT58+S58+AM58+AR58+AW58+BB58+BG58+BL58+BQ58+BV58+CA58+CF58+CP58+CU58+CZ58+DE58+DJ58+DO58+DT58+DY58+ED58+EI58+EM58+ER58+EW58+FB58+FL58+FQ58+FV58)/F58</f>
        <v>0.895186472633005</v>
      </c>
      <c r="HU58" s="65" t="n">
        <f aca="false">(R58+AL58+AQ58+AV58+BA58+BF58+BK58+BP58+BU58+BZ58+CE58+CO58+CT58+CY58+DD58+DI58+DN58+DS58+DX58+EC58+EH58+EL58+EQ58+EV58+FA58+FK58+FP58+FU58+S58+AM58+AR58+AW58+BB58+BG58+BL58+BQ58+BV58+CA58+CF58+CP58+CU58+CZ58+DE58+DJ58+DO58+DT58+DY58+ED58+EI58+EM58+ER58+EW58+FB58+FL58+FQ58+FV58)/F58</f>
        <v>0.877275673127909</v>
      </c>
      <c r="HV58" s="66" t="n">
        <f aca="false">(T58+AN58+AS58+AX58+BC58+BH58+BM58+BR58+BW58+CB58+CG58+CQ58+CV58+DA58+DF58+DK58+DP58+DU58+DZ58+EE58+EJ58+EN58+ES58+EX58+FC58+FM58+FR58+FW58)/F58</f>
        <v>0.625935309020209</v>
      </c>
      <c r="HW58" s="65" t="n">
        <f aca="false">(U58+AO58+AT58)/F58</f>
        <v>0.0653979850350557</v>
      </c>
      <c r="HX58" s="65" t="n">
        <f aca="false">(FY58+GD58)/E58</f>
        <v>0.968057366362451</v>
      </c>
      <c r="HY58" s="65" t="n">
        <f aca="false">(FZ58+GE58)/E58</f>
        <v>0.889468347095466</v>
      </c>
      <c r="HZ58" s="65" t="n">
        <f aca="false">(GB58+GG58)/E58</f>
        <v>0.419745038389106</v>
      </c>
      <c r="IA58" s="65" t="n">
        <f aca="false">(GI58+GN58+GS58+GX58)/D58</f>
        <v>0.814181364689114</v>
      </c>
      <c r="IB58" s="65" t="n">
        <f aca="false">(GJ58+GO58+GT58+GY58)/D58</f>
        <v>0.667498069956648</v>
      </c>
      <c r="IC58" s="46" t="n">
        <f aca="false">HC58/C58</f>
        <v>0</v>
      </c>
      <c r="ID58" s="46" t="n">
        <f aca="false">HD58/C58</f>
        <v>0</v>
      </c>
    </row>
    <row r="59" s="48" customFormat="true" ht="13.8" hidden="false" customHeight="false" outlineLevel="0" collapsed="false">
      <c r="A59" s="49" t="s">
        <v>146</v>
      </c>
      <c r="B59" s="50" t="n">
        <v>29692</v>
      </c>
      <c r="C59" s="29" t="n">
        <v>928</v>
      </c>
      <c r="D59" s="51" t="n">
        <v>3149.2</v>
      </c>
      <c r="E59" s="52" t="n">
        <v>2781.6</v>
      </c>
      <c r="F59" s="53" t="n">
        <v>18171.2</v>
      </c>
      <c r="G59" s="54" t="n">
        <v>3428</v>
      </c>
      <c r="H59" s="68" t="n">
        <v>25990</v>
      </c>
      <c r="I59" s="68" t="n">
        <v>29171</v>
      </c>
      <c r="J59" s="67" t="n">
        <v>255</v>
      </c>
      <c r="K59" s="67" t="n">
        <v>18786</v>
      </c>
      <c r="L59" s="35" t="n">
        <f aca="false">Q59+V59+AA59+AF59+AK59+AP59+AU59+AZ59+BE59+BJ59+BO59+BT59+BY59+CD59+CI59+CN59+CS59+CX59+DC59+DH59+DM59+DR59+DW59+EB59+EB59+EG59+EK59+EP59+EU59+EZ59+FE59+FJ59+FO59+FT59+FY59+GD59+GI59+GN59+GS59+GX59+HC59</f>
        <v>25299</v>
      </c>
      <c r="M59" s="35" t="n">
        <f aca="false">R59+W59+AB59+AG59+AL59+AQ59+AV59+BA59+BF59+BK59+BP59+BU59+BZ59+CE59+CJ59+CO59+CT59+DD59+DI59+DN59+DS59+DX59+EC59+EH59+EL59+EQ59+EV59+FA59+CY59+FK59+FP59+FU59+FZ59+GE59+FF59+GJ59+GO59+GT59+GY59+HD59</f>
        <v>23358</v>
      </c>
      <c r="N59" s="56" t="n">
        <v>258</v>
      </c>
      <c r="O59" s="57" t="n">
        <f aca="false">T59+Y59+AD59+AI59+DZ59+FH59+AN59+AS59+AX59+BC59+BH59+BM59+BR59+BW59+CB59+CG59+CL59+CQ59+CV59+DF59+DK59+DP59+DU59+EE59+EJ59+EN59+ES59+EX59+FC59+FM59+FR59+FW59+GB59+GG59+DA59+GL59+GQ59+GV59+HA59</f>
        <v>12482</v>
      </c>
      <c r="P59" s="57" t="n">
        <f aca="false">U59+Z59+AE59+AJ59+EA59+FI59+AO59+AT59+AY59+BD59+BI59+BN59+BS59+BX59+CC59+CH59+CM59+CR59+CW59+DG59+DL59+DQ59+DV59+EF59+EO59+ET59+EY59+FD59+FN59+FS59+FX59+GC59+GH59+DB59+GM59+GR59+GW59+HB59</f>
        <v>3698</v>
      </c>
      <c r="Q59" s="37" t="n">
        <v>1179</v>
      </c>
      <c r="R59" s="37" t="n">
        <v>1166</v>
      </c>
      <c r="S59" s="37" t="n">
        <v>8</v>
      </c>
      <c r="T59" s="37" t="n">
        <v>669</v>
      </c>
      <c r="U59" s="37" t="n">
        <v>173</v>
      </c>
      <c r="V59" s="37" t="n">
        <v>588</v>
      </c>
      <c r="W59" s="37" t="n">
        <v>556</v>
      </c>
      <c r="X59" s="37" t="n">
        <v>0</v>
      </c>
      <c r="Y59" s="37" t="n">
        <v>477</v>
      </c>
      <c r="Z59" s="37" t="n">
        <v>312</v>
      </c>
      <c r="AA59" s="37" t="n">
        <v>1033</v>
      </c>
      <c r="AB59" s="37" t="n">
        <v>1063</v>
      </c>
      <c r="AC59" s="37" t="n">
        <v>28</v>
      </c>
      <c r="AD59" s="37" t="n">
        <v>863</v>
      </c>
      <c r="AE59" s="37" t="n">
        <v>565</v>
      </c>
      <c r="AF59" s="37" t="n">
        <v>1877</v>
      </c>
      <c r="AG59" s="37" t="n">
        <v>1897</v>
      </c>
      <c r="AH59" s="37" t="n">
        <v>3</v>
      </c>
      <c r="AI59" s="37" t="n">
        <v>1590</v>
      </c>
      <c r="AJ59" s="37" t="n">
        <v>761</v>
      </c>
      <c r="AK59" s="37" t="n">
        <v>860</v>
      </c>
      <c r="AL59" s="37" t="n">
        <v>1045</v>
      </c>
      <c r="AM59" s="37" t="n">
        <v>7</v>
      </c>
      <c r="AN59" s="37" t="n">
        <v>1053</v>
      </c>
      <c r="AO59" s="37" t="n">
        <v>456</v>
      </c>
      <c r="AP59" s="37" t="n">
        <v>1032</v>
      </c>
      <c r="AQ59" s="37" t="n">
        <v>1124</v>
      </c>
      <c r="AR59" s="37" t="n">
        <v>5</v>
      </c>
      <c r="AS59" s="37" t="n">
        <v>1037</v>
      </c>
      <c r="AT59" s="37" t="n">
        <v>401</v>
      </c>
      <c r="AU59" s="37" t="n">
        <v>1127</v>
      </c>
      <c r="AV59" s="37" t="n">
        <v>1121</v>
      </c>
      <c r="AW59" s="37" t="n">
        <v>16</v>
      </c>
      <c r="AX59" s="37" t="n">
        <v>891</v>
      </c>
      <c r="AY59" s="37" t="n">
        <v>263</v>
      </c>
      <c r="AZ59" s="37" t="n">
        <v>1293</v>
      </c>
      <c r="BA59" s="37" t="n">
        <v>1368</v>
      </c>
      <c r="BB59" s="37" t="n">
        <v>27</v>
      </c>
      <c r="BC59" s="37" t="n">
        <v>1021</v>
      </c>
      <c r="BD59" s="37" t="n">
        <v>293</v>
      </c>
      <c r="BE59" s="37" t="n">
        <v>1488</v>
      </c>
      <c r="BF59" s="37" t="n">
        <v>1391</v>
      </c>
      <c r="BG59" s="37" t="n">
        <v>200</v>
      </c>
      <c r="BH59" s="37" t="n">
        <v>1047</v>
      </c>
      <c r="BI59" s="37" t="n">
        <v>151</v>
      </c>
      <c r="BJ59" s="37" t="n">
        <v>1609</v>
      </c>
      <c r="BK59" s="37" t="n">
        <v>1518</v>
      </c>
      <c r="BL59" s="37" t="n">
        <v>0</v>
      </c>
      <c r="BM59" s="37" t="n">
        <v>941</v>
      </c>
      <c r="BN59" s="37" t="n">
        <v>112</v>
      </c>
      <c r="BO59" s="37" t="n">
        <v>496</v>
      </c>
      <c r="BP59" s="37" t="n">
        <v>544</v>
      </c>
      <c r="BQ59" s="37" t="n">
        <v>1</v>
      </c>
      <c r="BR59" s="37" t="n">
        <v>5</v>
      </c>
      <c r="BS59" s="37" t="n">
        <v>0</v>
      </c>
      <c r="BT59" s="37" t="n">
        <v>210</v>
      </c>
      <c r="BU59" s="37" t="n">
        <v>224</v>
      </c>
      <c r="BV59" s="37" t="n">
        <v>0</v>
      </c>
      <c r="BW59" s="37" t="n">
        <v>174</v>
      </c>
      <c r="BX59" s="37" t="n">
        <v>0</v>
      </c>
      <c r="BY59" s="37" t="n">
        <v>0</v>
      </c>
      <c r="BZ59" s="37" t="n">
        <v>0</v>
      </c>
      <c r="CA59" s="37" t="n">
        <v>0</v>
      </c>
      <c r="CB59" s="37" t="n">
        <v>0</v>
      </c>
      <c r="CC59" s="37" t="n">
        <v>0</v>
      </c>
      <c r="CD59" s="37" t="n">
        <v>0</v>
      </c>
      <c r="CE59" s="37" t="n">
        <v>0</v>
      </c>
      <c r="CF59" s="37" t="n">
        <v>0</v>
      </c>
      <c r="CG59" s="37" t="n">
        <v>0</v>
      </c>
      <c r="CH59" s="37" t="n">
        <v>0</v>
      </c>
      <c r="CI59" s="37" t="n">
        <v>0</v>
      </c>
      <c r="CJ59" s="37" t="n">
        <v>0</v>
      </c>
      <c r="CK59" s="37" t="n">
        <v>0</v>
      </c>
      <c r="CL59" s="37" t="n">
        <v>0</v>
      </c>
      <c r="CM59" s="37" t="n">
        <v>0</v>
      </c>
      <c r="CN59" s="37" t="n">
        <v>14</v>
      </c>
      <c r="CO59" s="37" t="n">
        <v>7</v>
      </c>
      <c r="CP59" s="37" t="n">
        <v>0</v>
      </c>
      <c r="CQ59" s="37" t="n">
        <v>2</v>
      </c>
      <c r="CR59" s="37" t="n">
        <v>0</v>
      </c>
      <c r="CS59" s="37" t="n">
        <v>68</v>
      </c>
      <c r="CT59" s="37" t="n">
        <v>35</v>
      </c>
      <c r="CU59" s="37" t="n">
        <v>0</v>
      </c>
      <c r="CV59" s="37" t="n">
        <v>8</v>
      </c>
      <c r="CW59" s="37" t="n">
        <v>0</v>
      </c>
      <c r="CX59" s="37" t="n">
        <v>8</v>
      </c>
      <c r="CY59" s="37" t="n">
        <v>1</v>
      </c>
      <c r="CZ59" s="37" t="n">
        <v>0</v>
      </c>
      <c r="DA59" s="37" t="n">
        <v>1</v>
      </c>
      <c r="DB59" s="37" t="n">
        <v>0</v>
      </c>
      <c r="DC59" s="37" t="n">
        <v>113</v>
      </c>
      <c r="DD59" s="37" t="n">
        <v>65</v>
      </c>
      <c r="DE59" s="37" t="n">
        <v>0</v>
      </c>
      <c r="DF59" s="37" t="n">
        <v>32</v>
      </c>
      <c r="DG59" s="37" t="n">
        <v>2</v>
      </c>
      <c r="DH59" s="37" t="n">
        <v>13</v>
      </c>
      <c r="DI59" s="37" t="n">
        <v>15</v>
      </c>
      <c r="DJ59" s="37" t="n">
        <v>0</v>
      </c>
      <c r="DK59" s="37" t="n">
        <v>2</v>
      </c>
      <c r="DL59" s="37" t="n">
        <v>0</v>
      </c>
      <c r="DM59" s="37" t="n">
        <v>0</v>
      </c>
      <c r="DN59" s="37" t="n">
        <v>0</v>
      </c>
      <c r="DO59" s="37" t="n">
        <v>0</v>
      </c>
      <c r="DP59" s="37" t="n">
        <v>0</v>
      </c>
      <c r="DQ59" s="37" t="n">
        <v>0</v>
      </c>
      <c r="DR59" s="37" t="n">
        <v>0</v>
      </c>
      <c r="DS59" s="37" t="n">
        <v>0</v>
      </c>
      <c r="DT59" s="37" t="n">
        <v>0</v>
      </c>
      <c r="DU59" s="37" t="n">
        <v>0</v>
      </c>
      <c r="DV59" s="37" t="n">
        <v>0</v>
      </c>
      <c r="DW59" s="37" t="n">
        <v>1891</v>
      </c>
      <c r="DX59" s="37" t="n">
        <v>1705</v>
      </c>
      <c r="DY59" s="37" t="n">
        <v>4</v>
      </c>
      <c r="DZ59" s="37" t="n">
        <v>226</v>
      </c>
      <c r="EA59" s="37" t="n">
        <v>0</v>
      </c>
      <c r="EB59" s="37" t="n">
        <v>97</v>
      </c>
      <c r="EC59" s="37" t="n">
        <v>49</v>
      </c>
      <c r="ED59" s="37" t="n">
        <v>0</v>
      </c>
      <c r="EE59" s="37" t="n">
        <v>7</v>
      </c>
      <c r="EF59" s="37" t="n">
        <v>0</v>
      </c>
      <c r="EG59" s="37" t="n">
        <v>161</v>
      </c>
      <c r="EH59" s="37" t="n">
        <v>123</v>
      </c>
      <c r="EI59" s="37" t="n">
        <v>0</v>
      </c>
      <c r="EJ59" s="37" t="n">
        <v>0</v>
      </c>
      <c r="EK59" s="37" t="n">
        <v>23</v>
      </c>
      <c r="EL59" s="37" t="n">
        <v>20</v>
      </c>
      <c r="EM59" s="37" t="n">
        <v>0</v>
      </c>
      <c r="EN59" s="37" t="n">
        <v>4</v>
      </c>
      <c r="EO59" s="37" t="n">
        <v>0</v>
      </c>
      <c r="EP59" s="37" t="n">
        <v>0</v>
      </c>
      <c r="EQ59" s="37" t="n">
        <v>0</v>
      </c>
      <c r="ER59" s="37" t="n">
        <v>0</v>
      </c>
      <c r="ES59" s="37" t="n">
        <v>0</v>
      </c>
      <c r="ET59" s="37" t="n">
        <v>0</v>
      </c>
      <c r="EU59" s="37" t="n">
        <v>587</v>
      </c>
      <c r="EV59" s="37" t="n">
        <v>475</v>
      </c>
      <c r="EW59" s="37" t="n">
        <v>0</v>
      </c>
      <c r="EX59" s="37" t="n">
        <v>64</v>
      </c>
      <c r="EY59" s="37" t="n">
        <v>0</v>
      </c>
      <c r="EZ59" s="37" t="n">
        <v>51</v>
      </c>
      <c r="FA59" s="37" t="n">
        <v>15</v>
      </c>
      <c r="FB59" s="37" t="n">
        <v>0</v>
      </c>
      <c r="FC59" s="37" t="n">
        <v>2</v>
      </c>
      <c r="FD59" s="37" t="n">
        <v>0</v>
      </c>
      <c r="FE59" s="37" t="n">
        <v>21</v>
      </c>
      <c r="FF59" s="37" t="n">
        <v>21</v>
      </c>
      <c r="FG59" s="37" t="n">
        <v>0</v>
      </c>
      <c r="FH59" s="37" t="n">
        <v>20</v>
      </c>
      <c r="FI59" s="37" t="n">
        <v>0</v>
      </c>
      <c r="FJ59" s="37" t="n">
        <v>1701</v>
      </c>
      <c r="FK59" s="37" t="n">
        <v>1463</v>
      </c>
      <c r="FL59" s="37" t="n">
        <v>4</v>
      </c>
      <c r="FM59" s="37" t="n">
        <v>855</v>
      </c>
      <c r="FN59" s="37" t="n">
        <v>81</v>
      </c>
      <c r="FO59" s="37" t="n">
        <v>1843</v>
      </c>
      <c r="FP59" s="37" t="n">
        <v>1676</v>
      </c>
      <c r="FQ59" s="37" t="n">
        <v>2</v>
      </c>
      <c r="FR59" s="37" t="n">
        <v>752</v>
      </c>
      <c r="FS59" s="37" t="n">
        <v>93</v>
      </c>
      <c r="FT59" s="37" t="n">
        <v>768</v>
      </c>
      <c r="FU59" s="37" t="n">
        <v>857</v>
      </c>
      <c r="FV59" s="37" t="n">
        <v>3</v>
      </c>
      <c r="FW59" s="37" t="n">
        <v>320</v>
      </c>
      <c r="FX59" s="37" t="n">
        <v>35</v>
      </c>
      <c r="FY59" s="37" t="n">
        <v>1251</v>
      </c>
      <c r="FZ59" s="37" t="n">
        <v>1142</v>
      </c>
      <c r="GA59" s="37" t="n">
        <v>0</v>
      </c>
      <c r="GB59" s="37" t="n">
        <v>208</v>
      </c>
      <c r="GC59" s="37" t="n">
        <v>0</v>
      </c>
      <c r="GD59" s="37" t="n">
        <v>1492</v>
      </c>
      <c r="GE59" s="37" t="n">
        <v>1218</v>
      </c>
      <c r="GF59" s="37" t="n">
        <v>0</v>
      </c>
      <c r="GG59" s="37" t="n">
        <v>211</v>
      </c>
      <c r="GH59" s="37" t="n">
        <v>0</v>
      </c>
      <c r="GI59" s="37" t="n">
        <v>23</v>
      </c>
      <c r="GJ59" s="37" t="n">
        <v>0</v>
      </c>
      <c r="GK59" s="37" t="n">
        <v>0</v>
      </c>
      <c r="GL59" s="37" t="n">
        <v>0</v>
      </c>
      <c r="GM59" s="37" t="n">
        <v>0</v>
      </c>
      <c r="GN59" s="37" t="n">
        <v>58</v>
      </c>
      <c r="GO59" s="37" t="n">
        <v>2</v>
      </c>
      <c r="GP59" s="37" t="n">
        <v>0</v>
      </c>
      <c r="GQ59" s="37" t="n">
        <v>0</v>
      </c>
      <c r="GR59" s="37" t="n">
        <v>0</v>
      </c>
      <c r="GS59" s="37" t="n">
        <v>1539</v>
      </c>
      <c r="GT59" s="37" t="n">
        <v>951</v>
      </c>
      <c r="GU59" s="37" t="n">
        <v>0</v>
      </c>
      <c r="GV59" s="37" t="n">
        <v>0</v>
      </c>
      <c r="GW59" s="37" t="n">
        <v>0</v>
      </c>
      <c r="GX59" s="37" t="n">
        <v>688</v>
      </c>
      <c r="GY59" s="37" t="n">
        <v>501</v>
      </c>
      <c r="GZ59" s="37" t="n">
        <v>0</v>
      </c>
      <c r="HA59" s="37" t="n">
        <v>0</v>
      </c>
      <c r="HB59" s="37" t="n">
        <v>0</v>
      </c>
      <c r="HC59" s="37" t="n">
        <v>0</v>
      </c>
      <c r="HD59" s="37" t="n">
        <v>0</v>
      </c>
      <c r="HE59" s="37" t="n">
        <v>0</v>
      </c>
      <c r="HF59" s="37" t="n">
        <v>0</v>
      </c>
      <c r="HG59" s="37" t="n">
        <v>0</v>
      </c>
      <c r="HH59" s="58" t="n">
        <f aca="false">(L59+N59)/B59</f>
        <v>0.860736898827967</v>
      </c>
      <c r="HI59" s="59" t="n">
        <f aca="false">(M59+N59)/B59</f>
        <v>0.795365755085545</v>
      </c>
      <c r="HJ59" s="40" t="n">
        <f aca="false">O59/(E59+F59+G59)</f>
        <v>0.511960231001444</v>
      </c>
      <c r="HK59" s="60" t="n">
        <f aca="false">P59/(F59+G59)</f>
        <v>0.171210044816475</v>
      </c>
      <c r="HL59" s="61" t="n">
        <f aca="false">L59/H59</f>
        <v>0.973412851096576</v>
      </c>
      <c r="HM59" s="62" t="n">
        <f aca="false">M59/I59</f>
        <v>0.800726749168695</v>
      </c>
      <c r="HN59" s="63" t="n">
        <f aca="false">N59/J59</f>
        <v>1.01176470588235</v>
      </c>
      <c r="HO59" s="64" t="n">
        <f aca="false">O59/K59</f>
        <v>0.664430959224955</v>
      </c>
      <c r="HP59" s="65" t="n">
        <f aca="false">(V59+AA59+AF59+FE59+X59+AC59+AH59+FG59)/G59</f>
        <v>1.03558926487748</v>
      </c>
      <c r="HQ59" s="65" t="n">
        <f aca="false">(W59+AB59+AG59+FF59+X59+AC59+AH59+FG59)/G59</f>
        <v>1.04084014002334</v>
      </c>
      <c r="HR59" s="65" t="n">
        <f aca="false">(Y59+AD59+AI59+FH59)/G59</f>
        <v>0.860560093348891</v>
      </c>
      <c r="HS59" s="65" t="n">
        <f aca="false">P59/G59</f>
        <v>1.07876312718786</v>
      </c>
      <c r="HT59" s="65" t="n">
        <f aca="false">(Q59+AK59+AP59+AU59+AZ59+BE59+BJ59+BO59+BT59+BY59+CD59+CN59+CS59+CX59+DC59+DH59+DM59+DR59+DW59+EB59+EG59+EK59+EP59+EU59+EZ59+FJ59+FO59+FT59+S59+AM59+AR59+AW59+BB59+BG59+BL59+BQ59+BV59+CA59+CF59+CP59+CU59+CZ59+DE59+DJ59+DO59+DT59+DY59+ED59+EI59+EM59+ER59+EW59+FB59+FL59+FQ59+FV59)/F59</f>
        <v>0.930538434445716</v>
      </c>
      <c r="HU59" s="65" t="n">
        <f aca="false">(R59+AL59+AQ59+AV59+BA59+BF59+BK59+BP59+BU59+BZ59+CE59+CO59+CT59+CY59+DD59+DI59+DN59+DS59+DX59+EC59+EH59+EL59+EQ59+EV59+FA59+FK59+FP59+FU59+S59+AM59+AR59+AW59+BB59+BG59+BL59+BQ59+BV59+CA59+CF59+CP59+CU59+CZ59+DE59+DJ59+DO59+DT59+DY59+ED59+EI59+EM59+ER59+EW59+FB59+FL59+FQ59+FV59)/F59</f>
        <v>0.896143347715065</v>
      </c>
      <c r="HV59" s="66" t="n">
        <f aca="false">(T59+AN59+AS59+AX59+BC59+BH59+BM59+BR59+BW59+CB59+CG59+CQ59+CV59+DA59+DF59+DK59+DP59+DU59+DZ59+EE59+EJ59+EN59+ES59+EX59+FC59+FM59+FR59+FW59)/F59</f>
        <v>0.501507880602272</v>
      </c>
      <c r="HW59" s="65" t="n">
        <f aca="false">(U59+AO59+AT59)/F59</f>
        <v>0.0566831029321124</v>
      </c>
      <c r="HX59" s="65" t="n">
        <f aca="false">(FY59+GD59)/E59</f>
        <v>0.9861230946218</v>
      </c>
      <c r="HY59" s="65" t="n">
        <f aca="false">(FZ59+GE59)/E59</f>
        <v>0.848432556801841</v>
      </c>
      <c r="HZ59" s="65" t="n">
        <f aca="false">(GB59+GG59)/E59</f>
        <v>0.150632729364395</v>
      </c>
      <c r="IA59" s="65" t="n">
        <f aca="false">(GI59+GN59+GS59+GX59)/D59</f>
        <v>0.732884542105932</v>
      </c>
      <c r="IB59" s="65" t="n">
        <f aca="false">(GJ59+GO59+GT59+GY59)/D59</f>
        <v>0.461704559888226</v>
      </c>
      <c r="IC59" s="46" t="n">
        <f aca="false">HC59/C59</f>
        <v>0</v>
      </c>
      <c r="ID59" s="46" t="n">
        <f aca="false">HD59/C59</f>
        <v>0</v>
      </c>
    </row>
    <row r="60" s="48" customFormat="true" ht="13.8" hidden="false" customHeight="false" outlineLevel="0" collapsed="false">
      <c r="A60" s="49" t="s">
        <v>147</v>
      </c>
      <c r="B60" s="50" t="n">
        <v>19809</v>
      </c>
      <c r="C60" s="29" t="n">
        <v>654</v>
      </c>
      <c r="D60" s="51" t="n">
        <v>2089.8</v>
      </c>
      <c r="E60" s="52" t="n">
        <v>1797</v>
      </c>
      <c r="F60" s="53" t="n">
        <v>12034.2</v>
      </c>
      <c r="G60" s="54" t="n">
        <v>2348</v>
      </c>
      <c r="H60" s="68" t="n">
        <v>17490</v>
      </c>
      <c r="I60" s="68" t="n">
        <v>18400</v>
      </c>
      <c r="J60" s="67" t="n">
        <v>185</v>
      </c>
      <c r="K60" s="67" t="n">
        <v>10511</v>
      </c>
      <c r="L60" s="35" t="n">
        <f aca="false">Q60+V60+AA60+AF60+AK60+AP60+AU60+AZ60+BE60+BJ60+BO60+BT60+BY60+CD60+CI60+CN60+CS60+CX60+DC60+DH60+DM60+DR60+DW60+EB60+EB60+EG60+EK60+EP60+EU60+EZ60+FE60+FJ60+FO60+FT60+FY60+GD60+GI60+GN60+GS60+GX60+HC60</f>
        <v>16404</v>
      </c>
      <c r="M60" s="35" t="n">
        <f aca="false">R60+W60+AB60+AG60+AL60+AQ60+AV60+BA60+BF60+BK60+BP60+BU60+BZ60+CE60+CJ60+CO60+CT60+DD60+DI60+DN60+DS60+DX60+EC60+EH60+EL60+EQ60+EV60+FA60+CY60+FK60+FP60+FU60+FZ60+GE60+FF60+GJ60+GO60+GT60+GY60+HD60</f>
        <v>14884</v>
      </c>
      <c r="N60" s="56" t="n">
        <v>183</v>
      </c>
      <c r="O60" s="57" t="n">
        <f aca="false">T60+Y60+AD60+AI60+DZ60+FH60+AN60+AS60+AX60+BC60+BH60+BM60+BR60+BW60+CB60+CG60+CL60+CQ60+CV60+DF60+DK60+DP60+DU60+EE60+EJ60+EN60+ES60+EX60+FC60+FM60+FR60+FW60+GB60+GG60+DA60+GL60+GQ60+GV60+HA60</f>
        <v>8590</v>
      </c>
      <c r="P60" s="57" t="n">
        <f aca="false">U60+Z60+AE60+AJ60+EA60+FI60+AO60+AT60+AY60+BD60+BI60+BN60+BS60+BX60+CC60+CH60+CM60+CR60+CW60+DG60+DL60+DQ60+DV60+EF60+EO60+ET60+EY60+FD60+FN60+FS60+FX60+GC60+GH60+DB60+GM60+GR60+GW60+HB60</f>
        <v>2375</v>
      </c>
      <c r="Q60" s="37" t="n">
        <v>392</v>
      </c>
      <c r="R60" s="37" t="n">
        <v>345</v>
      </c>
      <c r="S60" s="37" t="n">
        <v>1</v>
      </c>
      <c r="T60" s="37" t="n">
        <v>218</v>
      </c>
      <c r="U60" s="37" t="n">
        <v>56</v>
      </c>
      <c r="V60" s="37" t="n">
        <v>475</v>
      </c>
      <c r="W60" s="37" t="n">
        <v>406</v>
      </c>
      <c r="X60" s="37" t="n">
        <v>1</v>
      </c>
      <c r="Y60" s="37" t="n">
        <v>420</v>
      </c>
      <c r="Z60" s="37" t="n">
        <v>142</v>
      </c>
      <c r="AA60" s="37" t="n">
        <v>909</v>
      </c>
      <c r="AB60" s="37" t="n">
        <v>898</v>
      </c>
      <c r="AC60" s="37" t="n">
        <v>0</v>
      </c>
      <c r="AD60" s="37" t="n">
        <v>721</v>
      </c>
      <c r="AE60" s="37" t="n">
        <v>321</v>
      </c>
      <c r="AF60" s="37" t="n">
        <v>1269</v>
      </c>
      <c r="AG60" s="37" t="n">
        <v>1240</v>
      </c>
      <c r="AH60" s="37" t="n">
        <v>0</v>
      </c>
      <c r="AI60" s="37" t="n">
        <v>1012</v>
      </c>
      <c r="AJ60" s="37" t="n">
        <v>456</v>
      </c>
      <c r="AK60" s="37" t="n">
        <v>439</v>
      </c>
      <c r="AL60" s="37" t="n">
        <v>563</v>
      </c>
      <c r="AM60" s="37" t="n">
        <v>13</v>
      </c>
      <c r="AN60" s="37" t="n">
        <v>701</v>
      </c>
      <c r="AO60" s="37" t="n">
        <v>269</v>
      </c>
      <c r="AP60" s="37" t="n">
        <v>786</v>
      </c>
      <c r="AQ60" s="37" t="n">
        <v>711</v>
      </c>
      <c r="AR60" s="37" t="n">
        <v>13</v>
      </c>
      <c r="AS60" s="37" t="n">
        <v>735</v>
      </c>
      <c r="AT60" s="37" t="n">
        <v>262</v>
      </c>
      <c r="AU60" s="37" t="n">
        <v>781</v>
      </c>
      <c r="AV60" s="37" t="n">
        <v>753</v>
      </c>
      <c r="AW60" s="37" t="n">
        <v>21</v>
      </c>
      <c r="AX60" s="37" t="n">
        <v>755</v>
      </c>
      <c r="AY60" s="37" t="n">
        <v>195</v>
      </c>
      <c r="AZ60" s="37" t="n">
        <v>782</v>
      </c>
      <c r="BA60" s="37" t="n">
        <v>831</v>
      </c>
      <c r="BB60" s="37" t="n">
        <v>123</v>
      </c>
      <c r="BC60" s="37" t="n">
        <v>754</v>
      </c>
      <c r="BD60" s="37" t="n">
        <v>189</v>
      </c>
      <c r="BE60" s="37" t="n">
        <v>1042</v>
      </c>
      <c r="BF60" s="37" t="n">
        <v>951</v>
      </c>
      <c r="BG60" s="37" t="n">
        <v>1</v>
      </c>
      <c r="BH60" s="37" t="n">
        <v>726</v>
      </c>
      <c r="BI60" s="37" t="n">
        <v>177</v>
      </c>
      <c r="BJ60" s="37" t="n">
        <v>971</v>
      </c>
      <c r="BK60" s="37" t="n">
        <v>968</v>
      </c>
      <c r="BL60" s="37" t="n">
        <v>1</v>
      </c>
      <c r="BM60" s="37" t="n">
        <v>671</v>
      </c>
      <c r="BN60" s="37" t="n">
        <v>123</v>
      </c>
      <c r="BO60" s="37" t="n">
        <v>261</v>
      </c>
      <c r="BP60" s="37" t="n">
        <v>266</v>
      </c>
      <c r="BQ60" s="37" t="n">
        <v>1</v>
      </c>
      <c r="BR60" s="37" t="n">
        <v>2</v>
      </c>
      <c r="BS60" s="37" t="n">
        <v>0</v>
      </c>
      <c r="BT60" s="37" t="n">
        <v>0</v>
      </c>
      <c r="BU60" s="37" t="n">
        <v>0</v>
      </c>
      <c r="BV60" s="37" t="n">
        <v>0</v>
      </c>
      <c r="BW60" s="37" t="n">
        <v>0</v>
      </c>
      <c r="BX60" s="37" t="n">
        <v>0</v>
      </c>
      <c r="BY60" s="37" t="n">
        <v>0</v>
      </c>
      <c r="BZ60" s="37" t="n">
        <v>0</v>
      </c>
      <c r="CA60" s="37" t="n">
        <v>0</v>
      </c>
      <c r="CB60" s="37" t="n">
        <v>0</v>
      </c>
      <c r="CC60" s="37" t="n">
        <v>0</v>
      </c>
      <c r="CD60" s="37" t="n">
        <v>0</v>
      </c>
      <c r="CE60" s="37" t="n">
        <v>0</v>
      </c>
      <c r="CF60" s="37" t="n">
        <v>0</v>
      </c>
      <c r="CG60" s="37" t="n">
        <v>0</v>
      </c>
      <c r="CH60" s="37" t="n">
        <v>0</v>
      </c>
      <c r="CI60" s="37" t="n">
        <v>0</v>
      </c>
      <c r="CJ60" s="37" t="n">
        <v>0</v>
      </c>
      <c r="CK60" s="37" t="n">
        <v>0</v>
      </c>
      <c r="CL60" s="37" t="n">
        <v>0</v>
      </c>
      <c r="CM60" s="37" t="n">
        <v>0</v>
      </c>
      <c r="CN60" s="37" t="n">
        <v>291</v>
      </c>
      <c r="CO60" s="37" t="n">
        <v>270</v>
      </c>
      <c r="CP60" s="37" t="n">
        <v>0</v>
      </c>
      <c r="CQ60" s="37" t="n">
        <v>5</v>
      </c>
      <c r="CR60" s="37" t="n">
        <v>0</v>
      </c>
      <c r="CS60" s="37" t="n">
        <v>6</v>
      </c>
      <c r="CT60" s="37" t="n">
        <v>7</v>
      </c>
      <c r="CU60" s="37" t="n">
        <v>0</v>
      </c>
      <c r="CV60" s="37" t="n">
        <v>0</v>
      </c>
      <c r="CW60" s="37" t="n">
        <v>0</v>
      </c>
      <c r="CX60" s="37" t="n">
        <v>28</v>
      </c>
      <c r="CY60" s="37" t="n">
        <v>11</v>
      </c>
      <c r="CZ60" s="37" t="n">
        <v>0</v>
      </c>
      <c r="DA60" s="37" t="n">
        <v>0</v>
      </c>
      <c r="DB60" s="37" t="n">
        <v>0</v>
      </c>
      <c r="DC60" s="37" t="n">
        <v>87</v>
      </c>
      <c r="DD60" s="37" t="n">
        <v>71</v>
      </c>
      <c r="DE60" s="37" t="n">
        <v>0</v>
      </c>
      <c r="DF60" s="37" t="n">
        <v>5</v>
      </c>
      <c r="DG60" s="37" t="n">
        <v>0</v>
      </c>
      <c r="DH60" s="37" t="n">
        <v>23</v>
      </c>
      <c r="DI60" s="37" t="n">
        <v>16</v>
      </c>
      <c r="DJ60" s="37" t="n">
        <v>0</v>
      </c>
      <c r="DK60" s="37" t="n">
        <v>0</v>
      </c>
      <c r="DL60" s="37" t="n">
        <v>0</v>
      </c>
      <c r="DM60" s="37" t="n">
        <v>0</v>
      </c>
      <c r="DN60" s="37" t="n">
        <v>0</v>
      </c>
      <c r="DO60" s="37" t="n">
        <v>0</v>
      </c>
      <c r="DP60" s="37" t="n">
        <v>0</v>
      </c>
      <c r="DQ60" s="37" t="n">
        <v>0</v>
      </c>
      <c r="DR60" s="37" t="n">
        <v>0</v>
      </c>
      <c r="DS60" s="37" t="n">
        <v>0</v>
      </c>
      <c r="DT60" s="37" t="n">
        <v>0</v>
      </c>
      <c r="DU60" s="37" t="n">
        <v>0</v>
      </c>
      <c r="DV60" s="37" t="n">
        <v>0</v>
      </c>
      <c r="DW60" s="37" t="n">
        <v>1499</v>
      </c>
      <c r="DX60" s="37" t="n">
        <v>1112</v>
      </c>
      <c r="DY60" s="37" t="n">
        <v>4</v>
      </c>
      <c r="DZ60" s="37" t="n">
        <v>36</v>
      </c>
      <c r="EA60" s="37" t="n">
        <v>0</v>
      </c>
      <c r="EB60" s="37" t="n">
        <v>15</v>
      </c>
      <c r="EC60" s="37" t="n">
        <v>4</v>
      </c>
      <c r="ED60" s="37" t="n">
        <v>0</v>
      </c>
      <c r="EE60" s="37" t="n">
        <v>0</v>
      </c>
      <c r="EF60" s="37" t="n">
        <v>0</v>
      </c>
      <c r="EG60" s="37" t="n">
        <v>25</v>
      </c>
      <c r="EH60" s="37" t="n">
        <v>21</v>
      </c>
      <c r="EI60" s="37" t="n">
        <v>0</v>
      </c>
      <c r="EJ60" s="37" t="n">
        <v>0</v>
      </c>
      <c r="EK60" s="37" t="n">
        <v>38</v>
      </c>
      <c r="EL60" s="37" t="n">
        <v>24</v>
      </c>
      <c r="EM60" s="37" t="n">
        <v>3</v>
      </c>
      <c r="EN60" s="37" t="n">
        <v>0</v>
      </c>
      <c r="EO60" s="37" t="n">
        <v>0</v>
      </c>
      <c r="EP60" s="37" t="n">
        <v>0</v>
      </c>
      <c r="EQ60" s="37" t="n">
        <v>0</v>
      </c>
      <c r="ER60" s="37" t="n">
        <v>0</v>
      </c>
      <c r="ES60" s="37" t="n">
        <v>0</v>
      </c>
      <c r="ET60" s="37" t="n">
        <v>0</v>
      </c>
      <c r="EU60" s="37" t="n">
        <v>17</v>
      </c>
      <c r="EV60" s="37" t="n">
        <v>5</v>
      </c>
      <c r="EW60" s="37" t="n">
        <v>0</v>
      </c>
      <c r="EX60" s="37" t="n">
        <v>0</v>
      </c>
      <c r="EY60" s="37" t="n">
        <v>0</v>
      </c>
      <c r="EZ60" s="37" t="n">
        <v>27</v>
      </c>
      <c r="FA60" s="37" t="n">
        <v>13</v>
      </c>
      <c r="FB60" s="37" t="n">
        <v>3</v>
      </c>
      <c r="FC60" s="37" t="n">
        <v>0</v>
      </c>
      <c r="FD60" s="37" t="n">
        <v>0</v>
      </c>
      <c r="FE60" s="37" t="n">
        <v>0</v>
      </c>
      <c r="FF60" s="37" t="n">
        <v>0</v>
      </c>
      <c r="FG60" s="37" t="n">
        <v>0</v>
      </c>
      <c r="FH60" s="37" t="n">
        <v>0</v>
      </c>
      <c r="FI60" s="37" t="n">
        <v>0</v>
      </c>
      <c r="FJ60" s="37" t="n">
        <v>1056</v>
      </c>
      <c r="FK60" s="37" t="n">
        <v>1021</v>
      </c>
      <c r="FL60" s="37" t="n">
        <v>0</v>
      </c>
      <c r="FM60" s="37" t="n">
        <v>617</v>
      </c>
      <c r="FN60" s="37" t="n">
        <v>74</v>
      </c>
      <c r="FO60" s="37" t="n">
        <v>1224</v>
      </c>
      <c r="FP60" s="37" t="n">
        <v>1134</v>
      </c>
      <c r="FQ60" s="37" t="n">
        <v>0</v>
      </c>
      <c r="FR60" s="37" t="n">
        <v>607</v>
      </c>
      <c r="FS60" s="37" t="n">
        <v>92</v>
      </c>
      <c r="FT60" s="37" t="n">
        <v>613</v>
      </c>
      <c r="FU60" s="37" t="n">
        <v>516</v>
      </c>
      <c r="FV60" s="37" t="n">
        <v>0</v>
      </c>
      <c r="FW60" s="37" t="n">
        <v>252</v>
      </c>
      <c r="FX60" s="37" t="n">
        <v>19</v>
      </c>
      <c r="FY60" s="37" t="n">
        <v>948</v>
      </c>
      <c r="FZ60" s="37" t="n">
        <v>825</v>
      </c>
      <c r="GA60" s="37" t="n">
        <v>0</v>
      </c>
      <c r="GB60" s="37" t="n">
        <v>172</v>
      </c>
      <c r="GC60" s="37" t="n">
        <v>0</v>
      </c>
      <c r="GD60" s="37" t="n">
        <v>972</v>
      </c>
      <c r="GE60" s="37" t="n">
        <v>811</v>
      </c>
      <c r="GF60" s="37" t="n">
        <v>0</v>
      </c>
      <c r="GG60" s="37" t="n">
        <v>175</v>
      </c>
      <c r="GH60" s="37" t="n">
        <v>0</v>
      </c>
      <c r="GI60" s="37" t="n">
        <v>39</v>
      </c>
      <c r="GJ60" s="37" t="n">
        <v>48</v>
      </c>
      <c r="GK60" s="37" t="n">
        <v>0</v>
      </c>
      <c r="GL60" s="37" t="n">
        <v>6</v>
      </c>
      <c r="GM60" s="37" t="n">
        <v>0</v>
      </c>
      <c r="GN60" s="37" t="n">
        <v>3</v>
      </c>
      <c r="GO60" s="37" t="n">
        <v>1</v>
      </c>
      <c r="GP60" s="37" t="n">
        <v>0</v>
      </c>
      <c r="GQ60" s="37" t="n">
        <v>0</v>
      </c>
      <c r="GR60" s="37" t="n">
        <v>0</v>
      </c>
      <c r="GS60" s="37" t="n">
        <v>965</v>
      </c>
      <c r="GT60" s="37" t="n">
        <v>694</v>
      </c>
      <c r="GU60" s="37" t="n">
        <v>0</v>
      </c>
      <c r="GV60" s="37" t="n">
        <v>0</v>
      </c>
      <c r="GW60" s="37" t="n">
        <v>0</v>
      </c>
      <c r="GX60" s="37" t="n">
        <v>392</v>
      </c>
      <c r="GY60" s="37" t="n">
        <v>348</v>
      </c>
      <c r="GZ60" s="37" t="n">
        <v>0</v>
      </c>
      <c r="HA60" s="37" t="n">
        <v>0</v>
      </c>
      <c r="HB60" s="37" t="n">
        <v>0</v>
      </c>
      <c r="HC60" s="37" t="n">
        <v>14</v>
      </c>
      <c r="HD60" s="37" t="n">
        <v>0</v>
      </c>
      <c r="HE60" s="37" t="n">
        <v>0</v>
      </c>
      <c r="HF60" s="37" t="n">
        <v>0</v>
      </c>
      <c r="HG60" s="37" t="n">
        <v>0</v>
      </c>
      <c r="HH60" s="58" t="n">
        <f aca="false">(L60+N60)/B60</f>
        <v>0.837346660608814</v>
      </c>
      <c r="HI60" s="59" t="n">
        <f aca="false">(M60+N60)/B60</f>
        <v>0.760613862385784</v>
      </c>
      <c r="HJ60" s="40" t="n">
        <f aca="false">O60/(E60+F60+G60)</f>
        <v>0.530928599683544</v>
      </c>
      <c r="HK60" s="60" t="n">
        <f aca="false">P60/(F60+G60)</f>
        <v>0.165134680368789</v>
      </c>
      <c r="HL60" s="61" t="n">
        <f aca="false">L60/H60</f>
        <v>0.937907375643225</v>
      </c>
      <c r="HM60" s="62" t="n">
        <f aca="false">M60/I60</f>
        <v>0.808913043478261</v>
      </c>
      <c r="HN60" s="63" t="n">
        <f aca="false">N60/J60</f>
        <v>0.989189189189189</v>
      </c>
      <c r="HO60" s="64" t="n">
        <f aca="false">O60/K60</f>
        <v>0.817239082865569</v>
      </c>
      <c r="HP60" s="65" t="n">
        <f aca="false">(V60+AA60+AF60+FE60+X60+AC60+AH60+FG60)/G60</f>
        <v>1.13032367972743</v>
      </c>
      <c r="HQ60" s="65" t="n">
        <f aca="false">(W60+AB60+AG60+FF60+X60+AC60+AH60+FG60)/G60</f>
        <v>1.08390119250426</v>
      </c>
      <c r="HR60" s="65" t="n">
        <f aca="false">(Y60+AD60+AI60+FH60)/G60</f>
        <v>0.916950596252129</v>
      </c>
      <c r="HS60" s="65" t="n">
        <f aca="false">P60/G60</f>
        <v>1.01149914821124</v>
      </c>
      <c r="HT60" s="65" t="n">
        <f aca="false">(Q60+AK60+AP60+AU60+AZ60+BE60+BJ60+BO60+BT60+BY60+CD60+CN60+CS60+CX60+DC60+DH60+DM60+DR60+DW60+EB60+EG60+EK60+EP60+EU60+EZ60+FJ60+FO60+FT60+S60+AM60+AR60+AW60+BB60+BG60+BL60+BQ60+BV60+CA60+CF60+CP60+CU60+CZ60+DE60+DJ60+DO60+DT60+DY60+ED60+EI60+EM60+ER60+EW60+FB60+FL60+FQ60+FV60)/F60</f>
        <v>0.87974273321035</v>
      </c>
      <c r="HU60" s="65" t="n">
        <f aca="false">(R60+AL60+AQ60+AV60+BA60+BF60+BK60+BP60+BU60+BZ60+CE60+CO60+CT60+CY60+DD60+DI60+DN60+DS60+DX60+EC60+EH60+EL60+EQ60+EV60+FA60+FK60+FP60+FU60+S60+AM60+AR60+AW60+BB60+BG60+BL60+BQ60+BV60+CA60+CF60+CP60+CU60+CZ60+DE60+DJ60+DO60+DT60+DY60+ED60+EI60+EM60+ER60+EW60+FB60+FL60+FQ60+FV60)/F60</f>
        <v>0.81409649166542</v>
      </c>
      <c r="HV60" s="66" t="n">
        <f aca="false">(T60+AN60+AS60+AX60+BC60+BH60+BM60+BR60+BW60+CB60+CG60+CQ60+CV60+DA60+DF60+DK60+DP60+DU60+DZ60+EE60+EJ60+EN60+ES60+EX60+FC60+FM60+FR60+FW60)/F60</f>
        <v>0.505559156404248</v>
      </c>
      <c r="HW60" s="65" t="n">
        <f aca="false">(U60+AO60+AT60)/F60</f>
        <v>0.0487776503631317</v>
      </c>
      <c r="HX60" s="65" t="n">
        <f aca="false">(FY60+GD60)/E60</f>
        <v>1.06844741235392</v>
      </c>
      <c r="HY60" s="65" t="n">
        <f aca="false">(FZ60+GE60)/E60</f>
        <v>0.910406232609905</v>
      </c>
      <c r="HZ60" s="65" t="n">
        <f aca="false">(GB60+GG60)/E60</f>
        <v>0.193099610461881</v>
      </c>
      <c r="IA60" s="65" t="n">
        <f aca="false">(GI60+GN60+GS60+GX60)/D60</f>
        <v>0.669442051870992</v>
      </c>
      <c r="IB60" s="65" t="n">
        <f aca="false">(GJ60+GO60+GT60+GY60)/D60</f>
        <v>0.522059527227486</v>
      </c>
      <c r="IC60" s="46" t="n">
        <f aca="false">HC60/C60</f>
        <v>0.0214067278287462</v>
      </c>
      <c r="ID60" s="46" t="n">
        <f aca="false">HD60/C60</f>
        <v>0</v>
      </c>
    </row>
    <row r="61" s="48" customFormat="true" ht="13.8" hidden="false" customHeight="false" outlineLevel="0" collapsed="false">
      <c r="A61" s="49" t="s">
        <v>148</v>
      </c>
      <c r="B61" s="50" t="n">
        <v>10284</v>
      </c>
      <c r="C61" s="29" t="n">
        <v>359</v>
      </c>
      <c r="D61" s="51" t="n">
        <v>1228.4</v>
      </c>
      <c r="E61" s="52" t="n">
        <v>1101</v>
      </c>
      <c r="F61" s="53" t="n">
        <v>6151.6</v>
      </c>
      <c r="G61" s="54" t="n">
        <v>908</v>
      </c>
      <c r="H61" s="68" t="n">
        <v>8535</v>
      </c>
      <c r="I61" s="68" t="n">
        <v>9420</v>
      </c>
      <c r="J61" s="67" t="n">
        <v>100</v>
      </c>
      <c r="K61" s="67" t="n">
        <v>6598</v>
      </c>
      <c r="L61" s="35" t="n">
        <f aca="false">Q61+V61+AA61+AF61+AK61+AP61+AU61+AZ61+BE61+BJ61+BO61+BT61+BY61+CD61+CI61+CN61+CS61+CX61+DC61+DH61+DM61+DR61+DW61+EB61+EB61+EG61+EK61+EP61+EU61+EZ61+FE61+FJ61+FO61+FT61+FY61+GD61+GI61+GN61+GS61+GX61+HC61</f>
        <v>8411</v>
      </c>
      <c r="M61" s="35" t="n">
        <f aca="false">R61+W61+AB61+AG61+AL61+AQ61+AV61+BA61+BF61+BK61+BP61+BU61+BZ61+CE61+CJ61+CO61+CT61+DD61+DI61+DN61+DS61+DX61+EC61+EH61+EL61+EQ61+EV61+FA61+CY61+FK61+FP61+FU61+FZ61+GE61+FF61+GJ61+GO61+GT61+GY61+HD61</f>
        <v>7900</v>
      </c>
      <c r="N61" s="56" t="n">
        <v>100</v>
      </c>
      <c r="O61" s="57" t="n">
        <f aca="false">T61+Y61+AD61+AI61+DZ61+FH61+AN61+AS61+AX61+BC61+BH61+BM61+BR61+BW61+CB61+CG61+CL61+CQ61+CV61+DF61+DK61+DP61+DU61+EE61+EJ61+EN61+ES61+EX61+FC61+FM61+FR61+FW61+GB61+GG61+DA61+GL61+GQ61+GV61+HA61</f>
        <v>4460</v>
      </c>
      <c r="P61" s="57" t="n">
        <f aca="false">U61+Z61+AE61+AJ61+EA61+FI61+AO61+AT61+AY61+BD61+BI61+BN61+BS61+BX61+CC61+CH61+CM61+CR61+CW61+DG61+DL61+DQ61+DV61+EF61+EO61+ET61+EY61+FD61+FN61+FS61+FX61+GC61+GH61+DB61+GM61+GR61+GW61+HB61</f>
        <v>1277</v>
      </c>
      <c r="Q61" s="37" t="n">
        <v>270</v>
      </c>
      <c r="R61" s="37" t="n">
        <v>270</v>
      </c>
      <c r="S61" s="37" t="n">
        <v>12</v>
      </c>
      <c r="T61" s="37" t="n">
        <v>202</v>
      </c>
      <c r="U61" s="37" t="n">
        <v>66</v>
      </c>
      <c r="V61" s="37" t="n">
        <v>135</v>
      </c>
      <c r="W61" s="37" t="n">
        <v>132</v>
      </c>
      <c r="X61" s="37" t="n">
        <v>0</v>
      </c>
      <c r="Y61" s="37" t="n">
        <v>120</v>
      </c>
      <c r="Z61" s="37" t="n">
        <v>124</v>
      </c>
      <c r="AA61" s="37" t="n">
        <v>262</v>
      </c>
      <c r="AB61" s="37" t="n">
        <v>253</v>
      </c>
      <c r="AC61" s="37" t="n">
        <v>0</v>
      </c>
      <c r="AD61" s="37" t="n">
        <v>222</v>
      </c>
      <c r="AE61" s="37" t="n">
        <v>153</v>
      </c>
      <c r="AF61" s="37" t="n">
        <v>549</v>
      </c>
      <c r="AG61" s="37" t="n">
        <v>553</v>
      </c>
      <c r="AH61" s="37" t="n">
        <v>0</v>
      </c>
      <c r="AI61" s="37" t="n">
        <v>461</v>
      </c>
      <c r="AJ61" s="37" t="n">
        <v>201</v>
      </c>
      <c r="AK61" s="37" t="n">
        <v>286</v>
      </c>
      <c r="AL61" s="37" t="n">
        <v>278</v>
      </c>
      <c r="AM61" s="37" t="n">
        <v>2</v>
      </c>
      <c r="AN61" s="37" t="n">
        <v>243</v>
      </c>
      <c r="AO61" s="37" t="n">
        <v>123</v>
      </c>
      <c r="AP61" s="37" t="n">
        <v>369</v>
      </c>
      <c r="AQ61" s="37" t="n">
        <v>343</v>
      </c>
      <c r="AR61" s="37" t="n">
        <v>5</v>
      </c>
      <c r="AS61" s="37" t="n">
        <v>319</v>
      </c>
      <c r="AT61" s="37" t="n">
        <v>111</v>
      </c>
      <c r="AU61" s="37" t="n">
        <v>382</v>
      </c>
      <c r="AV61" s="37" t="n">
        <v>311</v>
      </c>
      <c r="AW61" s="37" t="n">
        <v>14</v>
      </c>
      <c r="AX61" s="37" t="n">
        <v>321</v>
      </c>
      <c r="AY61" s="37" t="n">
        <v>85</v>
      </c>
      <c r="AZ61" s="37" t="n">
        <v>467</v>
      </c>
      <c r="BA61" s="37" t="n">
        <v>463</v>
      </c>
      <c r="BB61" s="37" t="n">
        <v>30</v>
      </c>
      <c r="BC61" s="37" t="n">
        <v>396</v>
      </c>
      <c r="BD61" s="37" t="n">
        <v>104</v>
      </c>
      <c r="BE61" s="37" t="n">
        <v>491</v>
      </c>
      <c r="BF61" s="37" t="n">
        <v>459</v>
      </c>
      <c r="BG61" s="37" t="n">
        <v>42</v>
      </c>
      <c r="BH61" s="37" t="n">
        <v>362</v>
      </c>
      <c r="BI61" s="37" t="n">
        <v>54</v>
      </c>
      <c r="BJ61" s="37" t="n">
        <v>445</v>
      </c>
      <c r="BK61" s="37" t="n">
        <v>433</v>
      </c>
      <c r="BL61" s="37" t="n">
        <v>1</v>
      </c>
      <c r="BM61" s="37" t="n">
        <v>314</v>
      </c>
      <c r="BN61" s="37" t="n">
        <v>42</v>
      </c>
      <c r="BO61" s="37" t="n">
        <v>178</v>
      </c>
      <c r="BP61" s="37" t="n">
        <v>159</v>
      </c>
      <c r="BQ61" s="37" t="n">
        <v>0</v>
      </c>
      <c r="BR61" s="37" t="n">
        <v>84</v>
      </c>
      <c r="BS61" s="37" t="n">
        <v>19</v>
      </c>
      <c r="BT61" s="37" t="n">
        <v>0</v>
      </c>
      <c r="BU61" s="37" t="n">
        <v>0</v>
      </c>
      <c r="BV61" s="37" t="n">
        <v>0</v>
      </c>
      <c r="BW61" s="37" t="n">
        <v>3</v>
      </c>
      <c r="BX61" s="37" t="n">
        <v>1</v>
      </c>
      <c r="BY61" s="37" t="n">
        <v>0</v>
      </c>
      <c r="BZ61" s="37" t="n">
        <v>0</v>
      </c>
      <c r="CA61" s="37" t="n">
        <v>0</v>
      </c>
      <c r="CB61" s="37" t="n">
        <v>0</v>
      </c>
      <c r="CC61" s="37" t="n">
        <v>0</v>
      </c>
      <c r="CD61" s="37" t="n">
        <v>0</v>
      </c>
      <c r="CE61" s="37" t="n">
        <v>0</v>
      </c>
      <c r="CF61" s="37" t="n">
        <v>0</v>
      </c>
      <c r="CG61" s="37" t="n">
        <v>0</v>
      </c>
      <c r="CH61" s="37" t="n">
        <v>0</v>
      </c>
      <c r="CI61" s="37" t="n">
        <v>0</v>
      </c>
      <c r="CJ61" s="37" t="n">
        <v>0</v>
      </c>
      <c r="CK61" s="37" t="n">
        <v>0</v>
      </c>
      <c r="CL61" s="37" t="n">
        <v>0</v>
      </c>
      <c r="CM61" s="37" t="n">
        <v>0</v>
      </c>
      <c r="CN61" s="37" t="n">
        <v>179</v>
      </c>
      <c r="CO61" s="37" t="n">
        <v>182</v>
      </c>
      <c r="CP61" s="37" t="n">
        <v>0</v>
      </c>
      <c r="CQ61" s="37" t="n">
        <v>21</v>
      </c>
      <c r="CR61" s="37" t="n">
        <v>12</v>
      </c>
      <c r="CS61" s="37" t="n">
        <v>8</v>
      </c>
      <c r="CT61" s="37" t="n">
        <v>0</v>
      </c>
      <c r="CU61" s="37" t="n">
        <v>0</v>
      </c>
      <c r="CV61" s="37" t="n">
        <v>0</v>
      </c>
      <c r="CW61" s="37" t="n">
        <v>0</v>
      </c>
      <c r="CX61" s="37" t="n">
        <v>11</v>
      </c>
      <c r="CY61" s="37" t="n">
        <v>3</v>
      </c>
      <c r="CZ61" s="37" t="n">
        <v>0</v>
      </c>
      <c r="DA61" s="37" t="n">
        <v>4</v>
      </c>
      <c r="DB61" s="37" t="n">
        <v>0</v>
      </c>
      <c r="DC61" s="37" t="n">
        <v>28</v>
      </c>
      <c r="DD61" s="37" t="n">
        <v>25</v>
      </c>
      <c r="DE61" s="37" t="n">
        <v>0</v>
      </c>
      <c r="DF61" s="37" t="n">
        <v>2</v>
      </c>
      <c r="DG61" s="37" t="n">
        <v>0</v>
      </c>
      <c r="DH61" s="37" t="n">
        <v>10</v>
      </c>
      <c r="DI61" s="37" t="n">
        <v>8</v>
      </c>
      <c r="DJ61" s="37" t="n">
        <v>0</v>
      </c>
      <c r="DK61" s="37" t="n">
        <v>2</v>
      </c>
      <c r="DL61" s="37" t="n">
        <v>0</v>
      </c>
      <c r="DM61" s="37" t="n">
        <v>0</v>
      </c>
      <c r="DN61" s="37" t="n">
        <v>0</v>
      </c>
      <c r="DO61" s="37" t="n">
        <v>0</v>
      </c>
      <c r="DP61" s="37" t="n">
        <v>0</v>
      </c>
      <c r="DQ61" s="37" t="n">
        <v>0</v>
      </c>
      <c r="DR61" s="37" t="n">
        <v>0</v>
      </c>
      <c r="DS61" s="37" t="n">
        <v>0</v>
      </c>
      <c r="DT61" s="37" t="n">
        <v>0</v>
      </c>
      <c r="DU61" s="37" t="n">
        <v>0</v>
      </c>
      <c r="DV61" s="37" t="n">
        <v>0</v>
      </c>
      <c r="DW61" s="37" t="n">
        <v>343</v>
      </c>
      <c r="DX61" s="37" t="n">
        <v>311</v>
      </c>
      <c r="DY61" s="37" t="n">
        <v>0</v>
      </c>
      <c r="DZ61" s="37" t="n">
        <v>165</v>
      </c>
      <c r="EA61" s="37" t="n">
        <v>35</v>
      </c>
      <c r="EB61" s="37" t="n">
        <v>5</v>
      </c>
      <c r="EC61" s="37" t="n">
        <v>6</v>
      </c>
      <c r="ED61" s="37" t="n">
        <v>0</v>
      </c>
      <c r="EE61" s="37" t="n">
        <v>0</v>
      </c>
      <c r="EF61" s="37" t="n">
        <v>8</v>
      </c>
      <c r="EG61" s="37" t="n">
        <v>19</v>
      </c>
      <c r="EH61" s="37" t="n">
        <v>17</v>
      </c>
      <c r="EI61" s="37" t="n">
        <v>0</v>
      </c>
      <c r="EJ61" s="37" t="n">
        <v>0</v>
      </c>
      <c r="EK61" s="37" t="n">
        <v>8</v>
      </c>
      <c r="EL61" s="37" t="n">
        <v>4</v>
      </c>
      <c r="EM61" s="37" t="n">
        <v>0</v>
      </c>
      <c r="EN61" s="37" t="n">
        <v>0</v>
      </c>
      <c r="EO61" s="37" t="n">
        <v>0</v>
      </c>
      <c r="EP61" s="37" t="n">
        <v>0</v>
      </c>
      <c r="EQ61" s="37" t="n">
        <v>0</v>
      </c>
      <c r="ER61" s="37" t="n">
        <v>0</v>
      </c>
      <c r="ES61" s="37" t="n">
        <v>0</v>
      </c>
      <c r="ET61" s="37" t="n">
        <v>0</v>
      </c>
      <c r="EU61" s="37" t="n">
        <v>570</v>
      </c>
      <c r="EV61" s="37" t="n">
        <v>522</v>
      </c>
      <c r="EW61" s="37" t="n">
        <v>7</v>
      </c>
      <c r="EX61" s="37" t="n">
        <v>246</v>
      </c>
      <c r="EY61" s="37" t="n">
        <v>55</v>
      </c>
      <c r="EZ61" s="37" t="n">
        <v>41</v>
      </c>
      <c r="FA61" s="37" t="n">
        <v>38</v>
      </c>
      <c r="FB61" s="37" t="n">
        <v>0</v>
      </c>
      <c r="FC61" s="37" t="n">
        <v>21</v>
      </c>
      <c r="FD61" s="37" t="n">
        <v>20</v>
      </c>
      <c r="FE61" s="37" t="n">
        <v>0</v>
      </c>
      <c r="FF61" s="37" t="n">
        <v>0</v>
      </c>
      <c r="FG61" s="37" t="n">
        <v>0</v>
      </c>
      <c r="FH61" s="37" t="n">
        <v>0</v>
      </c>
      <c r="FI61" s="37" t="n">
        <v>0</v>
      </c>
      <c r="FJ61" s="37" t="n">
        <v>473</v>
      </c>
      <c r="FK61" s="37" t="n">
        <v>476</v>
      </c>
      <c r="FL61" s="37" t="n">
        <v>0</v>
      </c>
      <c r="FM61" s="37" t="n">
        <v>307</v>
      </c>
      <c r="FN61" s="37" t="n">
        <v>25</v>
      </c>
      <c r="FO61" s="37" t="n">
        <v>553</v>
      </c>
      <c r="FP61" s="37" t="n">
        <v>574</v>
      </c>
      <c r="FQ61" s="37" t="n">
        <v>0</v>
      </c>
      <c r="FR61" s="37" t="n">
        <v>342</v>
      </c>
      <c r="FS61" s="37" t="n">
        <v>28</v>
      </c>
      <c r="FT61" s="37" t="n">
        <v>300</v>
      </c>
      <c r="FU61" s="37" t="n">
        <v>308</v>
      </c>
      <c r="FV61" s="37" t="n">
        <v>0</v>
      </c>
      <c r="FW61" s="37" t="n">
        <v>138</v>
      </c>
      <c r="FX61" s="37" t="n">
        <v>11</v>
      </c>
      <c r="FY61" s="37" t="n">
        <v>480</v>
      </c>
      <c r="FZ61" s="37" t="n">
        <v>463</v>
      </c>
      <c r="GA61" s="37" t="n">
        <v>0</v>
      </c>
      <c r="GB61" s="37" t="n">
        <v>95</v>
      </c>
      <c r="GC61" s="37" t="n">
        <v>0</v>
      </c>
      <c r="GD61" s="37" t="n">
        <v>479</v>
      </c>
      <c r="GE61" s="37" t="n">
        <v>479</v>
      </c>
      <c r="GF61" s="37" t="n">
        <v>0</v>
      </c>
      <c r="GG61" s="37" t="n">
        <v>69</v>
      </c>
      <c r="GH61" s="37" t="n">
        <v>0</v>
      </c>
      <c r="GI61" s="37" t="n">
        <v>6</v>
      </c>
      <c r="GJ61" s="37" t="n">
        <v>0</v>
      </c>
      <c r="GK61" s="37" t="n">
        <v>0</v>
      </c>
      <c r="GL61" s="37" t="n">
        <v>0</v>
      </c>
      <c r="GM61" s="37" t="n">
        <v>0</v>
      </c>
      <c r="GN61" s="37" t="n">
        <v>11</v>
      </c>
      <c r="GO61" s="37" t="n">
        <v>14</v>
      </c>
      <c r="GP61" s="37" t="n">
        <v>0</v>
      </c>
      <c r="GQ61" s="37" t="n">
        <v>0</v>
      </c>
      <c r="GR61" s="37" t="n">
        <v>0</v>
      </c>
      <c r="GS61" s="37" t="n">
        <v>745</v>
      </c>
      <c r="GT61" s="37" t="n">
        <v>524</v>
      </c>
      <c r="GU61" s="37" t="n">
        <v>0</v>
      </c>
      <c r="GV61" s="37" t="n">
        <v>0</v>
      </c>
      <c r="GW61" s="37" t="n">
        <v>0</v>
      </c>
      <c r="GX61" s="37" t="n">
        <v>303</v>
      </c>
      <c r="GY61" s="37" t="n">
        <v>292</v>
      </c>
      <c r="GZ61" s="37" t="n">
        <v>0</v>
      </c>
      <c r="HA61" s="37" t="n">
        <v>1</v>
      </c>
      <c r="HB61" s="37" t="n">
        <v>0</v>
      </c>
      <c r="HC61" s="37" t="n">
        <v>0</v>
      </c>
      <c r="HD61" s="37" t="n">
        <v>0</v>
      </c>
      <c r="HE61" s="37" t="n">
        <v>0</v>
      </c>
      <c r="HF61" s="37" t="n">
        <v>0</v>
      </c>
      <c r="HG61" s="37" t="n">
        <v>0</v>
      </c>
      <c r="HH61" s="58" t="n">
        <f aca="false">(L61+N61)/B61</f>
        <v>0.827596266044341</v>
      </c>
      <c r="HI61" s="59" t="n">
        <f aca="false">(M61+N61)/B61</f>
        <v>0.777907429015947</v>
      </c>
      <c r="HJ61" s="40" t="n">
        <f aca="false">O61/(E61+F61+G61)</f>
        <v>0.546528441536162</v>
      </c>
      <c r="HK61" s="60" t="n">
        <f aca="false">P61/(F61+G61)</f>
        <v>0.180888435605417</v>
      </c>
      <c r="HL61" s="61" t="n">
        <f aca="false">L61/H61</f>
        <v>0.985471587580551</v>
      </c>
      <c r="HM61" s="62" t="n">
        <f aca="false">M61/I61</f>
        <v>0.83864118895966</v>
      </c>
      <c r="HN61" s="63" t="n">
        <f aca="false">N61/J61</f>
        <v>1</v>
      </c>
      <c r="HO61" s="64" t="n">
        <f aca="false">O61/K61</f>
        <v>0.675962412852379</v>
      </c>
      <c r="HP61" s="65" t="n">
        <f aca="false">(V61+AA61+AF61+FE61+X61+AC61+AH61+FG61)/G61</f>
        <v>1.04185022026432</v>
      </c>
      <c r="HQ61" s="65" t="n">
        <f aca="false">(W61+AB61+AG61+FF61+X61+AC61+AH61+FG61)/G61</f>
        <v>1.03303964757709</v>
      </c>
      <c r="HR61" s="65" t="n">
        <f aca="false">(Y61+AD61+AI61+FH61)/G61</f>
        <v>0.884361233480176</v>
      </c>
      <c r="HS61" s="65" t="n">
        <f aca="false">P61/G61</f>
        <v>1.40638766519824</v>
      </c>
      <c r="HT61" s="65" t="n">
        <f aca="false">(Q61+AK61+AP61+AU61+AZ61+BE61+BJ61+BO61+BT61+BY61+CD61+CN61+CS61+CX61+DC61+DH61+DM61+DR61+DW61+EB61+EG61+EK61+EP61+EU61+EZ61+FJ61+FO61+FT61+S61+AM61+AR61+AW61+BB61+BG61+BL61+BQ61+BV61+CA61+CF61+CP61+CU61+CZ61+DE61+DJ61+DO61+DT61+DY61+ED61+EI61+EM61+ER61+EW61+FB61+FL61+FQ61+FV61)/F61</f>
        <v>0.902041745237011</v>
      </c>
      <c r="HU61" s="65" t="n">
        <f aca="false">(R61+AL61+AQ61+AV61+BA61+BF61+BK61+BP61+BU61+BZ61+CE61+CO61+CT61+CY61+DD61+DI61+DN61+DS61+DX61+EC61+EH61+EL61+EQ61+EV61+FA61+FK61+FP61+FU61+S61+AM61+AR61+AW61+BB61+BG61+BL61+BQ61+BV61+CA61+CF61+CP61+CU61+CZ61+DE61+DJ61+DO61+DT61+DY61+ED61+EI61+EM61+ER61+EW61+FB61+FL61+FQ61+FV61)/F61</f>
        <v>0.862052149034398</v>
      </c>
      <c r="HV61" s="66" t="n">
        <f aca="false">(T61+AN61+AS61+AX61+BC61+BH61+BM61+BR61+BW61+CB61+CG61+CQ61+CV61+DA61+DF61+DK61+DP61+DU61+DZ61+EE61+EJ61+EN61+ES61+EX61+FC61+FM61+FR61+FW61)/F61</f>
        <v>0.56765719487613</v>
      </c>
      <c r="HW61" s="65" t="n">
        <f aca="false">(U61+AO61+AT61)/F61</f>
        <v>0.0487678002470902</v>
      </c>
      <c r="HX61" s="65" t="n">
        <f aca="false">(FY61+GD61)/E61</f>
        <v>0.87102633969119</v>
      </c>
      <c r="HY61" s="65" t="n">
        <f aca="false">(FZ61+GE61)/E61</f>
        <v>0.85558583106267</v>
      </c>
      <c r="HZ61" s="65" t="n">
        <f aca="false">(GB61+GG61)/E61</f>
        <v>0.148955495004541</v>
      </c>
      <c r="IA61" s="65" t="n">
        <f aca="false">(GI61+GN61+GS61+GX61)/D61</f>
        <v>0.866981439270596</v>
      </c>
      <c r="IB61" s="65" t="n">
        <f aca="false">(GJ61+GO61+GT61+GY61)/D61</f>
        <v>0.675675675675676</v>
      </c>
      <c r="IC61" s="46" t="n">
        <f aca="false">HC61/C61</f>
        <v>0</v>
      </c>
      <c r="ID61" s="46" t="n">
        <f aca="false">HD61/C61</f>
        <v>0</v>
      </c>
    </row>
    <row r="62" s="48" customFormat="true" ht="13.8" hidden="false" customHeight="false" outlineLevel="0" collapsed="false">
      <c r="A62" s="49" t="s">
        <v>149</v>
      </c>
      <c r="B62" s="50" t="n">
        <v>18773</v>
      </c>
      <c r="C62" s="29" t="n">
        <v>483</v>
      </c>
      <c r="D62" s="51" t="n">
        <v>1757.8</v>
      </c>
      <c r="E62" s="52" t="n">
        <v>1572.6</v>
      </c>
      <c r="F62" s="53" t="n">
        <v>11570.6</v>
      </c>
      <c r="G62" s="54" t="n">
        <v>2670</v>
      </c>
      <c r="H62" s="68" t="n">
        <v>16494</v>
      </c>
      <c r="I62" s="68" t="n">
        <v>16142</v>
      </c>
      <c r="J62" s="67" t="n">
        <v>200</v>
      </c>
      <c r="K62" s="67" t="n">
        <v>13699</v>
      </c>
      <c r="L62" s="35" t="n">
        <f aca="false">Q62+V62+AA62+AF62+AK62+AP62+AU62+AZ62+BE62+BJ62+BO62+BT62+BY62+CD62+CI62+CN62+CS62+CX62+DC62+DH62+DM62+DR62+DW62+EB62+EB62+EG62+EK62+EP62+EU62+EZ62+FE62+FJ62+FO62+FT62+FY62+GD62+GI62+GN62+GS62+GX62+HC62</f>
        <v>15819</v>
      </c>
      <c r="M62" s="35" t="n">
        <f aca="false">R62+W62+AB62+AG62+AL62+AQ62+AV62+BA62+BF62+BK62+BP62+BU62+BZ62+CE62+CJ62+CO62+CT62+DD62+DI62+DN62+DS62+DX62+EC62+EH62+EL62+EQ62+EV62+FA62+CY62+FK62+FP62+FU62+FZ62+GE62+FF62+GJ62+GO62+GT62+GY62+HD62</f>
        <v>14661</v>
      </c>
      <c r="N62" s="56" t="n">
        <v>197</v>
      </c>
      <c r="O62" s="57" t="n">
        <f aca="false">T62+Y62+AD62+AI62+DZ62+FH62+AN62+AS62+AX62+BC62+BH62+BM62+BR62+BW62+CB62+CG62+CL62+CQ62+CV62+DF62+DK62+DP62+DU62+EE62+EJ62+EN62+ES62+EX62+FC62+FM62+FR62+FW62+GB62+GG62+DA62+GL62+GQ62+GV62+HA62</f>
        <v>8726</v>
      </c>
      <c r="P62" s="57" t="n">
        <f aca="false">U62+Z62+AE62+AJ62+EA62+FI62+AO62+AT62+AY62+BD62+BI62+BN62+BS62+BX62+CC62+CH62+CM62+CR62+CW62+DG62+DL62+DQ62+DV62+EF62+EO62+ET62+EY62+FD62+FN62+FS62+FX62+GC62+GH62+DB62+GM62+GR62+GW62+HB62</f>
        <v>2480</v>
      </c>
      <c r="Q62" s="37" t="n">
        <v>447</v>
      </c>
      <c r="R62" s="37" t="n">
        <v>467</v>
      </c>
      <c r="S62" s="37" t="n">
        <v>1</v>
      </c>
      <c r="T62" s="37" t="n">
        <v>344</v>
      </c>
      <c r="U62" s="37" t="n">
        <v>178</v>
      </c>
      <c r="V62" s="37" t="n">
        <v>423</v>
      </c>
      <c r="W62" s="37" t="n">
        <v>418</v>
      </c>
      <c r="X62" s="37" t="n">
        <v>0</v>
      </c>
      <c r="Y62" s="37" t="n">
        <v>415</v>
      </c>
      <c r="Z62" s="37" t="n">
        <v>239</v>
      </c>
      <c r="AA62" s="37" t="n">
        <v>861</v>
      </c>
      <c r="AB62" s="37" t="n">
        <v>875</v>
      </c>
      <c r="AC62" s="37" t="n">
        <v>0</v>
      </c>
      <c r="AD62" s="37" t="n">
        <v>857</v>
      </c>
      <c r="AE62" s="37" t="n">
        <v>522</v>
      </c>
      <c r="AF62" s="37" t="n">
        <v>1319</v>
      </c>
      <c r="AG62" s="37" t="n">
        <v>1343</v>
      </c>
      <c r="AH62" s="37" t="n">
        <v>1</v>
      </c>
      <c r="AI62" s="37" t="n">
        <v>1022</v>
      </c>
      <c r="AJ62" s="37" t="n">
        <v>649</v>
      </c>
      <c r="AK62" s="37" t="n">
        <v>616</v>
      </c>
      <c r="AL62" s="37" t="n">
        <v>612</v>
      </c>
      <c r="AM62" s="37" t="n">
        <v>7</v>
      </c>
      <c r="AN62" s="37" t="n">
        <v>612</v>
      </c>
      <c r="AO62" s="37" t="n">
        <v>202</v>
      </c>
      <c r="AP62" s="37" t="n">
        <v>646</v>
      </c>
      <c r="AQ62" s="37" t="n">
        <v>652</v>
      </c>
      <c r="AR62" s="37" t="n">
        <v>11</v>
      </c>
      <c r="AS62" s="37" t="n">
        <v>677</v>
      </c>
      <c r="AT62" s="37" t="n">
        <v>295</v>
      </c>
      <c r="AU62" s="37" t="n">
        <v>796</v>
      </c>
      <c r="AV62" s="37" t="n">
        <v>833</v>
      </c>
      <c r="AW62" s="37" t="n">
        <v>35</v>
      </c>
      <c r="AX62" s="37" t="n">
        <v>657</v>
      </c>
      <c r="AY62" s="37" t="n">
        <v>172</v>
      </c>
      <c r="AZ62" s="37" t="n">
        <v>748</v>
      </c>
      <c r="BA62" s="37" t="n">
        <v>859</v>
      </c>
      <c r="BB62" s="37" t="n">
        <v>137</v>
      </c>
      <c r="BC62" s="37" t="n">
        <v>791</v>
      </c>
      <c r="BD62" s="37" t="n">
        <v>201</v>
      </c>
      <c r="BE62" s="37" t="n">
        <v>990</v>
      </c>
      <c r="BF62" s="37" t="n">
        <v>947</v>
      </c>
      <c r="BG62" s="37" t="n">
        <v>0</v>
      </c>
      <c r="BH62" s="37" t="n">
        <v>750</v>
      </c>
      <c r="BI62" s="37" t="n">
        <v>15</v>
      </c>
      <c r="BJ62" s="37" t="n">
        <v>898</v>
      </c>
      <c r="BK62" s="37" t="n">
        <v>806</v>
      </c>
      <c r="BL62" s="37" t="n">
        <v>0</v>
      </c>
      <c r="BM62" s="37" t="n">
        <v>692</v>
      </c>
      <c r="BN62" s="37" t="n">
        <v>7</v>
      </c>
      <c r="BO62" s="37" t="n">
        <v>366</v>
      </c>
      <c r="BP62" s="37" t="n">
        <v>334</v>
      </c>
      <c r="BQ62" s="37" t="n">
        <v>0</v>
      </c>
      <c r="BR62" s="37" t="n">
        <v>2</v>
      </c>
      <c r="BS62" s="37" t="n">
        <v>0</v>
      </c>
      <c r="BT62" s="37" t="n">
        <v>0</v>
      </c>
      <c r="BU62" s="37" t="n">
        <v>0</v>
      </c>
      <c r="BV62" s="37" t="n">
        <v>0</v>
      </c>
      <c r="BW62" s="37" t="n">
        <v>0</v>
      </c>
      <c r="BX62" s="37" t="n">
        <v>0</v>
      </c>
      <c r="BY62" s="37" t="n">
        <v>0</v>
      </c>
      <c r="BZ62" s="37" t="n">
        <v>0</v>
      </c>
      <c r="CA62" s="37" t="n">
        <v>0</v>
      </c>
      <c r="CB62" s="37" t="n">
        <v>0</v>
      </c>
      <c r="CC62" s="37" t="n">
        <v>0</v>
      </c>
      <c r="CD62" s="37" t="n">
        <v>0</v>
      </c>
      <c r="CE62" s="37" t="n">
        <v>0</v>
      </c>
      <c r="CF62" s="37" t="n">
        <v>0</v>
      </c>
      <c r="CG62" s="37" t="n">
        <v>0</v>
      </c>
      <c r="CH62" s="37" t="n">
        <v>0</v>
      </c>
      <c r="CI62" s="37" t="n">
        <v>0</v>
      </c>
      <c r="CJ62" s="37" t="n">
        <v>0</v>
      </c>
      <c r="CK62" s="37" t="n">
        <v>0</v>
      </c>
      <c r="CL62" s="37" t="n">
        <v>0</v>
      </c>
      <c r="CM62" s="37" t="n">
        <v>0</v>
      </c>
      <c r="CN62" s="37" t="n">
        <v>0</v>
      </c>
      <c r="CO62" s="37" t="n">
        <v>0</v>
      </c>
      <c r="CP62" s="37" t="n">
        <v>0</v>
      </c>
      <c r="CQ62" s="37" t="n">
        <v>0</v>
      </c>
      <c r="CR62" s="37" t="n">
        <v>0</v>
      </c>
      <c r="CS62" s="37" t="n">
        <v>159</v>
      </c>
      <c r="CT62" s="37" t="n">
        <v>101</v>
      </c>
      <c r="CU62" s="37" t="n">
        <v>0</v>
      </c>
      <c r="CV62" s="37" t="n">
        <v>1</v>
      </c>
      <c r="CW62" s="37" t="n">
        <v>0</v>
      </c>
      <c r="CX62" s="37" t="n">
        <v>38</v>
      </c>
      <c r="CY62" s="37" t="n">
        <v>24</v>
      </c>
      <c r="CZ62" s="37" t="n">
        <v>0</v>
      </c>
      <c r="DA62" s="37" t="n">
        <v>0</v>
      </c>
      <c r="DB62" s="37" t="n">
        <v>0</v>
      </c>
      <c r="DC62" s="37" t="n">
        <v>63</v>
      </c>
      <c r="DD62" s="37" t="n">
        <v>36</v>
      </c>
      <c r="DE62" s="37" t="n">
        <v>0</v>
      </c>
      <c r="DF62" s="37" t="n">
        <v>1</v>
      </c>
      <c r="DG62" s="37" t="n">
        <v>0</v>
      </c>
      <c r="DH62" s="37" t="n">
        <v>12</v>
      </c>
      <c r="DI62" s="37" t="n">
        <v>11</v>
      </c>
      <c r="DJ62" s="37" t="n">
        <v>0</v>
      </c>
      <c r="DK62" s="37" t="n">
        <v>0</v>
      </c>
      <c r="DL62" s="37" t="n">
        <v>0</v>
      </c>
      <c r="DM62" s="37" t="n">
        <v>0</v>
      </c>
      <c r="DN62" s="37" t="n">
        <v>0</v>
      </c>
      <c r="DO62" s="37" t="n">
        <v>0</v>
      </c>
      <c r="DP62" s="37" t="n">
        <v>0</v>
      </c>
      <c r="DQ62" s="37" t="n">
        <v>0</v>
      </c>
      <c r="DR62" s="37" t="n">
        <v>0</v>
      </c>
      <c r="DS62" s="37" t="n">
        <v>0</v>
      </c>
      <c r="DT62" s="37" t="n">
        <v>0</v>
      </c>
      <c r="DU62" s="37" t="n">
        <v>0</v>
      </c>
      <c r="DV62" s="37" t="n">
        <v>0</v>
      </c>
      <c r="DW62" s="37" t="n">
        <v>1059</v>
      </c>
      <c r="DX62" s="37" t="n">
        <v>977</v>
      </c>
      <c r="DY62" s="37" t="n">
        <v>3</v>
      </c>
      <c r="DZ62" s="37" t="n">
        <v>47</v>
      </c>
      <c r="EA62" s="37" t="n">
        <v>0</v>
      </c>
      <c r="EB62" s="37" t="n">
        <v>197</v>
      </c>
      <c r="EC62" s="37" t="n">
        <v>16</v>
      </c>
      <c r="ED62" s="37" t="n">
        <v>0</v>
      </c>
      <c r="EE62" s="37" t="n">
        <v>0</v>
      </c>
      <c r="EF62" s="37" t="n">
        <v>0</v>
      </c>
      <c r="EG62" s="37" t="n">
        <v>37</v>
      </c>
      <c r="EH62" s="37" t="n">
        <v>35</v>
      </c>
      <c r="EI62" s="37" t="n">
        <v>0</v>
      </c>
      <c r="EJ62" s="37" t="n">
        <v>0</v>
      </c>
      <c r="EK62" s="37" t="n">
        <v>72</v>
      </c>
      <c r="EL62" s="37" t="n">
        <v>38</v>
      </c>
      <c r="EM62" s="37" t="n">
        <v>1</v>
      </c>
      <c r="EN62" s="37" t="n">
        <v>0</v>
      </c>
      <c r="EO62" s="37" t="n">
        <v>0</v>
      </c>
      <c r="EP62" s="37" t="n">
        <v>0</v>
      </c>
      <c r="EQ62" s="37" t="n">
        <v>0</v>
      </c>
      <c r="ER62" s="37" t="n">
        <v>0</v>
      </c>
      <c r="ES62" s="37" t="n">
        <v>0</v>
      </c>
      <c r="ET62" s="37" t="n">
        <v>0</v>
      </c>
      <c r="EU62" s="37" t="n">
        <v>240</v>
      </c>
      <c r="EV62" s="37" t="n">
        <v>208</v>
      </c>
      <c r="EW62" s="37" t="n">
        <v>1</v>
      </c>
      <c r="EX62" s="37" t="n">
        <v>0</v>
      </c>
      <c r="EY62" s="37" t="n">
        <v>0</v>
      </c>
      <c r="EZ62" s="37" t="n">
        <v>37</v>
      </c>
      <c r="FA62" s="37" t="n">
        <v>25</v>
      </c>
      <c r="FB62" s="37" t="n">
        <v>0</v>
      </c>
      <c r="FC62" s="37" t="n">
        <v>0</v>
      </c>
      <c r="FD62" s="37" t="n">
        <v>0</v>
      </c>
      <c r="FE62" s="37" t="n">
        <v>48</v>
      </c>
      <c r="FF62" s="37" t="n">
        <v>48</v>
      </c>
      <c r="FG62" s="37" t="n">
        <v>0</v>
      </c>
      <c r="FH62" s="37" t="n">
        <v>0</v>
      </c>
      <c r="FI62" s="37" t="n">
        <v>0</v>
      </c>
      <c r="FJ62" s="37" t="n">
        <v>983</v>
      </c>
      <c r="FK62" s="37" t="n">
        <v>973</v>
      </c>
      <c r="FL62" s="37" t="n">
        <v>0</v>
      </c>
      <c r="FM62" s="37" t="n">
        <v>628</v>
      </c>
      <c r="FN62" s="37" t="n">
        <v>0</v>
      </c>
      <c r="FO62" s="37" t="n">
        <v>1155</v>
      </c>
      <c r="FP62" s="37" t="n">
        <v>1024</v>
      </c>
      <c r="FQ62" s="37" t="n">
        <v>0</v>
      </c>
      <c r="FR62" s="37" t="n">
        <v>576</v>
      </c>
      <c r="FS62" s="37" t="n">
        <v>0</v>
      </c>
      <c r="FT62" s="37" t="n">
        <v>492</v>
      </c>
      <c r="FU62" s="37" t="n">
        <v>471</v>
      </c>
      <c r="FV62" s="37" t="n">
        <v>0</v>
      </c>
      <c r="FW62" s="37" t="n">
        <v>276</v>
      </c>
      <c r="FX62" s="37" t="n">
        <v>0</v>
      </c>
      <c r="FY62" s="37" t="n">
        <v>747</v>
      </c>
      <c r="FZ62" s="37" t="n">
        <v>661</v>
      </c>
      <c r="GA62" s="37" t="n">
        <v>0</v>
      </c>
      <c r="GB62" s="37" t="n">
        <v>160</v>
      </c>
      <c r="GC62" s="37" t="n">
        <v>0</v>
      </c>
      <c r="GD62" s="37" t="n">
        <v>709</v>
      </c>
      <c r="GE62" s="37" t="n">
        <v>650</v>
      </c>
      <c r="GF62" s="37" t="n">
        <v>0</v>
      </c>
      <c r="GG62" s="37" t="n">
        <v>214</v>
      </c>
      <c r="GH62" s="37" t="n">
        <v>0</v>
      </c>
      <c r="GI62" s="37" t="n">
        <v>27</v>
      </c>
      <c r="GJ62" s="37" t="n">
        <v>0</v>
      </c>
      <c r="GK62" s="37" t="n">
        <v>0</v>
      </c>
      <c r="GL62" s="37" t="n">
        <v>0</v>
      </c>
      <c r="GM62" s="37" t="n">
        <v>0</v>
      </c>
      <c r="GN62" s="37" t="n">
        <v>17</v>
      </c>
      <c r="GO62" s="37" t="n">
        <v>13</v>
      </c>
      <c r="GP62" s="37" t="n">
        <v>0</v>
      </c>
      <c r="GQ62" s="37" t="n">
        <v>0</v>
      </c>
      <c r="GR62" s="37" t="n">
        <v>0</v>
      </c>
      <c r="GS62" s="37" t="n">
        <v>982</v>
      </c>
      <c r="GT62" s="37" t="n">
        <v>825</v>
      </c>
      <c r="GU62" s="37" t="n">
        <v>0</v>
      </c>
      <c r="GV62" s="37" t="n">
        <v>3</v>
      </c>
      <c r="GW62" s="37" t="n">
        <v>0</v>
      </c>
      <c r="GX62" s="37" t="n">
        <v>438</v>
      </c>
      <c r="GY62" s="37" t="n">
        <v>379</v>
      </c>
      <c r="GZ62" s="37" t="n">
        <v>0</v>
      </c>
      <c r="HA62" s="37" t="n">
        <v>1</v>
      </c>
      <c r="HB62" s="37" t="n">
        <v>0</v>
      </c>
      <c r="HC62" s="37" t="n">
        <v>0</v>
      </c>
      <c r="HD62" s="37" t="n">
        <v>0</v>
      </c>
      <c r="HE62" s="37" t="n">
        <v>0</v>
      </c>
      <c r="HF62" s="37" t="n">
        <v>0</v>
      </c>
      <c r="HG62" s="37" t="n">
        <v>0</v>
      </c>
      <c r="HH62" s="58" t="n">
        <f aca="false">(L62+N62)/B62</f>
        <v>0.853140148085016</v>
      </c>
      <c r="HI62" s="59" t="n">
        <f aca="false">(M62+N62)/B62</f>
        <v>0.791455814201246</v>
      </c>
      <c r="HJ62" s="40" t="n">
        <f aca="false">O62/(E62+F62+G62)</f>
        <v>0.551817468949991</v>
      </c>
      <c r="HK62" s="60" t="n">
        <f aca="false">P62/(F62+G62)</f>
        <v>0.174149965591337</v>
      </c>
      <c r="HL62" s="61" t="n">
        <f aca="false">L62/H62</f>
        <v>0.959076027646417</v>
      </c>
      <c r="HM62" s="62" t="n">
        <f aca="false">M62/I62</f>
        <v>0.908251765580473</v>
      </c>
      <c r="HN62" s="63" t="n">
        <f aca="false">N62/J62</f>
        <v>0.985</v>
      </c>
      <c r="HO62" s="64" t="n">
        <f aca="false">O62/K62</f>
        <v>0.636980801518359</v>
      </c>
      <c r="HP62" s="65" t="n">
        <f aca="false">(V62+AA62+AF62+FE62+X62+AC62+AH62+FG62)/G62</f>
        <v>0.993258426966292</v>
      </c>
      <c r="HQ62" s="65" t="n">
        <f aca="false">(W62+AB62+AG62+FF62+X62+AC62+AH62+FG62)/G62</f>
        <v>1.00561797752809</v>
      </c>
      <c r="HR62" s="65" t="n">
        <f aca="false">(Y62+AD62+AI62+FH62)/G62</f>
        <v>0.859176029962547</v>
      </c>
      <c r="HS62" s="65" t="n">
        <f aca="false">P62/G62</f>
        <v>0.928838951310861</v>
      </c>
      <c r="HT62" s="65" t="n">
        <f aca="false">(Q62+AK62+AP62+AU62+AZ62+BE62+BJ62+BO62+BT62+BY62+CD62+CN62+CS62+CX62+DC62+DH62+DM62+DR62+DW62+EB62+EG62+EK62+EP62+EU62+EZ62+FJ62+FO62+FT62+S62+AM62+AR62+AW62+BB62+BG62+BL62+BQ62+BV62+CA62+CF62+CP62+CU62+CZ62+DE62+DJ62+DO62+DT62+DY62+ED62+EI62+EM62+ER62+EW62+FB62+FL62+FQ62+FV62)/F62</f>
        <v>0.885606623684165</v>
      </c>
      <c r="HU62" s="65" t="n">
        <f aca="false">(R62+AL62+AQ62+AV62+BA62+BF62+BK62+BP62+BU62+BZ62+CE62+CO62+CT62+CY62+DD62+DI62+DN62+DS62+DX62+EC62+EH62+EL62+EQ62+EV62+FA62+FK62+FP62+FU62+S62+AM62+AR62+AW62+BB62+BG62+BL62+BQ62+BV62+CA62+CF62+CP62+CU62+CZ62+DE62+DJ62+DO62+DT62+DY62+ED62+EI62+EM62+ER62+EW62+FB62+FL62+FQ62+FV62)/F62</f>
        <v>0.833578206834563</v>
      </c>
      <c r="HV62" s="66" t="n">
        <f aca="false">(T62+AN62+AS62+AX62+BC62+BH62+BM62+BR62+BW62+CB62+CG62+CQ62+CV62+DA62+DF62+DK62+DP62+DU62+DZ62+EE62+EJ62+EN62+ES62+EX62+FC62+FM62+FR62+FW62)/F62</f>
        <v>0.523222650510777</v>
      </c>
      <c r="HW62" s="65" t="n">
        <f aca="false">(U62+AO62+AT62)/F62</f>
        <v>0.0583375105871778</v>
      </c>
      <c r="HX62" s="65" t="n">
        <f aca="false">(FY62+GD62)/E62</f>
        <v>0.925855271524863</v>
      </c>
      <c r="HY62" s="65" t="n">
        <f aca="false">(FZ62+GE62)/E62</f>
        <v>0.833651278138115</v>
      </c>
      <c r="HZ62" s="65" t="n">
        <f aca="false">(GB62+GG62)/E62</f>
        <v>0.237822713976854</v>
      </c>
      <c r="IA62" s="65" t="n">
        <f aca="false">(GI62+GN62+GS62+GX62)/D62</f>
        <v>0.832859255888042</v>
      </c>
      <c r="IB62" s="65" t="n">
        <f aca="false">(GJ62+GO62+GT62+GY62)/D62</f>
        <v>0.692342701103652</v>
      </c>
      <c r="IC62" s="46" t="n">
        <f aca="false">HC62/C62</f>
        <v>0</v>
      </c>
      <c r="ID62" s="46" t="n">
        <f aca="false">HD62/C62</f>
        <v>0</v>
      </c>
    </row>
    <row r="63" s="48" customFormat="true" ht="13.8" hidden="false" customHeight="false" outlineLevel="0" collapsed="false">
      <c r="A63" s="49" t="s">
        <v>150</v>
      </c>
      <c r="B63" s="50" t="n">
        <v>11008</v>
      </c>
      <c r="C63" s="29" t="n">
        <v>354</v>
      </c>
      <c r="D63" s="51" t="n">
        <v>1314.6</v>
      </c>
      <c r="E63" s="52" t="n">
        <v>1164.6</v>
      </c>
      <c r="F63" s="53" t="n">
        <v>6687.8</v>
      </c>
      <c r="G63" s="54" t="n">
        <v>881</v>
      </c>
      <c r="H63" s="68" t="n">
        <v>9660</v>
      </c>
      <c r="I63" s="68" t="n">
        <f aca="false">50+10054</f>
        <v>10104</v>
      </c>
      <c r="J63" s="67" t="n">
        <v>105</v>
      </c>
      <c r="K63" s="67" t="n">
        <f aca="false">404+6442</f>
        <v>6846</v>
      </c>
      <c r="L63" s="35" t="n">
        <f aca="false">Q63+V63+AA63+AF63+AK63+AP63+AU63+AZ63+BE63+BJ63+BO63+BT63+BY63+CD63+CI63+CN63+CS63+CX63+DC63+DH63+DM63+DR63+DW63+EB63+EB63+EG63+EK63+EP63+EU63+EZ63+FE63+FJ63+FO63+FT63+FY63+GD63+GI63+GN63+GS63+GX63+HC63</f>
        <v>9147</v>
      </c>
      <c r="M63" s="35" t="n">
        <f aca="false">R63+W63+AB63+AG63+AL63+AQ63+AV63+BA63+BF63+BK63+BP63+BU63+BZ63+CE63+CJ63+CO63+CT63+DD63+DI63+DN63+DS63+DX63+EC63+EH63+EL63+EQ63+EV63+FA63+CY63+FK63+FP63+FU63+FZ63+GE63+FF63+GJ63+GO63+GT63+GY63+HD63</f>
        <v>8301</v>
      </c>
      <c r="N63" s="56" t="n">
        <v>111</v>
      </c>
      <c r="O63" s="57" t="n">
        <f aca="false">T63+Y63+AD63+AI63+DZ63+FH63+AN63+AS63+AX63+BC63+BH63+BM63+BR63+BW63+CB63+CG63+CL63+CQ63+CV63+DF63+DK63+DP63+DU63+EE63+EJ63+EN63+ES63+EX63+FC63+FM63+FR63+FW63+GB63+GG63+DA63+GL63+GQ63+GV63+HA63</f>
        <v>5494</v>
      </c>
      <c r="P63" s="57" t="n">
        <f aca="false">U63+Z63+AE63+AJ63+EA63+FI63+AO63+AT63+AY63+BD63+BI63+BN63+BS63+BX63+CC63+CH63+CM63+CR63+CW63+DG63+DL63+DQ63+DV63+EF63+EO63+ET63+EY63+FD63+FN63+FS63+FX63+GC63+GH63+DB63+GM63+GR63+GW63+HB63</f>
        <v>2071</v>
      </c>
      <c r="Q63" s="37" t="n">
        <v>329</v>
      </c>
      <c r="R63" s="37" t="n">
        <v>312</v>
      </c>
      <c r="S63" s="37" t="n">
        <v>2</v>
      </c>
      <c r="T63" s="37" t="n">
        <v>218</v>
      </c>
      <c r="U63" s="37" t="n">
        <v>75</v>
      </c>
      <c r="V63" s="37" t="n">
        <v>132</v>
      </c>
      <c r="W63" s="37" t="n">
        <v>125</v>
      </c>
      <c r="X63" s="37" t="n">
        <v>0</v>
      </c>
      <c r="Y63" s="37" t="n">
        <v>113</v>
      </c>
      <c r="Z63" s="37" t="n">
        <v>85</v>
      </c>
      <c r="AA63" s="37" t="n">
        <v>348</v>
      </c>
      <c r="AB63" s="37" t="n">
        <v>313</v>
      </c>
      <c r="AC63" s="37" t="n">
        <v>1</v>
      </c>
      <c r="AD63" s="37" t="n">
        <v>280</v>
      </c>
      <c r="AE63" s="37" t="n">
        <v>193</v>
      </c>
      <c r="AF63" s="37" t="n">
        <v>493</v>
      </c>
      <c r="AG63" s="37" t="n">
        <v>563</v>
      </c>
      <c r="AH63" s="37" t="n">
        <v>2</v>
      </c>
      <c r="AI63" s="37" t="n">
        <v>467</v>
      </c>
      <c r="AJ63" s="37" t="n">
        <v>283</v>
      </c>
      <c r="AK63" s="37" t="n">
        <v>339</v>
      </c>
      <c r="AL63" s="37" t="n">
        <v>269</v>
      </c>
      <c r="AM63" s="37" t="n">
        <v>2</v>
      </c>
      <c r="AN63" s="37" t="n">
        <v>338</v>
      </c>
      <c r="AO63" s="37" t="n">
        <v>163</v>
      </c>
      <c r="AP63" s="37" t="n">
        <v>225</v>
      </c>
      <c r="AQ63" s="37" t="n">
        <v>331</v>
      </c>
      <c r="AR63" s="37" t="n">
        <v>5</v>
      </c>
      <c r="AS63" s="37" t="n">
        <v>380</v>
      </c>
      <c r="AT63" s="37" t="n">
        <v>161</v>
      </c>
      <c r="AU63" s="37" t="n">
        <v>425</v>
      </c>
      <c r="AV63" s="37" t="n">
        <v>422</v>
      </c>
      <c r="AW63" s="37" t="n">
        <v>12</v>
      </c>
      <c r="AX63" s="37" t="n">
        <v>448</v>
      </c>
      <c r="AY63" s="37" t="n">
        <v>134</v>
      </c>
      <c r="AZ63" s="37" t="n">
        <v>469</v>
      </c>
      <c r="BA63" s="37" t="n">
        <v>481</v>
      </c>
      <c r="BB63" s="37" t="n">
        <v>25</v>
      </c>
      <c r="BC63" s="37" t="n">
        <v>388</v>
      </c>
      <c r="BD63" s="37" t="n">
        <v>115</v>
      </c>
      <c r="BE63" s="37" t="n">
        <v>551</v>
      </c>
      <c r="BF63" s="37" t="n">
        <v>548</v>
      </c>
      <c r="BG63" s="37" t="n">
        <v>53</v>
      </c>
      <c r="BH63" s="37" t="n">
        <v>431</v>
      </c>
      <c r="BI63" s="37" t="n">
        <v>108</v>
      </c>
      <c r="BJ63" s="37" t="n">
        <v>507</v>
      </c>
      <c r="BK63" s="37" t="n">
        <v>487</v>
      </c>
      <c r="BL63" s="37" t="n">
        <v>13</v>
      </c>
      <c r="BM63" s="37" t="n">
        <v>412</v>
      </c>
      <c r="BN63" s="37" t="n">
        <v>89</v>
      </c>
      <c r="BO63" s="37" t="n">
        <v>135</v>
      </c>
      <c r="BP63" s="37" t="n">
        <v>109</v>
      </c>
      <c r="BQ63" s="37" t="n">
        <v>0</v>
      </c>
      <c r="BR63" s="37" t="n">
        <v>30</v>
      </c>
      <c r="BS63" s="37" t="n">
        <v>8</v>
      </c>
      <c r="BT63" s="37" t="n">
        <v>0</v>
      </c>
      <c r="BU63" s="37" t="n">
        <v>0</v>
      </c>
      <c r="BV63" s="37" t="n">
        <v>0</v>
      </c>
      <c r="BW63" s="37" t="n">
        <v>9</v>
      </c>
      <c r="BX63" s="37" t="n">
        <v>0</v>
      </c>
      <c r="BY63" s="37" t="n">
        <v>0</v>
      </c>
      <c r="BZ63" s="37" t="n">
        <v>0</v>
      </c>
      <c r="CA63" s="37" t="n">
        <v>0</v>
      </c>
      <c r="CB63" s="37" t="n">
        <v>0</v>
      </c>
      <c r="CC63" s="37" t="n">
        <v>0</v>
      </c>
      <c r="CD63" s="37" t="n">
        <v>0</v>
      </c>
      <c r="CE63" s="37" t="n">
        <v>0</v>
      </c>
      <c r="CF63" s="37" t="n">
        <v>0</v>
      </c>
      <c r="CG63" s="37" t="n">
        <v>0</v>
      </c>
      <c r="CH63" s="37" t="n">
        <v>0</v>
      </c>
      <c r="CI63" s="37" t="n">
        <v>0</v>
      </c>
      <c r="CJ63" s="37" t="n">
        <v>0</v>
      </c>
      <c r="CK63" s="37" t="n">
        <v>0</v>
      </c>
      <c r="CL63" s="37" t="n">
        <v>0</v>
      </c>
      <c r="CM63" s="37" t="n">
        <v>0</v>
      </c>
      <c r="CN63" s="37" t="n">
        <v>0</v>
      </c>
      <c r="CO63" s="37" t="n">
        <v>0</v>
      </c>
      <c r="CP63" s="37" t="n">
        <v>0</v>
      </c>
      <c r="CQ63" s="37" t="n">
        <v>0</v>
      </c>
      <c r="CR63" s="37" t="n">
        <v>0</v>
      </c>
      <c r="CS63" s="37" t="n">
        <v>38</v>
      </c>
      <c r="CT63" s="37" t="n">
        <v>1</v>
      </c>
      <c r="CU63" s="37" t="n">
        <v>0</v>
      </c>
      <c r="CV63" s="37" t="n">
        <v>0</v>
      </c>
      <c r="CW63" s="37" t="n">
        <v>0</v>
      </c>
      <c r="CX63" s="37" t="n">
        <v>2</v>
      </c>
      <c r="CY63" s="37" t="n">
        <v>0</v>
      </c>
      <c r="CZ63" s="37" t="n">
        <v>0</v>
      </c>
      <c r="DA63" s="37" t="n">
        <v>0</v>
      </c>
      <c r="DB63" s="37" t="n">
        <v>0</v>
      </c>
      <c r="DC63" s="37" t="n">
        <v>72</v>
      </c>
      <c r="DD63" s="37" t="n">
        <v>50</v>
      </c>
      <c r="DE63" s="37" t="n">
        <v>0</v>
      </c>
      <c r="DF63" s="37" t="n">
        <v>33</v>
      </c>
      <c r="DG63" s="37" t="n">
        <v>6</v>
      </c>
      <c r="DH63" s="37" t="n">
        <v>18</v>
      </c>
      <c r="DI63" s="37" t="n">
        <v>13</v>
      </c>
      <c r="DJ63" s="37" t="n">
        <v>0</v>
      </c>
      <c r="DK63" s="37" t="n">
        <v>3</v>
      </c>
      <c r="DL63" s="37" t="n">
        <v>0</v>
      </c>
      <c r="DM63" s="37" t="n">
        <v>0</v>
      </c>
      <c r="DN63" s="37" t="n">
        <v>0</v>
      </c>
      <c r="DO63" s="37" t="n">
        <v>0</v>
      </c>
      <c r="DP63" s="37" t="n">
        <v>0</v>
      </c>
      <c r="DQ63" s="37" t="n">
        <v>0</v>
      </c>
      <c r="DR63" s="37" t="n">
        <v>0</v>
      </c>
      <c r="DS63" s="37" t="n">
        <v>0</v>
      </c>
      <c r="DT63" s="37" t="n">
        <v>0</v>
      </c>
      <c r="DU63" s="37" t="n">
        <v>0</v>
      </c>
      <c r="DV63" s="37" t="n">
        <v>0</v>
      </c>
      <c r="DW63" s="37" t="n">
        <v>635</v>
      </c>
      <c r="DX63" s="37" t="n">
        <v>543</v>
      </c>
      <c r="DY63" s="37" t="n">
        <v>0</v>
      </c>
      <c r="DZ63" s="37" t="n">
        <v>50</v>
      </c>
      <c r="EA63" s="37" t="n">
        <v>2</v>
      </c>
      <c r="EB63" s="37" t="n">
        <v>1</v>
      </c>
      <c r="EC63" s="37" t="n">
        <v>0</v>
      </c>
      <c r="ED63" s="37" t="n">
        <v>0</v>
      </c>
      <c r="EE63" s="37" t="n">
        <v>0</v>
      </c>
      <c r="EF63" s="37" t="n">
        <v>0</v>
      </c>
      <c r="EG63" s="37" t="n">
        <v>51</v>
      </c>
      <c r="EH63" s="37" t="n">
        <v>42</v>
      </c>
      <c r="EI63" s="37" t="n">
        <v>1</v>
      </c>
      <c r="EJ63" s="37" t="n">
        <v>4</v>
      </c>
      <c r="EK63" s="37" t="n">
        <v>2</v>
      </c>
      <c r="EL63" s="37" t="n">
        <v>0</v>
      </c>
      <c r="EM63" s="37" t="n">
        <v>0</v>
      </c>
      <c r="EN63" s="37" t="n">
        <v>0</v>
      </c>
      <c r="EO63" s="37" t="n">
        <v>0</v>
      </c>
      <c r="EP63" s="37" t="n">
        <v>0</v>
      </c>
      <c r="EQ63" s="37" t="n">
        <v>1</v>
      </c>
      <c r="ER63" s="37" t="n">
        <v>0</v>
      </c>
      <c r="ES63" s="37" t="n">
        <v>0</v>
      </c>
      <c r="ET63" s="37" t="n">
        <v>0</v>
      </c>
      <c r="EU63" s="37" t="n">
        <v>776</v>
      </c>
      <c r="EV63" s="37" t="n">
        <v>678</v>
      </c>
      <c r="EW63" s="37" t="n">
        <v>0</v>
      </c>
      <c r="EX63" s="37" t="n">
        <v>637</v>
      </c>
      <c r="EY63" s="37" t="n">
        <v>531</v>
      </c>
      <c r="EZ63" s="37" t="n">
        <v>98</v>
      </c>
      <c r="FA63" s="37" t="n">
        <v>28</v>
      </c>
      <c r="FB63" s="37" t="n">
        <v>0</v>
      </c>
      <c r="FC63" s="37" t="n">
        <v>9</v>
      </c>
      <c r="FD63" s="37" t="n">
        <v>0</v>
      </c>
      <c r="FE63" s="37" t="n">
        <v>0</v>
      </c>
      <c r="FF63" s="37" t="n">
        <v>0</v>
      </c>
      <c r="FG63" s="37" t="n">
        <v>0</v>
      </c>
      <c r="FH63" s="37" t="n">
        <v>0</v>
      </c>
      <c r="FI63" s="37" t="n">
        <v>0</v>
      </c>
      <c r="FJ63" s="37" t="n">
        <v>580</v>
      </c>
      <c r="FK63" s="37" t="n">
        <v>581</v>
      </c>
      <c r="FL63" s="37" t="n">
        <v>0</v>
      </c>
      <c r="FM63" s="37" t="n">
        <v>399</v>
      </c>
      <c r="FN63" s="37" t="n">
        <v>60</v>
      </c>
      <c r="FO63" s="37" t="n">
        <v>635</v>
      </c>
      <c r="FP63" s="37" t="n">
        <v>646</v>
      </c>
      <c r="FQ63" s="37" t="n">
        <v>0</v>
      </c>
      <c r="FR63" s="37" t="n">
        <v>383</v>
      </c>
      <c r="FS63" s="37" t="n">
        <v>52</v>
      </c>
      <c r="FT63" s="37" t="n">
        <v>317</v>
      </c>
      <c r="FU63" s="37" t="n">
        <v>318</v>
      </c>
      <c r="FV63" s="37" t="n">
        <v>0</v>
      </c>
      <c r="FW63" s="37" t="n">
        <v>158</v>
      </c>
      <c r="FX63" s="37" t="n">
        <v>6</v>
      </c>
      <c r="FY63" s="37" t="n">
        <v>470</v>
      </c>
      <c r="FZ63" s="37" t="n">
        <v>399</v>
      </c>
      <c r="GA63" s="37" t="n">
        <v>0</v>
      </c>
      <c r="GB63" s="37" t="n">
        <v>167</v>
      </c>
      <c r="GC63" s="37" t="n">
        <v>0</v>
      </c>
      <c r="GD63" s="37" t="n">
        <v>492</v>
      </c>
      <c r="GE63" s="37" t="n">
        <v>424</v>
      </c>
      <c r="GF63" s="37" t="n">
        <v>0</v>
      </c>
      <c r="GG63" s="37" t="n">
        <v>137</v>
      </c>
      <c r="GH63" s="37" t="n">
        <v>0</v>
      </c>
      <c r="GI63" s="37" t="n">
        <v>2</v>
      </c>
      <c r="GJ63" s="37" t="n">
        <v>0</v>
      </c>
      <c r="GK63" s="37" t="n">
        <v>0</v>
      </c>
      <c r="GL63" s="37" t="n">
        <v>0</v>
      </c>
      <c r="GM63" s="37" t="n">
        <v>0</v>
      </c>
      <c r="GN63" s="37" t="n">
        <v>4</v>
      </c>
      <c r="GO63" s="37" t="n">
        <v>2</v>
      </c>
      <c r="GP63" s="37" t="n">
        <v>0</v>
      </c>
      <c r="GQ63" s="37" t="n">
        <v>0</v>
      </c>
      <c r="GR63" s="37" t="n">
        <v>0</v>
      </c>
      <c r="GS63" s="37" t="n">
        <v>679</v>
      </c>
      <c r="GT63" s="37" t="n">
        <v>419</v>
      </c>
      <c r="GU63" s="37" t="n">
        <v>0</v>
      </c>
      <c r="GV63" s="37" t="n">
        <v>0</v>
      </c>
      <c r="GW63" s="37" t="n">
        <v>0</v>
      </c>
      <c r="GX63" s="37" t="n">
        <v>294</v>
      </c>
      <c r="GY63" s="37" t="n">
        <v>196</v>
      </c>
      <c r="GZ63" s="37" t="n">
        <v>0</v>
      </c>
      <c r="HA63" s="37" t="n">
        <v>0</v>
      </c>
      <c r="HB63" s="37" t="n">
        <v>0</v>
      </c>
      <c r="HC63" s="37" t="n">
        <v>27</v>
      </c>
      <c r="HD63" s="37" t="n">
        <v>0</v>
      </c>
      <c r="HE63" s="37" t="n">
        <v>0</v>
      </c>
      <c r="HF63" s="37" t="n">
        <v>0</v>
      </c>
      <c r="HG63" s="37" t="n">
        <v>0</v>
      </c>
      <c r="HH63" s="58" t="n">
        <f aca="false">(L63+N63)/B63</f>
        <v>0.841024709302326</v>
      </c>
      <c r="HI63" s="59" t="n">
        <f aca="false">(M63+N63)/B63</f>
        <v>0.764171511627907</v>
      </c>
      <c r="HJ63" s="40" t="n">
        <f aca="false">O63/(E63+F63+G63)</f>
        <v>0.629079167334601</v>
      </c>
      <c r="HK63" s="60" t="n">
        <f aca="false">P63/(F63+G63)</f>
        <v>0.273623295634711</v>
      </c>
      <c r="HL63" s="61" t="n">
        <f aca="false">L63/H63</f>
        <v>0.946894409937888</v>
      </c>
      <c r="HM63" s="62" t="n">
        <f aca="false">M63/I63</f>
        <v>0.821555819477435</v>
      </c>
      <c r="HN63" s="63" t="n">
        <f aca="false">N63/J63</f>
        <v>1.05714285714286</v>
      </c>
      <c r="HO63" s="64" t="n">
        <f aca="false">O63/K63</f>
        <v>0.802512416009349</v>
      </c>
      <c r="HP63" s="65" t="n">
        <f aca="false">(V63+AA63+AF63+FE63+X63+AC63+AH63+FG63)/G63</f>
        <v>1.10783200908059</v>
      </c>
      <c r="HQ63" s="65" t="n">
        <f aca="false">(W63+AB63+AG63+FF63+X63+AC63+AH63+FG63)/G63</f>
        <v>1.13961407491487</v>
      </c>
      <c r="HR63" s="65" t="n">
        <f aca="false">(Y63+AD63+AI63+FH63)/G63</f>
        <v>0.97616345062429</v>
      </c>
      <c r="HS63" s="65" t="n">
        <f aca="false">P63/G63</f>
        <v>2.35073779795687</v>
      </c>
      <c r="HT63" s="65" t="n">
        <f aca="false">(Q63+AK63+AP63+AU63+AZ63+BE63+BJ63+BO63+BT63+BY63+CD63+CN63+CS63+CX63+DC63+DH63+DM63+DR63+DW63+EB63+EG63+EK63+EP63+EU63+EZ63+FJ63+FO63+FT63+S63+AM63+AR63+AW63+BB63+BG63+BL63+BQ63+BV63+CA63+CF63+CP63+CU63+CZ63+DE63+DJ63+DO63+DT63+DY63+ED63+EI63+EM63+ER63+EW63+FB63+FL63+FQ63+FV63)/F63</f>
        <v>0.944705284248931</v>
      </c>
      <c r="HU63" s="65" t="n">
        <f aca="false">(R63+AL63+AQ63+AV63+BA63+BF63+BK63+BP63+BU63+BZ63+CE63+CO63+CT63+CY63+DD63+DI63+DN63+DS63+DX63+EC63+EH63+EL63+EQ63+EV63+FA63+FK63+FP63+FU63+S63+AM63+AR63+AW63+BB63+BG63+BL63+BQ63+BV63+CA63+CF63+CP63+CU63+CZ63+DE63+DJ63+DO63+DT63+DY63+ED63+EI63+EM63+ER63+EW63+FB63+FL63+FQ63+FV63)/F63</f>
        <v>0.893118813361644</v>
      </c>
      <c r="HV63" s="66" t="n">
        <f aca="false">(T63+AN63+AS63+AX63+BC63+BH63+BM63+BR63+BW63+CB63+CG63+CQ63+CV63+DA63+DF63+DK63+DP63+DU63+DZ63+EE63+EJ63+EN63+ES63+EX63+FC63+FM63+FR63+FW63)/F63</f>
        <v>0.647447591136099</v>
      </c>
      <c r="HW63" s="65" t="n">
        <f aca="false">(U63+AO63+AT63)/F63</f>
        <v>0.059660875026167</v>
      </c>
      <c r="HX63" s="65" t="n">
        <f aca="false">(FY63+GD63)/E63</f>
        <v>0.826034690022325</v>
      </c>
      <c r="HY63" s="65" t="n">
        <f aca="false">(FZ63+GE63)/E63</f>
        <v>0.70668040528937</v>
      </c>
      <c r="HZ63" s="65" t="n">
        <f aca="false">(GB63+GG63)/E63</f>
        <v>0.261033831358406</v>
      </c>
      <c r="IA63" s="65" t="n">
        <f aca="false">(GI63+GN63+GS63+GX63)/D63</f>
        <v>0.744713220751559</v>
      </c>
      <c r="IB63" s="65" t="n">
        <f aca="false">(GJ63+GO63+GT63+GY63)/D63</f>
        <v>0.469344287235661</v>
      </c>
      <c r="IC63" s="46" t="n">
        <f aca="false">HC63/C63</f>
        <v>0.076271186440678</v>
      </c>
      <c r="ID63" s="46" t="n">
        <f aca="false">HD63/C63</f>
        <v>0</v>
      </c>
    </row>
    <row r="64" s="48" customFormat="true" ht="13.8" hidden="false" customHeight="false" outlineLevel="0" collapsed="false">
      <c r="A64" s="49" t="s">
        <v>151</v>
      </c>
      <c r="B64" s="50" t="n">
        <v>20025</v>
      </c>
      <c r="C64" s="29" t="n">
        <v>594</v>
      </c>
      <c r="D64" s="51" t="n">
        <v>2055.2</v>
      </c>
      <c r="E64" s="52" t="n">
        <v>1748.4</v>
      </c>
      <c r="F64" s="53" t="n">
        <v>12385.4</v>
      </c>
      <c r="G64" s="54" t="n">
        <v>2382</v>
      </c>
      <c r="H64" s="68" t="n">
        <v>17683</v>
      </c>
      <c r="I64" s="68" t="n">
        <f aca="false">300+17614+200</f>
        <v>18114</v>
      </c>
      <c r="J64" s="67" t="n">
        <v>200</v>
      </c>
      <c r="K64" s="67" t="n">
        <f aca="false">1104+12544+1200</f>
        <v>14848</v>
      </c>
      <c r="L64" s="35" t="n">
        <f aca="false">Q64+V64+AA64+AF64+AK64+AP64+AU64+AZ64+BE64+BJ64+BO64+BT64+BY64+CD64+CI64+CN64+CS64+CX64+DC64+DH64+DM64+DR64+DW64+EB64+EB64+EG64+EK64+EP64+EU64+EZ64+FE64+FJ64+FO64+FT64+FY64+GD64+GI64+GN64+GS64+GX64+HC64</f>
        <v>17142</v>
      </c>
      <c r="M64" s="35" t="n">
        <f aca="false">R64+W64+AB64+AG64+AL64+AQ64+AV64+BA64+BF64+BK64+BP64+BU64+BZ64+CE64+CJ64+CO64+CT64+DD64+DI64+DN64+DS64+DX64+EC64+EH64+EL64+EQ64+EV64+FA64+CY64+FK64+FP64+FU64+FZ64+GE64+FF64+GJ64+GO64+GT64+GY64+HD64</f>
        <v>15381</v>
      </c>
      <c r="N64" s="56" t="n">
        <v>200</v>
      </c>
      <c r="O64" s="57" t="n">
        <f aca="false">T64+Y64+AD64+AI64+DZ64+FH64+AN64+AS64+AX64+BC64+BH64+BM64+BR64+BW64+CB64+CG64+CL64+CQ64+CV64+DF64+DK64+DP64+DU64+EE64+EJ64+EN64+ES64+EX64+FC64+FM64+FR64+FW64+GB64+GG64+DA64+GL64+GQ64+GV64+HA64</f>
        <v>9180</v>
      </c>
      <c r="P64" s="57" t="n">
        <f aca="false">U64+Z64+AE64+AJ64+EA64+FI64+AO64+AT64+AY64+BD64+BI64+BN64+BS64+BX64+CC64+CH64+CM64+CR64+CW64+DG64+DL64+DQ64+DV64+EF64+EO64+ET64+EY64+FD64+FN64+FS64+FX64+GC64+GH64+DB64+GM64+GR64+GW64+HB64</f>
        <v>3214</v>
      </c>
      <c r="Q64" s="37" t="n">
        <v>341</v>
      </c>
      <c r="R64" s="37" t="n">
        <v>299</v>
      </c>
      <c r="S64" s="37" t="n">
        <v>0</v>
      </c>
      <c r="T64" s="37" t="n">
        <v>171</v>
      </c>
      <c r="U64" s="37" t="n">
        <v>82</v>
      </c>
      <c r="V64" s="37" t="n">
        <v>418</v>
      </c>
      <c r="W64" s="37" t="n">
        <v>413</v>
      </c>
      <c r="X64" s="37" t="n">
        <v>0</v>
      </c>
      <c r="Y64" s="37" t="n">
        <v>303</v>
      </c>
      <c r="Z64" s="37" t="n">
        <v>210</v>
      </c>
      <c r="AA64" s="37" t="n">
        <v>852</v>
      </c>
      <c r="AB64" s="37" t="n">
        <v>871</v>
      </c>
      <c r="AC64" s="37" t="n">
        <v>0</v>
      </c>
      <c r="AD64" s="37" t="n">
        <v>695</v>
      </c>
      <c r="AE64" s="37" t="n">
        <v>459</v>
      </c>
      <c r="AF64" s="37" t="n">
        <v>1316</v>
      </c>
      <c r="AG64" s="37" t="n">
        <v>1318</v>
      </c>
      <c r="AH64" s="37" t="n">
        <v>0</v>
      </c>
      <c r="AI64" s="37" t="n">
        <v>1355</v>
      </c>
      <c r="AJ64" s="37" t="n">
        <v>599</v>
      </c>
      <c r="AK64" s="37" t="n">
        <v>695</v>
      </c>
      <c r="AL64" s="37" t="n">
        <v>1024</v>
      </c>
      <c r="AM64" s="37" t="n">
        <v>2</v>
      </c>
      <c r="AN64" s="37" t="n">
        <v>679</v>
      </c>
      <c r="AO64" s="37" t="n">
        <v>346</v>
      </c>
      <c r="AP64" s="37" t="n">
        <v>870</v>
      </c>
      <c r="AQ64" s="37" t="n">
        <v>1056</v>
      </c>
      <c r="AR64" s="37" t="n">
        <v>3</v>
      </c>
      <c r="AS64" s="37" t="n">
        <v>822</v>
      </c>
      <c r="AT64" s="37" t="n">
        <v>351</v>
      </c>
      <c r="AU64" s="37" t="n">
        <v>940</v>
      </c>
      <c r="AV64" s="37" t="n">
        <v>846</v>
      </c>
      <c r="AW64" s="37" t="n">
        <v>6</v>
      </c>
      <c r="AX64" s="37" t="n">
        <v>848</v>
      </c>
      <c r="AY64" s="37" t="n">
        <v>347</v>
      </c>
      <c r="AZ64" s="37" t="n">
        <v>970</v>
      </c>
      <c r="BA64" s="37" t="n">
        <v>940</v>
      </c>
      <c r="BB64" s="37" t="n">
        <v>149</v>
      </c>
      <c r="BC64" s="37" t="n">
        <v>867</v>
      </c>
      <c r="BD64" s="37" t="n">
        <v>329</v>
      </c>
      <c r="BE64" s="37" t="n">
        <v>1051</v>
      </c>
      <c r="BF64" s="37" t="n">
        <v>928</v>
      </c>
      <c r="BG64" s="37" t="n">
        <v>2</v>
      </c>
      <c r="BH64" s="37" t="n">
        <v>769</v>
      </c>
      <c r="BI64" s="37" t="n">
        <v>143</v>
      </c>
      <c r="BJ64" s="37" t="n">
        <v>999</v>
      </c>
      <c r="BK64" s="37" t="n">
        <v>923</v>
      </c>
      <c r="BL64" s="37" t="n">
        <v>6</v>
      </c>
      <c r="BM64" s="37" t="n">
        <v>683</v>
      </c>
      <c r="BN64" s="37" t="n">
        <v>111</v>
      </c>
      <c r="BO64" s="37" t="n">
        <v>405</v>
      </c>
      <c r="BP64" s="37" t="n">
        <v>254</v>
      </c>
      <c r="BQ64" s="37" t="n">
        <v>0</v>
      </c>
      <c r="BR64" s="37" t="n">
        <v>3</v>
      </c>
      <c r="BS64" s="37" t="n">
        <v>0</v>
      </c>
      <c r="BT64" s="37" t="n">
        <v>0</v>
      </c>
      <c r="BU64" s="37" t="n">
        <v>0</v>
      </c>
      <c r="BV64" s="37" t="n">
        <v>0</v>
      </c>
      <c r="BW64" s="37" t="n">
        <v>0</v>
      </c>
      <c r="BX64" s="37" t="n">
        <v>0</v>
      </c>
      <c r="BY64" s="37" t="n">
        <v>0</v>
      </c>
      <c r="BZ64" s="37" t="n">
        <v>0</v>
      </c>
      <c r="CA64" s="37" t="n">
        <v>0</v>
      </c>
      <c r="CB64" s="37" t="n">
        <v>0</v>
      </c>
      <c r="CC64" s="37" t="n">
        <v>0</v>
      </c>
      <c r="CD64" s="37" t="n">
        <v>0</v>
      </c>
      <c r="CE64" s="37" t="n">
        <v>0</v>
      </c>
      <c r="CF64" s="37" t="n">
        <v>0</v>
      </c>
      <c r="CG64" s="37" t="n">
        <v>0</v>
      </c>
      <c r="CH64" s="37" t="n">
        <v>0</v>
      </c>
      <c r="CI64" s="37" t="n">
        <v>0</v>
      </c>
      <c r="CJ64" s="37" t="n">
        <v>0</v>
      </c>
      <c r="CK64" s="37" t="n">
        <v>0</v>
      </c>
      <c r="CL64" s="37" t="n">
        <v>0</v>
      </c>
      <c r="CM64" s="37" t="n">
        <v>0</v>
      </c>
      <c r="CN64" s="37" t="n">
        <v>0</v>
      </c>
      <c r="CO64" s="37" t="n">
        <v>0</v>
      </c>
      <c r="CP64" s="37" t="n">
        <v>0</v>
      </c>
      <c r="CQ64" s="37" t="n">
        <v>0</v>
      </c>
      <c r="CR64" s="37" t="n">
        <v>0</v>
      </c>
      <c r="CS64" s="37" t="n">
        <v>202</v>
      </c>
      <c r="CT64" s="37" t="n">
        <v>111</v>
      </c>
      <c r="CU64" s="37" t="n">
        <v>0</v>
      </c>
      <c r="CV64" s="37" t="n">
        <v>0</v>
      </c>
      <c r="CW64" s="37" t="n">
        <v>0</v>
      </c>
      <c r="CX64" s="37" t="n">
        <v>17</v>
      </c>
      <c r="CY64" s="37" t="n">
        <v>2</v>
      </c>
      <c r="CZ64" s="37" t="n">
        <v>0</v>
      </c>
      <c r="DA64" s="37" t="n">
        <v>2</v>
      </c>
      <c r="DB64" s="37" t="n">
        <v>0</v>
      </c>
      <c r="DC64" s="37" t="n">
        <v>91</v>
      </c>
      <c r="DD64" s="37" t="n">
        <v>61</v>
      </c>
      <c r="DE64" s="37" t="n">
        <v>0</v>
      </c>
      <c r="DF64" s="37" t="n">
        <v>5</v>
      </c>
      <c r="DG64" s="37" t="n">
        <v>0</v>
      </c>
      <c r="DH64" s="37" t="n">
        <v>32</v>
      </c>
      <c r="DI64" s="37" t="n">
        <v>7</v>
      </c>
      <c r="DJ64" s="37" t="n">
        <v>0</v>
      </c>
      <c r="DK64" s="37" t="n">
        <v>1</v>
      </c>
      <c r="DL64" s="37" t="n">
        <v>0</v>
      </c>
      <c r="DM64" s="37" t="n">
        <v>0</v>
      </c>
      <c r="DN64" s="37" t="n">
        <v>0</v>
      </c>
      <c r="DO64" s="37" t="n">
        <v>0</v>
      </c>
      <c r="DP64" s="37" t="n">
        <v>0</v>
      </c>
      <c r="DQ64" s="37" t="n">
        <v>0</v>
      </c>
      <c r="DR64" s="37" t="n">
        <v>0</v>
      </c>
      <c r="DS64" s="37" t="n">
        <v>0</v>
      </c>
      <c r="DT64" s="37" t="n">
        <v>0</v>
      </c>
      <c r="DU64" s="37" t="n">
        <v>0</v>
      </c>
      <c r="DV64" s="37" t="n">
        <v>0</v>
      </c>
      <c r="DW64" s="37" t="n">
        <v>1004</v>
      </c>
      <c r="DX64" s="37" t="n">
        <v>740</v>
      </c>
      <c r="DY64" s="37" t="n">
        <v>0</v>
      </c>
      <c r="DZ64" s="37" t="n">
        <v>16</v>
      </c>
      <c r="EA64" s="37" t="n">
        <v>0</v>
      </c>
      <c r="EB64" s="37" t="n">
        <v>62</v>
      </c>
      <c r="EC64" s="37" t="n">
        <v>56</v>
      </c>
      <c r="ED64" s="37" t="n">
        <v>1</v>
      </c>
      <c r="EE64" s="37" t="n">
        <v>1</v>
      </c>
      <c r="EF64" s="37" t="n">
        <v>0</v>
      </c>
      <c r="EG64" s="37" t="n">
        <v>13</v>
      </c>
      <c r="EH64" s="37" t="n">
        <v>13</v>
      </c>
      <c r="EI64" s="37" t="n">
        <v>0</v>
      </c>
      <c r="EJ64" s="37" t="n">
        <v>0</v>
      </c>
      <c r="EK64" s="37" t="n">
        <v>30</v>
      </c>
      <c r="EL64" s="37" t="n">
        <v>29</v>
      </c>
      <c r="EM64" s="37" t="n">
        <v>0</v>
      </c>
      <c r="EN64" s="37" t="n">
        <v>0</v>
      </c>
      <c r="EO64" s="37" t="n">
        <v>0</v>
      </c>
      <c r="EP64" s="37" t="n">
        <v>0</v>
      </c>
      <c r="EQ64" s="37" t="n">
        <v>0</v>
      </c>
      <c r="ER64" s="37" t="n">
        <v>0</v>
      </c>
      <c r="ES64" s="37" t="n">
        <v>0</v>
      </c>
      <c r="ET64" s="37" t="n">
        <v>0</v>
      </c>
      <c r="EU64" s="37" t="n">
        <v>198</v>
      </c>
      <c r="EV64" s="37" t="n">
        <v>136</v>
      </c>
      <c r="EW64" s="37" t="n">
        <v>40</v>
      </c>
      <c r="EX64" s="37" t="n">
        <v>0</v>
      </c>
      <c r="EY64" s="37" t="n">
        <v>0</v>
      </c>
      <c r="EZ64" s="37" t="n">
        <v>29</v>
      </c>
      <c r="FA64" s="37" t="n">
        <v>20</v>
      </c>
      <c r="FB64" s="37" t="n">
        <v>0</v>
      </c>
      <c r="FC64" s="37" t="n">
        <v>1</v>
      </c>
      <c r="FD64" s="37" t="n">
        <v>0</v>
      </c>
      <c r="FE64" s="37" t="n">
        <v>0</v>
      </c>
      <c r="FF64" s="37" t="n">
        <v>3</v>
      </c>
      <c r="FG64" s="37" t="n">
        <v>0</v>
      </c>
      <c r="FH64" s="37" t="n">
        <v>0</v>
      </c>
      <c r="FI64" s="37" t="n">
        <v>0</v>
      </c>
      <c r="FJ64" s="37" t="n">
        <v>1168</v>
      </c>
      <c r="FK64" s="37" t="n">
        <v>948</v>
      </c>
      <c r="FL64" s="37" t="n">
        <v>1</v>
      </c>
      <c r="FM64" s="37" t="n">
        <v>654</v>
      </c>
      <c r="FN64" s="37" t="n">
        <v>115</v>
      </c>
      <c r="FO64" s="37" t="n">
        <v>1301</v>
      </c>
      <c r="FP64" s="37" t="n">
        <v>1146</v>
      </c>
      <c r="FQ64" s="37" t="n">
        <v>2</v>
      </c>
      <c r="FR64" s="37" t="n">
        <v>645</v>
      </c>
      <c r="FS64" s="37" t="n">
        <v>103</v>
      </c>
      <c r="FT64" s="37" t="n">
        <v>586</v>
      </c>
      <c r="FU64" s="37" t="n">
        <v>458</v>
      </c>
      <c r="FV64" s="37" t="n">
        <v>0</v>
      </c>
      <c r="FW64" s="37" t="n">
        <v>280</v>
      </c>
      <c r="FX64" s="37" t="n">
        <v>19</v>
      </c>
      <c r="FY64" s="37" t="n">
        <v>944</v>
      </c>
      <c r="FZ64" s="37" t="n">
        <v>756</v>
      </c>
      <c r="GA64" s="37" t="n">
        <v>0</v>
      </c>
      <c r="GB64" s="37" t="n">
        <v>179</v>
      </c>
      <c r="GC64" s="37" t="n">
        <v>0</v>
      </c>
      <c r="GD64" s="37" t="n">
        <v>850</v>
      </c>
      <c r="GE64" s="37" t="n">
        <v>802</v>
      </c>
      <c r="GF64" s="37" t="n">
        <v>0</v>
      </c>
      <c r="GG64" s="37" t="n">
        <v>201</v>
      </c>
      <c r="GH64" s="37" t="n">
        <v>0</v>
      </c>
      <c r="GI64" s="37" t="n">
        <v>92</v>
      </c>
      <c r="GJ64" s="37" t="n">
        <v>84</v>
      </c>
      <c r="GK64" s="37" t="n">
        <v>0</v>
      </c>
      <c r="GL64" s="37" t="n">
        <v>0</v>
      </c>
      <c r="GM64" s="37" t="n">
        <v>0</v>
      </c>
      <c r="GN64" s="37" t="n">
        <v>38</v>
      </c>
      <c r="GO64" s="37" t="n">
        <v>45</v>
      </c>
      <c r="GP64" s="37" t="n">
        <v>0</v>
      </c>
      <c r="GQ64" s="37" t="n">
        <v>0</v>
      </c>
      <c r="GR64" s="37" t="n">
        <v>0</v>
      </c>
      <c r="GS64" s="37" t="n">
        <v>1140</v>
      </c>
      <c r="GT64" s="37" t="n">
        <v>726</v>
      </c>
      <c r="GU64" s="37" t="n">
        <v>0</v>
      </c>
      <c r="GV64" s="37" t="n">
        <v>0</v>
      </c>
      <c r="GW64" s="37" t="n">
        <v>0</v>
      </c>
      <c r="GX64" s="37" t="n">
        <v>420</v>
      </c>
      <c r="GY64" s="37" t="n">
        <v>366</v>
      </c>
      <c r="GZ64" s="37" t="n">
        <v>0</v>
      </c>
      <c r="HA64" s="37" t="n">
        <v>0</v>
      </c>
      <c r="HB64" s="37" t="n">
        <v>0</v>
      </c>
      <c r="HC64" s="37" t="n">
        <v>6</v>
      </c>
      <c r="HD64" s="37" t="n">
        <v>0</v>
      </c>
      <c r="HE64" s="37" t="n">
        <v>0</v>
      </c>
      <c r="HF64" s="37" t="n">
        <v>0</v>
      </c>
      <c r="HG64" s="37" t="n">
        <v>0</v>
      </c>
      <c r="HH64" s="58" t="n">
        <f aca="false">(L64+N64)/B64</f>
        <v>0.86601747815231</v>
      </c>
      <c r="HI64" s="59" t="n">
        <f aca="false">(M64+N64)/B64</f>
        <v>0.778077403245943</v>
      </c>
      <c r="HJ64" s="40" t="n">
        <f aca="false">O64/(E64+F64+G64)</f>
        <v>0.555831385703387</v>
      </c>
      <c r="HK64" s="60" t="n">
        <f aca="false">P64/(F64+G64)</f>
        <v>0.2176415618186</v>
      </c>
      <c r="HL64" s="61" t="n">
        <f aca="false">L64/H64</f>
        <v>0.969405643838715</v>
      </c>
      <c r="HM64" s="62" t="n">
        <f aca="false">M64/I64</f>
        <v>0.849122225902617</v>
      </c>
      <c r="HN64" s="63" t="n">
        <f aca="false">N64/J64</f>
        <v>1</v>
      </c>
      <c r="HO64" s="64" t="n">
        <f aca="false">O64/K64</f>
        <v>0.618265086206897</v>
      </c>
      <c r="HP64" s="65" t="n">
        <f aca="false">(V64+AA64+AF64+FE64+X64+AC64+AH64+FG64)/G64</f>
        <v>1.08564231738035</v>
      </c>
      <c r="HQ64" s="65" t="n">
        <f aca="false">(W64+AB64+AG64+FF64+X64+AC64+AH64+FG64)/G64</f>
        <v>1.0936188077246</v>
      </c>
      <c r="HR64" s="65" t="n">
        <f aca="false">(Y64+AD64+AI64+FH64)/G64</f>
        <v>0.987825356842989</v>
      </c>
      <c r="HS64" s="65" t="n">
        <f aca="false">P64/G64</f>
        <v>1.34928631402183</v>
      </c>
      <c r="HT64" s="65" t="n">
        <f aca="false">(Q64+AK64+AP64+AU64+AZ64+BE64+BJ64+BO64+BT64+BY64+CD64+CN64+CS64+CX64+DC64+DH64+DM64+DR64+DW64+EB64+EG64+EK64+EP64+EU64+EZ64+FJ64+FO64+FT64+S64+AM64+AR64+AW64+BB64+BG64+BL64+BQ64+BV64+CA64+CF64+CP64+CU64+CZ64+DE64+DJ64+DO64+DT64+DY64+ED64+EI64+EM64+ER64+EW64+FB64+FL64+FQ64+FV64)/F64</f>
        <v>0.905582379252991</v>
      </c>
      <c r="HU64" s="65" t="n">
        <f aca="false">(R64+AL64+AQ64+AV64+BA64+BF64+BK64+BP64+BU64+BZ64+CE64+CO64+CT64+CY64+DD64+DI64+DN64+DS64+DX64+EC64+EH64+EL64+EQ64+EV64+FA64+FK64+FP64+FU64+S64+AM64+AR64+AW64+BB64+BG64+BL64+BQ64+BV64+CA64+CF64+CP64+CU64+CZ64+DE64+DJ64+DO64+DT64+DY64+ED64+EI64+EM64+ER64+EW64+FB64+FL64+FQ64+FV64)/F64</f>
        <v>0.824276971272627</v>
      </c>
      <c r="HV64" s="66" t="n">
        <f aca="false">(T64+AN64+AS64+AX64+BC64+BH64+BM64+BR64+BW64+CB64+CG64+CQ64+CV64+DA64+DF64+DK64+DP64+DU64+DZ64+EE64+EJ64+EN64+ES64+EX64+FC64+FM64+FR64+FW64)/F64</f>
        <v>0.5205322395724</v>
      </c>
      <c r="HW64" s="65" t="n">
        <f aca="false">(U64+AO64+AT64)/F64</f>
        <v>0.0628966363621684</v>
      </c>
      <c r="HX64" s="65" t="n">
        <f aca="false">(FY64+GD64)/E64</f>
        <v>1.02608098833219</v>
      </c>
      <c r="HY64" s="65" t="n">
        <f aca="false">(FZ64+GE64)/E64</f>
        <v>0.891100434683139</v>
      </c>
      <c r="HZ64" s="65" t="n">
        <f aca="false">(GB64+GG64)/E64</f>
        <v>0.217341569434912</v>
      </c>
      <c r="IA64" s="65" t="n">
        <f aca="false">(GI64+GN64+GS64+GX64)/D64</f>
        <v>0.822304398598677</v>
      </c>
      <c r="IB64" s="65" t="n">
        <f aca="false">(GJ64+GO64+GT64+GY64)/D64</f>
        <v>0.594102763721292</v>
      </c>
      <c r="IC64" s="46" t="n">
        <f aca="false">HC64/C64</f>
        <v>0.0101010101010101</v>
      </c>
      <c r="ID64" s="46" t="n">
        <f aca="false">HD64/C64</f>
        <v>0</v>
      </c>
    </row>
    <row r="65" s="48" customFormat="true" ht="13.8" hidden="false" customHeight="false" outlineLevel="0" collapsed="false">
      <c r="A65" s="49" t="s">
        <v>152</v>
      </c>
      <c r="B65" s="50" t="n">
        <v>14121</v>
      </c>
      <c r="C65" s="29" t="n">
        <v>564</v>
      </c>
      <c r="D65" s="51" t="n">
        <v>1844</v>
      </c>
      <c r="E65" s="52" t="n">
        <v>1467.6</v>
      </c>
      <c r="F65" s="53" t="n">
        <v>8118.4</v>
      </c>
      <c r="G65" s="54" t="n">
        <v>1288</v>
      </c>
      <c r="H65" s="68" t="n">
        <v>12205</v>
      </c>
      <c r="I65" s="68" t="n">
        <v>12579</v>
      </c>
      <c r="J65" s="67" t="n">
        <v>120</v>
      </c>
      <c r="K65" s="67" t="n">
        <v>8447</v>
      </c>
      <c r="L65" s="35" t="n">
        <f aca="false">Q65+V65+AA65+AF65+AK65+AP65+AU65+AZ65+BE65+BJ65+BO65+BT65+BY65+CD65+CI65+CN65+CS65+CX65+DC65+DH65+DM65+DR65+DW65+EB65+EB65+EG65+EK65+EP65+EU65+EZ65+FE65+FJ65+FO65+FT65+FY65+GD65+GI65+GN65+GS65+GX65+HC65</f>
        <v>11996</v>
      </c>
      <c r="M65" s="35" t="n">
        <f aca="false">R65+W65+AB65+AG65+AL65+AQ65+AV65+BA65+BF65+BK65+BP65+BU65+BZ65+CE65+CJ65+CO65+CT65+DD65+DI65+DN65+DS65+DX65+EC65+EH65+EL65+EQ65+EV65+FA65+CY65+FK65+FP65+FU65+FZ65+GE65+FF65+GJ65+GO65+GT65+GY65+HD65</f>
        <v>11267</v>
      </c>
      <c r="N65" s="56" t="n">
        <v>114</v>
      </c>
      <c r="O65" s="57" t="n">
        <f aca="false">T65+Y65+AD65+AI65+DZ65+FH65+AN65+AS65+AX65+BC65+BH65+BM65+BR65+BW65+CB65+CG65+CL65+CQ65+CV65+DF65+DK65+DP65+DU65+EE65+EJ65+EN65+ES65+EX65+FC65+FM65+FR65+FW65+GB65+GG65+DA65+GL65+GQ65+GV65+HA65</f>
        <v>6015</v>
      </c>
      <c r="P65" s="57" t="n">
        <f aca="false">U65+Z65+AE65+AJ65+EA65+FI65+AO65+AT65+AY65+BD65+BI65+BN65+BS65+BX65+CC65+CH65+CM65+CR65+CW65+DG65+DL65+DQ65+DV65+EF65+EO65+ET65+EY65+FD65+FN65+FS65+FX65+GC65+GH65+DB65+GM65+GR65+GW65+HB65</f>
        <v>1559</v>
      </c>
      <c r="Q65" s="37" t="n">
        <v>202</v>
      </c>
      <c r="R65" s="37" t="n">
        <v>215</v>
      </c>
      <c r="S65" s="37" t="n">
        <v>5</v>
      </c>
      <c r="T65" s="37" t="n">
        <v>105</v>
      </c>
      <c r="U65" s="37" t="n">
        <v>41</v>
      </c>
      <c r="V65" s="37" t="n">
        <v>187</v>
      </c>
      <c r="W65" s="37" t="n">
        <v>191</v>
      </c>
      <c r="X65" s="37" t="n">
        <v>0</v>
      </c>
      <c r="Y65" s="37" t="n">
        <v>171</v>
      </c>
      <c r="Z65" s="37" t="n">
        <v>98</v>
      </c>
      <c r="AA65" s="37" t="n">
        <v>408</v>
      </c>
      <c r="AB65" s="37" t="n">
        <v>400</v>
      </c>
      <c r="AC65" s="37" t="n">
        <v>0</v>
      </c>
      <c r="AD65" s="37" t="n">
        <v>332</v>
      </c>
      <c r="AE65" s="37" t="n">
        <v>236</v>
      </c>
      <c r="AF65" s="37" t="n">
        <v>821</v>
      </c>
      <c r="AG65" s="37" t="n">
        <v>810</v>
      </c>
      <c r="AH65" s="37" t="n">
        <v>3</v>
      </c>
      <c r="AI65" s="37" t="n">
        <v>707</v>
      </c>
      <c r="AJ65" s="37" t="n">
        <v>336</v>
      </c>
      <c r="AK65" s="37" t="n">
        <v>317</v>
      </c>
      <c r="AL65" s="37" t="n">
        <v>330</v>
      </c>
      <c r="AM65" s="37" t="n">
        <v>7</v>
      </c>
      <c r="AN65" s="37" t="n">
        <v>423</v>
      </c>
      <c r="AO65" s="37" t="n">
        <v>178</v>
      </c>
      <c r="AP65" s="37" t="n">
        <v>327</v>
      </c>
      <c r="AQ65" s="37" t="n">
        <v>372</v>
      </c>
      <c r="AR65" s="37" t="n">
        <v>14</v>
      </c>
      <c r="AS65" s="37" t="n">
        <v>458</v>
      </c>
      <c r="AT65" s="37" t="n">
        <v>163</v>
      </c>
      <c r="AU65" s="37" t="n">
        <v>400</v>
      </c>
      <c r="AV65" s="37" t="n">
        <v>469</v>
      </c>
      <c r="AW65" s="37" t="n">
        <v>7</v>
      </c>
      <c r="AX65" s="37" t="n">
        <v>479</v>
      </c>
      <c r="AY65" s="37" t="n">
        <v>133</v>
      </c>
      <c r="AZ65" s="37" t="n">
        <v>658</v>
      </c>
      <c r="BA65" s="37" t="n">
        <v>488</v>
      </c>
      <c r="BB65" s="37" t="n">
        <v>10</v>
      </c>
      <c r="BC65" s="37" t="n">
        <v>570</v>
      </c>
      <c r="BD65" s="37" t="n">
        <v>146</v>
      </c>
      <c r="BE65" s="37" t="n">
        <v>698</v>
      </c>
      <c r="BF65" s="37" t="n">
        <v>622</v>
      </c>
      <c r="BG65" s="37" t="n">
        <v>23</v>
      </c>
      <c r="BH65" s="37" t="n">
        <v>549</v>
      </c>
      <c r="BI65" s="37" t="n">
        <v>73</v>
      </c>
      <c r="BJ65" s="37" t="n">
        <v>662</v>
      </c>
      <c r="BK65" s="37" t="n">
        <v>592</v>
      </c>
      <c r="BL65" s="37" t="n">
        <v>35</v>
      </c>
      <c r="BM65" s="37" t="n">
        <v>548</v>
      </c>
      <c r="BN65" s="37" t="n">
        <v>63</v>
      </c>
      <c r="BO65" s="37" t="n">
        <v>203</v>
      </c>
      <c r="BP65" s="37" t="n">
        <v>169</v>
      </c>
      <c r="BQ65" s="37" t="n">
        <v>0</v>
      </c>
      <c r="BR65" s="37" t="n">
        <v>10</v>
      </c>
      <c r="BS65" s="37" t="n">
        <v>0</v>
      </c>
      <c r="BT65" s="37" t="n">
        <v>0</v>
      </c>
      <c r="BU65" s="37" t="n">
        <v>0</v>
      </c>
      <c r="BV65" s="37" t="n">
        <v>0</v>
      </c>
      <c r="BW65" s="37" t="n">
        <v>0</v>
      </c>
      <c r="BX65" s="37" t="n">
        <v>0</v>
      </c>
      <c r="BY65" s="37" t="n">
        <v>0</v>
      </c>
      <c r="BZ65" s="37" t="n">
        <v>0</v>
      </c>
      <c r="CA65" s="37" t="n">
        <v>0</v>
      </c>
      <c r="CB65" s="37" t="n">
        <v>0</v>
      </c>
      <c r="CC65" s="37" t="n">
        <v>0</v>
      </c>
      <c r="CD65" s="37" t="n">
        <v>0</v>
      </c>
      <c r="CE65" s="37" t="n">
        <v>0</v>
      </c>
      <c r="CF65" s="37" t="n">
        <v>0</v>
      </c>
      <c r="CG65" s="37" t="n">
        <v>0</v>
      </c>
      <c r="CH65" s="37" t="n">
        <v>0</v>
      </c>
      <c r="CI65" s="37" t="n">
        <v>0</v>
      </c>
      <c r="CJ65" s="37" t="n">
        <v>0</v>
      </c>
      <c r="CK65" s="37" t="n">
        <v>0</v>
      </c>
      <c r="CL65" s="37" t="n">
        <v>0</v>
      </c>
      <c r="CM65" s="37" t="n">
        <v>0</v>
      </c>
      <c r="CN65" s="37" t="n">
        <v>2004</v>
      </c>
      <c r="CO65" s="37" t="n">
        <v>1984</v>
      </c>
      <c r="CP65" s="37" t="n">
        <v>0</v>
      </c>
      <c r="CQ65" s="37" t="n">
        <v>0</v>
      </c>
      <c r="CR65" s="37" t="n">
        <v>0</v>
      </c>
      <c r="CS65" s="37" t="n">
        <v>76</v>
      </c>
      <c r="CT65" s="37" t="n">
        <v>35</v>
      </c>
      <c r="CU65" s="37" t="n">
        <v>0</v>
      </c>
      <c r="CV65" s="37" t="n">
        <v>0</v>
      </c>
      <c r="CW65" s="37" t="n">
        <v>0</v>
      </c>
      <c r="CX65" s="37" t="n">
        <v>8</v>
      </c>
      <c r="CY65" s="37" t="n">
        <v>7</v>
      </c>
      <c r="CZ65" s="37" t="n">
        <v>0</v>
      </c>
      <c r="DA65" s="37" t="n">
        <v>1</v>
      </c>
      <c r="DB65" s="37" t="n">
        <v>0</v>
      </c>
      <c r="DC65" s="37" t="n">
        <v>61</v>
      </c>
      <c r="DD65" s="37" t="n">
        <v>51</v>
      </c>
      <c r="DE65" s="37" t="n">
        <v>0</v>
      </c>
      <c r="DF65" s="37" t="n">
        <v>20</v>
      </c>
      <c r="DG65" s="37" t="n">
        <v>0</v>
      </c>
      <c r="DH65" s="37" t="n">
        <v>26</v>
      </c>
      <c r="DI65" s="37" t="n">
        <v>6</v>
      </c>
      <c r="DJ65" s="37" t="n">
        <v>0</v>
      </c>
      <c r="DK65" s="37" t="n">
        <v>0</v>
      </c>
      <c r="DL65" s="37" t="n">
        <v>0</v>
      </c>
      <c r="DM65" s="37" t="n">
        <v>0</v>
      </c>
      <c r="DN65" s="37" t="n">
        <v>0</v>
      </c>
      <c r="DO65" s="37" t="n">
        <v>0</v>
      </c>
      <c r="DP65" s="37" t="n">
        <v>0</v>
      </c>
      <c r="DQ65" s="37" t="n">
        <v>0</v>
      </c>
      <c r="DR65" s="37" t="n">
        <v>0</v>
      </c>
      <c r="DS65" s="37" t="n">
        <v>0</v>
      </c>
      <c r="DT65" s="37" t="n">
        <v>0</v>
      </c>
      <c r="DU65" s="37" t="n">
        <v>0</v>
      </c>
      <c r="DV65" s="37" t="n">
        <v>0</v>
      </c>
      <c r="DW65" s="37" t="n">
        <v>434</v>
      </c>
      <c r="DX65" s="37" t="n">
        <v>444</v>
      </c>
      <c r="DY65" s="37" t="n">
        <v>0</v>
      </c>
      <c r="DZ65" s="37" t="n">
        <v>8</v>
      </c>
      <c r="EA65" s="37" t="n">
        <v>0</v>
      </c>
      <c r="EB65" s="37" t="n">
        <v>3</v>
      </c>
      <c r="EC65" s="37" t="n">
        <v>3</v>
      </c>
      <c r="ED65" s="37" t="n">
        <v>0</v>
      </c>
      <c r="EE65" s="37" t="n">
        <v>0</v>
      </c>
      <c r="EF65" s="37" t="n">
        <v>0</v>
      </c>
      <c r="EG65" s="37" t="n">
        <v>11</v>
      </c>
      <c r="EH65" s="37" t="n">
        <v>7</v>
      </c>
      <c r="EI65" s="37" t="n">
        <v>0</v>
      </c>
      <c r="EJ65" s="37" t="n">
        <v>0</v>
      </c>
      <c r="EK65" s="37" t="n">
        <v>0</v>
      </c>
      <c r="EL65" s="37" t="n">
        <v>0</v>
      </c>
      <c r="EM65" s="37" t="n">
        <v>0</v>
      </c>
      <c r="EN65" s="37" t="n">
        <v>0</v>
      </c>
      <c r="EO65" s="37" t="n">
        <v>0</v>
      </c>
      <c r="EP65" s="37" t="n">
        <v>0</v>
      </c>
      <c r="EQ65" s="37" t="n">
        <v>0</v>
      </c>
      <c r="ER65" s="37" t="n">
        <v>0</v>
      </c>
      <c r="ES65" s="37" t="n">
        <v>0</v>
      </c>
      <c r="ET65" s="37" t="n">
        <v>0</v>
      </c>
      <c r="EU65" s="37" t="n">
        <v>0</v>
      </c>
      <c r="EV65" s="37" t="n">
        <v>4</v>
      </c>
      <c r="EW65" s="37" t="n">
        <v>0</v>
      </c>
      <c r="EX65" s="37" t="n">
        <v>0</v>
      </c>
      <c r="EY65" s="37" t="n">
        <v>0</v>
      </c>
      <c r="EZ65" s="37" t="n">
        <v>6</v>
      </c>
      <c r="FA65" s="37" t="n">
        <v>4</v>
      </c>
      <c r="FB65" s="37" t="n">
        <v>0</v>
      </c>
      <c r="FC65" s="37" t="n">
        <v>0</v>
      </c>
      <c r="FD65" s="37" t="n">
        <v>0</v>
      </c>
      <c r="FE65" s="37" t="n">
        <v>0</v>
      </c>
      <c r="FF65" s="37" t="n">
        <v>0</v>
      </c>
      <c r="FG65" s="37" t="n">
        <v>0</v>
      </c>
      <c r="FH65" s="37" t="n">
        <v>0</v>
      </c>
      <c r="FI65" s="37" t="n">
        <v>0</v>
      </c>
      <c r="FJ65" s="37" t="n">
        <v>670</v>
      </c>
      <c r="FK65" s="37" t="n">
        <v>607</v>
      </c>
      <c r="FL65" s="37" t="n">
        <v>6</v>
      </c>
      <c r="FM65" s="37" t="n">
        <v>572</v>
      </c>
      <c r="FN65" s="37" t="n">
        <v>40</v>
      </c>
      <c r="FO65" s="37" t="n">
        <v>731</v>
      </c>
      <c r="FP65" s="37" t="n">
        <v>816</v>
      </c>
      <c r="FQ65" s="37" t="n">
        <v>3</v>
      </c>
      <c r="FR65" s="37" t="n">
        <v>564</v>
      </c>
      <c r="FS65" s="37" t="n">
        <v>45</v>
      </c>
      <c r="FT65" s="37" t="n">
        <v>394</v>
      </c>
      <c r="FU65" s="37" t="n">
        <v>341</v>
      </c>
      <c r="FV65" s="37" t="n">
        <v>5</v>
      </c>
      <c r="FW65" s="37" t="n">
        <v>187</v>
      </c>
      <c r="FX65" s="37" t="n">
        <v>7</v>
      </c>
      <c r="FY65" s="37" t="n">
        <v>626</v>
      </c>
      <c r="FZ65" s="37" t="n">
        <v>577</v>
      </c>
      <c r="GA65" s="37" t="n">
        <v>0</v>
      </c>
      <c r="GB65" s="37" t="n">
        <v>146</v>
      </c>
      <c r="GC65" s="37" t="n">
        <v>0</v>
      </c>
      <c r="GD65" s="37" t="n">
        <v>663</v>
      </c>
      <c r="GE65" s="37" t="n">
        <v>643</v>
      </c>
      <c r="GF65" s="37" t="n">
        <v>0</v>
      </c>
      <c r="GG65" s="37" t="n">
        <v>165</v>
      </c>
      <c r="GH65" s="37" t="n">
        <v>0</v>
      </c>
      <c r="GI65" s="37" t="n">
        <v>6</v>
      </c>
      <c r="GJ65" s="37" t="n">
        <v>0</v>
      </c>
      <c r="GK65" s="37" t="n">
        <v>0</v>
      </c>
      <c r="GL65" s="37" t="n">
        <v>0</v>
      </c>
      <c r="GM65" s="37" t="n">
        <v>0</v>
      </c>
      <c r="GN65" s="37" t="n">
        <v>1</v>
      </c>
      <c r="GO65" s="37" t="n">
        <v>0</v>
      </c>
      <c r="GP65" s="37" t="n">
        <v>0</v>
      </c>
      <c r="GQ65" s="37" t="n">
        <v>0</v>
      </c>
      <c r="GR65" s="37" t="n">
        <v>0</v>
      </c>
      <c r="GS65" s="37" t="n">
        <v>913</v>
      </c>
      <c r="GT65" s="37" t="n">
        <v>714</v>
      </c>
      <c r="GU65" s="37" t="n">
        <v>0</v>
      </c>
      <c r="GV65" s="37" t="n">
        <v>0</v>
      </c>
      <c r="GW65" s="37" t="n">
        <v>0</v>
      </c>
      <c r="GX65" s="37" t="n">
        <v>453</v>
      </c>
      <c r="GY65" s="37" t="n">
        <v>366</v>
      </c>
      <c r="GZ65" s="37" t="n">
        <v>0</v>
      </c>
      <c r="HA65" s="37" t="n">
        <v>0</v>
      </c>
      <c r="HB65" s="37" t="n">
        <v>0</v>
      </c>
      <c r="HC65" s="37" t="n">
        <v>24</v>
      </c>
      <c r="HD65" s="37" t="n">
        <v>0</v>
      </c>
      <c r="HE65" s="37" t="n">
        <v>0</v>
      </c>
      <c r="HF65" s="37" t="n">
        <v>0</v>
      </c>
      <c r="HG65" s="37" t="n">
        <v>0</v>
      </c>
      <c r="HH65" s="58" t="n">
        <f aca="false">(L65+N65)/B65</f>
        <v>0.857587989519156</v>
      </c>
      <c r="HI65" s="59" t="n">
        <f aca="false">(M65+N65)/B65</f>
        <v>0.80596275051342</v>
      </c>
      <c r="HJ65" s="40" t="n">
        <f aca="false">O65/(E65+F65+G65)</f>
        <v>0.553154313040279</v>
      </c>
      <c r="HK65" s="60" t="n">
        <f aca="false">P65/(F65+G65)</f>
        <v>0.165738220785848</v>
      </c>
      <c r="HL65" s="61" t="n">
        <f aca="false">L65/H65</f>
        <v>0.982875870544859</v>
      </c>
      <c r="HM65" s="62" t="n">
        <f aca="false">M65/I65</f>
        <v>0.895699181174974</v>
      </c>
      <c r="HN65" s="63" t="n">
        <f aca="false">N65/J65</f>
        <v>0.95</v>
      </c>
      <c r="HO65" s="64" t="n">
        <f aca="false">O65/K65</f>
        <v>0.712087131525986</v>
      </c>
      <c r="HP65" s="65" t="n">
        <f aca="false">(V65+AA65+AF65+FE65+X65+AC65+AH65+FG65)/G65</f>
        <v>1.10170807453416</v>
      </c>
      <c r="HQ65" s="65" t="n">
        <f aca="false">(W65+AB65+AG65+FF65+X65+AC65+AH65+FG65)/G65</f>
        <v>1.09006211180124</v>
      </c>
      <c r="HR65" s="65" t="n">
        <f aca="false">(Y65+AD65+AI65+FH65)/G65</f>
        <v>0.93944099378882</v>
      </c>
      <c r="HS65" s="65" t="n">
        <f aca="false">P65/G65</f>
        <v>1.21040372670807</v>
      </c>
      <c r="HT65" s="65" t="n">
        <f aca="false">(Q65+AK65+AP65+AU65+AZ65+BE65+BJ65+BO65+BT65+BY65+CD65+CN65+CS65+CX65+DC65+DH65+DM65+DR65+DW65+EB65+EG65+EK65+EP65+EU65+EZ65+FJ65+FO65+FT65+S65+AM65+AR65+AW65+BB65+BG65+BL65+BQ65+BV65+CA65+CF65+CP65+CU65+CZ65+DE65+DJ65+DO65+DT65+DY65+ED65+EI65+EM65+ER65+EW65+FB65+FL65+FQ65+FV65)/F65</f>
        <v>0.986154907370911</v>
      </c>
      <c r="HU65" s="65" t="n">
        <f aca="false">(R65+AL65+AQ65+AV65+BA65+BF65+BK65+BP65+BU65+BZ65+CE65+CO65+CT65+CY65+DD65+DI65+DN65+DS65+DX65+EC65+EH65+EL65+EQ65+EV65+FA65+FK65+FP65+FU65+S65+AM65+AR65+AW65+BB65+BG65+BL65+BQ65+BV65+CA65+CF65+CP65+CU65+CZ65+DE65+DJ65+DO65+DT65+DY65+ED65+EI65+EM65+ER65+EW65+FB65+FL65+FQ65+FV65)/F65</f>
        <v>0.946122388648009</v>
      </c>
      <c r="HV65" s="66" t="n">
        <f aca="false">(T65+AN65+AS65+AX65+BC65+BH65+BM65+BR65+BW65+CB65+CG65+CQ65+CV65+DA65+DF65+DK65+DP65+DU65+DZ65+EE65+EJ65+EN65+ES65+EX65+FC65+FM65+FR65+FW65)/F65</f>
        <v>0.553557351202207</v>
      </c>
      <c r="HW65" s="65" t="n">
        <f aca="false">(U65+AO65+AT65)/F65</f>
        <v>0.0470536066219945</v>
      </c>
      <c r="HX65" s="65" t="n">
        <f aca="false">(FY65+GD65)/E65</f>
        <v>0.878304715181248</v>
      </c>
      <c r="HY65" s="65" t="n">
        <f aca="false">(FZ65+GE65)/E65</f>
        <v>0.831289179612974</v>
      </c>
      <c r="HZ65" s="65" t="n">
        <f aca="false">(GB65+GG65)/E65</f>
        <v>0.211910602343963</v>
      </c>
      <c r="IA65" s="65" t="n">
        <f aca="false">(GI65+GN65+GS65+GX65)/D65</f>
        <v>0.744577006507592</v>
      </c>
      <c r="IB65" s="65" t="n">
        <f aca="false">(GJ65+GO65+GT65+GY65)/D65</f>
        <v>0.585683297180043</v>
      </c>
      <c r="IC65" s="46" t="n">
        <f aca="false">HC65/C65</f>
        <v>0.0425531914893617</v>
      </c>
      <c r="ID65" s="46" t="n">
        <f aca="false">HD65/C65</f>
        <v>0</v>
      </c>
    </row>
    <row r="66" s="48" customFormat="true" ht="13.8" hidden="false" customHeight="false" outlineLevel="0" collapsed="false">
      <c r="A66" s="49" t="s">
        <v>153</v>
      </c>
      <c r="B66" s="50" t="n">
        <v>7844</v>
      </c>
      <c r="C66" s="29" t="n">
        <v>140</v>
      </c>
      <c r="D66" s="51" t="n">
        <v>949.6</v>
      </c>
      <c r="E66" s="52" t="n">
        <v>783.6</v>
      </c>
      <c r="F66" s="53" t="n">
        <v>4703.8</v>
      </c>
      <c r="G66" s="54" t="n">
        <v>801</v>
      </c>
      <c r="H66" s="68" t="n">
        <v>6147</v>
      </c>
      <c r="I66" s="68" t="n">
        <v>6078</v>
      </c>
      <c r="J66" s="67" t="n">
        <v>85</v>
      </c>
      <c r="K66" s="67" t="n">
        <f aca="false">150+204+4880</f>
        <v>5234</v>
      </c>
      <c r="L66" s="35" t="n">
        <f aca="false">Q66+V66+AA66+AF66+AK66+AP66+AU66+AZ66+BE66+BJ66+BO66+BT66+BY66+CD66+CI66+CN66+CS66+CX66+DC66+DH66+DM66+DR66+DW66+EB66+EB66+EG66+EK66+EP66+EU66+EZ66+FE66+FJ66+FO66+FT66+FY66+GD66+GI66+GN66+GS66+GX66+HC66</f>
        <v>6248</v>
      </c>
      <c r="M66" s="35" t="n">
        <f aca="false">R66+W66+AB66+AG66+AL66+AQ66+AV66+BA66+BF66+BK66+BP66+BU66+BZ66+CE66+CJ66+CO66+CT66+DD66+DI66+DN66+DS66+DX66+EC66+EH66+EL66+EQ66+EV66+FA66+CY66+FK66+FP66+FU66+FZ66+GE66+FF66+GJ66+GO66+GT66+GY66+HD66</f>
        <v>5927</v>
      </c>
      <c r="N66" s="56" t="n">
        <v>85</v>
      </c>
      <c r="O66" s="57" t="n">
        <f aca="false">T66+Y66+AD66+AI66+DZ66+FH66+AN66+AS66+AX66+BC66+BH66+BM66+BR66+BW66+CB66+CG66+CL66+CQ66+CV66+DF66+DK66+DP66+DU66+EE66+EJ66+EN66+ES66+EX66+FC66+FM66+FR66+FW66+GB66+GG66+DA66+GL66+GQ66+GV66+HA66</f>
        <v>3197</v>
      </c>
      <c r="P66" s="57" t="n">
        <f aca="false">U66+Z66+AE66+AJ66+EA66+FI66+AO66+AT66+AY66+BD66+BI66+BN66+BS66+BX66+CC66+CH66+CM66+CR66+CW66+DG66+DL66+DQ66+DV66+EF66+EO66+ET66+EY66+FD66+FN66+FS66+FX66+GC66+GH66+DB66+GM66+GR66+GW66+HB66</f>
        <v>819</v>
      </c>
      <c r="Q66" s="37" t="n">
        <v>152</v>
      </c>
      <c r="R66" s="37" t="n">
        <v>129</v>
      </c>
      <c r="S66" s="37" t="n">
        <v>2</v>
      </c>
      <c r="T66" s="37" t="n">
        <v>88</v>
      </c>
      <c r="U66" s="37" t="n">
        <v>40</v>
      </c>
      <c r="V66" s="37" t="n">
        <v>140</v>
      </c>
      <c r="W66" s="37" t="n">
        <v>126</v>
      </c>
      <c r="X66" s="37" t="n">
        <v>0</v>
      </c>
      <c r="Y66" s="37" t="n">
        <v>108</v>
      </c>
      <c r="Z66" s="37" t="n">
        <v>42</v>
      </c>
      <c r="AA66" s="37" t="n">
        <v>265</v>
      </c>
      <c r="AB66" s="37" t="n">
        <v>254</v>
      </c>
      <c r="AC66" s="37" t="n">
        <v>1</v>
      </c>
      <c r="AD66" s="37" t="n">
        <v>280</v>
      </c>
      <c r="AE66" s="37" t="n">
        <v>100</v>
      </c>
      <c r="AF66" s="37" t="n">
        <v>386</v>
      </c>
      <c r="AG66" s="37" t="n">
        <v>389</v>
      </c>
      <c r="AH66" s="37" t="n">
        <v>1</v>
      </c>
      <c r="AI66" s="37" t="n">
        <v>350</v>
      </c>
      <c r="AJ66" s="37" t="n">
        <v>178</v>
      </c>
      <c r="AK66" s="37" t="n">
        <v>171</v>
      </c>
      <c r="AL66" s="37" t="n">
        <v>180</v>
      </c>
      <c r="AM66" s="37" t="n">
        <v>0</v>
      </c>
      <c r="AN66" s="37" t="n">
        <v>222</v>
      </c>
      <c r="AO66" s="37" t="n">
        <v>94</v>
      </c>
      <c r="AP66" s="37" t="n">
        <v>248</v>
      </c>
      <c r="AQ66" s="37" t="n">
        <v>258</v>
      </c>
      <c r="AR66" s="37" t="n">
        <v>1</v>
      </c>
      <c r="AS66" s="37" t="n">
        <v>256</v>
      </c>
      <c r="AT66" s="37" t="n">
        <v>78</v>
      </c>
      <c r="AU66" s="37" t="n">
        <v>253</v>
      </c>
      <c r="AV66" s="37" t="n">
        <v>257</v>
      </c>
      <c r="AW66" s="37" t="n">
        <v>24</v>
      </c>
      <c r="AX66" s="37" t="n">
        <v>237</v>
      </c>
      <c r="AY66" s="37" t="n">
        <v>85</v>
      </c>
      <c r="AZ66" s="37" t="n">
        <v>368</v>
      </c>
      <c r="BA66" s="37" t="n">
        <v>363</v>
      </c>
      <c r="BB66" s="37" t="n">
        <v>50</v>
      </c>
      <c r="BC66" s="37" t="n">
        <v>308</v>
      </c>
      <c r="BD66" s="37" t="n">
        <v>90</v>
      </c>
      <c r="BE66" s="37" t="n">
        <v>439</v>
      </c>
      <c r="BF66" s="37" t="n">
        <v>450</v>
      </c>
      <c r="BG66" s="37" t="n">
        <v>1</v>
      </c>
      <c r="BH66" s="37" t="n">
        <v>305</v>
      </c>
      <c r="BI66" s="37" t="n">
        <v>33</v>
      </c>
      <c r="BJ66" s="37" t="n">
        <v>410</v>
      </c>
      <c r="BK66" s="37" t="n">
        <v>425</v>
      </c>
      <c r="BL66" s="37" t="n">
        <v>0</v>
      </c>
      <c r="BM66" s="37" t="n">
        <v>280</v>
      </c>
      <c r="BN66" s="37" t="n">
        <v>41</v>
      </c>
      <c r="BO66" s="37" t="n">
        <v>130</v>
      </c>
      <c r="BP66" s="37" t="n">
        <v>115</v>
      </c>
      <c r="BQ66" s="37" t="n">
        <v>0</v>
      </c>
      <c r="BR66" s="37" t="n">
        <v>7</v>
      </c>
      <c r="BS66" s="37" t="n">
        <v>0</v>
      </c>
      <c r="BT66" s="37" t="n">
        <v>0</v>
      </c>
      <c r="BU66" s="37" t="n">
        <v>4</v>
      </c>
      <c r="BV66" s="37" t="n">
        <v>0</v>
      </c>
      <c r="BW66" s="37" t="n">
        <v>0</v>
      </c>
      <c r="BX66" s="37" t="n">
        <v>0</v>
      </c>
      <c r="BY66" s="37" t="n">
        <v>0</v>
      </c>
      <c r="BZ66" s="37" t="n">
        <v>0</v>
      </c>
      <c r="CA66" s="37" t="n">
        <v>0</v>
      </c>
      <c r="CB66" s="37" t="n">
        <v>0</v>
      </c>
      <c r="CC66" s="37" t="n">
        <v>0</v>
      </c>
      <c r="CD66" s="37" t="n">
        <v>0</v>
      </c>
      <c r="CE66" s="37" t="n">
        <v>0</v>
      </c>
      <c r="CF66" s="37" t="n">
        <v>0</v>
      </c>
      <c r="CG66" s="37" t="n">
        <v>0</v>
      </c>
      <c r="CH66" s="37" t="n">
        <v>0</v>
      </c>
      <c r="CI66" s="37" t="n">
        <v>0</v>
      </c>
      <c r="CJ66" s="37" t="n">
        <v>0</v>
      </c>
      <c r="CK66" s="37" t="n">
        <v>0</v>
      </c>
      <c r="CL66" s="37" t="n">
        <v>0</v>
      </c>
      <c r="CM66" s="37" t="n">
        <v>0</v>
      </c>
      <c r="CN66" s="37" t="n">
        <v>0</v>
      </c>
      <c r="CO66" s="37" t="n">
        <v>0</v>
      </c>
      <c r="CP66" s="37" t="n">
        <v>0</v>
      </c>
      <c r="CQ66" s="37" t="n">
        <v>0</v>
      </c>
      <c r="CR66" s="37" t="n">
        <v>0</v>
      </c>
      <c r="CS66" s="37" t="n">
        <v>62</v>
      </c>
      <c r="CT66" s="37" t="n">
        <v>55</v>
      </c>
      <c r="CU66" s="37" t="n">
        <v>2</v>
      </c>
      <c r="CV66" s="37" t="n">
        <v>0</v>
      </c>
      <c r="CW66" s="37" t="n">
        <v>0</v>
      </c>
      <c r="CX66" s="37" t="n">
        <v>42</v>
      </c>
      <c r="CY66" s="37" t="n">
        <v>5</v>
      </c>
      <c r="CZ66" s="37" t="n">
        <v>0</v>
      </c>
      <c r="DA66" s="37" t="n">
        <v>0</v>
      </c>
      <c r="DB66" s="37" t="n">
        <v>0</v>
      </c>
      <c r="DC66" s="37" t="n">
        <v>54</v>
      </c>
      <c r="DD66" s="37" t="n">
        <v>48</v>
      </c>
      <c r="DE66" s="37" t="n">
        <v>0</v>
      </c>
      <c r="DF66" s="37" t="n">
        <v>0</v>
      </c>
      <c r="DG66" s="37" t="n">
        <v>0</v>
      </c>
      <c r="DH66" s="37" t="n">
        <v>12</v>
      </c>
      <c r="DI66" s="37" t="n">
        <v>12</v>
      </c>
      <c r="DJ66" s="37" t="n">
        <v>0</v>
      </c>
      <c r="DK66" s="37" t="n">
        <v>0</v>
      </c>
      <c r="DL66" s="37" t="n">
        <v>0</v>
      </c>
      <c r="DM66" s="37" t="n">
        <v>0</v>
      </c>
      <c r="DN66" s="37" t="n">
        <v>0</v>
      </c>
      <c r="DO66" s="37" t="n">
        <v>0</v>
      </c>
      <c r="DP66" s="37" t="n">
        <v>0</v>
      </c>
      <c r="DQ66" s="37" t="n">
        <v>0</v>
      </c>
      <c r="DR66" s="37" t="n">
        <v>0</v>
      </c>
      <c r="DS66" s="37" t="n">
        <v>0</v>
      </c>
      <c r="DT66" s="37" t="n">
        <v>0</v>
      </c>
      <c r="DU66" s="37" t="n">
        <v>0</v>
      </c>
      <c r="DV66" s="37" t="n">
        <v>0</v>
      </c>
      <c r="DW66" s="37" t="n">
        <v>384</v>
      </c>
      <c r="DX66" s="37" t="n">
        <v>376</v>
      </c>
      <c r="DY66" s="37" t="n">
        <v>3</v>
      </c>
      <c r="DZ66" s="37" t="n">
        <v>4</v>
      </c>
      <c r="EA66" s="37" t="n">
        <v>0</v>
      </c>
      <c r="EB66" s="37" t="n">
        <v>0</v>
      </c>
      <c r="EC66" s="37" t="n">
        <v>0</v>
      </c>
      <c r="ED66" s="37" t="n">
        <v>0</v>
      </c>
      <c r="EE66" s="37" t="n">
        <v>0</v>
      </c>
      <c r="EF66" s="37" t="n">
        <v>0</v>
      </c>
      <c r="EG66" s="37" t="n">
        <v>7</v>
      </c>
      <c r="EH66" s="37" t="n">
        <v>7</v>
      </c>
      <c r="EI66" s="37" t="n">
        <v>0</v>
      </c>
      <c r="EJ66" s="37" t="n">
        <v>0</v>
      </c>
      <c r="EK66" s="37" t="n">
        <v>10</v>
      </c>
      <c r="EL66" s="37" t="n">
        <v>10</v>
      </c>
      <c r="EM66" s="37" t="n">
        <v>0</v>
      </c>
      <c r="EN66" s="37" t="n">
        <v>0</v>
      </c>
      <c r="EO66" s="37" t="n">
        <v>0</v>
      </c>
      <c r="EP66" s="37" t="n">
        <v>0</v>
      </c>
      <c r="EQ66" s="37" t="n">
        <v>0</v>
      </c>
      <c r="ER66" s="37" t="n">
        <v>0</v>
      </c>
      <c r="ES66" s="37" t="n">
        <v>0</v>
      </c>
      <c r="ET66" s="37" t="n">
        <v>0</v>
      </c>
      <c r="EU66" s="37" t="n">
        <v>0</v>
      </c>
      <c r="EV66" s="37" t="n">
        <v>0</v>
      </c>
      <c r="EW66" s="37" t="n">
        <v>0</v>
      </c>
      <c r="EX66" s="37" t="n">
        <v>0</v>
      </c>
      <c r="EY66" s="37" t="n">
        <v>0</v>
      </c>
      <c r="EZ66" s="37" t="n">
        <v>18</v>
      </c>
      <c r="FA66" s="37" t="n">
        <v>15</v>
      </c>
      <c r="FB66" s="37" t="n">
        <v>0</v>
      </c>
      <c r="FC66" s="37" t="n">
        <v>0</v>
      </c>
      <c r="FD66" s="37" t="n">
        <v>0</v>
      </c>
      <c r="FE66" s="37" t="n">
        <v>0</v>
      </c>
      <c r="FF66" s="37" t="n">
        <v>0</v>
      </c>
      <c r="FG66" s="37" t="n">
        <v>0</v>
      </c>
      <c r="FH66" s="37" t="n">
        <v>0</v>
      </c>
      <c r="FI66" s="37" t="n">
        <v>0</v>
      </c>
      <c r="FJ66" s="37" t="n">
        <v>402</v>
      </c>
      <c r="FK66" s="37" t="n">
        <v>359</v>
      </c>
      <c r="FL66" s="37" t="n">
        <v>0</v>
      </c>
      <c r="FM66" s="37" t="n">
        <v>269</v>
      </c>
      <c r="FN66" s="37" t="n">
        <v>21</v>
      </c>
      <c r="FO66" s="37" t="n">
        <v>449</v>
      </c>
      <c r="FP66" s="37" t="n">
        <v>420</v>
      </c>
      <c r="FQ66" s="37" t="n">
        <v>0</v>
      </c>
      <c r="FR66" s="37" t="n">
        <v>259</v>
      </c>
      <c r="FS66" s="37" t="n">
        <v>14</v>
      </c>
      <c r="FT66" s="37" t="n">
        <v>221</v>
      </c>
      <c r="FU66" s="37" t="n">
        <v>225</v>
      </c>
      <c r="FV66" s="37" t="n">
        <v>0</v>
      </c>
      <c r="FW66" s="37" t="n">
        <v>86</v>
      </c>
      <c r="FX66" s="37" t="n">
        <v>3</v>
      </c>
      <c r="FY66" s="37" t="n">
        <v>391</v>
      </c>
      <c r="FZ66" s="37" t="n">
        <v>385</v>
      </c>
      <c r="GA66" s="37" t="n">
        <v>11</v>
      </c>
      <c r="GB66" s="37" t="n">
        <v>92</v>
      </c>
      <c r="GC66" s="37" t="n">
        <v>0</v>
      </c>
      <c r="GD66" s="37" t="n">
        <v>432</v>
      </c>
      <c r="GE66" s="37" t="n">
        <v>376</v>
      </c>
      <c r="GF66" s="37" t="n">
        <v>1</v>
      </c>
      <c r="GG66" s="37" t="n">
        <v>46</v>
      </c>
      <c r="GH66" s="37" t="n">
        <v>0</v>
      </c>
      <c r="GI66" s="37" t="n">
        <v>6</v>
      </c>
      <c r="GJ66" s="37" t="n">
        <v>0</v>
      </c>
      <c r="GK66" s="37" t="n">
        <v>0</v>
      </c>
      <c r="GL66" s="37" t="n">
        <v>0</v>
      </c>
      <c r="GM66" s="37" t="n">
        <v>0</v>
      </c>
      <c r="GN66" s="37" t="n">
        <v>2</v>
      </c>
      <c r="GO66" s="37" t="n">
        <v>11</v>
      </c>
      <c r="GP66" s="37" t="n">
        <v>0</v>
      </c>
      <c r="GQ66" s="37" t="n">
        <v>0</v>
      </c>
      <c r="GR66" s="37" t="n">
        <v>0</v>
      </c>
      <c r="GS66" s="37" t="n">
        <v>445</v>
      </c>
      <c r="GT66" s="37" t="n">
        <v>451</v>
      </c>
      <c r="GU66" s="37" t="n">
        <v>0</v>
      </c>
      <c r="GV66" s="37" t="n">
        <v>0</v>
      </c>
      <c r="GW66" s="37" t="n">
        <v>0</v>
      </c>
      <c r="GX66" s="37" t="n">
        <v>349</v>
      </c>
      <c r="GY66" s="37" t="n">
        <v>222</v>
      </c>
      <c r="GZ66" s="37" t="n">
        <v>0</v>
      </c>
      <c r="HA66" s="37" t="n">
        <v>0</v>
      </c>
      <c r="HB66" s="37" t="n">
        <v>0</v>
      </c>
      <c r="HC66" s="37" t="n">
        <v>0</v>
      </c>
      <c r="HD66" s="37" t="n">
        <v>0</v>
      </c>
      <c r="HE66" s="37" t="n">
        <v>0</v>
      </c>
      <c r="HF66" s="37" t="n">
        <v>0</v>
      </c>
      <c r="HG66" s="37" t="n">
        <v>0</v>
      </c>
      <c r="HH66" s="58" t="n">
        <f aca="false">(L66+N66)/B66</f>
        <v>0.807368689444161</v>
      </c>
      <c r="HI66" s="59" t="n">
        <f aca="false">(M66+N66)/B66</f>
        <v>0.766445690973993</v>
      </c>
      <c r="HJ66" s="40" t="n">
        <f aca="false">O66/(E66+F66+G66)</f>
        <v>0.508396412441957</v>
      </c>
      <c r="HK66" s="60" t="n">
        <f aca="false">P66/(F66+G66)</f>
        <v>0.148779247202442</v>
      </c>
      <c r="HL66" s="61" t="n">
        <f aca="false">L66/H66</f>
        <v>1.01643077924191</v>
      </c>
      <c r="HM66" s="62" t="n">
        <f aca="false">M66/I66</f>
        <v>0.975156301414939</v>
      </c>
      <c r="HN66" s="63" t="n">
        <f aca="false">N66/J66</f>
        <v>1</v>
      </c>
      <c r="HO66" s="64" t="n">
        <f aca="false">O66/K66</f>
        <v>0.610813909056171</v>
      </c>
      <c r="HP66" s="65" t="n">
        <f aca="false">(V66+AA66+AF66+FE66+X66+AC66+AH66+FG66)/G66</f>
        <v>0.990012484394507</v>
      </c>
      <c r="HQ66" s="65" t="n">
        <f aca="false">(W66+AB66+AG66+FF66+X66+AC66+AH66+FG66)/G66</f>
        <v>0.962546816479401</v>
      </c>
      <c r="HR66" s="65" t="n">
        <f aca="false">(Y66+AD66+AI66+FH66)/G66</f>
        <v>0.921348314606742</v>
      </c>
      <c r="HS66" s="65" t="n">
        <f aca="false">P66/G66</f>
        <v>1.02247191011236</v>
      </c>
      <c r="HT66" s="65" t="n">
        <f aca="false">(Q66+AK66+AP66+AU66+AZ66+BE66+BJ66+BO66+BT66+BY66+CD66+CN66+CS66+CX66+DC66+DH66+DM66+DR66+DW66+EB66+EG66+EK66+EP66+EU66+EZ66+FJ66+FO66+FT66+S66+AM66+AR66+AW66+BB66+BG66+BL66+BQ66+BV66+CA66+CF66+CP66+CU66+CZ66+DE66+DJ66+DO66+DT66+DY66+ED66+EI66+EM66+ER66+EW66+FB66+FL66+FQ66+FV66)/F66</f>
        <v>0.832305795314427</v>
      </c>
      <c r="HU66" s="65" t="n">
        <f aca="false">(R66+AL66+AQ66+AV66+BA66+BF66+BK66+BP66+BU66+BZ66+CE66+CO66+CT66+CY66+DD66+DI66+DN66+DS66+DX66+EC66+EH66+EL66+EQ66+EV66+FA66+FK66+FP66+FU66+S66+AM66+AR66+AW66+BB66+BG66+BL66+BQ66+BV66+CA66+CF66+CP66+CU66+CZ66+DE66+DJ66+DO66+DT66+DY66+ED66+EI66+EM66+ER66+EW66+FB66+FL66+FQ66+FV66)/F66</f>
        <v>0.807007100642034</v>
      </c>
      <c r="HV66" s="66" t="n">
        <f aca="false">(T66+AN66+AS66+AX66+BC66+BH66+BM66+BR66+BW66+CB66+CG66+CQ66+CV66+DA66+DF66+DK66+DP66+DU66+DZ66+EE66+EJ66+EN66+ES66+EX66+FC66+FM66+FR66+FW66)/F66</f>
        <v>0.493430843148093</v>
      </c>
      <c r="HW66" s="65" t="n">
        <f aca="false">(U66+AO66+AT66)/F66</f>
        <v>0.0450699434499766</v>
      </c>
      <c r="HX66" s="65" t="n">
        <f aca="false">(FY66+GD66)/E66</f>
        <v>1.05028075548749</v>
      </c>
      <c r="HY66" s="65" t="n">
        <f aca="false">(FZ66+GE66)/E66</f>
        <v>0.971158754466564</v>
      </c>
      <c r="HZ66" s="65" t="n">
        <f aca="false">(GB66+GG66)/E66</f>
        <v>0.176110260336907</v>
      </c>
      <c r="IA66" s="65" t="n">
        <f aca="false">(GI66+GN66+GS66+GX66)/D66</f>
        <v>0.844566133108677</v>
      </c>
      <c r="IB66" s="65" t="n">
        <f aca="false">(GJ66+GO66+GT66+GY66)/D66</f>
        <v>0.720303285593934</v>
      </c>
      <c r="IC66" s="46" t="n">
        <f aca="false">HC66/C66</f>
        <v>0</v>
      </c>
      <c r="ID66" s="46" t="n">
        <f aca="false">HD66/C66</f>
        <v>0</v>
      </c>
    </row>
    <row r="67" s="48" customFormat="true" ht="13.8" hidden="false" customHeight="false" outlineLevel="0" collapsed="false">
      <c r="A67" s="49" t="s">
        <v>154</v>
      </c>
      <c r="B67" s="50" t="n">
        <v>3923</v>
      </c>
      <c r="C67" s="29" t="n">
        <v>253</v>
      </c>
      <c r="D67" s="51" t="n">
        <v>439.2</v>
      </c>
      <c r="E67" s="52" t="n">
        <v>386.4</v>
      </c>
      <c r="F67" s="53" t="n">
        <v>2284.4</v>
      </c>
      <c r="G67" s="54" t="n">
        <v>654</v>
      </c>
      <c r="H67" s="68" t="n">
        <v>4350</v>
      </c>
      <c r="I67" s="68" t="n">
        <v>4400</v>
      </c>
      <c r="J67" s="67" t="n">
        <v>35</v>
      </c>
      <c r="K67" s="67" t="n">
        <v>2371</v>
      </c>
      <c r="L67" s="35" t="n">
        <f aca="false">Q67+V67+AA67+AF67+AK67+AP67+AU67+AZ67+BE67+BJ67+BO67+BT67+BY67+CD67+CI67+CN67+CS67+CX67+DC67+DH67+DM67+DR67+DW67+EB67+EB67+EG67+EK67+EP67+EU67+EZ67+FE67+FJ67+FO67+FT67+FY67+GD67+GI67+GN67+GS67+GX67+HC67</f>
        <v>3634</v>
      </c>
      <c r="M67" s="35" t="n">
        <f aca="false">R67+W67+AB67+AG67+AL67+AQ67+AV67+BA67+BF67+BK67+BP67+BU67+BZ67+CE67+CJ67+CO67+CT67+DD67+DI67+DN67+DS67+DX67+EC67+EH67+EL67+EQ67+EV67+FA67+CY67+FK67+FP67+FU67+FZ67+GE67+FF67+GJ67+GO67+GT67+GY67+HD67</f>
        <v>3492</v>
      </c>
      <c r="N67" s="56" t="n">
        <v>35</v>
      </c>
      <c r="O67" s="57" t="n">
        <f aca="false">T67+Y67+AD67+AI67+DZ67+FH67+AN67+AS67+AX67+BC67+BH67+BM67+BR67+BW67+CB67+CG67+CL67+CQ67+CV67+DF67+DK67+DP67+DU67+EE67+EJ67+EN67+ES67+EX67+FC67+FM67+FR67+FW67+GB67+GG67+DA67+GL67+GQ67+GV67+HA67</f>
        <v>2268</v>
      </c>
      <c r="P67" s="57" t="n">
        <f aca="false">U67+Z67+AE67+AJ67+EA67+FI67+AO67+AT67+AY67+BD67+BI67+BN67+BS67+BX67+CC67+CH67+CM67+CR67+CW67+DG67+DL67+DQ67+DV67+EF67+EO67+ET67+EY67+FD67+FN67+FS67+FX67+GC67+GH67+DB67+GM67+GR67+GW67+HB67</f>
        <v>752</v>
      </c>
      <c r="Q67" s="37" t="n">
        <v>131</v>
      </c>
      <c r="R67" s="37" t="n">
        <v>128</v>
      </c>
      <c r="S67" s="37" t="n">
        <v>0</v>
      </c>
      <c r="T67" s="37" t="n">
        <v>121</v>
      </c>
      <c r="U67" s="37" t="n">
        <v>61</v>
      </c>
      <c r="V67" s="37" t="n">
        <v>93</v>
      </c>
      <c r="W67" s="37" t="n">
        <v>91</v>
      </c>
      <c r="X67" s="37" t="n">
        <v>0</v>
      </c>
      <c r="Y67" s="37" t="n">
        <v>82</v>
      </c>
      <c r="Z67" s="37" t="n">
        <v>50</v>
      </c>
      <c r="AA67" s="37" t="n">
        <v>176</v>
      </c>
      <c r="AB67" s="37" t="n">
        <v>175</v>
      </c>
      <c r="AC67" s="37" t="n">
        <v>0</v>
      </c>
      <c r="AD67" s="37" t="n">
        <v>162</v>
      </c>
      <c r="AE67" s="37" t="n">
        <v>103</v>
      </c>
      <c r="AF67" s="37" t="n">
        <v>252</v>
      </c>
      <c r="AG67" s="37" t="n">
        <v>258</v>
      </c>
      <c r="AH67" s="37" t="n">
        <v>0</v>
      </c>
      <c r="AI67" s="37" t="n">
        <v>224</v>
      </c>
      <c r="AJ67" s="37" t="n">
        <v>173</v>
      </c>
      <c r="AK67" s="37" t="n">
        <v>121</v>
      </c>
      <c r="AL67" s="37" t="n">
        <v>113</v>
      </c>
      <c r="AM67" s="37" t="n">
        <v>2</v>
      </c>
      <c r="AN67" s="37" t="n">
        <v>105</v>
      </c>
      <c r="AO67" s="37" t="n">
        <v>87</v>
      </c>
      <c r="AP67" s="37" t="n">
        <v>129</v>
      </c>
      <c r="AQ67" s="37" t="n">
        <v>128</v>
      </c>
      <c r="AR67" s="37" t="n">
        <v>3</v>
      </c>
      <c r="AS67" s="37" t="n">
        <v>134</v>
      </c>
      <c r="AT67" s="37" t="n">
        <v>76</v>
      </c>
      <c r="AU67" s="37" t="n">
        <v>158</v>
      </c>
      <c r="AV67" s="37" t="n">
        <v>144</v>
      </c>
      <c r="AW67" s="37" t="n">
        <v>11</v>
      </c>
      <c r="AX67" s="37" t="n">
        <v>125</v>
      </c>
      <c r="AY67" s="37" t="n">
        <v>54</v>
      </c>
      <c r="AZ67" s="37" t="n">
        <v>195</v>
      </c>
      <c r="BA67" s="37" t="n">
        <v>193</v>
      </c>
      <c r="BB67" s="37" t="n">
        <v>12</v>
      </c>
      <c r="BC67" s="37" t="n">
        <v>147</v>
      </c>
      <c r="BD67" s="37" t="n">
        <v>48</v>
      </c>
      <c r="BE67" s="37" t="n">
        <v>198</v>
      </c>
      <c r="BF67" s="37" t="n">
        <v>191</v>
      </c>
      <c r="BG67" s="37" t="n">
        <v>6</v>
      </c>
      <c r="BH67" s="37" t="n">
        <v>137</v>
      </c>
      <c r="BI67" s="37" t="n">
        <v>37</v>
      </c>
      <c r="BJ67" s="37" t="n">
        <v>174</v>
      </c>
      <c r="BK67" s="37" t="n">
        <v>196</v>
      </c>
      <c r="BL67" s="37" t="n">
        <v>0</v>
      </c>
      <c r="BM67" s="37" t="n">
        <v>137</v>
      </c>
      <c r="BN67" s="37" t="n">
        <v>23</v>
      </c>
      <c r="BO67" s="37" t="n">
        <v>133</v>
      </c>
      <c r="BP67" s="37" t="n">
        <v>100</v>
      </c>
      <c r="BQ67" s="37" t="n">
        <v>0</v>
      </c>
      <c r="BR67" s="37" t="n">
        <v>106</v>
      </c>
      <c r="BS67" s="37" t="n">
        <v>0</v>
      </c>
      <c r="BT67" s="37" t="n">
        <v>0</v>
      </c>
      <c r="BU67" s="37" t="n">
        <v>0</v>
      </c>
      <c r="BV67" s="37" t="n">
        <v>0</v>
      </c>
      <c r="BW67" s="37" t="n">
        <v>0</v>
      </c>
      <c r="BX67" s="37" t="n">
        <v>0</v>
      </c>
      <c r="BY67" s="37" t="n">
        <v>0</v>
      </c>
      <c r="BZ67" s="37" t="n">
        <v>0</v>
      </c>
      <c r="CA67" s="37" t="n">
        <v>0</v>
      </c>
      <c r="CB67" s="37" t="n">
        <v>0</v>
      </c>
      <c r="CC67" s="37" t="n">
        <v>0</v>
      </c>
      <c r="CD67" s="37" t="n">
        <v>0</v>
      </c>
      <c r="CE67" s="37" t="n">
        <v>0</v>
      </c>
      <c r="CF67" s="37" t="n">
        <v>0</v>
      </c>
      <c r="CG67" s="37" t="n">
        <v>0</v>
      </c>
      <c r="CH67" s="37" t="n">
        <v>0</v>
      </c>
      <c r="CI67" s="37" t="n">
        <v>0</v>
      </c>
      <c r="CJ67" s="37" t="n">
        <v>0</v>
      </c>
      <c r="CK67" s="37" t="n">
        <v>0</v>
      </c>
      <c r="CL67" s="37" t="n">
        <v>0</v>
      </c>
      <c r="CM67" s="37" t="n">
        <v>0</v>
      </c>
      <c r="CN67" s="37" t="n">
        <v>0</v>
      </c>
      <c r="CO67" s="37" t="n">
        <v>0</v>
      </c>
      <c r="CP67" s="37" t="n">
        <v>0</v>
      </c>
      <c r="CQ67" s="37" t="n">
        <v>0</v>
      </c>
      <c r="CR67" s="37" t="n">
        <v>0</v>
      </c>
      <c r="CS67" s="37" t="n">
        <v>13</v>
      </c>
      <c r="CT67" s="37" t="n">
        <v>2</v>
      </c>
      <c r="CU67" s="37" t="n">
        <v>0</v>
      </c>
      <c r="CV67" s="37" t="n">
        <v>0</v>
      </c>
      <c r="CW67" s="37" t="n">
        <v>0</v>
      </c>
      <c r="CX67" s="37" t="n">
        <v>2</v>
      </c>
      <c r="CY67" s="37" t="n">
        <v>0</v>
      </c>
      <c r="CZ67" s="37" t="n">
        <v>0</v>
      </c>
      <c r="DA67" s="37" t="n">
        <v>0</v>
      </c>
      <c r="DB67" s="37" t="n">
        <v>0</v>
      </c>
      <c r="DC67" s="37" t="n">
        <v>19</v>
      </c>
      <c r="DD67" s="37" t="n">
        <v>35</v>
      </c>
      <c r="DE67" s="37" t="n">
        <v>0</v>
      </c>
      <c r="DF67" s="37" t="n">
        <v>1</v>
      </c>
      <c r="DG67" s="37" t="n">
        <v>0</v>
      </c>
      <c r="DH67" s="37" t="n">
        <v>2</v>
      </c>
      <c r="DI67" s="37" t="n">
        <v>1</v>
      </c>
      <c r="DJ67" s="37" t="n">
        <v>0</v>
      </c>
      <c r="DK67" s="37" t="n">
        <v>0</v>
      </c>
      <c r="DL67" s="37" t="n">
        <v>0</v>
      </c>
      <c r="DM67" s="37" t="n">
        <v>0</v>
      </c>
      <c r="DN67" s="37" t="n">
        <v>0</v>
      </c>
      <c r="DO67" s="37" t="n">
        <v>0</v>
      </c>
      <c r="DP67" s="37" t="n">
        <v>0</v>
      </c>
      <c r="DQ67" s="37" t="n">
        <v>0</v>
      </c>
      <c r="DR67" s="37" t="n">
        <v>0</v>
      </c>
      <c r="DS67" s="37" t="n">
        <v>0</v>
      </c>
      <c r="DT67" s="37" t="n">
        <v>0</v>
      </c>
      <c r="DU67" s="37" t="n">
        <v>3</v>
      </c>
      <c r="DV67" s="37" t="n">
        <v>0</v>
      </c>
      <c r="DW67" s="37" t="n">
        <v>177</v>
      </c>
      <c r="DX67" s="37" t="n">
        <v>163</v>
      </c>
      <c r="DY67" s="37" t="n">
        <v>0</v>
      </c>
      <c r="DZ67" s="37" t="n">
        <v>82</v>
      </c>
      <c r="EA67" s="37" t="n">
        <v>0</v>
      </c>
      <c r="EB67" s="37" t="n">
        <v>23</v>
      </c>
      <c r="EC67" s="37" t="n">
        <v>10</v>
      </c>
      <c r="ED67" s="37" t="n">
        <v>0</v>
      </c>
      <c r="EE67" s="37" t="n">
        <v>11</v>
      </c>
      <c r="EF67" s="37" t="n">
        <v>0</v>
      </c>
      <c r="EG67" s="37" t="n">
        <v>18</v>
      </c>
      <c r="EH67" s="37" t="n">
        <v>14</v>
      </c>
      <c r="EI67" s="37" t="n">
        <v>0</v>
      </c>
      <c r="EJ67" s="37" t="n">
        <v>0</v>
      </c>
      <c r="EK67" s="37" t="n">
        <v>4</v>
      </c>
      <c r="EL67" s="37" t="n">
        <v>4</v>
      </c>
      <c r="EM67" s="37" t="n">
        <v>0</v>
      </c>
      <c r="EN67" s="37" t="n">
        <v>2</v>
      </c>
      <c r="EO67" s="37" t="n">
        <v>0</v>
      </c>
      <c r="EP67" s="37" t="n">
        <v>0</v>
      </c>
      <c r="EQ67" s="37" t="n">
        <v>0</v>
      </c>
      <c r="ER67" s="37" t="n">
        <v>0</v>
      </c>
      <c r="ES67" s="37" t="n">
        <v>0</v>
      </c>
      <c r="ET67" s="37" t="n">
        <v>0</v>
      </c>
      <c r="EU67" s="37" t="n">
        <v>3</v>
      </c>
      <c r="EV67" s="37" t="n">
        <v>2</v>
      </c>
      <c r="EW67" s="37" t="n">
        <v>1</v>
      </c>
      <c r="EX67" s="37" t="n">
        <v>1</v>
      </c>
      <c r="EY67" s="37" t="n">
        <v>0</v>
      </c>
      <c r="EZ67" s="37" t="n">
        <v>27</v>
      </c>
      <c r="FA67" s="37" t="n">
        <v>19</v>
      </c>
      <c r="FB67" s="37" t="n">
        <v>0</v>
      </c>
      <c r="FC67" s="37" t="n">
        <v>13</v>
      </c>
      <c r="FD67" s="37" t="n">
        <v>0</v>
      </c>
      <c r="FE67" s="37" t="n">
        <v>0</v>
      </c>
      <c r="FF67" s="37" t="n">
        <v>0</v>
      </c>
      <c r="FG67" s="37" t="n">
        <v>0</v>
      </c>
      <c r="FH67" s="37" t="n">
        <v>0</v>
      </c>
      <c r="FI67" s="37" t="n">
        <v>0</v>
      </c>
      <c r="FJ67" s="37" t="n">
        <v>227</v>
      </c>
      <c r="FK67" s="37" t="n">
        <v>218</v>
      </c>
      <c r="FL67" s="37" t="n">
        <v>0</v>
      </c>
      <c r="FM67" s="37" t="n">
        <v>148</v>
      </c>
      <c r="FN67" s="37" t="n">
        <v>22</v>
      </c>
      <c r="FO67" s="37" t="n">
        <v>290</v>
      </c>
      <c r="FP67" s="37" t="n">
        <v>306</v>
      </c>
      <c r="FQ67" s="37" t="n">
        <v>0</v>
      </c>
      <c r="FR67" s="37" t="n">
        <v>174</v>
      </c>
      <c r="FS67" s="37" t="n">
        <v>14</v>
      </c>
      <c r="FT67" s="37" t="n">
        <v>150</v>
      </c>
      <c r="FU67" s="37" t="n">
        <v>144</v>
      </c>
      <c r="FV67" s="37" t="n">
        <v>0</v>
      </c>
      <c r="FW67" s="37" t="n">
        <v>100</v>
      </c>
      <c r="FX67" s="37" t="n">
        <v>4</v>
      </c>
      <c r="FY67" s="37" t="n">
        <v>251</v>
      </c>
      <c r="FZ67" s="37" t="n">
        <v>267</v>
      </c>
      <c r="GA67" s="37" t="n">
        <v>0</v>
      </c>
      <c r="GB67" s="37" t="n">
        <v>160</v>
      </c>
      <c r="GC67" s="37" t="n">
        <v>0</v>
      </c>
      <c r="GD67" s="37" t="n">
        <v>178</v>
      </c>
      <c r="GE67" s="37" t="n">
        <v>185</v>
      </c>
      <c r="GF67" s="37" t="n">
        <v>0</v>
      </c>
      <c r="GG67" s="37" t="n">
        <v>93</v>
      </c>
      <c r="GH67" s="37" t="n">
        <v>0</v>
      </c>
      <c r="GI67" s="37" t="n">
        <v>19</v>
      </c>
      <c r="GJ67" s="37" t="n">
        <v>11</v>
      </c>
      <c r="GK67" s="37" t="n">
        <v>0</v>
      </c>
      <c r="GL67" s="37" t="n">
        <v>0</v>
      </c>
      <c r="GM67" s="37" t="n">
        <v>0</v>
      </c>
      <c r="GN67" s="37" t="n">
        <v>19</v>
      </c>
      <c r="GO67" s="37" t="n">
        <v>7</v>
      </c>
      <c r="GP67" s="37" t="n">
        <v>0</v>
      </c>
      <c r="GQ67" s="37" t="n">
        <v>0</v>
      </c>
      <c r="GR67" s="37" t="n">
        <v>0</v>
      </c>
      <c r="GS67" s="37" t="n">
        <v>308</v>
      </c>
      <c r="GT67" s="37" t="n">
        <v>277</v>
      </c>
      <c r="GU67" s="37" t="n">
        <v>0</v>
      </c>
      <c r="GV67" s="37" t="n">
        <v>0</v>
      </c>
      <c r="GW67" s="37" t="n">
        <v>0</v>
      </c>
      <c r="GX67" s="37" t="n">
        <v>121</v>
      </c>
      <c r="GY67" s="37" t="n">
        <v>110</v>
      </c>
      <c r="GZ67" s="37" t="n">
        <v>0</v>
      </c>
      <c r="HA67" s="37" t="n">
        <v>0</v>
      </c>
      <c r="HB67" s="37" t="n">
        <v>0</v>
      </c>
      <c r="HC67" s="37" t="n">
        <v>0</v>
      </c>
      <c r="HD67" s="37" t="n">
        <v>0</v>
      </c>
      <c r="HE67" s="37" t="n">
        <v>0</v>
      </c>
      <c r="HF67" s="37" t="n">
        <v>0</v>
      </c>
      <c r="HG67" s="37" t="n">
        <v>0</v>
      </c>
      <c r="HH67" s="58" t="n">
        <f aca="false">(L67+N67)/B67</f>
        <v>0.935253632424165</v>
      </c>
      <c r="HI67" s="59" t="n">
        <f aca="false">(M67+N67)/B67</f>
        <v>0.899056844251848</v>
      </c>
      <c r="HJ67" s="40" t="n">
        <f aca="false">O67/(E67+F67+G67)</f>
        <v>0.682146294513956</v>
      </c>
      <c r="HK67" s="60" t="n">
        <f aca="false">P67/(F67+G67)</f>
        <v>0.255921589980942</v>
      </c>
      <c r="HL67" s="61" t="n">
        <f aca="false">L67/H67</f>
        <v>0.835402298850575</v>
      </c>
      <c r="HM67" s="62" t="n">
        <f aca="false">M67/I67</f>
        <v>0.793636363636364</v>
      </c>
      <c r="HN67" s="63" t="n">
        <f aca="false">N67/J67</f>
        <v>1</v>
      </c>
      <c r="HO67" s="64" t="n">
        <f aca="false">O67/K67</f>
        <v>0.956558414171236</v>
      </c>
      <c r="HP67" s="65" t="n">
        <f aca="false">(V67+AA67+AF67+FE67+X67+AC67+AH67+FG67)/G67</f>
        <v>0.796636085626911</v>
      </c>
      <c r="HQ67" s="65" t="n">
        <f aca="false">(W67+AB67+AG67+FF67+X67+AC67+AH67+FG67)/G67</f>
        <v>0.801223241590214</v>
      </c>
      <c r="HR67" s="65" t="n">
        <f aca="false">(Y67+AD67+AI67+FH67)/G67</f>
        <v>0.715596330275229</v>
      </c>
      <c r="HS67" s="65" t="n">
        <f aca="false">P67/G67</f>
        <v>1.14984709480122</v>
      </c>
      <c r="HT67" s="65" t="n">
        <f aca="false">(Q67+AK67+AP67+AU67+AZ67+BE67+BJ67+BO67+BT67+BY67+CD67+CN67+CS67+CX67+DC67+DH67+DM67+DR67+DW67+EB67+EG67+EK67+EP67+EU67+EZ67+FJ67+FO67+FT67+S67+AM67+AR67+AW67+BB67+BG67+BL67+BQ67+BV67+CA67+CF67+CP67+CU67+CZ67+DE67+DJ67+DO67+DT67+DY67+ED67+EI67+EM67+ER67+EW67+FB67+FL67+FQ67+FV67)/F67</f>
        <v>0.975748555419366</v>
      </c>
      <c r="HU67" s="65" t="n">
        <f aca="false">(R67+AL67+AQ67+AV67+BA67+BF67+BK67+BP67+BU67+BZ67+CE67+CO67+CT67+CY67+DD67+DI67+DN67+DS67+DX67+EC67+EH67+EL67+EQ67+EV67+FA67+FK67+FP67+FU67+S67+AM67+AR67+AW67+BB67+BG67+BL67+BQ67+BV67+CA67+CF67+CP67+CU67+CZ67+DE67+DJ67+DO67+DT67+DY67+ED67+EI67+EM67+ER67+EW67+FB67+FL67+FQ67+FV67)/F67</f>
        <v>0.939415163719139</v>
      </c>
      <c r="HV67" s="66" t="n">
        <f aca="false">(T67+AN67+AS67+AX67+BC67+BH67+BM67+BR67+BW67+CB67+CG67+CQ67+CV67+DA67+DF67+DK67+DP67+DU67+DZ67+EE67+EJ67+EN67+ES67+EX67+FC67+FM67+FR67+FW67)/F67</f>
        <v>0.677201891087375</v>
      </c>
      <c r="HW67" s="65" t="n">
        <f aca="false">(U67+AO67+AT67)/F67</f>
        <v>0.0980563824198914</v>
      </c>
      <c r="HX67" s="65" t="n">
        <f aca="false">(FY67+GD67)/E67</f>
        <v>1.11024844720497</v>
      </c>
      <c r="HY67" s="65" t="n">
        <f aca="false">(FZ67+GE67)/E67</f>
        <v>1.16977225672878</v>
      </c>
      <c r="HZ67" s="65" t="n">
        <f aca="false">(GB67+GG67)/E67</f>
        <v>0.654761904761905</v>
      </c>
      <c r="IA67" s="65" t="n">
        <f aca="false">(GI67+GN67+GS67+GX67)/D67</f>
        <v>1.06329690346084</v>
      </c>
      <c r="IB67" s="65" t="n">
        <f aca="false">(GJ67+GO67+GT67+GY67)/D67</f>
        <v>0.922131147540984</v>
      </c>
      <c r="IC67" s="46" t="n">
        <f aca="false">HC67/C67</f>
        <v>0</v>
      </c>
      <c r="ID67" s="46" t="n">
        <f aca="false">HD67/C67</f>
        <v>0</v>
      </c>
    </row>
    <row r="68" s="48" customFormat="true" ht="13.8" hidden="false" customHeight="false" outlineLevel="0" collapsed="false">
      <c r="A68" s="49" t="s">
        <v>155</v>
      </c>
      <c r="B68" s="50" t="n">
        <v>12151</v>
      </c>
      <c r="C68" s="29" t="n">
        <v>378</v>
      </c>
      <c r="D68" s="51" t="n">
        <v>1471.8</v>
      </c>
      <c r="E68" s="52" t="n">
        <v>1161</v>
      </c>
      <c r="F68" s="53" t="n">
        <v>7122.2</v>
      </c>
      <c r="G68" s="54" t="n">
        <v>1378</v>
      </c>
      <c r="H68" s="68" t="n">
        <v>10382</v>
      </c>
      <c r="I68" s="68" t="n">
        <v>10477</v>
      </c>
      <c r="J68" s="67" t="n">
        <v>125</v>
      </c>
      <c r="K68" s="67" t="n">
        <v>8111</v>
      </c>
      <c r="L68" s="35" t="n">
        <f aca="false">Q68+V68+AA68+AF68+AK68+AP68+AU68+AZ68+BE68+BJ68+BO68+BT68+BY68+CD68+CI68+CN68+CS68+CX68+DC68+DH68+DM68+DR68+DW68+EB68+EB68+EG68+EK68+EP68+EU68+EZ68+FE68+FJ68+FO68+FT68+FY68+GD68+GI68+GN68+GS68+GX68+HC68</f>
        <v>10145</v>
      </c>
      <c r="M68" s="35" t="n">
        <f aca="false">R68+W68+AB68+AG68+AL68+AQ68+AV68+BA68+BF68+BK68+BP68+BU68+BZ68+CE68+CJ68+CO68+CT68+DD68+DI68+DN68+DS68+DX68+EC68+EH68+EL68+EQ68+EV68+FA68+CY68+FK68+FP68+FU68+FZ68+GE68+FF68+GJ68+GO68+GT68+GY68+HD68</f>
        <v>9756</v>
      </c>
      <c r="N68" s="56" t="n">
        <v>125</v>
      </c>
      <c r="O68" s="57" t="n">
        <f aca="false">T68+Y68+AD68+AI68+DZ68+FH68+AN68+AS68+AX68+BC68+BH68+BM68+BR68+BW68+CB68+CG68+CL68+CQ68+CV68+DF68+DK68+DP68+DU68+EE68+EJ68+EN68+ES68+EX68+FC68+FM68+FR68+FW68+GB68+GG68+DA68+GL68+GQ68+GV68+HA68</f>
        <v>6823</v>
      </c>
      <c r="P68" s="57" t="n">
        <f aca="false">U68+Z68+AE68+AJ68+EA68+FI68+AO68+AT68+AY68+BD68+BI68+BN68+BS68+BX68+CC68+CH68+CM68+CR68+CW68+DG68+DL68+DQ68+DV68+EF68+EO68+ET68+EY68+FD68+FN68+FS68+FX68+GC68+GH68+DB68+GM68+GR68+GW68+HB68</f>
        <v>2787</v>
      </c>
      <c r="Q68" s="37" t="n">
        <v>186</v>
      </c>
      <c r="R68" s="37" t="n">
        <v>174</v>
      </c>
      <c r="S68" s="37" t="n">
        <v>0</v>
      </c>
      <c r="T68" s="37" t="n">
        <v>147</v>
      </c>
      <c r="U68" s="37" t="n">
        <v>85</v>
      </c>
      <c r="V68" s="37" t="n">
        <v>242</v>
      </c>
      <c r="W68" s="37" t="n">
        <v>241</v>
      </c>
      <c r="X68" s="37" t="n">
        <v>0</v>
      </c>
      <c r="Y68" s="37" t="n">
        <v>239</v>
      </c>
      <c r="Z68" s="37" t="n">
        <v>179</v>
      </c>
      <c r="AA68" s="37" t="n">
        <v>429</v>
      </c>
      <c r="AB68" s="37" t="n">
        <v>444</v>
      </c>
      <c r="AC68" s="37" t="n">
        <v>0</v>
      </c>
      <c r="AD68" s="37" t="n">
        <v>404</v>
      </c>
      <c r="AE68" s="37" t="n">
        <v>347</v>
      </c>
      <c r="AF68" s="37" t="n">
        <v>838</v>
      </c>
      <c r="AG68" s="37" t="n">
        <v>911</v>
      </c>
      <c r="AH68" s="37" t="n">
        <v>0</v>
      </c>
      <c r="AI68" s="37" t="n">
        <v>813</v>
      </c>
      <c r="AJ68" s="37" t="n">
        <v>548</v>
      </c>
      <c r="AK68" s="37" t="n">
        <v>284</v>
      </c>
      <c r="AL68" s="37" t="n">
        <v>633</v>
      </c>
      <c r="AM68" s="37" t="n">
        <v>2</v>
      </c>
      <c r="AN68" s="37" t="n">
        <v>540</v>
      </c>
      <c r="AO68" s="37" t="n">
        <v>305</v>
      </c>
      <c r="AP68" s="37" t="n">
        <v>371</v>
      </c>
      <c r="AQ68" s="37" t="n">
        <v>627</v>
      </c>
      <c r="AR68" s="37" t="n">
        <v>6</v>
      </c>
      <c r="AS68" s="37" t="n">
        <v>569</v>
      </c>
      <c r="AT68" s="37" t="n">
        <v>295</v>
      </c>
      <c r="AU68" s="37" t="n">
        <v>525</v>
      </c>
      <c r="AV68" s="37" t="n">
        <v>621</v>
      </c>
      <c r="AW68" s="37" t="n">
        <v>22</v>
      </c>
      <c r="AX68" s="37" t="n">
        <v>543</v>
      </c>
      <c r="AY68" s="37" t="n">
        <v>276</v>
      </c>
      <c r="AZ68" s="37" t="n">
        <v>638</v>
      </c>
      <c r="BA68" s="37" t="n">
        <v>668</v>
      </c>
      <c r="BB68" s="37" t="n">
        <v>80</v>
      </c>
      <c r="BC68" s="37" t="n">
        <v>635</v>
      </c>
      <c r="BD68" s="37" t="n">
        <v>244</v>
      </c>
      <c r="BE68" s="37" t="n">
        <v>602</v>
      </c>
      <c r="BF68" s="37" t="n">
        <v>722</v>
      </c>
      <c r="BG68" s="37" t="n">
        <v>9</v>
      </c>
      <c r="BH68" s="37" t="n">
        <v>595</v>
      </c>
      <c r="BI68" s="37" t="n">
        <v>163</v>
      </c>
      <c r="BJ68" s="37" t="n">
        <v>616</v>
      </c>
      <c r="BK68" s="37" t="n">
        <v>700</v>
      </c>
      <c r="BL68" s="37" t="n">
        <v>0</v>
      </c>
      <c r="BM68" s="37" t="n">
        <v>551</v>
      </c>
      <c r="BN68" s="37" t="n">
        <v>128</v>
      </c>
      <c r="BO68" s="37" t="n">
        <v>178</v>
      </c>
      <c r="BP68" s="37" t="n">
        <v>196</v>
      </c>
      <c r="BQ68" s="37" t="n">
        <v>0</v>
      </c>
      <c r="BR68" s="37" t="n">
        <v>0</v>
      </c>
      <c r="BS68" s="37" t="n">
        <v>0</v>
      </c>
      <c r="BT68" s="37" t="n">
        <v>0</v>
      </c>
      <c r="BU68" s="37" t="n">
        <v>0</v>
      </c>
      <c r="BV68" s="37" t="n">
        <v>0</v>
      </c>
      <c r="BW68" s="37" t="n">
        <v>0</v>
      </c>
      <c r="BX68" s="37" t="n">
        <v>0</v>
      </c>
      <c r="BY68" s="37" t="n">
        <v>0</v>
      </c>
      <c r="BZ68" s="37" t="n">
        <v>0</v>
      </c>
      <c r="CA68" s="37" t="n">
        <v>0</v>
      </c>
      <c r="CB68" s="37" t="n">
        <v>0</v>
      </c>
      <c r="CC68" s="37" t="n">
        <v>0</v>
      </c>
      <c r="CD68" s="37" t="n">
        <v>0</v>
      </c>
      <c r="CE68" s="37" t="n">
        <v>0</v>
      </c>
      <c r="CF68" s="37" t="n">
        <v>0</v>
      </c>
      <c r="CG68" s="37" t="n">
        <v>0</v>
      </c>
      <c r="CH68" s="37" t="n">
        <v>0</v>
      </c>
      <c r="CI68" s="37" t="n">
        <v>0</v>
      </c>
      <c r="CJ68" s="37" t="n">
        <v>0</v>
      </c>
      <c r="CK68" s="37" t="n">
        <v>0</v>
      </c>
      <c r="CL68" s="37" t="n">
        <v>0</v>
      </c>
      <c r="CM68" s="37" t="n">
        <v>0</v>
      </c>
      <c r="CN68" s="37" t="n">
        <v>0</v>
      </c>
      <c r="CO68" s="37" t="n">
        <v>0</v>
      </c>
      <c r="CP68" s="37" t="n">
        <v>0</v>
      </c>
      <c r="CQ68" s="37" t="n">
        <v>0</v>
      </c>
      <c r="CR68" s="37" t="n">
        <v>0</v>
      </c>
      <c r="CS68" s="37" t="n">
        <v>62</v>
      </c>
      <c r="CT68" s="37" t="n">
        <v>0</v>
      </c>
      <c r="CU68" s="37" t="n">
        <v>0</v>
      </c>
      <c r="CV68" s="37" t="n">
        <v>0</v>
      </c>
      <c r="CW68" s="37" t="n">
        <v>0</v>
      </c>
      <c r="CX68" s="37" t="n">
        <v>2</v>
      </c>
      <c r="CY68" s="37" t="n">
        <v>0</v>
      </c>
      <c r="CZ68" s="37" t="n">
        <v>0</v>
      </c>
      <c r="DA68" s="37" t="n">
        <v>0</v>
      </c>
      <c r="DB68" s="37" t="n">
        <v>0</v>
      </c>
      <c r="DC68" s="37" t="n">
        <v>43</v>
      </c>
      <c r="DD68" s="37" t="n">
        <v>11</v>
      </c>
      <c r="DE68" s="37" t="n">
        <v>0</v>
      </c>
      <c r="DF68" s="37" t="n">
        <v>0</v>
      </c>
      <c r="DG68" s="37" t="n">
        <v>0</v>
      </c>
      <c r="DH68" s="37" t="n">
        <v>11</v>
      </c>
      <c r="DI68" s="37" t="n">
        <v>3</v>
      </c>
      <c r="DJ68" s="37" t="n">
        <v>0</v>
      </c>
      <c r="DK68" s="37" t="n">
        <v>0</v>
      </c>
      <c r="DL68" s="37" t="n">
        <v>0</v>
      </c>
      <c r="DM68" s="37" t="n">
        <v>0</v>
      </c>
      <c r="DN68" s="37" t="n">
        <v>0</v>
      </c>
      <c r="DO68" s="37" t="n">
        <v>0</v>
      </c>
      <c r="DP68" s="37" t="n">
        <v>0</v>
      </c>
      <c r="DQ68" s="37" t="n">
        <v>0</v>
      </c>
      <c r="DR68" s="37" t="n">
        <v>0</v>
      </c>
      <c r="DS68" s="37" t="n">
        <v>0</v>
      </c>
      <c r="DT68" s="37" t="n">
        <v>0</v>
      </c>
      <c r="DU68" s="37" t="n">
        <v>0</v>
      </c>
      <c r="DV68" s="37" t="n">
        <v>0</v>
      </c>
      <c r="DW68" s="37" t="n">
        <v>709</v>
      </c>
      <c r="DX68" s="37" t="n">
        <v>11</v>
      </c>
      <c r="DY68" s="37" t="n">
        <v>6</v>
      </c>
      <c r="DZ68" s="37" t="n">
        <v>6</v>
      </c>
      <c r="EA68" s="37" t="n">
        <v>0</v>
      </c>
      <c r="EB68" s="37" t="n">
        <v>1</v>
      </c>
      <c r="EC68" s="37" t="n">
        <v>0</v>
      </c>
      <c r="ED68" s="37" t="n">
        <v>0</v>
      </c>
      <c r="EE68" s="37" t="n">
        <v>0</v>
      </c>
      <c r="EF68" s="37" t="n">
        <v>0</v>
      </c>
      <c r="EG68" s="37" t="n">
        <v>27</v>
      </c>
      <c r="EH68" s="37" t="n">
        <v>27</v>
      </c>
      <c r="EI68" s="37" t="n">
        <v>0</v>
      </c>
      <c r="EJ68" s="37" t="n">
        <v>0</v>
      </c>
      <c r="EK68" s="37" t="n">
        <v>38</v>
      </c>
      <c r="EL68" s="37" t="n">
        <v>0</v>
      </c>
      <c r="EM68" s="37" t="n">
        <v>0</v>
      </c>
      <c r="EN68" s="37" t="n">
        <v>0</v>
      </c>
      <c r="EO68" s="37" t="n">
        <v>0</v>
      </c>
      <c r="EP68" s="37" t="n">
        <v>0</v>
      </c>
      <c r="EQ68" s="37" t="n">
        <v>0</v>
      </c>
      <c r="ER68" s="37" t="n">
        <v>0</v>
      </c>
      <c r="ES68" s="37" t="n">
        <v>0</v>
      </c>
      <c r="ET68" s="37" t="n">
        <v>0</v>
      </c>
      <c r="EU68" s="37" t="n">
        <v>37</v>
      </c>
      <c r="EV68" s="37" t="n">
        <v>15</v>
      </c>
      <c r="EW68" s="37" t="n">
        <v>0</v>
      </c>
      <c r="EX68" s="37" t="n">
        <v>0</v>
      </c>
      <c r="EY68" s="37" t="n">
        <v>0</v>
      </c>
      <c r="EZ68" s="37" t="n">
        <v>20</v>
      </c>
      <c r="FA68" s="37" t="n">
        <v>0</v>
      </c>
      <c r="FB68" s="37" t="n">
        <v>0</v>
      </c>
      <c r="FC68" s="37" t="n">
        <v>0</v>
      </c>
      <c r="FD68" s="37" t="n">
        <v>0</v>
      </c>
      <c r="FE68" s="37" t="n">
        <v>0</v>
      </c>
      <c r="FF68" s="37" t="n">
        <v>0</v>
      </c>
      <c r="FG68" s="37" t="n">
        <v>0</v>
      </c>
      <c r="FH68" s="37" t="n">
        <v>0</v>
      </c>
      <c r="FI68" s="37" t="n">
        <v>0</v>
      </c>
      <c r="FJ68" s="37" t="n">
        <v>676</v>
      </c>
      <c r="FK68" s="37" t="n">
        <v>767</v>
      </c>
      <c r="FL68" s="37" t="n">
        <v>0</v>
      </c>
      <c r="FM68" s="37" t="n">
        <v>510</v>
      </c>
      <c r="FN68" s="37" t="n">
        <v>124</v>
      </c>
      <c r="FO68" s="37" t="n">
        <v>765</v>
      </c>
      <c r="FP68" s="37" t="n">
        <v>786</v>
      </c>
      <c r="FQ68" s="37" t="n">
        <v>0</v>
      </c>
      <c r="FR68" s="37" t="n">
        <v>563</v>
      </c>
      <c r="FS68" s="37" t="n">
        <v>76</v>
      </c>
      <c r="FT68" s="37" t="n">
        <v>291</v>
      </c>
      <c r="FU68" s="37" t="n">
        <v>340</v>
      </c>
      <c r="FV68" s="37" t="n">
        <v>0</v>
      </c>
      <c r="FW68" s="37" t="n">
        <v>195</v>
      </c>
      <c r="FX68" s="37" t="n">
        <v>17</v>
      </c>
      <c r="FY68" s="37" t="n">
        <v>588</v>
      </c>
      <c r="FZ68" s="37" t="n">
        <v>509</v>
      </c>
      <c r="GA68" s="37" t="n">
        <v>0</v>
      </c>
      <c r="GB68" s="37" t="n">
        <v>262</v>
      </c>
      <c r="GC68" s="37" t="n">
        <v>0</v>
      </c>
      <c r="GD68" s="37" t="n">
        <v>631</v>
      </c>
      <c r="GE68" s="37" t="n">
        <v>573</v>
      </c>
      <c r="GF68" s="37" t="n">
        <v>0</v>
      </c>
      <c r="GG68" s="37" t="n">
        <v>251</v>
      </c>
      <c r="GH68" s="37" t="n">
        <v>0</v>
      </c>
      <c r="GI68" s="37" t="n">
        <v>14</v>
      </c>
      <c r="GJ68" s="37" t="n">
        <v>0</v>
      </c>
      <c r="GK68" s="37" t="n">
        <v>0</v>
      </c>
      <c r="GL68" s="37" t="n">
        <v>0</v>
      </c>
      <c r="GM68" s="37" t="n">
        <v>0</v>
      </c>
      <c r="GN68" s="37" t="n">
        <v>11</v>
      </c>
      <c r="GO68" s="37" t="n">
        <v>0</v>
      </c>
      <c r="GP68" s="37" t="n">
        <v>0</v>
      </c>
      <c r="GQ68" s="37" t="n">
        <v>0</v>
      </c>
      <c r="GR68" s="37" t="n">
        <v>0</v>
      </c>
      <c r="GS68" s="37" t="n">
        <v>902</v>
      </c>
      <c r="GT68" s="37" t="n">
        <v>545</v>
      </c>
      <c r="GU68" s="37" t="n">
        <v>0</v>
      </c>
      <c r="GV68" s="37" t="n">
        <v>0</v>
      </c>
      <c r="GW68" s="37" t="n">
        <v>0</v>
      </c>
      <c r="GX68" s="37" t="n">
        <v>407</v>
      </c>
      <c r="GY68" s="37" t="n">
        <v>232</v>
      </c>
      <c r="GZ68" s="37" t="n">
        <v>0</v>
      </c>
      <c r="HA68" s="37" t="n">
        <v>0</v>
      </c>
      <c r="HB68" s="37" t="n">
        <v>0</v>
      </c>
      <c r="HC68" s="37" t="n">
        <v>0</v>
      </c>
      <c r="HD68" s="37" t="n">
        <v>0</v>
      </c>
      <c r="HE68" s="37" t="n">
        <v>0</v>
      </c>
      <c r="HF68" s="37" t="n">
        <v>0</v>
      </c>
      <c r="HG68" s="37" t="n">
        <v>0</v>
      </c>
      <c r="HH68" s="58" t="n">
        <f aca="false">(L68+N68)/B68</f>
        <v>0.845197926096617</v>
      </c>
      <c r="HI68" s="59" t="n">
        <f aca="false">(M68+N68)/B68</f>
        <v>0.813184100074068</v>
      </c>
      <c r="HJ68" s="40" t="n">
        <f aca="false">O68/(E68+F68+G68)</f>
        <v>0.706226969734608</v>
      </c>
      <c r="HK68" s="60" t="n">
        <f aca="false">P68/(F68+G68)</f>
        <v>0.327874638243806</v>
      </c>
      <c r="HL68" s="61" t="n">
        <f aca="false">L68/H68</f>
        <v>0.977172028510884</v>
      </c>
      <c r="HM68" s="62" t="n">
        <f aca="false">M68/I68</f>
        <v>0.931182590436194</v>
      </c>
      <c r="HN68" s="63" t="n">
        <f aca="false">N68/J68</f>
        <v>1</v>
      </c>
      <c r="HO68" s="64" t="n">
        <f aca="false">O68/K68</f>
        <v>0.841203304154851</v>
      </c>
      <c r="HP68" s="65" t="n">
        <f aca="false">(V68+AA68+AF68+FE68+X68+AC68+AH68+FG68)/G68</f>
        <v>1.09506531204644</v>
      </c>
      <c r="HQ68" s="65" t="n">
        <f aca="false">(W68+AB68+AG68+FF68+X68+AC68+AH68+FG68)/G68</f>
        <v>1.15820029027576</v>
      </c>
      <c r="HR68" s="65" t="n">
        <f aca="false">(Y68+AD68+AI68+FH68)/G68</f>
        <v>1.05660377358491</v>
      </c>
      <c r="HS68" s="65" t="n">
        <f aca="false">P68/G68</f>
        <v>2.02249637155298</v>
      </c>
      <c r="HT68" s="65" t="n">
        <f aca="false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0.871500379096347</v>
      </c>
      <c r="HU68" s="65" t="n">
        <f aca="false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0.902249304990031</v>
      </c>
      <c r="HV68" s="66" t="n">
        <f aca="false">(T68+AN68+AS68+AX68+BC68+BH68+BM68+BR68+BW68+CB68+CG68+CQ68+CV68+DA68+DF68+DK68+DP68+DU68+DZ68+EE68+EJ68+EN68+ES68+EX68+FC68+FM68+FR68+FW68)/F68</f>
        <v>0.681530987616186</v>
      </c>
      <c r="HW68" s="65" t="n">
        <f aca="false">(U68+AO68+AT68)/F68</f>
        <v>0.0961781472017073</v>
      </c>
      <c r="HX68" s="65" t="n">
        <f aca="false">(FY68+GD68)/E68</f>
        <v>1.04995693367786</v>
      </c>
      <c r="HY68" s="65" t="n">
        <f aca="false">(FZ68+GE68)/E68</f>
        <v>0.931955211024978</v>
      </c>
      <c r="HZ68" s="65" t="n">
        <f aca="false">(GB68+GG68)/E68</f>
        <v>0.441860465116279</v>
      </c>
      <c r="IA68" s="65" t="n">
        <f aca="false">(GI68+GN68+GS68+GX68)/D68</f>
        <v>0.906373148525615</v>
      </c>
      <c r="IB68" s="65" t="n">
        <f aca="false">(GJ68+GO68+GT68+GY68)/D68</f>
        <v>0.527924989808398</v>
      </c>
      <c r="IC68" s="46" t="n">
        <f aca="false">HC68/C68</f>
        <v>0</v>
      </c>
      <c r="ID68" s="46" t="n">
        <f aca="false">HD68/C68</f>
        <v>0</v>
      </c>
    </row>
    <row r="69" s="48" customFormat="true" ht="13.8" hidden="false" customHeight="false" outlineLevel="0" collapsed="false">
      <c r="A69" s="49" t="s">
        <v>156</v>
      </c>
      <c r="B69" s="50" t="n">
        <v>91093</v>
      </c>
      <c r="C69" s="29" t="n">
        <v>2690</v>
      </c>
      <c r="D69" s="51" t="n">
        <v>10024.6</v>
      </c>
      <c r="E69" s="52" t="n">
        <v>8939.4</v>
      </c>
      <c r="F69" s="53" t="n">
        <v>56048</v>
      </c>
      <c r="G69" s="54" t="n">
        <v>9052</v>
      </c>
      <c r="H69" s="68" t="n">
        <v>80478</v>
      </c>
      <c r="I69" s="68" t="n">
        <f aca="false">500+82002</f>
        <v>82502</v>
      </c>
      <c r="J69" s="67" t="n">
        <v>2385</v>
      </c>
      <c r="K69" s="67" t="n">
        <f aca="false">900+51383</f>
        <v>52283</v>
      </c>
      <c r="L69" s="35" t="n">
        <f aca="false">Q69+V69+AA69+AF69+AK69+AP69+AU69+AZ69+BE69+BJ69+BO69+BT69+BY69+CD69+CI69+CN69+CS69+CX69+DC69+DH69+DM69+DR69+DW69+EB69+EB69+EG69+EK69+EP69+EU69+EZ69+FE69+FJ69+FO69+FT69+FY69+GD69+GI69+GN69+GS69+GX69+HC69</f>
        <v>77561</v>
      </c>
      <c r="M69" s="35" t="n">
        <f aca="false">R69+W69+AB69+AG69+AL69+AQ69+AV69+BA69+BF69+BK69+BP69+BU69+BZ69+CE69+CJ69+CO69+CT69+DD69+DI69+DN69+DS69+DX69+EC69+EH69+EL69+EQ69+EV69+FA69+CY69+FK69+FP69+FU69+FZ69+GE69+FF69+GJ69+GO69+GT69+GY69+HD69</f>
        <v>67602</v>
      </c>
      <c r="N69" s="56" t="n">
        <v>2384</v>
      </c>
      <c r="O69" s="57" t="n">
        <f aca="false">T69+Y69+AD69+AI69+DZ69+FH69+AN69+AS69+AX69+BC69+BH69+BM69+BR69+BW69+CB69+CG69+CL69+CQ69+CV69+DF69+DK69+DP69+DU69+EE69+EJ69+EN69+ES69+EX69+FC69+FM69+FR69+FW69+GB69+GG69+DA69+GL69+GQ69+GV69+HA69</f>
        <v>39988</v>
      </c>
      <c r="P69" s="57" t="n">
        <f aca="false">U69+Z69+AE69+AJ69+EA69+FI69+AO69+AT69+AY69+BD69+BI69+BN69+BS69+BX69+CC69+CH69+CM69+CR69+CW69+DG69+DL69+DQ69+DV69+EF69+EO69+ET69+EY69+FD69+FN69+FS69+FX69+GC69+GH69+DB69+GM69+GR69+GW69+HB69</f>
        <v>8951</v>
      </c>
      <c r="Q69" s="37" t="n">
        <v>1623</v>
      </c>
      <c r="R69" s="37" t="n">
        <v>1574</v>
      </c>
      <c r="S69" s="37" t="n">
        <v>0</v>
      </c>
      <c r="T69" s="37" t="n">
        <v>947</v>
      </c>
      <c r="U69" s="37" t="n">
        <v>153</v>
      </c>
      <c r="V69" s="37" t="n">
        <v>1117</v>
      </c>
      <c r="W69" s="37" t="n">
        <v>1024</v>
      </c>
      <c r="X69" s="37" t="n">
        <v>0</v>
      </c>
      <c r="Y69" s="37" t="n">
        <v>1132</v>
      </c>
      <c r="Z69" s="37" t="n">
        <v>371</v>
      </c>
      <c r="AA69" s="37" t="n">
        <v>2333</v>
      </c>
      <c r="AB69" s="37" t="n">
        <v>2349</v>
      </c>
      <c r="AC69" s="37" t="n">
        <v>2</v>
      </c>
      <c r="AD69" s="37" t="n">
        <v>2454</v>
      </c>
      <c r="AE69" s="37" t="n">
        <v>861</v>
      </c>
      <c r="AF69" s="37" t="n">
        <v>5427</v>
      </c>
      <c r="AG69" s="37" t="n">
        <v>5360</v>
      </c>
      <c r="AH69" s="37" t="n">
        <v>22</v>
      </c>
      <c r="AI69" s="37" t="n">
        <v>4664</v>
      </c>
      <c r="AJ69" s="37" t="n">
        <v>1926</v>
      </c>
      <c r="AK69" s="37" t="n">
        <v>2425</v>
      </c>
      <c r="AL69" s="37" t="n">
        <v>2738</v>
      </c>
      <c r="AM69" s="37" t="n">
        <v>106</v>
      </c>
      <c r="AN69" s="37" t="n">
        <v>2500</v>
      </c>
      <c r="AO69" s="37" t="n">
        <v>911</v>
      </c>
      <c r="AP69" s="37" t="n">
        <v>3188</v>
      </c>
      <c r="AQ69" s="37" t="n">
        <v>2601</v>
      </c>
      <c r="AR69" s="37" t="n">
        <v>150</v>
      </c>
      <c r="AS69" s="37" t="n">
        <v>2567</v>
      </c>
      <c r="AT69" s="37" t="n">
        <v>923</v>
      </c>
      <c r="AU69" s="37" t="n">
        <v>3956</v>
      </c>
      <c r="AV69" s="37" t="n">
        <v>3563</v>
      </c>
      <c r="AW69" s="37" t="n">
        <v>313</v>
      </c>
      <c r="AX69" s="37" t="n">
        <v>2876</v>
      </c>
      <c r="AY69" s="37" t="n">
        <v>929</v>
      </c>
      <c r="AZ69" s="37" t="n">
        <v>4031</v>
      </c>
      <c r="BA69" s="37" t="n">
        <v>3739</v>
      </c>
      <c r="BB69" s="37" t="n">
        <v>1130</v>
      </c>
      <c r="BC69" s="37" t="n">
        <v>3331</v>
      </c>
      <c r="BD69" s="37" t="n">
        <v>797</v>
      </c>
      <c r="BE69" s="37" t="n">
        <v>5246</v>
      </c>
      <c r="BF69" s="37" t="n">
        <v>4003</v>
      </c>
      <c r="BG69" s="37" t="n">
        <v>551</v>
      </c>
      <c r="BH69" s="37" t="n">
        <v>3177</v>
      </c>
      <c r="BI69" s="37" t="n">
        <v>664</v>
      </c>
      <c r="BJ69" s="37" t="n">
        <v>5518</v>
      </c>
      <c r="BK69" s="37" t="n">
        <v>4704</v>
      </c>
      <c r="BL69" s="37" t="n">
        <v>0</v>
      </c>
      <c r="BM69" s="37" t="n">
        <v>2512</v>
      </c>
      <c r="BN69" s="37" t="n">
        <v>531</v>
      </c>
      <c r="BO69" s="37" t="n">
        <v>1821</v>
      </c>
      <c r="BP69" s="37" t="n">
        <v>1645</v>
      </c>
      <c r="BQ69" s="37" t="n">
        <v>24</v>
      </c>
      <c r="BR69" s="37" t="n">
        <v>975</v>
      </c>
      <c r="BS69" s="37" t="n">
        <v>7</v>
      </c>
      <c r="BT69" s="37" t="n">
        <v>1633</v>
      </c>
      <c r="BU69" s="37" t="n">
        <v>1636</v>
      </c>
      <c r="BV69" s="37" t="n">
        <v>8</v>
      </c>
      <c r="BW69" s="37" t="n">
        <v>1018</v>
      </c>
      <c r="BX69" s="37" t="n">
        <v>0</v>
      </c>
      <c r="BY69" s="37" t="n">
        <v>5</v>
      </c>
      <c r="BZ69" s="37" t="n">
        <v>0</v>
      </c>
      <c r="CA69" s="37" t="n">
        <v>0</v>
      </c>
      <c r="CB69" s="37" t="n">
        <v>0</v>
      </c>
      <c r="CC69" s="37" t="n">
        <v>0</v>
      </c>
      <c r="CD69" s="37" t="n">
        <v>2871</v>
      </c>
      <c r="CE69" s="37" t="n">
        <v>2805</v>
      </c>
      <c r="CF69" s="37" t="n">
        <v>0</v>
      </c>
      <c r="CG69" s="37" t="n">
        <v>167</v>
      </c>
      <c r="CH69" s="37" t="n">
        <v>0</v>
      </c>
      <c r="CI69" s="37" t="n">
        <v>0</v>
      </c>
      <c r="CJ69" s="37" t="n">
        <v>0</v>
      </c>
      <c r="CK69" s="37" t="n">
        <v>0</v>
      </c>
      <c r="CL69" s="37" t="n">
        <v>0</v>
      </c>
      <c r="CM69" s="37" t="n">
        <v>0</v>
      </c>
      <c r="CN69" s="37" t="n">
        <v>31</v>
      </c>
      <c r="CO69" s="37" t="n">
        <v>30</v>
      </c>
      <c r="CP69" s="37" t="n">
        <v>0</v>
      </c>
      <c r="CQ69" s="37" t="n">
        <v>20</v>
      </c>
      <c r="CR69" s="37" t="n">
        <v>0</v>
      </c>
      <c r="CS69" s="37" t="n">
        <v>540</v>
      </c>
      <c r="CT69" s="37" t="n">
        <v>381</v>
      </c>
      <c r="CU69" s="37" t="n">
        <v>11</v>
      </c>
      <c r="CV69" s="37" t="n">
        <v>54</v>
      </c>
      <c r="CW69" s="37" t="n">
        <v>1</v>
      </c>
      <c r="CX69" s="37" t="n">
        <v>75</v>
      </c>
      <c r="CY69" s="37" t="n">
        <v>11</v>
      </c>
      <c r="CZ69" s="37" t="n">
        <v>0</v>
      </c>
      <c r="DA69" s="37" t="n">
        <v>17</v>
      </c>
      <c r="DB69" s="37" t="n">
        <v>0</v>
      </c>
      <c r="DC69" s="37" t="n">
        <v>446</v>
      </c>
      <c r="DD69" s="37" t="n">
        <v>322</v>
      </c>
      <c r="DE69" s="37" t="n">
        <v>0</v>
      </c>
      <c r="DF69" s="37" t="n">
        <v>130</v>
      </c>
      <c r="DG69" s="37" t="n">
        <v>9</v>
      </c>
      <c r="DH69" s="37" t="n">
        <v>106</v>
      </c>
      <c r="DI69" s="37" t="n">
        <v>117</v>
      </c>
      <c r="DJ69" s="37" t="n">
        <v>0</v>
      </c>
      <c r="DK69" s="37" t="n">
        <v>20</v>
      </c>
      <c r="DL69" s="37" t="n">
        <v>0</v>
      </c>
      <c r="DM69" s="37" t="n">
        <v>0</v>
      </c>
      <c r="DN69" s="37" t="n">
        <v>0</v>
      </c>
      <c r="DO69" s="37" t="n">
        <v>0</v>
      </c>
      <c r="DP69" s="37" t="n">
        <v>0</v>
      </c>
      <c r="DQ69" s="37" t="n">
        <v>0</v>
      </c>
      <c r="DR69" s="37" t="n">
        <v>0</v>
      </c>
      <c r="DS69" s="37" t="n">
        <v>0</v>
      </c>
      <c r="DT69" s="37" t="n">
        <v>0</v>
      </c>
      <c r="DU69" s="37" t="n">
        <v>0</v>
      </c>
      <c r="DV69" s="37" t="n">
        <v>0</v>
      </c>
      <c r="DW69" s="37" t="n">
        <v>5527</v>
      </c>
      <c r="DX69" s="37" t="n">
        <v>5335</v>
      </c>
      <c r="DY69" s="37" t="n">
        <v>38</v>
      </c>
      <c r="DZ69" s="37" t="n">
        <v>3397</v>
      </c>
      <c r="EA69" s="37" t="n">
        <v>50</v>
      </c>
      <c r="EB69" s="37" t="n">
        <v>158</v>
      </c>
      <c r="EC69" s="37" t="n">
        <v>86</v>
      </c>
      <c r="ED69" s="37" t="n">
        <v>11</v>
      </c>
      <c r="EE69" s="37" t="n">
        <v>13</v>
      </c>
      <c r="EF69" s="37" t="n">
        <v>3</v>
      </c>
      <c r="EG69" s="37" t="n">
        <v>251</v>
      </c>
      <c r="EH69" s="37" t="n">
        <v>238</v>
      </c>
      <c r="EI69" s="37" t="n">
        <v>1</v>
      </c>
      <c r="EJ69" s="37" t="n">
        <v>0</v>
      </c>
      <c r="EK69" s="37" t="n">
        <v>420</v>
      </c>
      <c r="EL69" s="37" t="n">
        <v>373</v>
      </c>
      <c r="EM69" s="37" t="n">
        <v>13</v>
      </c>
      <c r="EN69" s="37" t="n">
        <v>150</v>
      </c>
      <c r="EO69" s="37" t="n">
        <v>0</v>
      </c>
      <c r="EP69" s="37" t="n">
        <v>95</v>
      </c>
      <c r="EQ69" s="37" t="n">
        <v>69</v>
      </c>
      <c r="ER69" s="37" t="n">
        <v>1</v>
      </c>
      <c r="ES69" s="37" t="n">
        <v>79</v>
      </c>
      <c r="ET69" s="37" t="n">
        <v>0</v>
      </c>
      <c r="EU69" s="37" t="n">
        <v>668</v>
      </c>
      <c r="EV69" s="37" t="n">
        <v>405</v>
      </c>
      <c r="EW69" s="37" t="n">
        <v>8</v>
      </c>
      <c r="EX69" s="37" t="n">
        <v>290</v>
      </c>
      <c r="EY69" s="37" t="n">
        <v>0</v>
      </c>
      <c r="EZ69" s="37" t="n">
        <v>115</v>
      </c>
      <c r="FA69" s="37" t="n">
        <v>85</v>
      </c>
      <c r="FB69" s="37" t="n">
        <v>1</v>
      </c>
      <c r="FC69" s="37" t="n">
        <v>17</v>
      </c>
      <c r="FD69" s="37" t="n">
        <v>0</v>
      </c>
      <c r="FE69" s="37" t="n">
        <v>27</v>
      </c>
      <c r="FF69" s="37" t="n">
        <v>26</v>
      </c>
      <c r="FG69" s="37" t="n">
        <v>0</v>
      </c>
      <c r="FH69" s="37" t="n">
        <v>8</v>
      </c>
      <c r="FI69" s="37" t="n">
        <v>0</v>
      </c>
      <c r="FJ69" s="37" t="n">
        <v>5438</v>
      </c>
      <c r="FK69" s="37" t="n">
        <v>4879</v>
      </c>
      <c r="FL69" s="37" t="n">
        <v>0</v>
      </c>
      <c r="FM69" s="37" t="n">
        <v>2541</v>
      </c>
      <c r="FN69" s="37" t="n">
        <v>380</v>
      </c>
      <c r="FO69" s="37" t="n">
        <v>6284</v>
      </c>
      <c r="FP69" s="37" t="n">
        <v>5252</v>
      </c>
      <c r="FQ69" s="37" t="n">
        <v>0</v>
      </c>
      <c r="FR69" s="37" t="n">
        <v>2847</v>
      </c>
      <c r="FS69" s="37" t="n">
        <v>365</v>
      </c>
      <c r="FT69" s="37" t="n">
        <v>2353</v>
      </c>
      <c r="FU69" s="37" t="n">
        <v>2000</v>
      </c>
      <c r="FV69" s="37" t="n">
        <v>0</v>
      </c>
      <c r="FW69" s="37" t="n">
        <v>1041</v>
      </c>
      <c r="FX69" s="37" t="n">
        <v>70</v>
      </c>
      <c r="FY69" s="37" t="n">
        <v>3931</v>
      </c>
      <c r="FZ69" s="37" t="n">
        <v>3218</v>
      </c>
      <c r="GA69" s="37" t="n">
        <v>0</v>
      </c>
      <c r="GB69" s="37" t="n">
        <v>546</v>
      </c>
      <c r="GC69" s="37" t="n">
        <v>0</v>
      </c>
      <c r="GD69" s="37" t="n">
        <v>3614</v>
      </c>
      <c r="GE69" s="37" t="n">
        <v>2661</v>
      </c>
      <c r="GF69" s="37" t="n">
        <v>0</v>
      </c>
      <c r="GG69" s="37" t="n">
        <v>496</v>
      </c>
      <c r="GH69" s="37" t="n">
        <v>0</v>
      </c>
      <c r="GI69" s="37" t="n">
        <v>115</v>
      </c>
      <c r="GJ69" s="37" t="n">
        <v>100</v>
      </c>
      <c r="GK69" s="37" t="n">
        <v>0</v>
      </c>
      <c r="GL69" s="37" t="n">
        <v>2</v>
      </c>
      <c r="GM69" s="37" t="n">
        <v>0</v>
      </c>
      <c r="GN69" s="37" t="n">
        <v>51</v>
      </c>
      <c r="GO69" s="37" t="n">
        <v>48</v>
      </c>
      <c r="GP69" s="37" t="n">
        <v>0</v>
      </c>
      <c r="GQ69" s="37" t="n">
        <v>0</v>
      </c>
      <c r="GR69" s="37" t="n">
        <v>0</v>
      </c>
      <c r="GS69" s="37" t="n">
        <v>3983</v>
      </c>
      <c r="GT69" s="37" t="n">
        <v>2727</v>
      </c>
      <c r="GU69" s="37" t="n">
        <v>0</v>
      </c>
      <c r="GV69" s="37" t="n">
        <v>0</v>
      </c>
      <c r="GW69" s="37" t="n">
        <v>0</v>
      </c>
      <c r="GX69" s="37" t="n">
        <v>1878</v>
      </c>
      <c r="GY69" s="37" t="n">
        <v>1498</v>
      </c>
      <c r="GZ69" s="37" t="n">
        <v>0</v>
      </c>
      <c r="HA69" s="37" t="n">
        <v>0</v>
      </c>
      <c r="HB69" s="37" t="n">
        <v>0</v>
      </c>
      <c r="HC69" s="37" t="n">
        <v>103</v>
      </c>
      <c r="HD69" s="37" t="n">
        <v>0</v>
      </c>
      <c r="HE69" s="37" t="n">
        <v>0</v>
      </c>
      <c r="HF69" s="37" t="n">
        <v>0</v>
      </c>
      <c r="HG69" s="37" t="n">
        <v>0</v>
      </c>
      <c r="HH69" s="58" t="n">
        <f aca="false">(L69+N69)/B69</f>
        <v>0.877619575598564</v>
      </c>
      <c r="HI69" s="59" t="n">
        <f aca="false">(M69+N69)/B69</f>
        <v>0.76829174579825</v>
      </c>
      <c r="HJ69" s="40" t="n">
        <f aca="false">O69/(E69+F69+G69)</f>
        <v>0.540090816511209</v>
      </c>
      <c r="HK69" s="60" t="n">
        <f aca="false">P69/(F69+G69)</f>
        <v>0.137496159754224</v>
      </c>
      <c r="HL69" s="61" t="n">
        <f aca="false">L69/H69</f>
        <v>0.963754069435125</v>
      </c>
      <c r="HM69" s="62" t="n">
        <f aca="false">M69/I69</f>
        <v>0.819398317616543</v>
      </c>
      <c r="HN69" s="63" t="n">
        <f aca="false">N69/J69</f>
        <v>0.99958071278826</v>
      </c>
      <c r="HO69" s="64" t="n">
        <f aca="false">O69/K69</f>
        <v>0.764837518887593</v>
      </c>
      <c r="HP69" s="65" t="n">
        <f aca="false">(V69+AA69+AF69+FE69+X69+AC69+AH69+FG69)/G69</f>
        <v>0.986301369863014</v>
      </c>
      <c r="HQ69" s="65" t="n">
        <f aca="false">(W69+AB69+AG69+FF69+X69+AC69+AH69+FG69)/G69</f>
        <v>0.970282810428635</v>
      </c>
      <c r="HR69" s="65" t="n">
        <f aca="false">(Y69+AD69+AI69+FH69)/G69</f>
        <v>0.912284577993814</v>
      </c>
      <c r="HS69" s="65" t="n">
        <f aca="false">P69/G69</f>
        <v>0.988842244807777</v>
      </c>
      <c r="HT69" s="65" t="n">
        <f aca="false">(Q69+AK69+AP69+AU69+AZ69+BE69+BJ69+BO69+BT69+BY69+CD69+CN69+CS69+CX69+DC69+DH69+DM69+DR69+DW69+EB69+EG69+EK69+EP69+EU69+EZ69+FJ69+FO69+FT69+S69+AM69+AR69+AW69+BB69+BG69+BL69+BQ69+BV69+CA69+CF69+CP69+CU69+CZ69+DE69+DJ69+DO69+DT69+DY69+ED69+EI69+EM69+ER69+EW69+FB69+FL69+FQ69+FV69)/F69</f>
        <v>1.0203753925207</v>
      </c>
      <c r="HU69" s="65" t="n">
        <f aca="false">(R69+AL69+AQ69+AV69+BA69+BF69+BK69+BP69+BU69+BZ69+CE69+CO69+CT69+CY69+DD69+DI69+DN69+DS69+DX69+EC69+EH69+EL69+EQ69+EV69+FA69+FK69+FP69+FU69+S69+AM69+AR69+AW69+BB69+BG69+BL69+BQ69+BV69+CA69+CF69+CP69+CU69+CZ69+DE69+DJ69+DO69+DT69+DY69+ED69+EI69+EM69+ER69+EW69+FB69+FL69+FQ69+FV69)/F69</f>
        <v>0.909167142449329</v>
      </c>
      <c r="HV69" s="66" t="n">
        <f aca="false">(T69+AN69+AS69+AX69+BC69+BH69+BM69+BR69+BW69+CB69+CG69+CQ69+CV69+DA69+DF69+DK69+DP69+DU69+DZ69+EE69+EJ69+EN69+ES69+EX69+FC69+FM69+FR69+FW69)/F69</f>
        <v>0.547495004282044</v>
      </c>
      <c r="HW69" s="65" t="n">
        <f aca="false">(U69+AO69+AT69)/F69</f>
        <v>0.0354517556380245</v>
      </c>
      <c r="HX69" s="65" t="n">
        <f aca="false">(FY69+GD69)/E69</f>
        <v>0.84401637693805</v>
      </c>
      <c r="HY69" s="65" t="n">
        <f aca="false">(FZ69+GE69)/E69</f>
        <v>0.657650401592948</v>
      </c>
      <c r="HZ69" s="65" t="n">
        <f aca="false">(GB69+GG69)/E69</f>
        <v>0.116562632838893</v>
      </c>
      <c r="IA69" s="65" t="n">
        <f aca="false">(GI69+GN69+GS69+GX69)/D69</f>
        <v>0.601220996348981</v>
      </c>
      <c r="IB69" s="65" t="n">
        <f aca="false">(GJ69+GO69+GT69+GY69)/D69</f>
        <v>0.436226881870598</v>
      </c>
      <c r="IC69" s="46" t="n">
        <f aca="false">HC69/C69</f>
        <v>0.0382899628252788</v>
      </c>
      <c r="ID69" s="46" t="n">
        <f aca="false">HD69/C69</f>
        <v>0</v>
      </c>
    </row>
    <row r="70" s="48" customFormat="true" ht="13.8" hidden="false" customHeight="false" outlineLevel="0" collapsed="false">
      <c r="A70" s="49" t="s">
        <v>157</v>
      </c>
      <c r="B70" s="50" t="n">
        <v>11207</v>
      </c>
      <c r="C70" s="29" t="n">
        <v>333</v>
      </c>
      <c r="D70" s="51" t="n">
        <v>1205</v>
      </c>
      <c r="E70" s="52" t="n">
        <v>991.8</v>
      </c>
      <c r="F70" s="53" t="n">
        <v>6615.2</v>
      </c>
      <c r="G70" s="54" t="n">
        <v>1523</v>
      </c>
      <c r="H70" s="68" t="n">
        <v>10005</v>
      </c>
      <c r="I70" s="68" t="n">
        <v>10101</v>
      </c>
      <c r="J70" s="67" t="n">
        <v>110</v>
      </c>
      <c r="K70" s="67" t="n">
        <v>8492</v>
      </c>
      <c r="L70" s="35" t="n">
        <f aca="false">Q70+V70+AA70+AF70+AK70+AP70+AU70+AZ70+BE70+BJ70+BO70+BT70+BY70+CD70+CI70+CN70+CS70+CX70+DC70+DH70+DM70+DR70+DW70+EB70+EB70+EG70+EK70+EP70+EU70+EZ70+FE70+FJ70+FO70+FT70+FY70+GD70+GI70+GN70+GS70+GX70+HC70</f>
        <v>9075</v>
      </c>
      <c r="M70" s="35" t="n">
        <f aca="false">R70+W70+AB70+AG70+AL70+AQ70+AV70+BA70+BF70+BK70+BP70+BU70+BZ70+CE70+CJ70+CO70+CT70+DD70+DI70+DN70+DS70+DX70+EC70+EH70+EL70+EQ70+EV70+FA70+CY70+FK70+FP70+FU70+FZ70+GE70+FF70+GJ70+GO70+GT70+GY70+HD70</f>
        <v>8544</v>
      </c>
      <c r="N70" s="56" t="n">
        <v>107</v>
      </c>
      <c r="O70" s="57" t="n">
        <f aca="false">T70+Y70+AD70+AI70+DZ70+FH70+AN70+AS70+AX70+BC70+BH70+BM70+BR70+BW70+CB70+CG70+CL70+CQ70+CV70+DF70+DK70+DP70+DU70+EE70+EJ70+EN70+ES70+EX70+FC70+FM70+FR70+FW70+GB70+GG70+DA70+GL70+GQ70+GV70+HA70</f>
        <v>5240</v>
      </c>
      <c r="P70" s="57" t="n">
        <f aca="false">U70+Z70+AE70+AJ70+EA70+FI70+AO70+AT70+AY70+BD70+BI70+BN70+BS70+BX70+CC70+CH70+CM70+CR70+CW70+DG70+DL70+DQ70+DV70+EF70+EO70+ET70+EY70+FD70+FN70+FS70+FX70+GC70+GH70+DB70+GM70+GR70+GW70+HB70</f>
        <v>2004</v>
      </c>
      <c r="Q70" s="37" t="n">
        <v>225</v>
      </c>
      <c r="R70" s="37" t="n">
        <v>217</v>
      </c>
      <c r="S70" s="37" t="n">
        <v>1</v>
      </c>
      <c r="T70" s="37" t="n">
        <v>126</v>
      </c>
      <c r="U70" s="37" t="n">
        <v>51</v>
      </c>
      <c r="V70" s="37" t="n">
        <v>193</v>
      </c>
      <c r="W70" s="37" t="n">
        <v>193</v>
      </c>
      <c r="X70" s="37" t="n">
        <v>0</v>
      </c>
      <c r="Y70" s="37" t="n">
        <v>163</v>
      </c>
      <c r="Z70" s="37" t="n">
        <v>149</v>
      </c>
      <c r="AA70" s="37" t="n">
        <v>483</v>
      </c>
      <c r="AB70" s="37" t="n">
        <v>484</v>
      </c>
      <c r="AC70" s="37" t="n">
        <v>0</v>
      </c>
      <c r="AD70" s="37" t="n">
        <v>469</v>
      </c>
      <c r="AE70" s="37" t="n">
        <v>394</v>
      </c>
      <c r="AF70" s="37" t="n">
        <v>802</v>
      </c>
      <c r="AG70" s="37" t="n">
        <v>903</v>
      </c>
      <c r="AH70" s="37" t="n">
        <v>3</v>
      </c>
      <c r="AI70" s="37" t="n">
        <v>651</v>
      </c>
      <c r="AJ70" s="37" t="n">
        <v>401</v>
      </c>
      <c r="AK70" s="37" t="n">
        <v>291</v>
      </c>
      <c r="AL70" s="37" t="n">
        <v>305</v>
      </c>
      <c r="AM70" s="37" t="n">
        <v>0</v>
      </c>
      <c r="AN70" s="37" t="n">
        <v>364</v>
      </c>
      <c r="AO70" s="37" t="n">
        <v>187</v>
      </c>
      <c r="AP70" s="37" t="n">
        <v>307</v>
      </c>
      <c r="AQ70" s="37" t="n">
        <v>315</v>
      </c>
      <c r="AR70" s="37" t="n">
        <v>5</v>
      </c>
      <c r="AS70" s="37" t="n">
        <v>414</v>
      </c>
      <c r="AT70" s="37" t="n">
        <v>210</v>
      </c>
      <c r="AU70" s="37" t="n">
        <v>497</v>
      </c>
      <c r="AV70" s="37" t="n">
        <v>513</v>
      </c>
      <c r="AW70" s="37" t="n">
        <v>7</v>
      </c>
      <c r="AX70" s="37" t="n">
        <v>484</v>
      </c>
      <c r="AY70" s="37" t="n">
        <v>188</v>
      </c>
      <c r="AZ70" s="37" t="n">
        <v>392</v>
      </c>
      <c r="BA70" s="37" t="n">
        <v>457</v>
      </c>
      <c r="BB70" s="37" t="n">
        <v>92</v>
      </c>
      <c r="BC70" s="37" t="n">
        <v>491</v>
      </c>
      <c r="BD70" s="37" t="n">
        <v>153</v>
      </c>
      <c r="BE70" s="37" t="n">
        <v>535</v>
      </c>
      <c r="BF70" s="37" t="n">
        <v>575</v>
      </c>
      <c r="BG70" s="37" t="n">
        <v>0</v>
      </c>
      <c r="BH70" s="37" t="n">
        <v>474</v>
      </c>
      <c r="BI70" s="37" t="n">
        <v>98</v>
      </c>
      <c r="BJ70" s="37" t="n">
        <v>583</v>
      </c>
      <c r="BK70" s="37" t="n">
        <v>585</v>
      </c>
      <c r="BL70" s="37" t="n">
        <v>0</v>
      </c>
      <c r="BM70" s="37" t="n">
        <v>436</v>
      </c>
      <c r="BN70" s="37" t="n">
        <v>115</v>
      </c>
      <c r="BO70" s="37" t="n">
        <v>227</v>
      </c>
      <c r="BP70" s="37" t="n">
        <v>227</v>
      </c>
      <c r="BQ70" s="37" t="n">
        <v>0</v>
      </c>
      <c r="BR70" s="37" t="n">
        <v>0</v>
      </c>
      <c r="BS70" s="37" t="n">
        <v>0</v>
      </c>
      <c r="BT70" s="37" t="n">
        <v>4</v>
      </c>
      <c r="BU70" s="37" t="n">
        <v>4</v>
      </c>
      <c r="BV70" s="37" t="n">
        <v>0</v>
      </c>
      <c r="BW70" s="37" t="n">
        <v>0</v>
      </c>
      <c r="BX70" s="37" t="n">
        <v>0</v>
      </c>
      <c r="BY70" s="37" t="n">
        <v>0</v>
      </c>
      <c r="BZ70" s="37" t="n">
        <v>0</v>
      </c>
      <c r="CA70" s="37" t="n">
        <v>0</v>
      </c>
      <c r="CB70" s="37" t="n">
        <v>0</v>
      </c>
      <c r="CC70" s="37" t="n">
        <v>0</v>
      </c>
      <c r="CD70" s="37" t="n">
        <v>0</v>
      </c>
      <c r="CE70" s="37" t="n">
        <v>0</v>
      </c>
      <c r="CF70" s="37" t="n">
        <v>0</v>
      </c>
      <c r="CG70" s="37" t="n">
        <v>0</v>
      </c>
      <c r="CH70" s="37" t="n">
        <v>0</v>
      </c>
      <c r="CI70" s="37" t="n">
        <v>0</v>
      </c>
      <c r="CJ70" s="37" t="n">
        <v>0</v>
      </c>
      <c r="CK70" s="37" t="n">
        <v>0</v>
      </c>
      <c r="CL70" s="37" t="n">
        <v>0</v>
      </c>
      <c r="CM70" s="37" t="n">
        <v>0</v>
      </c>
      <c r="CN70" s="37" t="n">
        <v>0</v>
      </c>
      <c r="CO70" s="37" t="n">
        <v>0</v>
      </c>
      <c r="CP70" s="37" t="n">
        <v>0</v>
      </c>
      <c r="CQ70" s="37" t="n">
        <v>0</v>
      </c>
      <c r="CR70" s="37" t="n">
        <v>0</v>
      </c>
      <c r="CS70" s="37" t="n">
        <v>179</v>
      </c>
      <c r="CT70" s="37" t="n">
        <v>192</v>
      </c>
      <c r="CU70" s="37" t="n">
        <v>1</v>
      </c>
      <c r="CV70" s="37" t="n">
        <v>0</v>
      </c>
      <c r="CW70" s="37" t="n">
        <v>0</v>
      </c>
      <c r="CX70" s="37" t="n">
        <v>19</v>
      </c>
      <c r="CY70" s="37" t="n">
        <v>19</v>
      </c>
      <c r="CZ70" s="37" t="n">
        <v>0</v>
      </c>
      <c r="DA70" s="37" t="n">
        <v>0</v>
      </c>
      <c r="DB70" s="37" t="n">
        <v>0</v>
      </c>
      <c r="DC70" s="37" t="n">
        <v>41</v>
      </c>
      <c r="DD70" s="37" t="n">
        <v>42</v>
      </c>
      <c r="DE70" s="37" t="n">
        <v>0</v>
      </c>
      <c r="DF70" s="37" t="n">
        <v>13</v>
      </c>
      <c r="DG70" s="37" t="n">
        <v>2</v>
      </c>
      <c r="DH70" s="37" t="n">
        <v>20</v>
      </c>
      <c r="DI70" s="37" t="n">
        <v>20</v>
      </c>
      <c r="DJ70" s="37" t="n">
        <v>0</v>
      </c>
      <c r="DK70" s="37" t="n">
        <v>0</v>
      </c>
      <c r="DL70" s="37" t="n">
        <v>0</v>
      </c>
      <c r="DM70" s="37" t="n">
        <v>0</v>
      </c>
      <c r="DN70" s="37" t="n">
        <v>0</v>
      </c>
      <c r="DO70" s="37" t="n">
        <v>0</v>
      </c>
      <c r="DP70" s="37" t="n">
        <v>0</v>
      </c>
      <c r="DQ70" s="37" t="n">
        <v>0</v>
      </c>
      <c r="DR70" s="37" t="n">
        <v>0</v>
      </c>
      <c r="DS70" s="37" t="n">
        <v>0</v>
      </c>
      <c r="DT70" s="37" t="n">
        <v>0</v>
      </c>
      <c r="DU70" s="37" t="n">
        <v>0</v>
      </c>
      <c r="DV70" s="37" t="n">
        <v>0</v>
      </c>
      <c r="DW70" s="37" t="n">
        <v>374</v>
      </c>
      <c r="DX70" s="37" t="n">
        <v>299</v>
      </c>
      <c r="DY70" s="37" t="n">
        <v>0</v>
      </c>
      <c r="DZ70" s="37" t="n">
        <v>34</v>
      </c>
      <c r="EA70" s="37" t="n">
        <v>0</v>
      </c>
      <c r="EB70" s="37" t="n">
        <v>117</v>
      </c>
      <c r="EC70" s="37" t="n">
        <v>106</v>
      </c>
      <c r="ED70" s="37" t="n">
        <v>1</v>
      </c>
      <c r="EE70" s="37" t="n">
        <v>0</v>
      </c>
      <c r="EF70" s="37" t="n">
        <v>0</v>
      </c>
      <c r="EG70" s="37" t="n">
        <v>19</v>
      </c>
      <c r="EH70" s="37" t="n">
        <v>19</v>
      </c>
      <c r="EI70" s="37" t="n">
        <v>0</v>
      </c>
      <c r="EJ70" s="37" t="n">
        <v>0</v>
      </c>
      <c r="EK70" s="37" t="n">
        <v>27</v>
      </c>
      <c r="EL70" s="37" t="n">
        <v>27</v>
      </c>
      <c r="EM70" s="37" t="n">
        <v>0</v>
      </c>
      <c r="EN70" s="37" t="n">
        <v>0</v>
      </c>
      <c r="EO70" s="37" t="n">
        <v>0</v>
      </c>
      <c r="EP70" s="37" t="n">
        <v>0</v>
      </c>
      <c r="EQ70" s="37" t="n">
        <v>0</v>
      </c>
      <c r="ER70" s="37" t="n">
        <v>0</v>
      </c>
      <c r="ES70" s="37" t="n">
        <v>0</v>
      </c>
      <c r="ET70" s="37" t="n">
        <v>0</v>
      </c>
      <c r="EU70" s="37" t="n">
        <v>1</v>
      </c>
      <c r="EV70" s="37" t="n">
        <v>1</v>
      </c>
      <c r="EW70" s="37" t="n">
        <v>0</v>
      </c>
      <c r="EX70" s="37" t="n">
        <v>0</v>
      </c>
      <c r="EY70" s="37" t="n">
        <v>0</v>
      </c>
      <c r="EZ70" s="37" t="n">
        <v>24</v>
      </c>
      <c r="FA70" s="37" t="n">
        <v>24</v>
      </c>
      <c r="FB70" s="37" t="n">
        <v>0</v>
      </c>
      <c r="FC70" s="37" t="n">
        <v>0</v>
      </c>
      <c r="FD70" s="37" t="n">
        <v>0</v>
      </c>
      <c r="FE70" s="37" t="n">
        <v>0</v>
      </c>
      <c r="FF70" s="37" t="n">
        <v>0</v>
      </c>
      <c r="FG70" s="37" t="n">
        <v>0</v>
      </c>
      <c r="FH70" s="37" t="n">
        <v>0</v>
      </c>
      <c r="FI70" s="37" t="n">
        <v>0</v>
      </c>
      <c r="FJ70" s="37" t="n">
        <v>637</v>
      </c>
      <c r="FK70" s="37" t="n">
        <v>535</v>
      </c>
      <c r="FL70" s="37" t="n">
        <v>0</v>
      </c>
      <c r="FM70" s="37" t="n">
        <v>414</v>
      </c>
      <c r="FN70" s="37" t="n">
        <v>29</v>
      </c>
      <c r="FO70" s="37" t="n">
        <v>676</v>
      </c>
      <c r="FP70" s="37" t="n">
        <v>663</v>
      </c>
      <c r="FQ70" s="37" t="n">
        <v>0</v>
      </c>
      <c r="FR70" s="37" t="n">
        <v>372</v>
      </c>
      <c r="FS70" s="37" t="n">
        <v>20</v>
      </c>
      <c r="FT70" s="37" t="n">
        <v>288</v>
      </c>
      <c r="FU70" s="37" t="n">
        <v>230</v>
      </c>
      <c r="FV70" s="37" t="n">
        <v>0</v>
      </c>
      <c r="FW70" s="37" t="n">
        <v>134</v>
      </c>
      <c r="FX70" s="37" t="n">
        <v>7</v>
      </c>
      <c r="FY70" s="37" t="n">
        <v>528</v>
      </c>
      <c r="FZ70" s="37" t="n">
        <v>436</v>
      </c>
      <c r="GA70" s="37" t="n">
        <v>9</v>
      </c>
      <c r="GB70" s="37" t="n">
        <v>100</v>
      </c>
      <c r="GC70" s="37" t="n">
        <v>0</v>
      </c>
      <c r="GD70" s="37" t="n">
        <v>497</v>
      </c>
      <c r="GE70" s="37" t="n">
        <v>433</v>
      </c>
      <c r="GF70" s="37" t="n">
        <v>0</v>
      </c>
      <c r="GG70" s="37" t="n">
        <v>98</v>
      </c>
      <c r="GH70" s="37" t="n">
        <v>0</v>
      </c>
      <c r="GI70" s="37" t="n">
        <v>19</v>
      </c>
      <c r="GJ70" s="37" t="n">
        <v>14</v>
      </c>
      <c r="GK70" s="37" t="n">
        <v>0</v>
      </c>
      <c r="GL70" s="37" t="n">
        <v>0</v>
      </c>
      <c r="GM70" s="37" t="n">
        <v>0</v>
      </c>
      <c r="GN70" s="37" t="n">
        <v>3</v>
      </c>
      <c r="GO70" s="37" t="n">
        <v>9</v>
      </c>
      <c r="GP70" s="37" t="n">
        <v>0</v>
      </c>
      <c r="GQ70" s="37" t="n">
        <v>0</v>
      </c>
      <c r="GR70" s="37" t="n">
        <v>0</v>
      </c>
      <c r="GS70" s="37" t="n">
        <v>655</v>
      </c>
      <c r="GT70" s="37" t="n">
        <v>457</v>
      </c>
      <c r="GU70" s="37" t="n">
        <v>0</v>
      </c>
      <c r="GV70" s="37" t="n">
        <v>0</v>
      </c>
      <c r="GW70" s="37" t="n">
        <v>0</v>
      </c>
      <c r="GX70" s="37" t="n">
        <v>295</v>
      </c>
      <c r="GY70" s="37" t="n">
        <v>240</v>
      </c>
      <c r="GZ70" s="37" t="n">
        <v>0</v>
      </c>
      <c r="HA70" s="37" t="n">
        <v>3</v>
      </c>
      <c r="HB70" s="37" t="n">
        <v>0</v>
      </c>
      <c r="HC70" s="37" t="n">
        <v>0</v>
      </c>
      <c r="HD70" s="37" t="n">
        <v>0</v>
      </c>
      <c r="HE70" s="37" t="n">
        <v>0</v>
      </c>
      <c r="HF70" s="37" t="n">
        <v>0</v>
      </c>
      <c r="HG70" s="37" t="n">
        <v>0</v>
      </c>
      <c r="HH70" s="58" t="n">
        <f aca="false">(L70+N70)/B70</f>
        <v>0.81930936022129</v>
      </c>
      <c r="HI70" s="59" t="n">
        <f aca="false">(M70+N70)/B70</f>
        <v>0.771928259123762</v>
      </c>
      <c r="HJ70" s="40" t="n">
        <f aca="false">O70/(E70+F70+G70)</f>
        <v>0.573932092004381</v>
      </c>
      <c r="HK70" s="60" t="n">
        <f aca="false">P70/(F70+G70)</f>
        <v>0.246246098645892</v>
      </c>
      <c r="HL70" s="61" t="n">
        <f aca="false">L70/H70</f>
        <v>0.907046476761619</v>
      </c>
      <c r="HM70" s="62" t="n">
        <f aca="false">M70/I70</f>
        <v>0.845856845856846</v>
      </c>
      <c r="HN70" s="63" t="n">
        <f aca="false">N70/J70</f>
        <v>0.972727272727273</v>
      </c>
      <c r="HO70" s="64" t="n">
        <f aca="false">O70/K70</f>
        <v>0.617051342439944</v>
      </c>
      <c r="HP70" s="65" t="n">
        <f aca="false">(V70+AA70+AF70+FE70+X70+AC70+AH70+FG70)/G70</f>
        <v>0.972422849638871</v>
      </c>
      <c r="HQ70" s="65" t="n">
        <f aca="false">(W70+AB70+AG70+FF70+X70+AC70+AH70+FG70)/G70</f>
        <v>1.03939592908733</v>
      </c>
      <c r="HR70" s="65" t="n">
        <f aca="false">(Y70+AD70+AI70+FH70)/G70</f>
        <v>0.842416283650689</v>
      </c>
      <c r="HS70" s="65" t="n">
        <f aca="false">P70/G70</f>
        <v>1.31582403151674</v>
      </c>
      <c r="HT70" s="65" t="n">
        <f aca="false">(Q70+AK70+AP70+AU70+AZ70+BE70+BJ70+BO70+BT70+BY70+CD70+CN70+CS70+CX70+DC70+DH70+DM70+DR70+DW70+EB70+EG70+EK70+EP70+EU70+EZ70+FJ70+FO70+FT70+S70+AM70+AR70+AW70+BB70+BG70+BL70+BQ70+BV70+CA70+CF70+CP70+CU70+CZ70+DE70+DJ70+DO70+DT70+DY70+ED70+EI70+EM70+ER70+EW70+FB70+FL70+FQ70+FV70)/F70</f>
        <v>0.845023582053453</v>
      </c>
      <c r="HU70" s="65" t="n">
        <f aca="false">(R70+AL70+AQ70+AV70+BA70+BF70+BK70+BP70+BU70+BZ70+CE70+CO70+CT70+CY70+DD70+DI70+DN70+DS70+DX70+EC70+EH70+EL70+EQ70+EV70+FA70+FK70+FP70+FU70+S70+AM70+AR70+AW70+BB70+BG70+BL70+BQ70+BV70+CA70+CF70+CP70+CU70+CZ70+DE70+DJ70+DO70+DT70+DY70+ED70+EI70+EM70+ER70+EW70+FB70+FL70+FQ70+FV70)/F70</f>
        <v>0.828697545047769</v>
      </c>
      <c r="HV70" s="66" t="n">
        <f aca="false">(T70+AN70+AS70+AX70+BC70+BH70+BM70+BR70+BW70+CB70+CG70+CQ70+CV70+DA70+DF70+DK70+DP70+DU70+DZ70+EE70+EJ70+EN70+ES70+EX70+FC70+FM70+FR70+FW70)/F70</f>
        <v>0.56778328697545</v>
      </c>
      <c r="HW70" s="65" t="n">
        <f aca="false">(U70+AO70+AT70)/F70</f>
        <v>0.0677228201717257</v>
      </c>
      <c r="HX70" s="65" t="n">
        <f aca="false">(FY70+GD70)/E70</f>
        <v>1.03347449082476</v>
      </c>
      <c r="HY70" s="65" t="n">
        <f aca="false">(FZ70+GE70)/E70</f>
        <v>0.876184714660214</v>
      </c>
      <c r="HZ70" s="65" t="n">
        <f aca="false">(GB70+GG70)/E70</f>
        <v>0.199637023593466</v>
      </c>
      <c r="IA70" s="65" t="n">
        <f aca="false">(GI70+GN70+GS70+GX70)/D70</f>
        <v>0.806639004149378</v>
      </c>
      <c r="IB70" s="65" t="n">
        <f aca="false">(GJ70+GO70+GT70+GY70)/D70</f>
        <v>0.597510373443983</v>
      </c>
      <c r="IC70" s="46" t="n">
        <f aca="false">HC70/C70</f>
        <v>0</v>
      </c>
      <c r="ID70" s="46" t="n">
        <f aca="false">HD70/C70</f>
        <v>0</v>
      </c>
    </row>
    <row r="71" s="48" customFormat="true" ht="13.8" hidden="false" customHeight="false" outlineLevel="0" collapsed="false">
      <c r="A71" s="49" t="s">
        <v>158</v>
      </c>
      <c r="B71" s="50" t="n">
        <v>3781</v>
      </c>
      <c r="C71" s="29" t="n">
        <v>114</v>
      </c>
      <c r="D71" s="51" t="n">
        <v>385.2</v>
      </c>
      <c r="E71" s="52" t="n">
        <v>363</v>
      </c>
      <c r="F71" s="53" t="n">
        <v>2305.8</v>
      </c>
      <c r="G71" s="54" t="n">
        <v>448</v>
      </c>
      <c r="H71" s="55" t="n">
        <v>3502</v>
      </c>
      <c r="I71" s="55" t="n">
        <v>3578</v>
      </c>
      <c r="J71" s="55" t="n">
        <v>40</v>
      </c>
      <c r="K71" s="55" t="n">
        <v>2212</v>
      </c>
      <c r="L71" s="35" t="n">
        <f aca="false">Q71+V71+AA71+AF71+AK71+AP71+AU71+AZ71+BE71+BJ71+BO71+BT71+BY71+CD71+CI71+CN71+CS71+CX71+DC71+DH71+DM71+DR71+DW71+EB71+EB71+EG71+EK71+EP71+EU71+EZ71+FE71+FJ71+FO71+FT71+FY71+GD71+GI71+GN71+GS71+GX71+HC71</f>
        <v>3035</v>
      </c>
      <c r="M71" s="35" t="n">
        <f aca="false">R71+W71+AB71+AG71+AL71+AQ71+AV71+BA71+BF71+BK71+BP71+BU71+BZ71+CE71+CJ71+CO71+CT71+DD71+DI71+DN71+DS71+DX71+EC71+EH71+EL71+EQ71+EV71+FA71+CY71+FK71+FP71+FU71+FZ71+GE71+FF71+GJ71+GO71+GT71+GY71+HD71</f>
        <v>2873</v>
      </c>
      <c r="N71" s="56" t="n">
        <v>40</v>
      </c>
      <c r="O71" s="57" t="n">
        <f aca="false">T71+Y71+AD71+AI71+DZ71+FH71+AN71+AS71+AX71+BC71+BH71+BM71+BR71+BW71+CB71+CG71+CL71+CQ71+CV71+DF71+DK71+DP71+DU71+EE71+EJ71+EN71+ES71+EX71+FC71+FM71+FR71+FW71+GB71+GG71+DA71+GL71+GQ71+GV71+HA71</f>
        <v>2139</v>
      </c>
      <c r="P71" s="57" t="n">
        <f aca="false">U71+Z71+AE71+AJ71+EA71+FI71+AO71+AT71+AY71+BD71+BI71+BN71+BS71+BX71+CC71+CH71+CM71+CR71+CW71+DG71+DL71+DQ71+DV71+EF71+EO71+ET71+EY71+FD71+FN71+FS71+FX71+GC71+GH71+DB71+GM71+GR71+GW71+HB71</f>
        <v>721</v>
      </c>
      <c r="Q71" s="37" t="n">
        <v>125</v>
      </c>
      <c r="R71" s="37" t="n">
        <v>113</v>
      </c>
      <c r="S71" s="37" t="n">
        <v>0</v>
      </c>
      <c r="T71" s="37" t="n">
        <v>106</v>
      </c>
      <c r="U71" s="37" t="n">
        <v>33</v>
      </c>
      <c r="V71" s="37" t="n">
        <v>65</v>
      </c>
      <c r="W71" s="37" t="n">
        <v>63</v>
      </c>
      <c r="X71" s="37" t="n">
        <v>0</v>
      </c>
      <c r="Y71" s="37" t="n">
        <v>62</v>
      </c>
      <c r="Z71" s="37" t="n">
        <v>51</v>
      </c>
      <c r="AA71" s="37" t="n">
        <v>120</v>
      </c>
      <c r="AB71" s="37" t="n">
        <v>121</v>
      </c>
      <c r="AC71" s="37" t="n">
        <v>0</v>
      </c>
      <c r="AD71" s="37" t="n">
        <v>120</v>
      </c>
      <c r="AE71" s="37" t="n">
        <v>99</v>
      </c>
      <c r="AF71" s="37" t="n">
        <v>256</v>
      </c>
      <c r="AG71" s="37" t="n">
        <v>260</v>
      </c>
      <c r="AH71" s="37" t="n">
        <v>0</v>
      </c>
      <c r="AI71" s="37" t="n">
        <v>235</v>
      </c>
      <c r="AJ71" s="37" t="n">
        <v>113</v>
      </c>
      <c r="AK71" s="37" t="n">
        <v>103</v>
      </c>
      <c r="AL71" s="37" t="n">
        <v>128</v>
      </c>
      <c r="AM71" s="37" t="n">
        <v>3</v>
      </c>
      <c r="AN71" s="37" t="n">
        <v>108</v>
      </c>
      <c r="AO71" s="37" t="n">
        <v>79</v>
      </c>
      <c r="AP71" s="37" t="n">
        <v>115</v>
      </c>
      <c r="AQ71" s="37" t="n">
        <v>148</v>
      </c>
      <c r="AR71" s="37" t="n">
        <v>6</v>
      </c>
      <c r="AS71" s="37" t="n">
        <v>122</v>
      </c>
      <c r="AT71" s="37" t="n">
        <v>71</v>
      </c>
      <c r="AU71" s="37" t="n">
        <v>134</v>
      </c>
      <c r="AV71" s="37" t="n">
        <v>125</v>
      </c>
      <c r="AW71" s="37" t="n">
        <v>9</v>
      </c>
      <c r="AX71" s="37" t="n">
        <v>126</v>
      </c>
      <c r="AY71" s="37" t="n">
        <v>77</v>
      </c>
      <c r="AZ71" s="37" t="n">
        <v>187</v>
      </c>
      <c r="BA71" s="37" t="n">
        <v>186</v>
      </c>
      <c r="BB71" s="37" t="n">
        <v>1</v>
      </c>
      <c r="BC71" s="37" t="n">
        <v>154</v>
      </c>
      <c r="BD71" s="37" t="n">
        <v>59</v>
      </c>
      <c r="BE71" s="37" t="n">
        <v>177</v>
      </c>
      <c r="BF71" s="37" t="n">
        <v>165</v>
      </c>
      <c r="BG71" s="37" t="n">
        <v>2</v>
      </c>
      <c r="BH71" s="37" t="n">
        <v>131</v>
      </c>
      <c r="BI71" s="37" t="n">
        <v>52</v>
      </c>
      <c r="BJ71" s="37" t="n">
        <v>177</v>
      </c>
      <c r="BK71" s="37" t="n">
        <v>183</v>
      </c>
      <c r="BL71" s="37" t="n">
        <v>0</v>
      </c>
      <c r="BM71" s="37" t="n">
        <v>135</v>
      </c>
      <c r="BN71" s="37" t="n">
        <v>39</v>
      </c>
      <c r="BO71" s="37" t="n">
        <v>108</v>
      </c>
      <c r="BP71" s="37" t="n">
        <v>104</v>
      </c>
      <c r="BQ71" s="37" t="n">
        <v>0</v>
      </c>
      <c r="BR71" s="37" t="n">
        <v>68</v>
      </c>
      <c r="BS71" s="37" t="n">
        <v>2</v>
      </c>
      <c r="BT71" s="37" t="n">
        <v>0</v>
      </c>
      <c r="BU71" s="37" t="n">
        <v>0</v>
      </c>
      <c r="BV71" s="37" t="n">
        <v>0</v>
      </c>
      <c r="BW71" s="37" t="n">
        <v>0</v>
      </c>
      <c r="BX71" s="37" t="n">
        <v>0</v>
      </c>
      <c r="BY71" s="37" t="n">
        <v>0</v>
      </c>
      <c r="BZ71" s="37" t="n">
        <v>0</v>
      </c>
      <c r="CA71" s="37" t="n">
        <v>0</v>
      </c>
      <c r="CB71" s="37" t="n">
        <v>0</v>
      </c>
      <c r="CC71" s="37" t="n">
        <v>0</v>
      </c>
      <c r="CD71" s="37" t="n">
        <v>0</v>
      </c>
      <c r="CE71" s="37" t="n">
        <v>0</v>
      </c>
      <c r="CF71" s="37" t="n">
        <v>0</v>
      </c>
      <c r="CG71" s="37" t="n">
        <v>0</v>
      </c>
      <c r="CH71" s="37" t="n">
        <v>0</v>
      </c>
      <c r="CI71" s="37" t="n">
        <v>0</v>
      </c>
      <c r="CJ71" s="37" t="n">
        <v>0</v>
      </c>
      <c r="CK71" s="37" t="n">
        <v>0</v>
      </c>
      <c r="CL71" s="37" t="n">
        <v>0</v>
      </c>
      <c r="CM71" s="37" t="n">
        <v>0</v>
      </c>
      <c r="CN71" s="37" t="n">
        <v>0</v>
      </c>
      <c r="CO71" s="37" t="n">
        <v>0</v>
      </c>
      <c r="CP71" s="37" t="n">
        <v>0</v>
      </c>
      <c r="CQ71" s="37" t="n">
        <v>0</v>
      </c>
      <c r="CR71" s="37" t="n">
        <v>0</v>
      </c>
      <c r="CS71" s="37" t="n">
        <v>43</v>
      </c>
      <c r="CT71" s="37" t="n">
        <v>24</v>
      </c>
      <c r="CU71" s="37" t="n">
        <v>0</v>
      </c>
      <c r="CV71" s="37" t="n">
        <v>23</v>
      </c>
      <c r="CW71" s="37" t="n">
        <v>0</v>
      </c>
      <c r="CX71" s="37" t="n">
        <v>5</v>
      </c>
      <c r="CY71" s="37" t="n">
        <v>5</v>
      </c>
      <c r="CZ71" s="37" t="n">
        <v>0</v>
      </c>
      <c r="DA71" s="37" t="n">
        <v>4</v>
      </c>
      <c r="DB71" s="37" t="n">
        <v>0</v>
      </c>
      <c r="DC71" s="37" t="n">
        <v>32</v>
      </c>
      <c r="DD71" s="37" t="n">
        <v>31</v>
      </c>
      <c r="DE71" s="37" t="n">
        <v>0</v>
      </c>
      <c r="DF71" s="37" t="n">
        <v>19</v>
      </c>
      <c r="DG71" s="37" t="n">
        <v>0</v>
      </c>
      <c r="DH71" s="37" t="n">
        <v>12</v>
      </c>
      <c r="DI71" s="37" t="n">
        <v>11</v>
      </c>
      <c r="DJ71" s="37" t="n">
        <v>0</v>
      </c>
      <c r="DK71" s="37" t="n">
        <v>4</v>
      </c>
      <c r="DL71" s="37" t="n">
        <v>0</v>
      </c>
      <c r="DM71" s="37" t="n">
        <v>0</v>
      </c>
      <c r="DN71" s="37" t="n">
        <v>0</v>
      </c>
      <c r="DO71" s="37" t="n">
        <v>0</v>
      </c>
      <c r="DP71" s="37" t="n">
        <v>0</v>
      </c>
      <c r="DQ71" s="37" t="n">
        <v>0</v>
      </c>
      <c r="DR71" s="37" t="n">
        <v>0</v>
      </c>
      <c r="DS71" s="37" t="n">
        <v>0</v>
      </c>
      <c r="DT71" s="37" t="n">
        <v>0</v>
      </c>
      <c r="DU71" s="37" t="n">
        <v>0</v>
      </c>
      <c r="DV71" s="37" t="n">
        <v>0</v>
      </c>
      <c r="DW71" s="37" t="n">
        <v>197</v>
      </c>
      <c r="DX71" s="37" t="n">
        <v>163</v>
      </c>
      <c r="DY71" s="37" t="n">
        <v>0</v>
      </c>
      <c r="DZ71" s="37" t="n">
        <v>151</v>
      </c>
      <c r="EA71" s="37" t="n">
        <v>0</v>
      </c>
      <c r="EB71" s="37" t="n">
        <v>2</v>
      </c>
      <c r="EC71" s="37" t="n">
        <v>2</v>
      </c>
      <c r="ED71" s="37" t="n">
        <v>1</v>
      </c>
      <c r="EE71" s="37" t="n">
        <v>1</v>
      </c>
      <c r="EF71" s="37" t="n">
        <v>0</v>
      </c>
      <c r="EG71" s="37" t="n">
        <v>12</v>
      </c>
      <c r="EH71" s="37" t="n">
        <v>12</v>
      </c>
      <c r="EI71" s="37" t="n">
        <v>0</v>
      </c>
      <c r="EJ71" s="37" t="n">
        <v>1</v>
      </c>
      <c r="EK71" s="37" t="n">
        <v>9</v>
      </c>
      <c r="EL71" s="37" t="n">
        <v>9</v>
      </c>
      <c r="EM71" s="37" t="n">
        <v>0</v>
      </c>
      <c r="EN71" s="37" t="n">
        <v>6</v>
      </c>
      <c r="EO71" s="37" t="n">
        <v>0</v>
      </c>
      <c r="EP71" s="37" t="n">
        <v>0</v>
      </c>
      <c r="EQ71" s="37" t="n">
        <v>0</v>
      </c>
      <c r="ER71" s="37" t="n">
        <v>0</v>
      </c>
      <c r="ES71" s="37" t="n">
        <v>0</v>
      </c>
      <c r="ET71" s="37" t="n">
        <v>0</v>
      </c>
      <c r="EU71" s="37" t="n">
        <v>1</v>
      </c>
      <c r="EV71" s="37" t="n">
        <v>1</v>
      </c>
      <c r="EW71" s="37" t="n">
        <v>0</v>
      </c>
      <c r="EX71" s="37" t="n">
        <v>4</v>
      </c>
      <c r="EY71" s="37" t="n">
        <v>0</v>
      </c>
      <c r="EZ71" s="37" t="n">
        <v>3</v>
      </c>
      <c r="FA71" s="37" t="n">
        <v>3</v>
      </c>
      <c r="FB71" s="37" t="n">
        <v>20</v>
      </c>
      <c r="FC71" s="37" t="n">
        <v>20</v>
      </c>
      <c r="FD71" s="37" t="n">
        <v>0</v>
      </c>
      <c r="FE71" s="37" t="n">
        <v>0</v>
      </c>
      <c r="FF71" s="37" t="n">
        <v>0</v>
      </c>
      <c r="FG71" s="37" t="n">
        <v>0</v>
      </c>
      <c r="FH71" s="37" t="n">
        <v>55</v>
      </c>
      <c r="FI71" s="37" t="n">
        <v>0</v>
      </c>
      <c r="FJ71" s="37" t="n">
        <v>146</v>
      </c>
      <c r="FK71" s="37" t="n">
        <v>145</v>
      </c>
      <c r="FL71" s="37" t="n">
        <v>0</v>
      </c>
      <c r="FM71" s="37" t="n">
        <v>102</v>
      </c>
      <c r="FN71" s="37" t="n">
        <v>21</v>
      </c>
      <c r="FO71" s="37" t="n">
        <v>233</v>
      </c>
      <c r="FP71" s="37" t="n">
        <v>226</v>
      </c>
      <c r="FQ71" s="37" t="n">
        <v>0</v>
      </c>
      <c r="FR71" s="37" t="n">
        <v>145</v>
      </c>
      <c r="FS71" s="37" t="n">
        <v>23</v>
      </c>
      <c r="FT71" s="37" t="n">
        <v>97</v>
      </c>
      <c r="FU71" s="37" t="n">
        <v>108</v>
      </c>
      <c r="FV71" s="37" t="n">
        <v>1</v>
      </c>
      <c r="FW71" s="37" t="n">
        <v>59</v>
      </c>
      <c r="FX71" s="37" t="n">
        <v>2</v>
      </c>
      <c r="FY71" s="37" t="n">
        <v>152</v>
      </c>
      <c r="FZ71" s="37" t="n">
        <v>145</v>
      </c>
      <c r="GA71" s="37" t="n">
        <v>0</v>
      </c>
      <c r="GB71" s="37" t="n">
        <v>93</v>
      </c>
      <c r="GC71" s="37" t="n">
        <v>0</v>
      </c>
      <c r="GD71" s="37" t="n">
        <v>164</v>
      </c>
      <c r="GE71" s="37" t="n">
        <v>145</v>
      </c>
      <c r="GF71" s="37" t="n">
        <v>0</v>
      </c>
      <c r="GG71" s="37" t="n">
        <v>84</v>
      </c>
      <c r="GH71" s="37" t="n">
        <v>0</v>
      </c>
      <c r="GI71" s="37" t="n">
        <v>19</v>
      </c>
      <c r="GJ71" s="37" t="n">
        <v>10</v>
      </c>
      <c r="GK71" s="37" t="n">
        <v>0</v>
      </c>
      <c r="GL71" s="37" t="n">
        <v>0</v>
      </c>
      <c r="GM71" s="37" t="n">
        <v>0</v>
      </c>
      <c r="GN71" s="37" t="n">
        <v>5</v>
      </c>
      <c r="GO71" s="37" t="n">
        <v>3</v>
      </c>
      <c r="GP71" s="37" t="n">
        <v>0</v>
      </c>
      <c r="GQ71" s="37" t="n">
        <v>0</v>
      </c>
      <c r="GR71" s="37" t="n">
        <v>0</v>
      </c>
      <c r="GS71" s="37" t="n">
        <v>249</v>
      </c>
      <c r="GT71" s="37" t="n">
        <v>169</v>
      </c>
      <c r="GU71" s="37" t="n">
        <v>0</v>
      </c>
      <c r="GV71" s="37" t="n">
        <v>0</v>
      </c>
      <c r="GW71" s="37" t="n">
        <v>0</v>
      </c>
      <c r="GX71" s="37" t="n">
        <v>82</v>
      </c>
      <c r="GY71" s="37" t="n">
        <v>65</v>
      </c>
      <c r="GZ71" s="37" t="n">
        <v>0</v>
      </c>
      <c r="HA71" s="37" t="n">
        <v>1</v>
      </c>
      <c r="HB71" s="37" t="n">
        <v>0</v>
      </c>
      <c r="HC71" s="37" t="n">
        <v>3</v>
      </c>
      <c r="HD71" s="37" t="n">
        <v>0</v>
      </c>
      <c r="HE71" s="37" t="n">
        <v>0</v>
      </c>
      <c r="HF71" s="37" t="n">
        <v>0</v>
      </c>
      <c r="HG71" s="37" t="n">
        <v>0</v>
      </c>
      <c r="HH71" s="58" t="n">
        <f aca="false">(L71+N71)/B71</f>
        <v>0.81327691087014</v>
      </c>
      <c r="HI71" s="59" t="n">
        <f aca="false">(M71+N71)/B71</f>
        <v>0.770431102882835</v>
      </c>
      <c r="HJ71" s="40" t="n">
        <f aca="false">O71/(E71+F71+G71)</f>
        <v>0.686280800821355</v>
      </c>
      <c r="HK71" s="60" t="n">
        <f aca="false">P71/(F71+G71)</f>
        <v>0.261820030503304</v>
      </c>
      <c r="HL71" s="61" t="n">
        <f aca="false">L71/H71</f>
        <v>0.866647629925757</v>
      </c>
      <c r="HM71" s="62" t="n">
        <f aca="false">M71/I71</f>
        <v>0.802962548910006</v>
      </c>
      <c r="HN71" s="63" t="n">
        <f aca="false">N71/J71</f>
        <v>1</v>
      </c>
      <c r="HO71" s="64" t="n">
        <f aca="false">O71/K71</f>
        <v>0.966998191681736</v>
      </c>
      <c r="HP71" s="65" t="n">
        <f aca="false">(V71+AA71+AF71+FE71+X71+AC71+AH71+FG71)/G71</f>
        <v>0.984375</v>
      </c>
      <c r="HQ71" s="65" t="n">
        <f aca="false">(W71+AB71+AG71+FF71+X71+AC71+AH71+FG71)/G71</f>
        <v>0.991071428571429</v>
      </c>
      <c r="HR71" s="65" t="n">
        <f aca="false">(Y71+AD71+AI71+FH71)/G71</f>
        <v>1.05357142857143</v>
      </c>
      <c r="HS71" s="65" t="n">
        <f aca="false">P71/G71</f>
        <v>1.609375</v>
      </c>
      <c r="HT71" s="65" t="n">
        <f aca="false">(Q71+AK71+AP71+AU71+AZ71+BE71+BJ71+BO71+BT71+BY71+CD71+CN71+CS71+CX71+DC71+DH71+DM71+DR71+DW71+EB71+EG71+EK71+EP71+EU71+EZ71+FJ71+FO71+FT71+S71+AM71+AR71+AW71+BB71+BG71+BL71+BQ71+BV71+CA71+CF71+CP71+CU71+CZ71+DE71+DJ71+DO71+DT71+DY71+ED71+EI71+EM71+ER71+EW71+FB71+FL71+FQ71+FV71)/F71</f>
        <v>0.850464047185359</v>
      </c>
      <c r="HU71" s="65" t="n">
        <f aca="false">(R71+AL71+AQ71+AV71+BA71+BF71+BK71+BP71+BU71+BZ71+CE71+CO71+CT71+CY71+DD71+DI71+DN71+DS71+DX71+EC71+EH71+EL71+EQ71+EV71+FA71+FK71+FP71+FU71+S71+AM71+AR71+AW71+BB71+BG71+BL71+BQ71+BV71+CA71+CF71+CP71+CU71+CZ71+DE71+DJ71+DO71+DT71+DY71+ED71+EI71+EM71+ER71+EW71+FB71+FL71+FQ71+FV71)/F71</f>
        <v>0.839188134270101</v>
      </c>
      <c r="HV71" s="66" t="n">
        <f aca="false">(T71+AN71+AS71+AX71+BC71+BH71+BM71+BR71+BW71+CB71+CG71+CQ71+CV71+DA71+DF71+DK71+DP71+DU71+DZ71+EE71+EJ71+EN71+ES71+EX71+FC71+FM71+FR71+FW71)/F71</f>
        <v>0.645762858877613</v>
      </c>
      <c r="HW71" s="65" t="n">
        <f aca="false">(U71+AO71+AT71)/F71</f>
        <v>0.0793650793650794</v>
      </c>
      <c r="HX71" s="65" t="n">
        <f aca="false">(FY71+GD71)/E71</f>
        <v>0.870523415977961</v>
      </c>
      <c r="HY71" s="65" t="n">
        <f aca="false">(FZ71+GE71)/E71</f>
        <v>0.798898071625344</v>
      </c>
      <c r="HZ71" s="65" t="n">
        <f aca="false">(GB71+GG71)/E71</f>
        <v>0.487603305785124</v>
      </c>
      <c r="IA71" s="65" t="n">
        <f aca="false">(GI71+GN71+GS71+GX71)/D71</f>
        <v>0.921599169262721</v>
      </c>
      <c r="IB71" s="65" t="n">
        <f aca="false">(GJ71+GO71+GT71+GY71)/D71</f>
        <v>0.64122533748702</v>
      </c>
      <c r="IC71" s="46" t="n">
        <f aca="false">HC71/C71</f>
        <v>0.0263157894736842</v>
      </c>
      <c r="ID71" s="46" t="n">
        <f aca="false">HD71/C71</f>
        <v>0</v>
      </c>
    </row>
    <row r="72" s="48" customFormat="true" ht="13.8" hidden="false" customHeight="false" outlineLevel="0" collapsed="false">
      <c r="A72" s="49" t="s">
        <v>159</v>
      </c>
      <c r="B72" s="50" t="n">
        <v>3947</v>
      </c>
      <c r="C72" s="29" t="n">
        <v>118</v>
      </c>
      <c r="D72" s="51" t="n">
        <v>372</v>
      </c>
      <c r="E72" s="52" t="n">
        <v>351.6</v>
      </c>
      <c r="F72" s="53" t="n">
        <v>2434.4</v>
      </c>
      <c r="G72" s="54" t="n">
        <v>535</v>
      </c>
      <c r="H72" s="55" t="n">
        <v>3663</v>
      </c>
      <c r="I72" s="55" t="n">
        <v>3752</v>
      </c>
      <c r="J72" s="55" t="n">
        <v>40</v>
      </c>
      <c r="K72" s="55" t="n">
        <v>3035</v>
      </c>
      <c r="L72" s="35" t="n">
        <f aca="false">Q72+V72+AA72+AF72+AK72+AP72+AU72+AZ72+BE72+BJ72+BO72+BT72+BY72+CD72+CI72+CN72+CS72+CX72+DC72+DH72+DM72+DR72+DW72+EB72+EB72+EG72+EK72+EP72+EU72+EZ72+FE72+FJ72+FO72+FT72+FY72+GD72+GI72+GN72+GS72+GX72+HC72</f>
        <v>3611</v>
      </c>
      <c r="M72" s="35" t="n">
        <f aca="false">R72+W72+AB72+AG72+AL72+AQ72+AV72+BA72+BF72+BK72+BP72+BU72+BZ72+CE72+CJ72+CO72+CT72+DD72+DI72+DN72+DS72+DX72+EC72+EH72+EL72+EQ72+EV72+FA72+CY72+FK72+FP72+FU72+FZ72+GE72+FF72+GJ72+GO72+GT72+GY72+HD72</f>
        <v>3153</v>
      </c>
      <c r="N72" s="56" t="n">
        <v>54</v>
      </c>
      <c r="O72" s="57" t="n">
        <f aca="false">T72+Y72+AD72+AI72+DZ72+FH72+AN72+AS72+AX72+BC72+BH72+BM72+BR72+BW72+CB72+CG72+CL72+CQ72+CV72+DF72+DK72+DP72+DU72+EE72+EJ72+EN72+ES72+EX72+FC72+FM72+FR72+FW72+GB72+GG72+DA72+GL72+GQ72+GV72+HA72</f>
        <v>1865</v>
      </c>
      <c r="P72" s="57" t="n">
        <f aca="false">U72+Z72+AE72+AJ72+EA72+FI72+AO72+AT72+AY72+BD72+BI72+BN72+BS72+BX72+CC72+CH72+CM72+CR72+CW72+DG72+DL72+DQ72+DV72+EF72+EO72+ET72+EY72+FD72+FN72+FS72+FX72+GC72+GH72+DB72+GM72+GR72+GW72+HB72</f>
        <v>406</v>
      </c>
      <c r="Q72" s="37" t="n">
        <v>126</v>
      </c>
      <c r="R72" s="37" t="n">
        <v>126</v>
      </c>
      <c r="S72" s="37" t="n">
        <v>0</v>
      </c>
      <c r="T72" s="37" t="n">
        <v>103</v>
      </c>
      <c r="U72" s="37" t="n">
        <v>26</v>
      </c>
      <c r="V72" s="37" t="n">
        <v>110</v>
      </c>
      <c r="W72" s="37" t="n">
        <v>110</v>
      </c>
      <c r="X72" s="37" t="n">
        <v>0</v>
      </c>
      <c r="Y72" s="37" t="n">
        <v>105</v>
      </c>
      <c r="Z72" s="37" t="n">
        <v>51</v>
      </c>
      <c r="AA72" s="37" t="n">
        <v>204</v>
      </c>
      <c r="AB72" s="37" t="n">
        <v>204</v>
      </c>
      <c r="AC72" s="37" t="n">
        <v>0</v>
      </c>
      <c r="AD72" s="37" t="n">
        <v>162</v>
      </c>
      <c r="AE72" s="37" t="n">
        <v>89</v>
      </c>
      <c r="AF72" s="37" t="n">
        <v>322</v>
      </c>
      <c r="AG72" s="37" t="n">
        <v>320</v>
      </c>
      <c r="AH72" s="37" t="n">
        <v>0</v>
      </c>
      <c r="AI72" s="37" t="n">
        <v>226</v>
      </c>
      <c r="AJ72" s="37" t="n">
        <v>107</v>
      </c>
      <c r="AK72" s="37" t="n">
        <v>142</v>
      </c>
      <c r="AL72" s="37" t="n">
        <v>142</v>
      </c>
      <c r="AM72" s="37" t="n">
        <v>1</v>
      </c>
      <c r="AN72" s="37" t="n">
        <v>110</v>
      </c>
      <c r="AO72" s="37" t="n">
        <v>36</v>
      </c>
      <c r="AP72" s="37" t="n">
        <v>163</v>
      </c>
      <c r="AQ72" s="37" t="n">
        <v>156</v>
      </c>
      <c r="AR72" s="37" t="n">
        <v>1</v>
      </c>
      <c r="AS72" s="37" t="n">
        <v>103</v>
      </c>
      <c r="AT72" s="37" t="n">
        <v>30</v>
      </c>
      <c r="AU72" s="37" t="n">
        <v>198</v>
      </c>
      <c r="AV72" s="37" t="n">
        <v>186</v>
      </c>
      <c r="AW72" s="37" t="n">
        <v>15</v>
      </c>
      <c r="AX72" s="37" t="n">
        <v>131</v>
      </c>
      <c r="AY72" s="37" t="n">
        <v>30</v>
      </c>
      <c r="AZ72" s="37" t="n">
        <v>179</v>
      </c>
      <c r="BA72" s="37" t="n">
        <v>180</v>
      </c>
      <c r="BB72" s="37" t="n">
        <v>32</v>
      </c>
      <c r="BC72" s="37" t="n">
        <v>140</v>
      </c>
      <c r="BD72" s="37" t="n">
        <v>19</v>
      </c>
      <c r="BE72" s="37" t="n">
        <v>209</v>
      </c>
      <c r="BF72" s="37" t="n">
        <v>171</v>
      </c>
      <c r="BG72" s="37" t="n">
        <v>5</v>
      </c>
      <c r="BH72" s="37" t="n">
        <v>104</v>
      </c>
      <c r="BI72" s="37" t="n">
        <v>7</v>
      </c>
      <c r="BJ72" s="37" t="n">
        <v>203</v>
      </c>
      <c r="BK72" s="37" t="n">
        <v>181</v>
      </c>
      <c r="BL72" s="37" t="n">
        <v>0</v>
      </c>
      <c r="BM72" s="37" t="n">
        <v>110</v>
      </c>
      <c r="BN72" s="37" t="n">
        <v>7</v>
      </c>
      <c r="BO72" s="37" t="n">
        <v>91</v>
      </c>
      <c r="BP72" s="37" t="n">
        <v>85</v>
      </c>
      <c r="BQ72" s="37" t="n">
        <v>0</v>
      </c>
      <c r="BR72" s="37" t="n">
        <v>49</v>
      </c>
      <c r="BS72" s="37" t="n">
        <v>0</v>
      </c>
      <c r="BT72" s="37" t="n">
        <v>0</v>
      </c>
      <c r="BU72" s="37" t="n">
        <v>0</v>
      </c>
      <c r="BV72" s="37" t="n">
        <v>0</v>
      </c>
      <c r="BW72" s="37" t="n">
        <v>0</v>
      </c>
      <c r="BX72" s="37" t="n">
        <v>0</v>
      </c>
      <c r="BY72" s="37" t="n">
        <v>0</v>
      </c>
      <c r="BZ72" s="37" t="n">
        <v>0</v>
      </c>
      <c r="CA72" s="37" t="n">
        <v>0</v>
      </c>
      <c r="CB72" s="37" t="n">
        <v>0</v>
      </c>
      <c r="CC72" s="37" t="n">
        <v>0</v>
      </c>
      <c r="CD72" s="37" t="n">
        <v>0</v>
      </c>
      <c r="CE72" s="37" t="n">
        <v>0</v>
      </c>
      <c r="CF72" s="37" t="n">
        <v>0</v>
      </c>
      <c r="CG72" s="37" t="n">
        <v>0</v>
      </c>
      <c r="CH72" s="37" t="n">
        <v>0</v>
      </c>
      <c r="CI72" s="37" t="n">
        <v>0</v>
      </c>
      <c r="CJ72" s="37" t="n">
        <v>0</v>
      </c>
      <c r="CK72" s="37" t="n">
        <v>0</v>
      </c>
      <c r="CL72" s="37" t="n">
        <v>0</v>
      </c>
      <c r="CM72" s="37" t="n">
        <v>0</v>
      </c>
      <c r="CN72" s="37" t="n">
        <v>0</v>
      </c>
      <c r="CO72" s="37" t="n">
        <v>0</v>
      </c>
      <c r="CP72" s="37" t="n">
        <v>0</v>
      </c>
      <c r="CQ72" s="37" t="n">
        <v>0</v>
      </c>
      <c r="CR72" s="37" t="n">
        <v>0</v>
      </c>
      <c r="CS72" s="37" t="n">
        <v>55</v>
      </c>
      <c r="CT72" s="37" t="n">
        <v>52</v>
      </c>
      <c r="CU72" s="37" t="n">
        <v>0</v>
      </c>
      <c r="CV72" s="37" t="n">
        <v>48</v>
      </c>
      <c r="CW72" s="37" t="n">
        <v>0</v>
      </c>
      <c r="CX72" s="37" t="n">
        <v>0</v>
      </c>
      <c r="CY72" s="37" t="n">
        <v>0</v>
      </c>
      <c r="CZ72" s="37" t="n">
        <v>0</v>
      </c>
      <c r="DA72" s="37" t="n">
        <v>0</v>
      </c>
      <c r="DB72" s="37" t="n">
        <v>0</v>
      </c>
      <c r="DC72" s="37" t="n">
        <v>32</v>
      </c>
      <c r="DD72" s="37" t="n">
        <v>30</v>
      </c>
      <c r="DE72" s="37" t="n">
        <v>0</v>
      </c>
      <c r="DF72" s="37" t="n">
        <v>13</v>
      </c>
      <c r="DG72" s="37" t="n">
        <v>0</v>
      </c>
      <c r="DH72" s="37" t="n">
        <v>0</v>
      </c>
      <c r="DI72" s="37" t="n">
        <v>0</v>
      </c>
      <c r="DJ72" s="37" t="n">
        <v>0</v>
      </c>
      <c r="DK72" s="37" t="n">
        <v>0</v>
      </c>
      <c r="DL72" s="37" t="n">
        <v>0</v>
      </c>
      <c r="DM72" s="37" t="n">
        <v>0</v>
      </c>
      <c r="DN72" s="37" t="n">
        <v>0</v>
      </c>
      <c r="DO72" s="37" t="n">
        <v>0</v>
      </c>
      <c r="DP72" s="37" t="n">
        <v>0</v>
      </c>
      <c r="DQ72" s="37" t="n">
        <v>0</v>
      </c>
      <c r="DR72" s="37" t="n">
        <v>0</v>
      </c>
      <c r="DS72" s="37" t="n">
        <v>0</v>
      </c>
      <c r="DT72" s="37" t="n">
        <v>0</v>
      </c>
      <c r="DU72" s="37" t="n">
        <v>0</v>
      </c>
      <c r="DV72" s="37" t="n">
        <v>0</v>
      </c>
      <c r="DW72" s="37" t="n">
        <v>210</v>
      </c>
      <c r="DX72" s="37" t="n">
        <v>194</v>
      </c>
      <c r="DY72" s="37" t="n">
        <v>0</v>
      </c>
      <c r="DZ72" s="37" t="n">
        <v>131</v>
      </c>
      <c r="EA72" s="37" t="n">
        <v>0</v>
      </c>
      <c r="EB72" s="37" t="n">
        <v>5</v>
      </c>
      <c r="EC72" s="37" t="n">
        <v>5</v>
      </c>
      <c r="ED72" s="37" t="n">
        <v>0</v>
      </c>
      <c r="EE72" s="37" t="n">
        <v>2</v>
      </c>
      <c r="EF72" s="37" t="n">
        <v>0</v>
      </c>
      <c r="EG72" s="37" t="n">
        <v>14</v>
      </c>
      <c r="EH72" s="37" t="n">
        <v>13</v>
      </c>
      <c r="EI72" s="37" t="n">
        <v>0</v>
      </c>
      <c r="EJ72" s="37" t="n">
        <v>0</v>
      </c>
      <c r="EK72" s="37" t="n">
        <v>4</v>
      </c>
      <c r="EL72" s="37" t="n">
        <v>4</v>
      </c>
      <c r="EM72" s="37" t="n">
        <v>0</v>
      </c>
      <c r="EN72" s="37" t="n">
        <v>4</v>
      </c>
      <c r="EO72" s="37" t="n">
        <v>0</v>
      </c>
      <c r="EP72" s="37" t="n">
        <v>0</v>
      </c>
      <c r="EQ72" s="37" t="n">
        <v>0</v>
      </c>
      <c r="ER72" s="37" t="n">
        <v>0</v>
      </c>
      <c r="ES72" s="37" t="n">
        <v>0</v>
      </c>
      <c r="ET72" s="37" t="n">
        <v>0</v>
      </c>
      <c r="EU72" s="37" t="n">
        <v>0</v>
      </c>
      <c r="EV72" s="37" t="n">
        <v>1</v>
      </c>
      <c r="EW72" s="37" t="n">
        <v>0</v>
      </c>
      <c r="EX72" s="37" t="n">
        <v>0</v>
      </c>
      <c r="EY72" s="37" t="n">
        <v>0</v>
      </c>
      <c r="EZ72" s="37" t="n">
        <v>25</v>
      </c>
      <c r="FA72" s="37" t="n">
        <v>27</v>
      </c>
      <c r="FB72" s="37" t="n">
        <v>0</v>
      </c>
      <c r="FC72" s="37" t="n">
        <v>18</v>
      </c>
      <c r="FD72" s="37" t="n">
        <v>0</v>
      </c>
      <c r="FE72" s="37" t="n">
        <v>0</v>
      </c>
      <c r="FF72" s="37" t="n">
        <v>0</v>
      </c>
      <c r="FG72" s="37" t="n">
        <v>0</v>
      </c>
      <c r="FH72" s="37" t="n">
        <v>0</v>
      </c>
      <c r="FI72" s="37" t="n">
        <v>0</v>
      </c>
      <c r="FJ72" s="37" t="n">
        <v>235</v>
      </c>
      <c r="FK72" s="37" t="n">
        <v>201</v>
      </c>
      <c r="FL72" s="37" t="n">
        <v>0</v>
      </c>
      <c r="FM72" s="37" t="n">
        <v>86</v>
      </c>
      <c r="FN72" s="37" t="n">
        <v>2</v>
      </c>
      <c r="FO72" s="37" t="n">
        <v>298</v>
      </c>
      <c r="FP72" s="37" t="n">
        <v>247</v>
      </c>
      <c r="FQ72" s="37" t="n">
        <v>0</v>
      </c>
      <c r="FR72" s="37" t="n">
        <v>127</v>
      </c>
      <c r="FS72" s="37" t="n">
        <v>2</v>
      </c>
      <c r="FT72" s="37" t="n">
        <v>152</v>
      </c>
      <c r="FU72" s="37" t="n">
        <v>127</v>
      </c>
      <c r="FV72" s="37" t="n">
        <v>0</v>
      </c>
      <c r="FW72" s="37" t="n">
        <v>58</v>
      </c>
      <c r="FX72" s="37" t="n">
        <v>0</v>
      </c>
      <c r="FY72" s="37" t="n">
        <v>143</v>
      </c>
      <c r="FZ72" s="37" t="n">
        <v>126</v>
      </c>
      <c r="GA72" s="37" t="n">
        <v>0</v>
      </c>
      <c r="GB72" s="37" t="n">
        <v>17</v>
      </c>
      <c r="GC72" s="37" t="n">
        <v>0</v>
      </c>
      <c r="GD72" s="37" t="n">
        <v>155</v>
      </c>
      <c r="GE72" s="37" t="n">
        <v>107</v>
      </c>
      <c r="GF72" s="37" t="n">
        <v>0</v>
      </c>
      <c r="GG72" s="37" t="n">
        <v>18</v>
      </c>
      <c r="GH72" s="37" t="n">
        <v>0</v>
      </c>
      <c r="GI72" s="37" t="n">
        <v>8</v>
      </c>
      <c r="GJ72" s="37" t="n">
        <v>8</v>
      </c>
      <c r="GK72" s="37" t="n">
        <v>0</v>
      </c>
      <c r="GL72" s="37" t="n">
        <v>0</v>
      </c>
      <c r="GM72" s="37" t="n">
        <v>0</v>
      </c>
      <c r="GN72" s="37" t="n">
        <v>3</v>
      </c>
      <c r="GO72" s="37" t="n">
        <v>3</v>
      </c>
      <c r="GP72" s="37" t="n">
        <v>0</v>
      </c>
      <c r="GQ72" s="37" t="n">
        <v>0</v>
      </c>
      <c r="GR72" s="37" t="n">
        <v>0</v>
      </c>
      <c r="GS72" s="37" t="n">
        <v>217</v>
      </c>
      <c r="GT72" s="37" t="n">
        <v>89</v>
      </c>
      <c r="GU72" s="37" t="n">
        <v>0</v>
      </c>
      <c r="GV72" s="37" t="n">
        <v>0</v>
      </c>
      <c r="GW72" s="37" t="n">
        <v>0</v>
      </c>
      <c r="GX72" s="37" t="n">
        <v>103</v>
      </c>
      <c r="GY72" s="37" t="n">
        <v>58</v>
      </c>
      <c r="GZ72" s="37" t="n">
        <v>0</v>
      </c>
      <c r="HA72" s="37" t="n">
        <v>0</v>
      </c>
      <c r="HB72" s="37" t="n">
        <v>0</v>
      </c>
      <c r="HC72" s="37" t="n">
        <v>0</v>
      </c>
      <c r="HD72" s="37" t="n">
        <v>0</v>
      </c>
      <c r="HE72" s="37" t="n">
        <v>0</v>
      </c>
      <c r="HF72" s="37" t="n">
        <v>0</v>
      </c>
      <c r="HG72" s="37" t="n">
        <v>0</v>
      </c>
      <c r="HH72" s="58" t="n">
        <f aca="false">(L72+N72)/B72</f>
        <v>0.928553331644287</v>
      </c>
      <c r="HI72" s="59" t="n">
        <f aca="false">(M72+N72)/B72</f>
        <v>0.812515834811249</v>
      </c>
      <c r="HJ72" s="40" t="n">
        <f aca="false">O72/(E72+F72+G72)</f>
        <v>0.561577838000602</v>
      </c>
      <c r="HK72" s="60" t="n">
        <f aca="false">P72/(F72+G72)</f>
        <v>0.136727958510137</v>
      </c>
      <c r="HL72" s="61" t="n">
        <f aca="false">L72/H72</f>
        <v>0.985803985803986</v>
      </c>
      <c r="HM72" s="62" t="n">
        <f aca="false">M72/I72</f>
        <v>0.840351812366738</v>
      </c>
      <c r="HN72" s="63" t="n">
        <f aca="false">N72/J72</f>
        <v>1.35</v>
      </c>
      <c r="HO72" s="64" t="n">
        <f aca="false">O72/K72</f>
        <v>0.614497528830313</v>
      </c>
      <c r="HP72" s="65" t="n">
        <f aca="false">(V72+AA72+AF72+FE72+X72+AC72+AH72+FG72)/G72</f>
        <v>1.18878504672897</v>
      </c>
      <c r="HQ72" s="65" t="n">
        <f aca="false">(W72+AB72+AG72+FF72+X72+AC72+AH72+FG72)/G72</f>
        <v>1.18504672897196</v>
      </c>
      <c r="HR72" s="65" t="n">
        <f aca="false">(Y72+AD72+AI72+FH72)/G72</f>
        <v>0.921495327102804</v>
      </c>
      <c r="HS72" s="65" t="n">
        <f aca="false">P72/G72</f>
        <v>0.758878504672897</v>
      </c>
      <c r="HT72" s="65" t="n">
        <f aca="false">(Q72+AK72+AP72+AU72+AZ72+BE72+BJ72+BO72+BT72+BY72+CD72+CN72+CS72+CX72+DC72+DH72+DM72+DR72+DW72+EB72+EG72+EK72+EP72+EU72+EZ72+FJ72+FO72+FT72+S72+AM72+AR72+AW72+BB72+BG72+BL72+BQ72+BV72+CA72+CF72+CP72+CU72+CZ72+DE72+DJ72+DO72+DT72+DY72+ED72+EI72+EM72+ER72+EW72+FB72+FL72+FQ72+FV72)/F72</f>
        <v>0.983815313835031</v>
      </c>
      <c r="HU72" s="65" t="n">
        <f aca="false">(R72+AL72+AQ72+AV72+BA72+BF72+BK72+BP72+BU72+BZ72+CE72+CO72+CT72+CY72+DD72+DI72+DN72+DS72+DX72+EC72+EH72+EL72+EQ72+EV72+FA72+FK72+FP72+FU72+S72+AM72+AR72+AW72+BB72+BG72+BL72+BQ72+BV72+CA72+CF72+CP72+CU72+CZ72+DE72+DJ72+DO72+DT72+DY72+ED72+EI72+EM72+ER72+EW72+FB72+FL72+FQ72+FV72)/F72</f>
        <v>0.896319421623398</v>
      </c>
      <c r="HV72" s="66" t="n">
        <f aca="false">(T72+AN72+AS72+AX72+BC72+BH72+BM72+BR72+BW72+CB72+CG72+CQ72+CV72+DA72+DF72+DK72+DP72+DU72+DZ72+EE72+EJ72+EN72+ES72+EX72+FC72+FM72+FR72+FW72)/F72</f>
        <v>0.549211304633585</v>
      </c>
      <c r="HW72" s="65" t="n">
        <f aca="false">(U72+AO72+AT72)/F72</f>
        <v>0.0377916529740388</v>
      </c>
      <c r="HX72" s="65" t="n">
        <f aca="false">(FY72+GD72)/E72</f>
        <v>0.847554038680319</v>
      </c>
      <c r="HY72" s="65" t="n">
        <f aca="false">(FZ72+GE72)/E72</f>
        <v>0.662684869169511</v>
      </c>
      <c r="HZ72" s="65" t="n">
        <f aca="false">(GB72+GG72)/E72</f>
        <v>0.0995449374288965</v>
      </c>
      <c r="IA72" s="65" t="n">
        <f aca="false">(GI72+GN72+GS72+GX72)/D72</f>
        <v>0.889784946236559</v>
      </c>
      <c r="IB72" s="65" t="n">
        <f aca="false">(GJ72+GO72+GT72+GY72)/D72</f>
        <v>0.424731182795699</v>
      </c>
      <c r="IC72" s="46" t="n">
        <f aca="false">HC72/C72</f>
        <v>0</v>
      </c>
      <c r="ID72" s="46" t="n">
        <f aca="false">HD72/C72</f>
        <v>0</v>
      </c>
    </row>
    <row r="73" s="48" customFormat="true" ht="13.8" hidden="false" customHeight="false" outlineLevel="0" collapsed="false">
      <c r="A73" s="49" t="s">
        <v>160</v>
      </c>
      <c r="B73" s="50" t="n">
        <v>40606</v>
      </c>
      <c r="C73" s="29" t="n">
        <v>1165</v>
      </c>
      <c r="D73" s="51" t="n">
        <v>3896</v>
      </c>
      <c r="E73" s="52" t="n">
        <v>3575.4</v>
      </c>
      <c r="F73" s="53" t="n">
        <v>25063.6</v>
      </c>
      <c r="G73" s="54" t="n">
        <v>5320</v>
      </c>
      <c r="H73" s="68" t="n">
        <v>36075</v>
      </c>
      <c r="I73" s="68" t="n">
        <v>34863</v>
      </c>
      <c r="J73" s="67" t="n">
        <v>1050</v>
      </c>
      <c r="K73" s="67" t="n">
        <f aca="false">2002+25564</f>
        <v>27566</v>
      </c>
      <c r="L73" s="35" t="n">
        <f aca="false">Q73+V73+AA73+AF73+AK73+AP73+AU73+AZ73+BE73+BJ73+BO73+BT73+BY73+CD73+CI73+CN73+CS73+CX73+DC73+DH73+DM73+DR73+DW73+EB73+EB73+EG73+EK73+EP73+EU73+EZ73+FE73+FJ73+FO73+FT73+FY73+GD73+GI73+GN73+GS73+GX73+HC73</f>
        <v>35816</v>
      </c>
      <c r="M73" s="35" t="n">
        <f aca="false">R73+W73+AB73+AG73+AL73+AQ73+AV73+BA73+BF73+BK73+BP73+BU73+BZ73+CE73+CJ73+CO73+CT73+DD73+DI73+DN73+DS73+DX73+EC73+EH73+EL73+EQ73+EV73+FA73+CY73+FK73+FP73+FU73+FZ73+GE73+FF73+GJ73+GO73+GT73+GY73+HD73</f>
        <v>31656</v>
      </c>
      <c r="N73" s="56" t="n">
        <v>1078</v>
      </c>
      <c r="O73" s="57" t="n">
        <f aca="false">T73+Y73+AD73+AI73+DZ73+FH73+AN73+AS73+AX73+BC73+BH73+BM73+BR73+BW73+CB73+CG73+CL73+CQ73+CV73+DF73+DK73+DP73+DU73+EE73+EJ73+EN73+ES73+EX73+FC73+FM73+FR73+FW73+GB73+GG73+DA73+GL73+GQ73+GV73+HA73</f>
        <v>18022</v>
      </c>
      <c r="P73" s="57" t="n">
        <f aca="false">U73+Z73+AE73+AJ73+EA73+FI73+AO73+AT73+AY73+BD73+BI73+BN73+BS73+BX73+CC73+CH73+CM73+CR73+CW73+DG73+DL73+DQ73+DV73+EF73+EO73+ET73+EY73+FD73+FN73+FS73+FX73+GC73+GH73+DB73+GM73+GR73+GW73+HB73</f>
        <v>4397</v>
      </c>
      <c r="Q73" s="37" t="n">
        <v>1027</v>
      </c>
      <c r="R73" s="37" t="n">
        <v>955</v>
      </c>
      <c r="S73" s="37" t="n">
        <v>9</v>
      </c>
      <c r="T73" s="37" t="n">
        <v>627</v>
      </c>
      <c r="U73" s="37" t="n">
        <v>219</v>
      </c>
      <c r="V73" s="37" t="n">
        <v>1167</v>
      </c>
      <c r="W73" s="37" t="n">
        <v>1103</v>
      </c>
      <c r="X73" s="37" t="n">
        <v>0</v>
      </c>
      <c r="Y73" s="37" t="n">
        <v>954</v>
      </c>
      <c r="Z73" s="37" t="n">
        <v>520</v>
      </c>
      <c r="AA73" s="37" t="n">
        <v>1915</v>
      </c>
      <c r="AB73" s="37" t="n">
        <v>1812</v>
      </c>
      <c r="AC73" s="37" t="n">
        <v>5</v>
      </c>
      <c r="AD73" s="37" t="n">
        <v>1611</v>
      </c>
      <c r="AE73" s="37" t="n">
        <v>935</v>
      </c>
      <c r="AF73" s="37" t="n">
        <v>2823</v>
      </c>
      <c r="AG73" s="37" t="n">
        <v>2773</v>
      </c>
      <c r="AH73" s="37" t="n">
        <v>11</v>
      </c>
      <c r="AI73" s="37" t="n">
        <v>2212</v>
      </c>
      <c r="AJ73" s="37" t="n">
        <v>838</v>
      </c>
      <c r="AK73" s="37" t="n">
        <v>1557</v>
      </c>
      <c r="AL73" s="37" t="n">
        <v>1752</v>
      </c>
      <c r="AM73" s="37" t="n">
        <v>2</v>
      </c>
      <c r="AN73" s="37" t="n">
        <v>1392</v>
      </c>
      <c r="AO73" s="37" t="n">
        <v>444</v>
      </c>
      <c r="AP73" s="37" t="n">
        <v>1698</v>
      </c>
      <c r="AQ73" s="37" t="n">
        <v>1792</v>
      </c>
      <c r="AR73" s="37" t="n">
        <v>206</v>
      </c>
      <c r="AS73" s="37" t="n">
        <v>1413</v>
      </c>
      <c r="AT73" s="37" t="n">
        <v>412</v>
      </c>
      <c r="AU73" s="37" t="n">
        <v>1674</v>
      </c>
      <c r="AV73" s="37" t="n">
        <v>1712</v>
      </c>
      <c r="AW73" s="37" t="n">
        <v>358</v>
      </c>
      <c r="AX73" s="37" t="n">
        <v>1478</v>
      </c>
      <c r="AY73" s="37" t="n">
        <v>280</v>
      </c>
      <c r="AZ73" s="37" t="n">
        <v>1927</v>
      </c>
      <c r="BA73" s="37" t="n">
        <v>1887</v>
      </c>
      <c r="BB73" s="37" t="n">
        <v>263</v>
      </c>
      <c r="BC73" s="37" t="n">
        <v>1521</v>
      </c>
      <c r="BD73" s="37" t="n">
        <v>261</v>
      </c>
      <c r="BE73" s="37" t="n">
        <v>2181</v>
      </c>
      <c r="BF73" s="37" t="n">
        <v>2118</v>
      </c>
      <c r="BG73" s="37" t="n">
        <v>28</v>
      </c>
      <c r="BH73" s="37" t="n">
        <v>1357</v>
      </c>
      <c r="BI73" s="37" t="n">
        <v>180</v>
      </c>
      <c r="BJ73" s="37" t="n">
        <v>2188</v>
      </c>
      <c r="BK73" s="37" t="n">
        <v>2142</v>
      </c>
      <c r="BL73" s="37" t="n">
        <v>55</v>
      </c>
      <c r="BM73" s="37" t="n">
        <v>1236</v>
      </c>
      <c r="BN73" s="37" t="n">
        <v>142</v>
      </c>
      <c r="BO73" s="37" t="n">
        <v>720</v>
      </c>
      <c r="BP73" s="37" t="n">
        <v>708</v>
      </c>
      <c r="BQ73" s="37" t="n">
        <v>7</v>
      </c>
      <c r="BR73" s="37" t="n">
        <v>58</v>
      </c>
      <c r="BS73" s="37" t="n">
        <v>0</v>
      </c>
      <c r="BT73" s="37" t="n">
        <v>0</v>
      </c>
      <c r="BU73" s="37" t="n">
        <v>0</v>
      </c>
      <c r="BV73" s="37" t="n">
        <v>0</v>
      </c>
      <c r="BW73" s="37" t="n">
        <v>0</v>
      </c>
      <c r="BX73" s="37" t="n">
        <v>0</v>
      </c>
      <c r="BY73" s="37" t="n">
        <v>0</v>
      </c>
      <c r="BZ73" s="37" t="n">
        <v>0</v>
      </c>
      <c r="CA73" s="37" t="n">
        <v>0</v>
      </c>
      <c r="CB73" s="37" t="n">
        <v>0</v>
      </c>
      <c r="CC73" s="37" t="n">
        <v>0</v>
      </c>
      <c r="CD73" s="37" t="n">
        <v>0</v>
      </c>
      <c r="CE73" s="37" t="n">
        <v>0</v>
      </c>
      <c r="CF73" s="37" t="n">
        <v>0</v>
      </c>
      <c r="CG73" s="37" t="n">
        <v>0</v>
      </c>
      <c r="CH73" s="37" t="n">
        <v>0</v>
      </c>
      <c r="CI73" s="37" t="n">
        <v>0</v>
      </c>
      <c r="CJ73" s="37" t="n">
        <v>0</v>
      </c>
      <c r="CK73" s="37" t="n">
        <v>0</v>
      </c>
      <c r="CL73" s="37" t="n">
        <v>0</v>
      </c>
      <c r="CM73" s="37" t="n">
        <v>0</v>
      </c>
      <c r="CN73" s="37" t="n">
        <v>310</v>
      </c>
      <c r="CO73" s="37" t="n">
        <v>182</v>
      </c>
      <c r="CP73" s="37" t="n">
        <v>35</v>
      </c>
      <c r="CQ73" s="37" t="n">
        <v>17</v>
      </c>
      <c r="CR73" s="37" t="n">
        <v>0</v>
      </c>
      <c r="CS73" s="37" t="n">
        <v>203</v>
      </c>
      <c r="CT73" s="37" t="n">
        <v>67</v>
      </c>
      <c r="CU73" s="37" t="n">
        <v>4</v>
      </c>
      <c r="CV73" s="37" t="n">
        <v>10</v>
      </c>
      <c r="CW73" s="37" t="n">
        <v>0</v>
      </c>
      <c r="CX73" s="37" t="n">
        <v>66</v>
      </c>
      <c r="CY73" s="37" t="n">
        <v>52</v>
      </c>
      <c r="CZ73" s="37" t="n">
        <v>0</v>
      </c>
      <c r="DA73" s="37" t="n">
        <v>4</v>
      </c>
      <c r="DB73" s="37" t="n">
        <v>0</v>
      </c>
      <c r="DC73" s="37" t="n">
        <v>232</v>
      </c>
      <c r="DD73" s="37" t="n">
        <v>139</v>
      </c>
      <c r="DE73" s="37" t="n">
        <v>0</v>
      </c>
      <c r="DF73" s="37" t="n">
        <v>16</v>
      </c>
      <c r="DG73" s="37" t="n">
        <v>0</v>
      </c>
      <c r="DH73" s="37" t="n">
        <v>52</v>
      </c>
      <c r="DI73" s="37" t="n">
        <v>36</v>
      </c>
      <c r="DJ73" s="37" t="n">
        <v>0</v>
      </c>
      <c r="DK73" s="37" t="n">
        <v>0</v>
      </c>
      <c r="DL73" s="37" t="n">
        <v>0</v>
      </c>
      <c r="DM73" s="37" t="n">
        <v>0</v>
      </c>
      <c r="DN73" s="37" t="n">
        <v>0</v>
      </c>
      <c r="DO73" s="37" t="n">
        <v>0</v>
      </c>
      <c r="DP73" s="37" t="n">
        <v>0</v>
      </c>
      <c r="DQ73" s="37" t="n">
        <v>0</v>
      </c>
      <c r="DR73" s="37" t="n">
        <v>0</v>
      </c>
      <c r="DS73" s="37" t="n">
        <v>0</v>
      </c>
      <c r="DT73" s="37" t="n">
        <v>0</v>
      </c>
      <c r="DU73" s="37" t="n">
        <v>0</v>
      </c>
      <c r="DV73" s="37" t="n">
        <v>0</v>
      </c>
      <c r="DW73" s="37" t="n">
        <v>1218</v>
      </c>
      <c r="DX73" s="37" t="n">
        <v>735</v>
      </c>
      <c r="DY73" s="37" t="n">
        <v>59</v>
      </c>
      <c r="DZ73" s="37" t="n">
        <v>81</v>
      </c>
      <c r="EA73" s="37" t="n">
        <v>0</v>
      </c>
      <c r="EB73" s="37" t="n">
        <v>150</v>
      </c>
      <c r="EC73" s="37" t="n">
        <v>50</v>
      </c>
      <c r="ED73" s="37" t="n">
        <v>0</v>
      </c>
      <c r="EE73" s="37" t="n">
        <v>1</v>
      </c>
      <c r="EF73" s="37" t="n">
        <v>0</v>
      </c>
      <c r="EG73" s="37" t="n">
        <v>91</v>
      </c>
      <c r="EH73" s="37" t="n">
        <v>89</v>
      </c>
      <c r="EI73" s="37" t="n">
        <v>0</v>
      </c>
      <c r="EJ73" s="37" t="n">
        <v>0</v>
      </c>
      <c r="EK73" s="37" t="n">
        <v>113</v>
      </c>
      <c r="EL73" s="37" t="n">
        <v>59</v>
      </c>
      <c r="EM73" s="37" t="n">
        <v>8</v>
      </c>
      <c r="EN73" s="37" t="n">
        <v>3</v>
      </c>
      <c r="EO73" s="37" t="n">
        <v>0</v>
      </c>
      <c r="EP73" s="37" t="n">
        <v>0</v>
      </c>
      <c r="EQ73" s="37" t="n">
        <v>0</v>
      </c>
      <c r="ER73" s="37" t="n">
        <v>0</v>
      </c>
      <c r="ES73" s="37" t="n">
        <v>0</v>
      </c>
      <c r="ET73" s="37" t="n">
        <v>0</v>
      </c>
      <c r="EU73" s="37" t="n">
        <v>1474</v>
      </c>
      <c r="EV73" s="37" t="n">
        <v>1264</v>
      </c>
      <c r="EW73" s="37" t="n">
        <v>21</v>
      </c>
      <c r="EX73" s="37" t="n">
        <v>872</v>
      </c>
      <c r="EY73" s="37" t="n">
        <v>0</v>
      </c>
      <c r="EZ73" s="37" t="n">
        <v>90</v>
      </c>
      <c r="FA73" s="37" t="n">
        <v>39</v>
      </c>
      <c r="FB73" s="37" t="n">
        <v>23</v>
      </c>
      <c r="FC73" s="37" t="n">
        <v>1</v>
      </c>
      <c r="FD73" s="37" t="n">
        <v>0</v>
      </c>
      <c r="FE73" s="37" t="n">
        <v>13</v>
      </c>
      <c r="FF73" s="37" t="n">
        <v>16</v>
      </c>
      <c r="FG73" s="37" t="n">
        <v>0</v>
      </c>
      <c r="FH73" s="37" t="n">
        <v>13</v>
      </c>
      <c r="FI73" s="37" t="n">
        <v>0</v>
      </c>
      <c r="FJ73" s="37" t="n">
        <v>2332</v>
      </c>
      <c r="FK73" s="37" t="n">
        <v>2152</v>
      </c>
      <c r="FL73" s="37" t="n">
        <v>4</v>
      </c>
      <c r="FM73" s="37" t="n">
        <v>1159</v>
      </c>
      <c r="FN73" s="37" t="n">
        <v>81</v>
      </c>
      <c r="FO73" s="37" t="n">
        <v>2650</v>
      </c>
      <c r="FP73" s="37" t="n">
        <v>2351</v>
      </c>
      <c r="FQ73" s="37" t="n">
        <v>2</v>
      </c>
      <c r="FR73" s="37" t="n">
        <v>1155</v>
      </c>
      <c r="FS73" s="37" t="n">
        <v>73</v>
      </c>
      <c r="FT73" s="37" t="n">
        <v>1238</v>
      </c>
      <c r="FU73" s="37" t="n">
        <v>1039</v>
      </c>
      <c r="FV73" s="37" t="n">
        <v>2</v>
      </c>
      <c r="FW73" s="37" t="n">
        <v>449</v>
      </c>
      <c r="FX73" s="37" t="n">
        <v>12</v>
      </c>
      <c r="FY73" s="37" t="n">
        <v>1834</v>
      </c>
      <c r="FZ73" s="37" t="n">
        <v>1550</v>
      </c>
      <c r="GA73" s="37" t="n">
        <v>0</v>
      </c>
      <c r="GB73" s="37" t="n">
        <v>199</v>
      </c>
      <c r="GC73" s="37" t="n">
        <v>0</v>
      </c>
      <c r="GD73" s="37" t="n">
        <v>1716</v>
      </c>
      <c r="GE73" s="37" t="n">
        <v>1338</v>
      </c>
      <c r="GF73" s="37" t="n">
        <v>0</v>
      </c>
      <c r="GG73" s="37" t="n">
        <v>183</v>
      </c>
      <c r="GH73" s="37" t="n">
        <v>0</v>
      </c>
      <c r="GI73" s="37" t="n">
        <v>33</v>
      </c>
      <c r="GJ73" s="37" t="n">
        <v>2</v>
      </c>
      <c r="GK73" s="37" t="n">
        <v>0</v>
      </c>
      <c r="GL73" s="37" t="n">
        <v>0</v>
      </c>
      <c r="GM73" s="37" t="n">
        <v>0</v>
      </c>
      <c r="GN73" s="37" t="n">
        <v>23</v>
      </c>
      <c r="GO73" s="37" t="n">
        <v>3</v>
      </c>
      <c r="GP73" s="37" t="n">
        <v>0</v>
      </c>
      <c r="GQ73" s="37" t="n">
        <v>0</v>
      </c>
      <c r="GR73" s="37" t="n">
        <v>0</v>
      </c>
      <c r="GS73" s="37" t="n">
        <v>2052</v>
      </c>
      <c r="GT73" s="37" t="n">
        <v>1146</v>
      </c>
      <c r="GU73" s="37" t="n">
        <v>0</v>
      </c>
      <c r="GV73" s="37" t="n">
        <v>0</v>
      </c>
      <c r="GW73" s="37" t="n">
        <v>0</v>
      </c>
      <c r="GX73" s="37" t="n">
        <v>884</v>
      </c>
      <c r="GY73" s="37" t="n">
        <v>593</v>
      </c>
      <c r="GZ73" s="37" t="n">
        <v>0</v>
      </c>
      <c r="HA73" s="37" t="n">
        <v>0</v>
      </c>
      <c r="HB73" s="37" t="n">
        <v>0</v>
      </c>
      <c r="HC73" s="37" t="n">
        <v>15</v>
      </c>
      <c r="HD73" s="37" t="n">
        <v>0</v>
      </c>
      <c r="HE73" s="37" t="n">
        <v>0</v>
      </c>
      <c r="HF73" s="37" t="n">
        <v>0</v>
      </c>
      <c r="HG73" s="37" t="n">
        <v>0</v>
      </c>
      <c r="HH73" s="58" t="n">
        <f aca="false">(L73+N73)/B73</f>
        <v>0.908584938186475</v>
      </c>
      <c r="HI73" s="59" t="n">
        <f aca="false">(M73+N73)/B73</f>
        <v>0.80613702408511</v>
      </c>
      <c r="HJ73" s="40" t="n">
        <f aca="false">O73/(E73+F73+G73)</f>
        <v>0.530698783827557</v>
      </c>
      <c r="HK73" s="60" t="n">
        <f aca="false">P73/(F73+G73)</f>
        <v>0.144716228491686</v>
      </c>
      <c r="HL73" s="61" t="n">
        <f aca="false">L73/H73</f>
        <v>0.992820512820513</v>
      </c>
      <c r="HM73" s="62" t="n">
        <f aca="false">M73/I73</f>
        <v>0.908011358747096</v>
      </c>
      <c r="HN73" s="63" t="n">
        <f aca="false">N73/J73</f>
        <v>1.02666666666667</v>
      </c>
      <c r="HO73" s="64" t="n">
        <f aca="false">O73/K73</f>
        <v>0.653776391206559</v>
      </c>
      <c r="HP73" s="65" t="n">
        <f aca="false">(V73+AA73+AF73+FE73+X73+AC73+AH73+FG73)/G73</f>
        <v>1.11541353383459</v>
      </c>
      <c r="HQ73" s="65" t="n">
        <f aca="false">(W73+AB73+AG73+FF73+X73+AC73+AH73+FG73)/G73</f>
        <v>1.07518796992481</v>
      </c>
      <c r="HR73" s="65" t="n">
        <f aca="false">(Y73+AD73+AI73+FH73)/G73</f>
        <v>0.900375939849624</v>
      </c>
      <c r="HS73" s="65" t="n">
        <f aca="false">P73/G73</f>
        <v>0.826503759398496</v>
      </c>
      <c r="HT73" s="65" t="n">
        <f aca="false">(Q73+AK73+AP73+AU73+AZ73+BE73+BJ73+BO73+BT73+BY73+CD73+CN73+CS73+CX73+DC73+DH73+DM73+DR73+DW73+EB73+EG73+EK73+EP73+EU73+EZ73+FJ73+FO73+FT73+S73+AM73+AR73+AW73+BB73+BG73+BL73+BQ73+BV73+CA73+CF73+CP73+CU73+CZ73+DE73+DJ73+DO73+DT73+DY73+ED73+EI73+EM73+ER73+EW73+FB73+FL73+FQ73+FV73)/F73</f>
        <v>0.968615841299734</v>
      </c>
      <c r="HU73" s="65" t="n">
        <f aca="false">(R73+AL73+AQ73+AV73+BA73+BF73+BK73+BP73+BU73+BZ73+CE73+CO73+CT73+CY73+DD73+DI73+DN73+DS73+DX73+EC73+EH73+EL73+EQ73+EV73+FA73+FK73+FP73+FU73+S73+AM73+AR73+AW73+BB73+BG73+BL73+BQ73+BV73+CA73+CF73+CP73+CU73+CZ73+DE73+DJ73+DO73+DT73+DY73+ED73+EI73+EM73+ER73+EW73+FB73+FL73+FQ73+FV73)/F73</f>
        <v>0.893965751129127</v>
      </c>
      <c r="HV73" s="66" t="n">
        <f aca="false">(T73+AN73+AS73+AX73+BC73+BH73+BM73+BR73+BW73+CB73+CG73+CQ73+CV73+DA73+DF73+DK73+DP73+DU73+DZ73+EE73+EJ73+EN73+ES73+EX73+FC73+FM73+FR73+FW73)/F73</f>
        <v>0.512695702133772</v>
      </c>
      <c r="HW73" s="65" t="n">
        <f aca="false">(U73+AO73+AT73)/F73</f>
        <v>0.0428908855870665</v>
      </c>
      <c r="HX73" s="65" t="n">
        <f aca="false">(FY73+GD73)/E73</f>
        <v>0.992895899759467</v>
      </c>
      <c r="HY73" s="65" t="n">
        <f aca="false">(FZ73+GE73)/E73</f>
        <v>0.807741791128265</v>
      </c>
      <c r="HZ73" s="65" t="n">
        <f aca="false">(GB73+GG73)/E73</f>
        <v>0.106841192593836</v>
      </c>
      <c r="IA73" s="65" t="n">
        <f aca="false">(GI73+GN73+GS73+GX73)/D73</f>
        <v>0.767967145790554</v>
      </c>
      <c r="IB73" s="65" t="n">
        <f aca="false">(GJ73+GO73+GT73+GY73)/D73</f>
        <v>0.447638603696099</v>
      </c>
      <c r="IC73" s="46" t="n">
        <f aca="false">HC73/C73</f>
        <v>0.0128755364806867</v>
      </c>
      <c r="ID73" s="46" t="n">
        <f aca="false">HD73/C73</f>
        <v>0</v>
      </c>
    </row>
    <row r="74" s="48" customFormat="true" ht="13.8" hidden="false" customHeight="false" outlineLevel="0" collapsed="false">
      <c r="A74" s="49" t="s">
        <v>161</v>
      </c>
      <c r="B74" s="50" t="n">
        <v>8970</v>
      </c>
      <c r="C74" s="29" t="n">
        <v>287</v>
      </c>
      <c r="D74" s="51" t="n">
        <v>1134.8</v>
      </c>
      <c r="E74" s="52" t="n">
        <v>913.2</v>
      </c>
      <c r="F74" s="53" t="n">
        <v>5100</v>
      </c>
      <c r="G74" s="54" t="n">
        <v>1003</v>
      </c>
      <c r="H74" s="55" t="n">
        <v>7758</v>
      </c>
      <c r="I74" s="68" t="n">
        <f aca="false">50+7320</f>
        <v>7370</v>
      </c>
      <c r="J74" s="67" t="n">
        <v>75</v>
      </c>
      <c r="K74" s="55" t="n">
        <f aca="false">204+5617</f>
        <v>5821</v>
      </c>
      <c r="L74" s="35" t="n">
        <f aca="false">Q74+V74+AA74+AF74+AK74+AP74+AU74+AZ74+BE74+BJ74+BO74+BT74+BY74+CD74+CI74+CN74+CS74+CX74+DC74+DH74+DM74+DR74+DW74+EB74+EB74+EG74+EK74+EP74+EU74+EZ74+FE74+FJ74+FO74+FT74+FY74+GD74+GI74+GN74+GS74+GX74+HC74</f>
        <v>7106</v>
      </c>
      <c r="M74" s="35" t="n">
        <f aca="false">R74+W74+AB74+AG74+AL74+AQ74+AV74+BA74+BF74+BK74+BP74+BU74+BZ74+CE74+CJ74+CO74+CT74+DD74+DI74+DN74+DS74+DX74+EC74+EH74+EL74+EQ74+EV74+FA74+CY74+FK74+FP74+FU74+FZ74+GE74+FF74+GJ74+GO74+GT74+GY74+HD74</f>
        <v>6848</v>
      </c>
      <c r="N74" s="56" t="n">
        <v>75</v>
      </c>
      <c r="O74" s="57" t="n">
        <f aca="false">T74+Y74+AD74+AI74+DZ74+FH74+AN74+AS74+AX74+BC74+BH74+BM74+BR74+BW74+CB74+CG74+CL74+CQ74+CV74+DF74+DK74+DP74+DU74+EE74+EJ74+EN74+ES74+EX74+FC74+FM74+FR74+FW74+GB74+GG74+DA74+GL74+GQ74+GV74+HA74</f>
        <v>4361</v>
      </c>
      <c r="P74" s="57" t="n">
        <f aca="false">U74+Z74+AE74+AJ74+EA74+FI74+AO74+AT74+AY74+BD74+BI74+BN74+BS74+BX74+CC74+CH74+CM74+CR74+CW74+DG74+DL74+DQ74+DV74+EF74+EO74+ET74+EY74+FD74+FN74+FS74+FX74+GC74+GH74+DB74+GM74+GR74+GW74+HB74</f>
        <v>1391</v>
      </c>
      <c r="Q74" s="37" t="n">
        <v>205</v>
      </c>
      <c r="R74" s="37" t="n">
        <v>201</v>
      </c>
      <c r="S74" s="37" t="n">
        <v>1</v>
      </c>
      <c r="T74" s="37" t="n">
        <v>166</v>
      </c>
      <c r="U74" s="37" t="n">
        <v>70</v>
      </c>
      <c r="V74" s="37" t="n">
        <v>165</v>
      </c>
      <c r="W74" s="37" t="n">
        <v>162</v>
      </c>
      <c r="X74" s="37" t="n">
        <v>0</v>
      </c>
      <c r="Y74" s="37" t="n">
        <v>163</v>
      </c>
      <c r="Z74" s="37" t="n">
        <v>109</v>
      </c>
      <c r="AA74" s="37" t="n">
        <v>314</v>
      </c>
      <c r="AB74" s="37" t="n">
        <v>312</v>
      </c>
      <c r="AC74" s="37" t="n">
        <v>0</v>
      </c>
      <c r="AD74" s="37" t="n">
        <v>281</v>
      </c>
      <c r="AE74" s="37" t="n">
        <v>201</v>
      </c>
      <c r="AF74" s="37" t="n">
        <v>517</v>
      </c>
      <c r="AG74" s="37" t="n">
        <v>514</v>
      </c>
      <c r="AH74" s="37" t="n">
        <v>2</v>
      </c>
      <c r="AI74" s="37" t="n">
        <v>473</v>
      </c>
      <c r="AJ74" s="37" t="n">
        <v>216</v>
      </c>
      <c r="AK74" s="37" t="n">
        <v>250</v>
      </c>
      <c r="AL74" s="37" t="n">
        <v>261</v>
      </c>
      <c r="AM74" s="37" t="n">
        <v>3</v>
      </c>
      <c r="AN74" s="37" t="n">
        <v>223</v>
      </c>
      <c r="AO74" s="37" t="n">
        <v>113</v>
      </c>
      <c r="AP74" s="37" t="n">
        <v>303</v>
      </c>
      <c r="AQ74" s="37" t="n">
        <v>302</v>
      </c>
      <c r="AR74" s="37" t="n">
        <v>2</v>
      </c>
      <c r="AS74" s="37" t="n">
        <v>303</v>
      </c>
      <c r="AT74" s="37" t="n">
        <v>129</v>
      </c>
      <c r="AU74" s="37" t="n">
        <v>324</v>
      </c>
      <c r="AV74" s="37" t="n">
        <v>316</v>
      </c>
      <c r="AW74" s="37" t="n">
        <v>10</v>
      </c>
      <c r="AX74" s="37" t="n">
        <v>288</v>
      </c>
      <c r="AY74" s="37" t="n">
        <v>112</v>
      </c>
      <c r="AZ74" s="37" t="n">
        <v>334</v>
      </c>
      <c r="BA74" s="37" t="n">
        <v>336</v>
      </c>
      <c r="BB74" s="37" t="n">
        <v>37</v>
      </c>
      <c r="BC74" s="37" t="n">
        <v>322</v>
      </c>
      <c r="BD74" s="37" t="n">
        <v>102</v>
      </c>
      <c r="BE74" s="37" t="n">
        <v>402</v>
      </c>
      <c r="BF74" s="37" t="n">
        <v>392</v>
      </c>
      <c r="BG74" s="37" t="n">
        <v>17</v>
      </c>
      <c r="BH74" s="37" t="n">
        <v>340</v>
      </c>
      <c r="BI74" s="37" t="n">
        <v>76</v>
      </c>
      <c r="BJ74" s="37" t="n">
        <v>408</v>
      </c>
      <c r="BK74" s="37" t="n">
        <v>392</v>
      </c>
      <c r="BL74" s="37" t="n">
        <v>0</v>
      </c>
      <c r="BM74" s="37" t="n">
        <v>285</v>
      </c>
      <c r="BN74" s="37" t="n">
        <v>71</v>
      </c>
      <c r="BO74" s="37" t="n">
        <v>192</v>
      </c>
      <c r="BP74" s="37" t="n">
        <v>172</v>
      </c>
      <c r="BQ74" s="37" t="n">
        <v>0</v>
      </c>
      <c r="BR74" s="37" t="n">
        <v>90</v>
      </c>
      <c r="BS74" s="37" t="n">
        <v>18</v>
      </c>
      <c r="BT74" s="37" t="n">
        <v>0</v>
      </c>
      <c r="BU74" s="37" t="n">
        <v>14</v>
      </c>
      <c r="BV74" s="37" t="n">
        <v>0</v>
      </c>
      <c r="BW74" s="37" t="n">
        <v>5</v>
      </c>
      <c r="BX74" s="37" t="n">
        <v>1</v>
      </c>
      <c r="BY74" s="37" t="n">
        <v>0</v>
      </c>
      <c r="BZ74" s="37" t="n">
        <v>0</v>
      </c>
      <c r="CA74" s="37" t="n">
        <v>0</v>
      </c>
      <c r="CB74" s="37" t="n">
        <v>0</v>
      </c>
      <c r="CC74" s="37" t="n">
        <v>0</v>
      </c>
      <c r="CD74" s="37" t="n">
        <v>0</v>
      </c>
      <c r="CE74" s="37" t="n">
        <v>0</v>
      </c>
      <c r="CF74" s="37" t="n">
        <v>0</v>
      </c>
      <c r="CG74" s="37" t="n">
        <v>0</v>
      </c>
      <c r="CH74" s="37" t="n">
        <v>0</v>
      </c>
      <c r="CI74" s="37" t="n">
        <v>0</v>
      </c>
      <c r="CJ74" s="37" t="n">
        <v>0</v>
      </c>
      <c r="CK74" s="37" t="n">
        <v>0</v>
      </c>
      <c r="CL74" s="37" t="n">
        <v>0</v>
      </c>
      <c r="CM74" s="37" t="n">
        <v>0</v>
      </c>
      <c r="CN74" s="37" t="n">
        <v>169</v>
      </c>
      <c r="CO74" s="37" t="n">
        <v>165</v>
      </c>
      <c r="CP74" s="37" t="n">
        <v>3</v>
      </c>
      <c r="CQ74" s="37" t="n">
        <v>132</v>
      </c>
      <c r="CR74" s="37" t="n">
        <v>8</v>
      </c>
      <c r="CS74" s="37" t="n">
        <v>71</v>
      </c>
      <c r="CT74" s="37" t="n">
        <v>73</v>
      </c>
      <c r="CU74" s="37" t="n">
        <v>0</v>
      </c>
      <c r="CV74" s="37" t="n">
        <v>16</v>
      </c>
      <c r="CW74" s="37" t="n">
        <v>5</v>
      </c>
      <c r="CX74" s="37" t="n">
        <v>14</v>
      </c>
      <c r="CY74" s="37" t="n">
        <v>11</v>
      </c>
      <c r="CZ74" s="37" t="n">
        <v>0</v>
      </c>
      <c r="DA74" s="37" t="n">
        <v>1</v>
      </c>
      <c r="DB74" s="37" t="n">
        <v>0</v>
      </c>
      <c r="DC74" s="37" t="n">
        <v>55</v>
      </c>
      <c r="DD74" s="37" t="n">
        <v>63</v>
      </c>
      <c r="DE74" s="37" t="n">
        <v>0</v>
      </c>
      <c r="DF74" s="37" t="n">
        <v>35</v>
      </c>
      <c r="DG74" s="37" t="n">
        <v>5</v>
      </c>
      <c r="DH74" s="37" t="n">
        <v>7</v>
      </c>
      <c r="DI74" s="37" t="n">
        <v>11</v>
      </c>
      <c r="DJ74" s="37" t="n">
        <v>0</v>
      </c>
      <c r="DK74" s="37" t="n">
        <v>4</v>
      </c>
      <c r="DL74" s="37" t="n">
        <v>0</v>
      </c>
      <c r="DM74" s="37" t="n">
        <v>0</v>
      </c>
      <c r="DN74" s="37" t="n">
        <v>0</v>
      </c>
      <c r="DO74" s="37" t="n">
        <v>0</v>
      </c>
      <c r="DP74" s="37" t="n">
        <v>0</v>
      </c>
      <c r="DQ74" s="37" t="n">
        <v>0</v>
      </c>
      <c r="DR74" s="37" t="n">
        <v>0</v>
      </c>
      <c r="DS74" s="37" t="n">
        <v>0</v>
      </c>
      <c r="DT74" s="37" t="n">
        <v>0</v>
      </c>
      <c r="DU74" s="37" t="n">
        <v>0</v>
      </c>
      <c r="DV74" s="37" t="n">
        <v>0</v>
      </c>
      <c r="DW74" s="37" t="n">
        <v>299</v>
      </c>
      <c r="DX74" s="37" t="n">
        <v>308</v>
      </c>
      <c r="DY74" s="37" t="n">
        <v>0</v>
      </c>
      <c r="DZ74" s="37" t="n">
        <v>126</v>
      </c>
      <c r="EA74" s="37" t="n">
        <v>21</v>
      </c>
      <c r="EB74" s="37" t="n">
        <v>34</v>
      </c>
      <c r="EC74" s="37" t="n">
        <v>33</v>
      </c>
      <c r="ED74" s="37" t="n">
        <v>0</v>
      </c>
      <c r="EE74" s="37" t="n">
        <v>6</v>
      </c>
      <c r="EF74" s="37" t="n">
        <v>0</v>
      </c>
      <c r="EG74" s="37" t="n">
        <v>10</v>
      </c>
      <c r="EH74" s="37" t="n">
        <v>10</v>
      </c>
      <c r="EI74" s="37" t="n">
        <v>0</v>
      </c>
      <c r="EJ74" s="37" t="n">
        <v>0</v>
      </c>
      <c r="EK74" s="37" t="n">
        <v>5</v>
      </c>
      <c r="EL74" s="37" t="n">
        <v>4</v>
      </c>
      <c r="EM74" s="37" t="n">
        <v>0</v>
      </c>
      <c r="EN74" s="37" t="n">
        <v>0</v>
      </c>
      <c r="EO74" s="37" t="n">
        <v>0</v>
      </c>
      <c r="EP74" s="37" t="n">
        <v>0</v>
      </c>
      <c r="EQ74" s="37" t="n">
        <v>0</v>
      </c>
      <c r="ER74" s="37" t="n">
        <v>0</v>
      </c>
      <c r="ES74" s="37" t="n">
        <v>0</v>
      </c>
      <c r="ET74" s="37" t="n">
        <v>0</v>
      </c>
      <c r="EU74" s="37" t="n">
        <v>141</v>
      </c>
      <c r="EV74" s="37" t="n">
        <v>142</v>
      </c>
      <c r="EW74" s="37" t="n">
        <v>1</v>
      </c>
      <c r="EX74" s="37" t="n">
        <v>62</v>
      </c>
      <c r="EY74" s="37" t="n">
        <v>6</v>
      </c>
      <c r="EZ74" s="37" t="n">
        <v>30</v>
      </c>
      <c r="FA74" s="37" t="n">
        <v>22</v>
      </c>
      <c r="FB74" s="37" t="n">
        <v>0</v>
      </c>
      <c r="FC74" s="37" t="n">
        <v>10</v>
      </c>
      <c r="FD74" s="37" t="n">
        <v>0</v>
      </c>
      <c r="FE74" s="37" t="n">
        <v>0</v>
      </c>
      <c r="FF74" s="37" t="n">
        <v>0</v>
      </c>
      <c r="FG74" s="37" t="n">
        <v>0</v>
      </c>
      <c r="FH74" s="37" t="n">
        <v>0</v>
      </c>
      <c r="FI74" s="37" t="n">
        <v>0</v>
      </c>
      <c r="FJ74" s="37" t="n">
        <v>412</v>
      </c>
      <c r="FK74" s="37" t="n">
        <v>384</v>
      </c>
      <c r="FL74" s="37" t="n">
        <v>1</v>
      </c>
      <c r="FM74" s="37" t="n">
        <v>280</v>
      </c>
      <c r="FN74" s="37" t="n">
        <v>63</v>
      </c>
      <c r="FO74" s="37" t="n">
        <v>498</v>
      </c>
      <c r="FP74" s="37" t="n">
        <v>480</v>
      </c>
      <c r="FQ74" s="37" t="n">
        <v>2</v>
      </c>
      <c r="FR74" s="37" t="n">
        <v>324</v>
      </c>
      <c r="FS74" s="37" t="n">
        <v>55</v>
      </c>
      <c r="FT74" s="37" t="n">
        <v>234</v>
      </c>
      <c r="FU74" s="37" t="n">
        <v>218</v>
      </c>
      <c r="FV74" s="37" t="n">
        <v>0</v>
      </c>
      <c r="FW74" s="37" t="n">
        <v>157</v>
      </c>
      <c r="FX74" s="37" t="n">
        <v>10</v>
      </c>
      <c r="FY74" s="37" t="n">
        <v>399</v>
      </c>
      <c r="FZ74" s="37" t="n">
        <v>365</v>
      </c>
      <c r="GA74" s="37" t="n">
        <v>0</v>
      </c>
      <c r="GB74" s="37" t="n">
        <v>114</v>
      </c>
      <c r="GC74" s="37" t="n">
        <v>0</v>
      </c>
      <c r="GD74" s="37" t="n">
        <v>492</v>
      </c>
      <c r="GE74" s="37" t="n">
        <v>461</v>
      </c>
      <c r="GF74" s="37" t="n">
        <v>0</v>
      </c>
      <c r="GG74" s="37" t="n">
        <v>155</v>
      </c>
      <c r="GH74" s="37" t="n">
        <v>0</v>
      </c>
      <c r="GI74" s="37" t="n">
        <v>7</v>
      </c>
      <c r="GJ74" s="37" t="n">
        <v>40</v>
      </c>
      <c r="GK74" s="37" t="n">
        <v>0</v>
      </c>
      <c r="GL74" s="37" t="n">
        <v>0</v>
      </c>
      <c r="GM74" s="37" t="n">
        <v>0</v>
      </c>
      <c r="GN74" s="37" t="n">
        <v>21</v>
      </c>
      <c r="GO74" s="37" t="n">
        <v>15</v>
      </c>
      <c r="GP74" s="37" t="n">
        <v>0</v>
      </c>
      <c r="GQ74" s="37" t="n">
        <v>0</v>
      </c>
      <c r="GR74" s="37" t="n">
        <v>0</v>
      </c>
      <c r="GS74" s="37" t="n">
        <v>501</v>
      </c>
      <c r="GT74" s="37" t="n">
        <v>428</v>
      </c>
      <c r="GU74" s="37" t="n">
        <v>0</v>
      </c>
      <c r="GV74" s="37" t="n">
        <v>0</v>
      </c>
      <c r="GW74" s="37" t="n">
        <v>0</v>
      </c>
      <c r="GX74" s="37" t="n">
        <v>256</v>
      </c>
      <c r="GY74" s="37" t="n">
        <v>241</v>
      </c>
      <c r="GZ74" s="37" t="n">
        <v>0</v>
      </c>
      <c r="HA74" s="37" t="n">
        <v>0</v>
      </c>
      <c r="HB74" s="37" t="n">
        <v>0</v>
      </c>
      <c r="HC74" s="37" t="n">
        <v>3</v>
      </c>
      <c r="HD74" s="37" t="n">
        <v>0</v>
      </c>
      <c r="HE74" s="37" t="n">
        <v>0</v>
      </c>
      <c r="HF74" s="37" t="n">
        <v>0</v>
      </c>
      <c r="HG74" s="37" t="n">
        <v>0</v>
      </c>
      <c r="HH74" s="58" t="n">
        <f aca="false">(L74+N74)/B74</f>
        <v>0.800557413600892</v>
      </c>
      <c r="HI74" s="59" t="n">
        <f aca="false">(M74+N74)/B74</f>
        <v>0.771794871794872</v>
      </c>
      <c r="HJ74" s="40" t="n">
        <f aca="false">O74/(E74+F74+G74)</f>
        <v>0.62156152903281</v>
      </c>
      <c r="HK74" s="60" t="n">
        <f aca="false">P74/(F74+G74)</f>
        <v>0.227920694740292</v>
      </c>
      <c r="HL74" s="61" t="n">
        <f aca="false">L74/H74</f>
        <v>0.915957721062129</v>
      </c>
      <c r="HM74" s="62" t="n">
        <f aca="false">M74/I74</f>
        <v>0.929172320217096</v>
      </c>
      <c r="HN74" s="63" t="n">
        <f aca="false">N74/J74</f>
        <v>1</v>
      </c>
      <c r="HO74" s="64" t="n">
        <f aca="false">O74/K74</f>
        <v>0.749183989005326</v>
      </c>
      <c r="HP74" s="65" t="n">
        <f aca="false">(V74+AA74+AF74+FE74+X74+AC74+AH74+FG74)/G74</f>
        <v>0.995014955134596</v>
      </c>
      <c r="HQ74" s="65" t="n">
        <f aca="false">(W74+AB74+AG74+FF74+X74+AC74+AH74+FG74)/G74</f>
        <v>0.98703888334995</v>
      </c>
      <c r="HR74" s="65" t="n">
        <f aca="false">(Y74+AD74+AI74+FH74)/G74</f>
        <v>0.914257228315055</v>
      </c>
      <c r="HS74" s="65" t="n">
        <f aca="false">P74/G74</f>
        <v>1.38683948155533</v>
      </c>
      <c r="HT74" s="65" t="n">
        <f aca="false">(Q74+AK74+AP74+AU74+AZ74+BE74+BJ74+BO74+BT74+BY74+CD74+CN74+CS74+CX74+DC74+DH74+DM74+DR74+DW74+EB74+EG74+EK74+EP74+EU74+EZ74+FJ74+FO74+FT74+S74+AM74+AR74+AW74+BB74+BG74+BL74+BQ74+BV74+CA74+CF74+CP74+CU74+CZ74+DE74+DJ74+DO74+DT74+DY74+ED74+EI74+EM74+ER74+EW74+FB74+FL74+FQ74+FV74)/F74</f>
        <v>0.877254901960784</v>
      </c>
      <c r="HU74" s="65" t="n">
        <f aca="false">(R74+AL74+AQ74+AV74+BA74+BF74+BK74+BP74+BU74+BZ74+CE74+CO74+CT74+CY74+DD74+DI74+DN74+DS74+DX74+EC74+EH74+EL74+EQ74+EV74+FA74+FK74+FP74+FU74+S74+AM74+AR74+AW74+BB74+BG74+BL74+BQ74+BV74+CA74+CF74+CP74+CU74+CZ74+DE74+DJ74+DO74+DT74+DY74+ED74+EI74+EM74+ER74+EW74+FB74+FL74+FQ74+FV74)/F74</f>
        <v>0.860196078431373</v>
      </c>
      <c r="HV74" s="66" t="n">
        <f aca="false">(T74+AN74+AS74+AX74+BC74+BH74+BM74+BR74+BW74+CB74+CG74+CQ74+CV74+DA74+DF74+DK74+DP74+DU74+DZ74+EE74+EJ74+EN74+ES74+EX74+FC74+FM74+FR74+FW74)/F74</f>
        <v>0.622549019607843</v>
      </c>
      <c r="HW74" s="65" t="n">
        <f aca="false">(U74+AO74+AT74)/F74</f>
        <v>0.0611764705882353</v>
      </c>
      <c r="HX74" s="65" t="n">
        <f aca="false">(FY74+GD74)/E74</f>
        <v>0.97568988173456</v>
      </c>
      <c r="HY74" s="65" t="n">
        <f aca="false">(FZ74+GE74)/E74</f>
        <v>0.904511607533946</v>
      </c>
      <c r="HZ74" s="65" t="n">
        <f aca="false">(GB74+GG74)/E74</f>
        <v>0.294568550153307</v>
      </c>
      <c r="IA74" s="65" t="n">
        <f aca="false">(GI74+GN74+GS74+GX74)/D74</f>
        <v>0.691751850546352</v>
      </c>
      <c r="IB74" s="65" t="n">
        <f aca="false">(GJ74+GO74+GT74+GY74)/D74</f>
        <v>0.637997885089884</v>
      </c>
      <c r="IC74" s="46" t="n">
        <f aca="false">HC74/C74</f>
        <v>0.0104529616724739</v>
      </c>
      <c r="ID74" s="46" t="n">
        <f aca="false">HD74/C74</f>
        <v>0</v>
      </c>
    </row>
    <row r="75" s="48" customFormat="true" ht="13.8" hidden="false" customHeight="false" outlineLevel="0" collapsed="false">
      <c r="A75" s="49" t="s">
        <v>162</v>
      </c>
      <c r="B75" s="50" t="n">
        <v>3249</v>
      </c>
      <c r="C75" s="29" t="n">
        <v>90</v>
      </c>
      <c r="D75" s="51" t="n">
        <v>347.8</v>
      </c>
      <c r="E75" s="52" t="n">
        <v>298.8</v>
      </c>
      <c r="F75" s="53" t="n">
        <v>2027.4</v>
      </c>
      <c r="G75" s="54" t="n">
        <v>327</v>
      </c>
      <c r="H75" s="68" t="n">
        <f aca="false">40+2915</f>
        <v>2955</v>
      </c>
      <c r="I75" s="68" t="n">
        <f aca="false">50+2883</f>
        <v>2933</v>
      </c>
      <c r="J75" s="67" t="n">
        <v>45</v>
      </c>
      <c r="K75" s="67" t="n">
        <f aca="false">257+2081</f>
        <v>2338</v>
      </c>
      <c r="L75" s="35" t="n">
        <f aca="false">Q75+V75+AA75+AF75+AK75+AP75+AU75+AZ75+BE75+BJ75+BO75+BT75+BY75+CD75+CI75+CN75+CS75+CX75+DC75+DH75+DM75+DR75+DW75+EB75+EB75+EG75+EK75+EP75+EU75+EZ75+FE75+FJ75+FO75+FT75+FY75+GD75+GI75+GN75+GS75+GX75+HC75</f>
        <v>2865</v>
      </c>
      <c r="M75" s="35" t="n">
        <f aca="false">R75+W75+AB75+AG75+AL75+AQ75+AV75+BA75+BF75+BK75+BP75+BU75+BZ75+CE75+CJ75+CO75+CT75+DD75+DI75+DN75+DS75+DX75+EC75+EH75+EL75+EQ75+EV75+FA75+CY75+FK75+FP75+FU75+FZ75+GE75+FF75+GJ75+GO75+GT75+GY75+HD75</f>
        <v>2560</v>
      </c>
      <c r="N75" s="56" t="n">
        <v>46</v>
      </c>
      <c r="O75" s="57" t="n">
        <f aca="false">T75+Y75+AD75+AI75+DZ75+FH75+AN75+AS75+AX75+BC75+BH75+BM75+BR75+BW75+CB75+CG75+CL75+CQ75+CV75+DF75+DK75+DP75+DU75+EE75+EJ75+EN75+ES75+EX75+FC75+FM75+FR75+FW75+GB75+GG75+DA75+GL75+GQ75+GV75+HA75</f>
        <v>1579</v>
      </c>
      <c r="P75" s="57" t="n">
        <f aca="false">U75+Z75+AE75+AJ75+EA75+FI75+AO75+AT75+AY75+BD75+BI75+BN75+BS75+BX75+CC75+CH75+CM75+CR75+CW75+DG75+DL75+DQ75+DV75+EF75+EO75+ET75+EY75+FD75+FN75+FS75+FX75+GC75+GH75+DB75+GM75+GR75+GW75+HB75</f>
        <v>613</v>
      </c>
      <c r="Q75" s="37" t="n">
        <v>105</v>
      </c>
      <c r="R75" s="37" t="n">
        <v>106</v>
      </c>
      <c r="S75" s="37" t="n">
        <v>0</v>
      </c>
      <c r="T75" s="37" t="n">
        <v>101</v>
      </c>
      <c r="U75" s="37" t="n">
        <v>38</v>
      </c>
      <c r="V75" s="37" t="n">
        <v>59</v>
      </c>
      <c r="W75" s="37" t="n">
        <v>59</v>
      </c>
      <c r="X75" s="37" t="n">
        <v>0</v>
      </c>
      <c r="Y75" s="37" t="n">
        <v>54</v>
      </c>
      <c r="Z75" s="37" t="n">
        <v>45</v>
      </c>
      <c r="AA75" s="37" t="n">
        <v>104</v>
      </c>
      <c r="AB75" s="37" t="n">
        <v>103</v>
      </c>
      <c r="AC75" s="37" t="n">
        <v>0</v>
      </c>
      <c r="AD75" s="37" t="n">
        <v>104</v>
      </c>
      <c r="AE75" s="37" t="n">
        <v>105</v>
      </c>
      <c r="AF75" s="37" t="n">
        <v>191</v>
      </c>
      <c r="AG75" s="37" t="n">
        <v>194</v>
      </c>
      <c r="AH75" s="37" t="n">
        <v>0</v>
      </c>
      <c r="AI75" s="37" t="n">
        <v>141</v>
      </c>
      <c r="AJ75" s="37" t="n">
        <v>96</v>
      </c>
      <c r="AK75" s="37" t="n">
        <v>84</v>
      </c>
      <c r="AL75" s="37" t="n">
        <v>91</v>
      </c>
      <c r="AM75" s="37" t="n">
        <v>4</v>
      </c>
      <c r="AN75" s="37" t="n">
        <v>72</v>
      </c>
      <c r="AO75" s="37" t="n">
        <v>74</v>
      </c>
      <c r="AP75" s="37" t="n">
        <v>65</v>
      </c>
      <c r="AQ75" s="37" t="n">
        <v>78</v>
      </c>
      <c r="AR75" s="37" t="n">
        <v>4</v>
      </c>
      <c r="AS75" s="37" t="n">
        <v>63</v>
      </c>
      <c r="AT75" s="37" t="n">
        <v>69</v>
      </c>
      <c r="AU75" s="37" t="n">
        <v>90</v>
      </c>
      <c r="AV75" s="37" t="n">
        <v>111</v>
      </c>
      <c r="AW75" s="37" t="n">
        <v>19</v>
      </c>
      <c r="AX75" s="37" t="n">
        <v>99</v>
      </c>
      <c r="AY75" s="37" t="n">
        <v>48</v>
      </c>
      <c r="AZ75" s="37" t="n">
        <v>150</v>
      </c>
      <c r="BA75" s="37" t="n">
        <v>133</v>
      </c>
      <c r="BB75" s="37" t="n">
        <v>16</v>
      </c>
      <c r="BC75" s="37" t="n">
        <v>118</v>
      </c>
      <c r="BD75" s="37" t="n">
        <v>56</v>
      </c>
      <c r="BE75" s="37" t="n">
        <v>165</v>
      </c>
      <c r="BF75" s="37" t="n">
        <v>126</v>
      </c>
      <c r="BG75" s="37" t="n">
        <v>0</v>
      </c>
      <c r="BH75" s="37" t="n">
        <v>104</v>
      </c>
      <c r="BI75" s="37" t="n">
        <v>16</v>
      </c>
      <c r="BJ75" s="37" t="n">
        <v>156</v>
      </c>
      <c r="BK75" s="37" t="n">
        <v>148</v>
      </c>
      <c r="BL75" s="37" t="n">
        <v>0</v>
      </c>
      <c r="BM75" s="37" t="n">
        <v>110</v>
      </c>
      <c r="BN75" s="37" t="n">
        <v>18</v>
      </c>
      <c r="BO75" s="37" t="n">
        <v>70</v>
      </c>
      <c r="BP75" s="37" t="n">
        <v>62</v>
      </c>
      <c r="BQ75" s="37" t="n">
        <v>0</v>
      </c>
      <c r="BR75" s="37" t="n">
        <v>48</v>
      </c>
      <c r="BS75" s="37" t="n">
        <v>2</v>
      </c>
      <c r="BT75" s="37" t="n">
        <v>0</v>
      </c>
      <c r="BU75" s="37" t="n">
        <v>0</v>
      </c>
      <c r="BV75" s="37" t="n">
        <v>0</v>
      </c>
      <c r="BW75" s="37" t="n">
        <v>0</v>
      </c>
      <c r="BX75" s="37" t="n">
        <v>0</v>
      </c>
      <c r="BY75" s="37" t="n">
        <v>0</v>
      </c>
      <c r="BZ75" s="37" t="n">
        <v>0</v>
      </c>
      <c r="CA75" s="37" t="n">
        <v>0</v>
      </c>
      <c r="CB75" s="37" t="n">
        <v>0</v>
      </c>
      <c r="CC75" s="37" t="n">
        <v>0</v>
      </c>
      <c r="CD75" s="37" t="n">
        <v>0</v>
      </c>
      <c r="CE75" s="37" t="n">
        <v>0</v>
      </c>
      <c r="CF75" s="37" t="n">
        <v>0</v>
      </c>
      <c r="CG75" s="37" t="n">
        <v>0</v>
      </c>
      <c r="CH75" s="37" t="n">
        <v>0</v>
      </c>
      <c r="CI75" s="37" t="n">
        <v>0</v>
      </c>
      <c r="CJ75" s="37" t="n">
        <v>0</v>
      </c>
      <c r="CK75" s="37" t="n">
        <v>0</v>
      </c>
      <c r="CL75" s="37" t="n">
        <v>0</v>
      </c>
      <c r="CM75" s="37" t="n">
        <v>0</v>
      </c>
      <c r="CN75" s="37" t="n">
        <v>0</v>
      </c>
      <c r="CO75" s="37" t="n">
        <v>0</v>
      </c>
      <c r="CP75" s="37" t="n">
        <v>0</v>
      </c>
      <c r="CQ75" s="37" t="n">
        <v>0</v>
      </c>
      <c r="CR75" s="37" t="n">
        <v>0</v>
      </c>
      <c r="CS75" s="37" t="n">
        <v>20</v>
      </c>
      <c r="CT75" s="37" t="n">
        <v>26</v>
      </c>
      <c r="CU75" s="37" t="n">
        <v>0</v>
      </c>
      <c r="CV75" s="37" t="n">
        <v>14</v>
      </c>
      <c r="CW75" s="37" t="n">
        <v>0</v>
      </c>
      <c r="CX75" s="37" t="n">
        <v>0</v>
      </c>
      <c r="CY75" s="37" t="n">
        <v>0</v>
      </c>
      <c r="CZ75" s="37" t="n">
        <v>0</v>
      </c>
      <c r="DA75" s="37" t="n">
        <v>5</v>
      </c>
      <c r="DB75" s="37" t="n">
        <v>0</v>
      </c>
      <c r="DC75" s="37" t="n">
        <v>30</v>
      </c>
      <c r="DD75" s="37" t="n">
        <v>18</v>
      </c>
      <c r="DE75" s="37" t="n">
        <v>0</v>
      </c>
      <c r="DF75" s="37" t="n">
        <v>5</v>
      </c>
      <c r="DG75" s="37" t="n">
        <v>0</v>
      </c>
      <c r="DH75" s="37" t="n">
        <v>4</v>
      </c>
      <c r="DI75" s="37" t="n">
        <v>9</v>
      </c>
      <c r="DJ75" s="37" t="n">
        <v>0</v>
      </c>
      <c r="DK75" s="37" t="n">
        <v>6</v>
      </c>
      <c r="DL75" s="37" t="n">
        <v>0</v>
      </c>
      <c r="DM75" s="37" t="n">
        <v>0</v>
      </c>
      <c r="DN75" s="37" t="n">
        <v>0</v>
      </c>
      <c r="DO75" s="37" t="n">
        <v>0</v>
      </c>
      <c r="DP75" s="37" t="n">
        <v>0</v>
      </c>
      <c r="DQ75" s="37" t="n">
        <v>0</v>
      </c>
      <c r="DR75" s="37" t="n">
        <v>0</v>
      </c>
      <c r="DS75" s="37" t="n">
        <v>0</v>
      </c>
      <c r="DT75" s="37" t="n">
        <v>0</v>
      </c>
      <c r="DU75" s="37" t="n">
        <v>0</v>
      </c>
      <c r="DV75" s="37" t="n">
        <v>0</v>
      </c>
      <c r="DW75" s="37" t="n">
        <v>348</v>
      </c>
      <c r="DX75" s="37" t="n">
        <v>284</v>
      </c>
      <c r="DY75" s="37" t="n">
        <v>3</v>
      </c>
      <c r="DZ75" s="37" t="n">
        <v>218</v>
      </c>
      <c r="EA75" s="37" t="n">
        <v>7</v>
      </c>
      <c r="EB75" s="37" t="n">
        <v>9</v>
      </c>
      <c r="EC75" s="37" t="n">
        <v>8</v>
      </c>
      <c r="ED75" s="37" t="n">
        <v>0</v>
      </c>
      <c r="EE75" s="37" t="n">
        <v>4</v>
      </c>
      <c r="EF75" s="37" t="n">
        <v>0</v>
      </c>
      <c r="EG75" s="37" t="n">
        <v>12</v>
      </c>
      <c r="EH75" s="37" t="n">
        <v>12</v>
      </c>
      <c r="EI75" s="37" t="n">
        <v>0</v>
      </c>
      <c r="EJ75" s="37" t="n">
        <v>0</v>
      </c>
      <c r="EK75" s="37" t="n">
        <v>0</v>
      </c>
      <c r="EL75" s="37" t="n">
        <v>0</v>
      </c>
      <c r="EM75" s="37" t="n">
        <v>0</v>
      </c>
      <c r="EN75" s="37" t="n">
        <v>0</v>
      </c>
      <c r="EO75" s="37" t="n">
        <v>0</v>
      </c>
      <c r="EP75" s="37" t="n">
        <v>0</v>
      </c>
      <c r="EQ75" s="37" t="n">
        <v>0</v>
      </c>
      <c r="ER75" s="37" t="n">
        <v>0</v>
      </c>
      <c r="ES75" s="37" t="n">
        <v>0</v>
      </c>
      <c r="ET75" s="37" t="n">
        <v>0</v>
      </c>
      <c r="EU75" s="37" t="n">
        <v>4</v>
      </c>
      <c r="EV75" s="37" t="n">
        <v>3</v>
      </c>
      <c r="EW75" s="37" t="n">
        <v>0</v>
      </c>
      <c r="EX75" s="37" t="n">
        <v>3</v>
      </c>
      <c r="EY75" s="37" t="n">
        <v>0</v>
      </c>
      <c r="EZ75" s="37" t="n">
        <v>23</v>
      </c>
      <c r="FA75" s="37" t="n">
        <v>19</v>
      </c>
      <c r="FB75" s="37" t="n">
        <v>0</v>
      </c>
      <c r="FC75" s="37" t="n">
        <v>23</v>
      </c>
      <c r="FD75" s="37" t="n">
        <v>0</v>
      </c>
      <c r="FE75" s="37" t="n">
        <v>0</v>
      </c>
      <c r="FF75" s="37" t="n">
        <v>0</v>
      </c>
      <c r="FG75" s="37" t="n">
        <v>0</v>
      </c>
      <c r="FH75" s="37" t="n">
        <v>0</v>
      </c>
      <c r="FI75" s="37" t="n">
        <v>0</v>
      </c>
      <c r="FJ75" s="37" t="n">
        <v>181</v>
      </c>
      <c r="FK75" s="37" t="n">
        <v>170</v>
      </c>
      <c r="FL75" s="37" t="n">
        <v>0</v>
      </c>
      <c r="FM75" s="37" t="n">
        <v>99</v>
      </c>
      <c r="FN75" s="37" t="n">
        <v>24</v>
      </c>
      <c r="FO75" s="37" t="n">
        <v>203</v>
      </c>
      <c r="FP75" s="37" t="n">
        <v>178</v>
      </c>
      <c r="FQ75" s="37" t="n">
        <v>0</v>
      </c>
      <c r="FR75" s="37" t="n">
        <v>94</v>
      </c>
      <c r="FS75" s="37" t="n">
        <v>14</v>
      </c>
      <c r="FT75" s="37" t="n">
        <v>87</v>
      </c>
      <c r="FU75" s="37" t="n">
        <v>79</v>
      </c>
      <c r="FV75" s="37" t="n">
        <v>0</v>
      </c>
      <c r="FW75" s="37" t="n">
        <v>30</v>
      </c>
      <c r="FX75" s="37" t="n">
        <v>1</v>
      </c>
      <c r="FY75" s="37" t="n">
        <v>174</v>
      </c>
      <c r="FZ75" s="37" t="n">
        <v>134</v>
      </c>
      <c r="GA75" s="37" t="n">
        <v>0</v>
      </c>
      <c r="GB75" s="37" t="n">
        <v>30</v>
      </c>
      <c r="GC75" s="37" t="n">
        <v>0</v>
      </c>
      <c r="GD75" s="37" t="n">
        <v>168</v>
      </c>
      <c r="GE75" s="37" t="n">
        <v>133</v>
      </c>
      <c r="GF75" s="37" t="n">
        <v>0</v>
      </c>
      <c r="GG75" s="37" t="n">
        <v>34</v>
      </c>
      <c r="GH75" s="37" t="n">
        <v>0</v>
      </c>
      <c r="GI75" s="37" t="n">
        <v>16</v>
      </c>
      <c r="GJ75" s="37" t="n">
        <v>18</v>
      </c>
      <c r="GK75" s="37" t="n">
        <v>0</v>
      </c>
      <c r="GL75" s="37" t="n">
        <v>0</v>
      </c>
      <c r="GM75" s="37" t="n">
        <v>0</v>
      </c>
      <c r="GN75" s="37" t="n">
        <v>10</v>
      </c>
      <c r="GO75" s="37" t="n">
        <v>7</v>
      </c>
      <c r="GP75" s="37" t="n">
        <v>0</v>
      </c>
      <c r="GQ75" s="37" t="n">
        <v>0</v>
      </c>
      <c r="GR75" s="37" t="n">
        <v>0</v>
      </c>
      <c r="GS75" s="37" t="n">
        <v>206</v>
      </c>
      <c r="GT75" s="37" t="n">
        <v>166</v>
      </c>
      <c r="GU75" s="37" t="n">
        <v>0</v>
      </c>
      <c r="GV75" s="37" t="n">
        <v>0</v>
      </c>
      <c r="GW75" s="37" t="n">
        <v>0</v>
      </c>
      <c r="GX75" s="37" t="n">
        <v>76</v>
      </c>
      <c r="GY75" s="37" t="n">
        <v>85</v>
      </c>
      <c r="GZ75" s="37" t="n">
        <v>0</v>
      </c>
      <c r="HA75" s="37" t="n">
        <v>0</v>
      </c>
      <c r="HB75" s="37" t="n">
        <v>0</v>
      </c>
      <c r="HC75" s="37" t="n">
        <v>46</v>
      </c>
      <c r="HD75" s="37" t="n">
        <v>0</v>
      </c>
      <c r="HE75" s="37" t="n">
        <v>0</v>
      </c>
      <c r="HF75" s="37" t="n">
        <v>0</v>
      </c>
      <c r="HG75" s="37" t="n">
        <v>0</v>
      </c>
      <c r="HH75" s="58" t="n">
        <f aca="false">(L75+N75)/B75</f>
        <v>0.895967990150816</v>
      </c>
      <c r="HI75" s="59" t="n">
        <f aca="false">(M75+N75)/B75</f>
        <v>0.802092951677439</v>
      </c>
      <c r="HJ75" s="40" t="n">
        <f aca="false">O75/(E75+F75+G75)</f>
        <v>0.595130408563244</v>
      </c>
      <c r="HK75" s="60" t="n">
        <f aca="false">P75/(F75+G75)</f>
        <v>0.260363574583758</v>
      </c>
      <c r="HL75" s="61" t="n">
        <f aca="false">L75/H75</f>
        <v>0.969543147208122</v>
      </c>
      <c r="HM75" s="62" t="n">
        <f aca="false">M75/I75</f>
        <v>0.872826457551994</v>
      </c>
      <c r="HN75" s="63" t="n">
        <f aca="false">N75/J75</f>
        <v>1.02222222222222</v>
      </c>
      <c r="HO75" s="64" t="n">
        <f aca="false">O75/K75</f>
        <v>0.675363558597091</v>
      </c>
      <c r="HP75" s="65" t="n">
        <f aca="false">(V75+AA75+AF75+FE75+X75+AC75+AH75+FG75)/G75</f>
        <v>1.08256880733945</v>
      </c>
      <c r="HQ75" s="65" t="n">
        <f aca="false">(W75+AB75+AG75+FF75+X75+AC75+AH75+FG75)/G75</f>
        <v>1.08868501529052</v>
      </c>
      <c r="HR75" s="65" t="n">
        <f aca="false">(Y75+AD75+AI75+FH75)/G75</f>
        <v>0.914373088685015</v>
      </c>
      <c r="HS75" s="65" t="n">
        <f aca="false">P75/G75</f>
        <v>1.87461773700306</v>
      </c>
      <c r="HT75" s="65" t="n">
        <f aca="false">(Q75+AK75+AP75+AU75+AZ75+BE75+BJ75+BO75+BT75+BY75+CD75+CN75+CS75+CX75+DC75+DH75+DM75+DR75+DW75+EB75+EG75+EK75+EP75+EU75+EZ75+FJ75+FO75+FT75+S75+AM75+AR75+AW75+BB75+BG75+BL75+BQ75+BV75+CA75+CF75+CP75+CU75+CZ75+DE75+DJ75+DO75+DT75+DY75+ED75+EI75+EM75+ER75+EW75+FB75+FL75+FQ75+FV75)/F75</f>
        <v>0.913485252046957</v>
      </c>
      <c r="HU75" s="65" t="n">
        <f aca="false">(R75+AL75+AQ75+AV75+BA75+BF75+BK75+BP75+BU75+BZ75+CE75+CO75+CT75+CY75+DD75+DI75+DN75+DS75+DX75+EC75+EH75+EL75+EQ75+EV75+FA75+FK75+FP75+FU75+S75+AM75+AR75+AW75+BB75+BG75+BL75+BQ75+BV75+CA75+CF75+CP75+CU75+CZ75+DE75+DJ75+DO75+DT75+DY75+ED75+EI75+EM75+ER75+EW75+FB75+FL75+FQ75+FV75)/F75</f>
        <v>0.84196507842557</v>
      </c>
      <c r="HV75" s="66" t="n">
        <f aca="false">(T75+AN75+AS75+AX75+BC75+BH75+BM75+BR75+BW75+CB75+CG75+CQ75+CV75+DA75+DF75+DK75+DP75+DU75+DZ75+EE75+EJ75+EN75+ES75+EX75+FC75+FM75+FR75+FW75)/F75</f>
        <v>0.599782973266252</v>
      </c>
      <c r="HW75" s="65" t="n">
        <f aca="false">(U75+AO75+AT75)/F75</f>
        <v>0.0892769063825589</v>
      </c>
      <c r="HX75" s="65" t="n">
        <f aca="false">(FY75+GD75)/E75</f>
        <v>1.14457831325301</v>
      </c>
      <c r="HY75" s="65" t="n">
        <f aca="false">(FZ75+GE75)/E75</f>
        <v>0.893574297188755</v>
      </c>
      <c r="HZ75" s="65" t="n">
        <f aca="false">(GB75+GG75)/E75</f>
        <v>0.214190093708166</v>
      </c>
      <c r="IA75" s="65" t="n">
        <f aca="false">(GI75+GN75+GS75+GX75)/D75</f>
        <v>0.885566417481311</v>
      </c>
      <c r="IB75" s="65" t="n">
        <f aca="false">(GJ75+GO75+GT75+GY75)/D75</f>
        <v>0.793559516963772</v>
      </c>
      <c r="IC75" s="46" t="n">
        <f aca="false">HC75/C75</f>
        <v>0.511111111111111</v>
      </c>
      <c r="ID75" s="46" t="n">
        <f aca="false">HD75/C75</f>
        <v>0</v>
      </c>
    </row>
    <row r="76" s="48" customFormat="true" ht="13.8" hidden="false" customHeight="false" outlineLevel="0" collapsed="false">
      <c r="A76" s="49" t="s">
        <v>163</v>
      </c>
      <c r="B76" s="50" t="n">
        <v>52530</v>
      </c>
      <c r="C76" s="29" t="n">
        <v>1546</v>
      </c>
      <c r="D76" s="51" t="n">
        <v>5245</v>
      </c>
      <c r="E76" s="52" t="n">
        <v>4801.2</v>
      </c>
      <c r="F76" s="53" t="n">
        <v>32093.8</v>
      </c>
      <c r="G76" s="54" t="n">
        <v>6747</v>
      </c>
      <c r="H76" s="68" t="n">
        <v>44884</v>
      </c>
      <c r="I76" s="68" t="n">
        <v>40110</v>
      </c>
      <c r="J76" s="67" t="n">
        <v>1160</v>
      </c>
      <c r="K76" s="67" t="n">
        <f aca="false">1670+77115</f>
        <v>78785</v>
      </c>
      <c r="L76" s="35" t="n">
        <f aca="false">Q76+V76+AA76+AF76+AK76+AP76+AU76+AZ76+BE76+BJ76+BO76+BT76+BY76+CD76+CI76+CN76+CS76+CX76+DC76+DH76+DM76+DR76+DW76+EB76+EB76+EG76+EK76+EP76+EU76+EZ76+FE76+FJ76+FO76+FT76+FY76+GD76+GI76+GN76+GS76+GX76+HC76</f>
        <v>43483</v>
      </c>
      <c r="M76" s="35" t="n">
        <f aca="false">R76+W76+AB76+AG76+AL76+AQ76+AV76+BA76+BF76+BK76+BP76+BU76+BZ76+CE76+CJ76+CO76+CT76+DD76+DI76+DN76+DS76+DX76+EC76+EH76+EL76+EQ76+EV76+FA76+CY76+FK76+FP76+FU76+FZ76+GE76+FF76+GJ76+GO76+GT76+GY76+HD76</f>
        <v>38715</v>
      </c>
      <c r="N76" s="56" t="n">
        <v>1187</v>
      </c>
      <c r="O76" s="57" t="n">
        <f aca="false">T76+Y76+AD76+AI76+DZ76+FH76+AN76+AS76+AX76+BC76+BH76+BM76+BR76+BW76+CB76+CG76+CL76+CQ76+CV76+DF76+DK76+DP76+DU76+EE76+EJ76+EN76+ES76+EX76+FC76+FM76+FR76+FW76+GB76+GG76+DA76+GL76+GQ76+GV76+HA76</f>
        <v>20693</v>
      </c>
      <c r="P76" s="57" t="n">
        <f aca="false">U76+Z76+AE76+AJ76+EA76+FI76+AO76+AT76+AY76+BD76+BI76+BN76+BS76+BX76+CC76+CH76+CM76+CR76+CW76+DG76+DL76+DQ76+DV76+EF76+EO76+ET76+EY76+FD76+FN76+FS76+FX76+GC76+GH76+DB76+GM76+GR76+GW76+HB76</f>
        <v>5014</v>
      </c>
      <c r="Q76" s="37" t="n">
        <v>1670</v>
      </c>
      <c r="R76" s="37" t="n">
        <v>1517</v>
      </c>
      <c r="S76" s="37" t="n">
        <v>0</v>
      </c>
      <c r="T76" s="37" t="n">
        <v>825</v>
      </c>
      <c r="U76" s="37" t="n">
        <v>146</v>
      </c>
      <c r="V76" s="37" t="n">
        <v>1351</v>
      </c>
      <c r="W76" s="37" t="n">
        <v>1235</v>
      </c>
      <c r="X76" s="37" t="n">
        <v>1</v>
      </c>
      <c r="Y76" s="37" t="n">
        <v>977</v>
      </c>
      <c r="Z76" s="37" t="n">
        <v>480</v>
      </c>
      <c r="AA76" s="37" t="n">
        <v>2174</v>
      </c>
      <c r="AB76" s="37" t="n">
        <v>2163</v>
      </c>
      <c r="AC76" s="37" t="n">
        <v>76</v>
      </c>
      <c r="AD76" s="37" t="n">
        <v>1848</v>
      </c>
      <c r="AE76" s="37" t="n">
        <v>954</v>
      </c>
      <c r="AF76" s="37" t="n">
        <v>3445</v>
      </c>
      <c r="AG76" s="37" t="n">
        <v>3400</v>
      </c>
      <c r="AH76" s="37" t="n">
        <v>7</v>
      </c>
      <c r="AI76" s="37" t="n">
        <v>2799</v>
      </c>
      <c r="AJ76" s="37" t="n">
        <v>1157</v>
      </c>
      <c r="AK76" s="37" t="n">
        <v>1475</v>
      </c>
      <c r="AL76" s="37" t="n">
        <v>1414</v>
      </c>
      <c r="AM76" s="37" t="n">
        <v>29</v>
      </c>
      <c r="AN76" s="37" t="n">
        <v>1456</v>
      </c>
      <c r="AO76" s="37" t="n">
        <v>467</v>
      </c>
      <c r="AP76" s="37" t="n">
        <v>2028</v>
      </c>
      <c r="AQ76" s="37" t="n">
        <v>2029</v>
      </c>
      <c r="AR76" s="37" t="n">
        <v>117</v>
      </c>
      <c r="AS76" s="37" t="n">
        <v>1521</v>
      </c>
      <c r="AT76" s="37" t="n">
        <v>468</v>
      </c>
      <c r="AU76" s="37" t="n">
        <v>1889</v>
      </c>
      <c r="AV76" s="37" t="n">
        <v>1758</v>
      </c>
      <c r="AW76" s="37" t="n">
        <v>359</v>
      </c>
      <c r="AX76" s="37" t="n">
        <v>1466</v>
      </c>
      <c r="AY76" s="37" t="n">
        <v>359</v>
      </c>
      <c r="AZ76" s="37" t="n">
        <v>2416</v>
      </c>
      <c r="BA76" s="37" t="n">
        <v>2026</v>
      </c>
      <c r="BB76" s="37" t="n">
        <v>448</v>
      </c>
      <c r="BC76" s="37" t="n">
        <v>1681</v>
      </c>
      <c r="BD76" s="37" t="n">
        <v>363</v>
      </c>
      <c r="BE76" s="37" t="n">
        <v>2766</v>
      </c>
      <c r="BF76" s="37" t="n">
        <v>2230</v>
      </c>
      <c r="BG76" s="37" t="n">
        <v>43</v>
      </c>
      <c r="BH76" s="37" t="n">
        <v>1339</v>
      </c>
      <c r="BI76" s="37" t="n">
        <v>246</v>
      </c>
      <c r="BJ76" s="37" t="n">
        <v>2687</v>
      </c>
      <c r="BK76" s="37" t="n">
        <v>2271</v>
      </c>
      <c r="BL76" s="37" t="n">
        <v>0</v>
      </c>
      <c r="BM76" s="37" t="n">
        <v>1312</v>
      </c>
      <c r="BN76" s="37" t="n">
        <v>192</v>
      </c>
      <c r="BO76" s="37" t="n">
        <v>1158</v>
      </c>
      <c r="BP76" s="37" t="n">
        <v>1158</v>
      </c>
      <c r="BQ76" s="37" t="n">
        <v>6</v>
      </c>
      <c r="BR76" s="37" t="n">
        <v>308</v>
      </c>
      <c r="BS76" s="37" t="n">
        <v>27</v>
      </c>
      <c r="BT76" s="37" t="n">
        <v>0</v>
      </c>
      <c r="BU76" s="37" t="n">
        <v>0</v>
      </c>
      <c r="BV76" s="37" t="n">
        <v>0</v>
      </c>
      <c r="BW76" s="37" t="n">
        <v>1</v>
      </c>
      <c r="BX76" s="37" t="n">
        <v>0</v>
      </c>
      <c r="BY76" s="37" t="n">
        <v>0</v>
      </c>
      <c r="BZ76" s="37" t="n">
        <v>0</v>
      </c>
      <c r="CA76" s="37" t="n">
        <v>0</v>
      </c>
      <c r="CB76" s="37" t="n">
        <v>0</v>
      </c>
      <c r="CC76" s="37" t="n">
        <v>0</v>
      </c>
      <c r="CD76" s="37" t="n">
        <v>542</v>
      </c>
      <c r="CE76" s="37" t="n">
        <v>574</v>
      </c>
      <c r="CF76" s="37" t="n">
        <v>0</v>
      </c>
      <c r="CG76" s="37" t="n">
        <v>527</v>
      </c>
      <c r="CH76" s="37" t="n">
        <v>0</v>
      </c>
      <c r="CI76" s="37" t="n">
        <v>0</v>
      </c>
      <c r="CJ76" s="37" t="n">
        <v>0</v>
      </c>
      <c r="CK76" s="37" t="n">
        <v>0</v>
      </c>
      <c r="CL76" s="37" t="n">
        <v>0</v>
      </c>
      <c r="CM76" s="37" t="n">
        <v>0</v>
      </c>
      <c r="CN76" s="37" t="n">
        <v>0</v>
      </c>
      <c r="CO76" s="37" t="n">
        <v>0</v>
      </c>
      <c r="CP76" s="37" t="n">
        <v>0</v>
      </c>
      <c r="CQ76" s="37" t="n">
        <v>0</v>
      </c>
      <c r="CR76" s="37" t="n">
        <v>0</v>
      </c>
      <c r="CS76" s="37" t="n">
        <v>245</v>
      </c>
      <c r="CT76" s="37" t="n">
        <v>246</v>
      </c>
      <c r="CU76" s="37" t="n">
        <v>9</v>
      </c>
      <c r="CV76" s="37" t="n">
        <v>57</v>
      </c>
      <c r="CW76" s="37" t="n">
        <v>0</v>
      </c>
      <c r="CX76" s="37" t="n">
        <v>4</v>
      </c>
      <c r="CY76" s="37" t="n">
        <v>3</v>
      </c>
      <c r="CZ76" s="37" t="n">
        <v>0</v>
      </c>
      <c r="DA76" s="37" t="n">
        <v>3</v>
      </c>
      <c r="DB76" s="37" t="n">
        <v>0</v>
      </c>
      <c r="DC76" s="37" t="n">
        <v>222</v>
      </c>
      <c r="DD76" s="37" t="n">
        <v>209</v>
      </c>
      <c r="DE76" s="37" t="n">
        <v>0</v>
      </c>
      <c r="DF76" s="37" t="n">
        <v>64</v>
      </c>
      <c r="DG76" s="37" t="n">
        <v>0</v>
      </c>
      <c r="DH76" s="37" t="n">
        <v>60</v>
      </c>
      <c r="DI76" s="37" t="n">
        <v>55</v>
      </c>
      <c r="DJ76" s="37" t="n">
        <v>0</v>
      </c>
      <c r="DK76" s="37" t="n">
        <v>10</v>
      </c>
      <c r="DL76" s="37" t="n">
        <v>0</v>
      </c>
      <c r="DM76" s="37" t="n">
        <v>0</v>
      </c>
      <c r="DN76" s="37" t="n">
        <v>0</v>
      </c>
      <c r="DO76" s="37" t="n">
        <v>0</v>
      </c>
      <c r="DP76" s="37" t="n">
        <v>0</v>
      </c>
      <c r="DQ76" s="37" t="n">
        <v>0</v>
      </c>
      <c r="DR76" s="37" t="n">
        <v>0</v>
      </c>
      <c r="DS76" s="37" t="n">
        <v>0</v>
      </c>
      <c r="DT76" s="37" t="n">
        <v>0</v>
      </c>
      <c r="DU76" s="37" t="n">
        <v>0</v>
      </c>
      <c r="DV76" s="37" t="n">
        <v>0</v>
      </c>
      <c r="DW76" s="37" t="n">
        <v>2616</v>
      </c>
      <c r="DX76" s="37" t="n">
        <v>2574</v>
      </c>
      <c r="DY76" s="37" t="n">
        <v>20</v>
      </c>
      <c r="DZ76" s="37" t="n">
        <v>683</v>
      </c>
      <c r="EA76" s="37" t="n">
        <v>0</v>
      </c>
      <c r="EB76" s="37" t="n">
        <v>105</v>
      </c>
      <c r="EC76" s="37" t="n">
        <v>105</v>
      </c>
      <c r="ED76" s="37" t="n">
        <v>4</v>
      </c>
      <c r="EE76" s="37" t="n">
        <v>30</v>
      </c>
      <c r="EF76" s="37" t="n">
        <v>0</v>
      </c>
      <c r="EG76" s="37" t="n">
        <v>106</v>
      </c>
      <c r="EH76" s="37" t="n">
        <v>106</v>
      </c>
      <c r="EI76" s="37" t="n">
        <v>0</v>
      </c>
      <c r="EJ76" s="37" t="n">
        <v>0</v>
      </c>
      <c r="EK76" s="37" t="n">
        <v>158</v>
      </c>
      <c r="EL76" s="37" t="n">
        <v>157</v>
      </c>
      <c r="EM76" s="37" t="n">
        <v>0</v>
      </c>
      <c r="EN76" s="37" t="n">
        <v>30</v>
      </c>
      <c r="EO76" s="37" t="n">
        <v>0</v>
      </c>
      <c r="EP76" s="37" t="n">
        <v>83</v>
      </c>
      <c r="EQ76" s="37" t="n">
        <v>83</v>
      </c>
      <c r="ER76" s="37" t="n">
        <v>0</v>
      </c>
      <c r="ES76" s="37" t="n">
        <v>21</v>
      </c>
      <c r="ET76" s="37" t="n">
        <v>0</v>
      </c>
      <c r="EU76" s="37" t="n">
        <v>1110</v>
      </c>
      <c r="EV76" s="37" t="n">
        <v>1083</v>
      </c>
      <c r="EW76" s="37" t="n">
        <v>159</v>
      </c>
      <c r="EX76" s="37" t="n">
        <v>348</v>
      </c>
      <c r="EY76" s="37" t="n">
        <v>0</v>
      </c>
      <c r="EZ76" s="37" t="n">
        <v>53</v>
      </c>
      <c r="FA76" s="37" t="n">
        <v>43</v>
      </c>
      <c r="FB76" s="37" t="n">
        <v>0</v>
      </c>
      <c r="FC76" s="37" t="n">
        <v>27</v>
      </c>
      <c r="FD76" s="37" t="n">
        <v>0</v>
      </c>
      <c r="FE76" s="37" t="n">
        <v>35</v>
      </c>
      <c r="FF76" s="37" t="n">
        <v>34</v>
      </c>
      <c r="FG76" s="37" t="n">
        <v>0</v>
      </c>
      <c r="FH76" s="37" t="n">
        <v>33</v>
      </c>
      <c r="FI76" s="37" t="n">
        <v>0</v>
      </c>
      <c r="FJ76" s="37" t="n">
        <v>3026</v>
      </c>
      <c r="FK76" s="37" t="n">
        <v>2643</v>
      </c>
      <c r="FL76" s="37" t="n">
        <v>4</v>
      </c>
      <c r="FM76" s="37" t="n">
        <v>1154</v>
      </c>
      <c r="FN76" s="37" t="n">
        <v>77</v>
      </c>
      <c r="FO76" s="37" t="n">
        <v>3326</v>
      </c>
      <c r="FP76" s="37" t="n">
        <v>2761</v>
      </c>
      <c r="FQ76" s="37" t="n">
        <v>1</v>
      </c>
      <c r="FR76" s="37" t="n">
        <v>1095</v>
      </c>
      <c r="FS76" s="37" t="n">
        <v>52</v>
      </c>
      <c r="FT76" s="37" t="n">
        <v>1364</v>
      </c>
      <c r="FU76" s="37" t="n">
        <v>1305</v>
      </c>
      <c r="FV76" s="37" t="n">
        <v>0</v>
      </c>
      <c r="FW76" s="37" t="n">
        <v>465</v>
      </c>
      <c r="FX76" s="37" t="n">
        <v>26</v>
      </c>
      <c r="FY76" s="37" t="n">
        <v>2187</v>
      </c>
      <c r="FZ76" s="37" t="n">
        <v>1872</v>
      </c>
      <c r="GA76" s="37" t="n">
        <v>1</v>
      </c>
      <c r="GB76" s="37" t="n">
        <v>374</v>
      </c>
      <c r="GC76" s="37" t="n">
        <v>0</v>
      </c>
      <c r="GD76" s="37" t="n">
        <v>2214</v>
      </c>
      <c r="GE76" s="37" t="n">
        <v>1839</v>
      </c>
      <c r="GF76" s="37" t="n">
        <v>1</v>
      </c>
      <c r="GG76" s="37" t="n">
        <v>239</v>
      </c>
      <c r="GH76" s="37" t="n">
        <v>0</v>
      </c>
      <c r="GI76" s="37" t="n">
        <v>4</v>
      </c>
      <c r="GJ76" s="37" t="n">
        <v>4</v>
      </c>
      <c r="GK76" s="37" t="n">
        <v>0</v>
      </c>
      <c r="GL76" s="37" t="n">
        <v>0</v>
      </c>
      <c r="GM76" s="37" t="n">
        <v>0</v>
      </c>
      <c r="GN76" s="37" t="n">
        <v>16</v>
      </c>
      <c r="GO76" s="37" t="n">
        <v>24</v>
      </c>
      <c r="GP76" s="37" t="n">
        <v>0</v>
      </c>
      <c r="GQ76" s="37" t="n">
        <v>0</v>
      </c>
      <c r="GR76" s="37" t="n">
        <v>0</v>
      </c>
      <c r="GS76" s="37" t="n">
        <v>1921</v>
      </c>
      <c r="GT76" s="37" t="n">
        <v>1171</v>
      </c>
      <c r="GU76" s="37" t="n">
        <v>0</v>
      </c>
      <c r="GV76" s="37" t="n">
        <v>0</v>
      </c>
      <c r="GW76" s="37" t="n">
        <v>0</v>
      </c>
      <c r="GX76" s="37" t="n">
        <v>902</v>
      </c>
      <c r="GY76" s="37" t="n">
        <v>623</v>
      </c>
      <c r="GZ76" s="37" t="n">
        <v>0</v>
      </c>
      <c r="HA76" s="37" t="n">
        <v>0</v>
      </c>
      <c r="HB76" s="37" t="n">
        <v>0</v>
      </c>
      <c r="HC76" s="37" t="n">
        <v>20</v>
      </c>
      <c r="HD76" s="37" t="n">
        <v>0</v>
      </c>
      <c r="HE76" s="37" t="n">
        <v>0</v>
      </c>
      <c r="HF76" s="37" t="n">
        <v>0</v>
      </c>
      <c r="HG76" s="37" t="n">
        <v>0</v>
      </c>
      <c r="HH76" s="58" t="n">
        <f aca="false">(L76+N76)/B76</f>
        <v>0.850371216447744</v>
      </c>
      <c r="HI76" s="59" t="n">
        <f aca="false">(M76+N76)/B76</f>
        <v>0.759604035789073</v>
      </c>
      <c r="HJ76" s="40" t="n">
        <f aca="false">O76/(E76+F76+G76)</f>
        <v>0.474153338527107</v>
      </c>
      <c r="HK76" s="60" t="n">
        <f aca="false">P76/(F76+G76)</f>
        <v>0.129091058886532</v>
      </c>
      <c r="HL76" s="61" t="n">
        <f aca="false">L76/H76</f>
        <v>0.968786204438107</v>
      </c>
      <c r="HM76" s="62" t="n">
        <f aca="false">M76/I76</f>
        <v>0.965220643231115</v>
      </c>
      <c r="HN76" s="63" t="n">
        <f aca="false">N76/J76</f>
        <v>1.02327586206897</v>
      </c>
      <c r="HO76" s="64" t="n">
        <f aca="false">O76/K76</f>
        <v>0.262651519959383</v>
      </c>
      <c r="HP76" s="65" t="n">
        <f aca="false">(V76+AA76+AF76+FE76+X76+AC76+AH76+FG76)/G76</f>
        <v>1.05068919519787</v>
      </c>
      <c r="HQ76" s="65" t="n">
        <f aca="false">(W76+AB76+AG76+FF76+X76+AC76+AH76+FG76)/G76</f>
        <v>1.02504816955684</v>
      </c>
      <c r="HR76" s="65" t="n">
        <f aca="false">(Y76+AD76+AI76+FH76)/G76</f>
        <v>0.838446717059434</v>
      </c>
      <c r="HS76" s="65" t="n">
        <f aca="false">P76/G76</f>
        <v>0.743145101526604</v>
      </c>
      <c r="HT76" s="65" t="n">
        <f aca="false">(Q76+AK76+AP76+AU76+AZ76+BE76+BJ76+BO76+BT76+BY76+CD76+CN76+CS76+CX76+DC76+DH76+DM76+DR76+DW76+EB76+EG76+EK76+EP76+EU76+EZ76+FJ76+FO76+FT76+S76+AM76+AR76+AW76+BB76+BG76+BL76+BQ76+BV76+CA76+CF76+CP76+CU76+CZ76+DE76+DJ76+DO76+DT76+DY76+ED76+EI76+EM76+ER76+EW76+FB76+FL76+FQ76+FV76)/F76</f>
        <v>0.944356853971795</v>
      </c>
      <c r="HU76" s="65" t="n">
        <f aca="false">(R76+AL76+AQ76+AV76+BA76+BF76+BK76+BP76+BU76+BZ76+CE76+CO76+CT76+CY76+DD76+DI76+DN76+DS76+DX76+EC76+EH76+EL76+EQ76+EV76+FA76+FK76+FP76+FU76+S76+AM76+AR76+AW76+BB76+BG76+BL76+BQ76+BV76+CA76+CF76+CP76+CU76+CZ76+DE76+DJ76+DO76+DT76+DY76+ED76+EI76+EM76+ER76+EW76+FB76+FL76+FQ76+FV76)/F76</f>
        <v>0.858390094036854</v>
      </c>
      <c r="HV76" s="66" t="n">
        <f aca="false">(T76+AN76+AS76+AX76+BC76+BH76+BM76+BR76+BW76+CB76+CG76+CQ76+CV76+DA76+DF76+DK76+DP76+DU76+DZ76+EE76+EJ76+EN76+ES76+EX76+FC76+FM76+FR76+FW76)/F76</f>
        <v>0.44940144202307</v>
      </c>
      <c r="HW76" s="65" t="n">
        <f aca="false">(U76+AO76+AT76)/F76</f>
        <v>0.0336825181187644</v>
      </c>
      <c r="HX76" s="65" t="n">
        <f aca="false">(FY76+GD76)/E76</f>
        <v>0.916645838540365</v>
      </c>
      <c r="HY76" s="65" t="n">
        <f aca="false">(FZ76+GE76)/E76</f>
        <v>0.772931767058236</v>
      </c>
      <c r="HZ76" s="65" t="n">
        <f aca="false">(GB76+GG76)/E76</f>
        <v>0.127676414229776</v>
      </c>
      <c r="IA76" s="65" t="n">
        <f aca="false">(GI76+GN76+GS76+GX76)/D76</f>
        <v>0.542040038131554</v>
      </c>
      <c r="IB76" s="65" t="n">
        <f aca="false">(GJ76+GO76+GT76+GY76)/D76</f>
        <v>0.347378455672069</v>
      </c>
      <c r="IC76" s="46" t="n">
        <f aca="false">HC76/C76</f>
        <v>0.0129366106080207</v>
      </c>
      <c r="ID76" s="46" t="n">
        <f aca="false">HD76/C76</f>
        <v>0</v>
      </c>
    </row>
    <row r="77" s="48" customFormat="true" ht="13.8" hidden="false" customHeight="false" outlineLevel="0" collapsed="false">
      <c r="A77" s="49" t="s">
        <v>164</v>
      </c>
      <c r="B77" s="50" t="n">
        <v>13535</v>
      </c>
      <c r="C77" s="29" t="n">
        <v>454</v>
      </c>
      <c r="D77" s="51" t="n">
        <v>1409.6</v>
      </c>
      <c r="E77" s="52" t="n">
        <v>1224</v>
      </c>
      <c r="F77" s="53" t="n">
        <v>8419.4</v>
      </c>
      <c r="G77" s="54" t="n">
        <v>1414</v>
      </c>
      <c r="H77" s="68" t="n">
        <v>11845</v>
      </c>
      <c r="I77" s="68" t="n">
        <v>11141</v>
      </c>
      <c r="J77" s="67" t="n">
        <v>135</v>
      </c>
      <c r="K77" s="67" t="n">
        <v>7818</v>
      </c>
      <c r="L77" s="35" t="n">
        <f aca="false">Q77+V77+AA77+AF77+AK77+AP77+AU77+AZ77+BE77+BJ77+BO77+BT77+BY77+CD77+CI77+CN77+CS77+CX77+DC77+DH77+DM77+DR77+DW77+EB77+EB77+EG77+EK77+EP77+EU77+EZ77+FE77+FJ77+FO77+FT77+FY77+GD77+GI77+GN77+GS77+GX77+HC77</f>
        <v>9801</v>
      </c>
      <c r="M77" s="35" t="n">
        <f aca="false">R77+W77+AB77+AG77+AL77+AQ77+AV77+BA77+BF77+BK77+BP77+BU77+BZ77+CE77+CJ77+CO77+CT77+DD77+DI77+DN77+DS77+DX77+EC77+EH77+EL77+EQ77+EV77+FA77+CY77+FK77+FP77+FU77+FZ77+GE77+FF77+GJ77+GO77+GT77+GY77+HD77</f>
        <v>8360</v>
      </c>
      <c r="N77" s="56" t="n">
        <v>139</v>
      </c>
      <c r="O77" s="57" t="n">
        <f aca="false">T77+Y77+AD77+AI77+DZ77+FH77+AN77+AS77+AX77+BC77+BH77+BM77+BR77+BW77+CB77+CG77+CL77+CQ77+CV77+DF77+DK77+DP77+DU77+EE77+EJ77+EN77+ES77+EX77+FC77+FM77+FR77+FW77+GB77+GG77+DA77+GL77+GQ77+GV77+HA77</f>
        <v>3767</v>
      </c>
      <c r="P77" s="57" t="n">
        <f aca="false">U77+Z77+AE77+AJ77+EA77+FI77+AO77+AT77+AY77+BD77+BI77+BN77+BS77+BX77+CC77+CH77+CM77+CR77+CW77+DG77+DL77+DQ77+DV77+EF77+EO77+ET77+EY77+FD77+FN77+FS77+FX77+GC77+GH77+DB77+GM77+GR77+GW77+HB77</f>
        <v>620</v>
      </c>
      <c r="Q77" s="37" t="n">
        <v>217</v>
      </c>
      <c r="R77" s="37" t="n">
        <v>167</v>
      </c>
      <c r="S77" s="37" t="n">
        <v>4</v>
      </c>
      <c r="T77" s="37" t="n">
        <v>51</v>
      </c>
      <c r="U77" s="37" t="n">
        <v>15</v>
      </c>
      <c r="V77" s="37" t="n">
        <v>216</v>
      </c>
      <c r="W77" s="37" t="n">
        <v>238</v>
      </c>
      <c r="X77" s="37" t="n">
        <v>0</v>
      </c>
      <c r="Y77" s="37" t="n">
        <v>181</v>
      </c>
      <c r="Z77" s="37" t="n">
        <v>48</v>
      </c>
      <c r="AA77" s="37" t="n">
        <v>469</v>
      </c>
      <c r="AB77" s="37" t="n">
        <v>461</v>
      </c>
      <c r="AC77" s="37" t="n">
        <v>2</v>
      </c>
      <c r="AD77" s="37" t="n">
        <v>373</v>
      </c>
      <c r="AE77" s="37" t="n">
        <v>122</v>
      </c>
      <c r="AF77" s="37" t="n">
        <v>818</v>
      </c>
      <c r="AG77" s="37" t="n">
        <v>777</v>
      </c>
      <c r="AH77" s="37" t="n">
        <v>1</v>
      </c>
      <c r="AI77" s="37" t="n">
        <v>550</v>
      </c>
      <c r="AJ77" s="37" t="n">
        <v>150</v>
      </c>
      <c r="AK77" s="37" t="n">
        <v>466</v>
      </c>
      <c r="AL77" s="37" t="n">
        <v>522</v>
      </c>
      <c r="AM77" s="37" t="n">
        <v>0</v>
      </c>
      <c r="AN77" s="37" t="n">
        <v>335</v>
      </c>
      <c r="AO77" s="37" t="n">
        <v>60</v>
      </c>
      <c r="AP77" s="37" t="n">
        <v>631</v>
      </c>
      <c r="AQ77" s="37" t="n">
        <v>547</v>
      </c>
      <c r="AR77" s="37" t="n">
        <v>1</v>
      </c>
      <c r="AS77" s="37" t="n">
        <v>318</v>
      </c>
      <c r="AT77" s="37" t="n">
        <v>70</v>
      </c>
      <c r="AU77" s="37" t="n">
        <v>623</v>
      </c>
      <c r="AV77" s="37" t="n">
        <v>656</v>
      </c>
      <c r="AW77" s="37" t="n">
        <v>2</v>
      </c>
      <c r="AX77" s="37" t="n">
        <v>378</v>
      </c>
      <c r="AY77" s="37" t="n">
        <v>53</v>
      </c>
      <c r="AZ77" s="37" t="n">
        <v>685</v>
      </c>
      <c r="BA77" s="37" t="n">
        <v>715</v>
      </c>
      <c r="BB77" s="37" t="n">
        <v>2</v>
      </c>
      <c r="BC77" s="37" t="n">
        <v>375</v>
      </c>
      <c r="BD77" s="37" t="n">
        <v>44</v>
      </c>
      <c r="BE77" s="37" t="n">
        <v>682</v>
      </c>
      <c r="BF77" s="37" t="n">
        <v>682</v>
      </c>
      <c r="BG77" s="37" t="n">
        <v>139</v>
      </c>
      <c r="BH77" s="37" t="n">
        <v>374</v>
      </c>
      <c r="BI77" s="37" t="n">
        <v>29</v>
      </c>
      <c r="BJ77" s="37" t="n">
        <v>657</v>
      </c>
      <c r="BK77" s="37" t="n">
        <v>619</v>
      </c>
      <c r="BL77" s="37" t="n">
        <v>7</v>
      </c>
      <c r="BM77" s="37" t="n">
        <v>238</v>
      </c>
      <c r="BN77" s="37" t="n">
        <v>11</v>
      </c>
      <c r="BO77" s="37" t="n">
        <v>206</v>
      </c>
      <c r="BP77" s="37" t="n">
        <v>82</v>
      </c>
      <c r="BQ77" s="37" t="n">
        <v>0</v>
      </c>
      <c r="BR77" s="37" t="n">
        <v>0</v>
      </c>
      <c r="BS77" s="37" t="n">
        <v>0</v>
      </c>
      <c r="BT77" s="37" t="n">
        <v>0</v>
      </c>
      <c r="BU77" s="37" t="n">
        <v>0</v>
      </c>
      <c r="BV77" s="37" t="n">
        <v>0</v>
      </c>
      <c r="BW77" s="37" t="n">
        <v>0</v>
      </c>
      <c r="BX77" s="37" t="n">
        <v>0</v>
      </c>
      <c r="BY77" s="37" t="n">
        <v>0</v>
      </c>
      <c r="BZ77" s="37" t="n">
        <v>0</v>
      </c>
      <c r="CA77" s="37" t="n">
        <v>0</v>
      </c>
      <c r="CB77" s="37" t="n">
        <v>0</v>
      </c>
      <c r="CC77" s="37" t="n">
        <v>0</v>
      </c>
      <c r="CD77" s="37" t="n">
        <v>0</v>
      </c>
      <c r="CE77" s="37" t="n">
        <v>0</v>
      </c>
      <c r="CF77" s="37" t="n">
        <v>0</v>
      </c>
      <c r="CG77" s="37" t="n">
        <v>0</v>
      </c>
      <c r="CH77" s="37" t="n">
        <v>0</v>
      </c>
      <c r="CI77" s="37" t="n">
        <v>0</v>
      </c>
      <c r="CJ77" s="37" t="n">
        <v>0</v>
      </c>
      <c r="CK77" s="37" t="n">
        <v>0</v>
      </c>
      <c r="CL77" s="37" t="n">
        <v>0</v>
      </c>
      <c r="CM77" s="37" t="n">
        <v>0</v>
      </c>
      <c r="CN77" s="37" t="n">
        <v>0</v>
      </c>
      <c r="CO77" s="37" t="n">
        <v>0</v>
      </c>
      <c r="CP77" s="37" t="n">
        <v>0</v>
      </c>
      <c r="CQ77" s="37" t="n">
        <v>0</v>
      </c>
      <c r="CR77" s="37" t="n">
        <v>0</v>
      </c>
      <c r="CS77" s="37" t="n">
        <v>85</v>
      </c>
      <c r="CT77" s="37" t="n">
        <v>16</v>
      </c>
      <c r="CU77" s="37" t="n">
        <v>0</v>
      </c>
      <c r="CV77" s="37" t="n">
        <v>0</v>
      </c>
      <c r="CW77" s="37" t="n">
        <v>0</v>
      </c>
      <c r="CX77" s="37" t="n">
        <v>7</v>
      </c>
      <c r="CY77" s="37" t="n">
        <v>0</v>
      </c>
      <c r="CZ77" s="37" t="n">
        <v>0</v>
      </c>
      <c r="DA77" s="37" t="n">
        <v>0</v>
      </c>
      <c r="DB77" s="37" t="n">
        <v>0</v>
      </c>
      <c r="DC77" s="37" t="n">
        <v>64</v>
      </c>
      <c r="DD77" s="37" t="n">
        <v>24</v>
      </c>
      <c r="DE77" s="37" t="n">
        <v>0</v>
      </c>
      <c r="DF77" s="37" t="n">
        <v>7</v>
      </c>
      <c r="DG77" s="37" t="n">
        <v>0</v>
      </c>
      <c r="DH77" s="37" t="n">
        <v>7</v>
      </c>
      <c r="DI77" s="37" t="n">
        <v>4</v>
      </c>
      <c r="DJ77" s="37" t="n">
        <v>0</v>
      </c>
      <c r="DK77" s="37" t="n">
        <v>0</v>
      </c>
      <c r="DL77" s="37" t="n">
        <v>0</v>
      </c>
      <c r="DM77" s="37" t="n">
        <v>0</v>
      </c>
      <c r="DN77" s="37" t="n">
        <v>0</v>
      </c>
      <c r="DO77" s="37" t="n">
        <v>0</v>
      </c>
      <c r="DP77" s="37" t="n">
        <v>0</v>
      </c>
      <c r="DQ77" s="37" t="n">
        <v>0</v>
      </c>
      <c r="DR77" s="37" t="n">
        <v>0</v>
      </c>
      <c r="DS77" s="37" t="n">
        <v>0</v>
      </c>
      <c r="DT77" s="37" t="n">
        <v>0</v>
      </c>
      <c r="DU77" s="37" t="n">
        <v>0</v>
      </c>
      <c r="DV77" s="37" t="n">
        <v>0</v>
      </c>
      <c r="DW77" s="37" t="n">
        <v>323</v>
      </c>
      <c r="DX77" s="37" t="n">
        <v>78</v>
      </c>
      <c r="DY77" s="37" t="n">
        <v>0</v>
      </c>
      <c r="DZ77" s="37" t="n">
        <v>4</v>
      </c>
      <c r="EA77" s="37" t="n">
        <v>0</v>
      </c>
      <c r="EB77" s="37" t="n">
        <v>19</v>
      </c>
      <c r="EC77" s="37" t="n">
        <v>9</v>
      </c>
      <c r="ED77" s="37" t="n">
        <v>0</v>
      </c>
      <c r="EE77" s="37" t="n">
        <v>0</v>
      </c>
      <c r="EF77" s="37" t="n">
        <v>0</v>
      </c>
      <c r="EG77" s="37" t="n">
        <v>14</v>
      </c>
      <c r="EH77" s="37" t="n">
        <v>12</v>
      </c>
      <c r="EI77" s="37" t="n">
        <v>0</v>
      </c>
      <c r="EJ77" s="37" t="n">
        <v>0</v>
      </c>
      <c r="EK77" s="37" t="n">
        <v>10</v>
      </c>
      <c r="EL77" s="37" t="n">
        <v>1</v>
      </c>
      <c r="EM77" s="37" t="n">
        <v>0</v>
      </c>
      <c r="EN77" s="37" t="n">
        <v>0</v>
      </c>
      <c r="EO77" s="37" t="n">
        <v>0</v>
      </c>
      <c r="EP77" s="37" t="n">
        <v>0</v>
      </c>
      <c r="EQ77" s="37" t="n">
        <v>0</v>
      </c>
      <c r="ER77" s="37" t="n">
        <v>0</v>
      </c>
      <c r="ES77" s="37" t="n">
        <v>0</v>
      </c>
      <c r="ET77" s="37" t="n">
        <v>0</v>
      </c>
      <c r="EU77" s="37" t="n">
        <v>22</v>
      </c>
      <c r="EV77" s="37" t="n">
        <v>12</v>
      </c>
      <c r="EW77" s="37" t="n">
        <v>0</v>
      </c>
      <c r="EX77" s="37" t="n">
        <v>0</v>
      </c>
      <c r="EY77" s="37" t="n">
        <v>0</v>
      </c>
      <c r="EZ77" s="37" t="n">
        <v>27</v>
      </c>
      <c r="FA77" s="37" t="n">
        <v>3</v>
      </c>
      <c r="FB77" s="37" t="n">
        <v>0</v>
      </c>
      <c r="FC77" s="37" t="n">
        <v>0</v>
      </c>
      <c r="FD77" s="37" t="n">
        <v>0</v>
      </c>
      <c r="FE77" s="37" t="n">
        <v>0</v>
      </c>
      <c r="FF77" s="37" t="n">
        <v>0</v>
      </c>
      <c r="FG77" s="37" t="n">
        <v>0</v>
      </c>
      <c r="FH77" s="37" t="n">
        <v>0</v>
      </c>
      <c r="FI77" s="37" t="n">
        <v>0</v>
      </c>
      <c r="FJ77" s="37" t="n">
        <v>710</v>
      </c>
      <c r="FK77" s="37" t="n">
        <v>626</v>
      </c>
      <c r="FL77" s="37" t="n">
        <v>5</v>
      </c>
      <c r="FM77" s="37" t="n">
        <v>222</v>
      </c>
      <c r="FN77" s="37" t="n">
        <v>7</v>
      </c>
      <c r="FO77" s="37" t="n">
        <v>658</v>
      </c>
      <c r="FP77" s="37" t="n">
        <v>615</v>
      </c>
      <c r="FQ77" s="37" t="n">
        <v>7</v>
      </c>
      <c r="FR77" s="37" t="n">
        <v>198</v>
      </c>
      <c r="FS77" s="37" t="n">
        <v>7</v>
      </c>
      <c r="FT77" s="37" t="n">
        <v>318</v>
      </c>
      <c r="FU77" s="37" t="n">
        <v>252</v>
      </c>
      <c r="FV77" s="37" t="n">
        <v>1</v>
      </c>
      <c r="FW77" s="37" t="n">
        <v>101</v>
      </c>
      <c r="FX77" s="37" t="n">
        <v>4</v>
      </c>
      <c r="FY77" s="37" t="n">
        <v>584</v>
      </c>
      <c r="FZ77" s="37" t="n">
        <v>437</v>
      </c>
      <c r="GA77" s="37" t="n">
        <v>0</v>
      </c>
      <c r="GB77" s="37" t="n">
        <v>42</v>
      </c>
      <c r="GC77" s="37" t="n">
        <v>0</v>
      </c>
      <c r="GD77" s="37" t="n">
        <v>546</v>
      </c>
      <c r="GE77" s="37" t="n">
        <v>455</v>
      </c>
      <c r="GF77" s="37" t="n">
        <v>0</v>
      </c>
      <c r="GG77" s="37" t="n">
        <v>20</v>
      </c>
      <c r="GH77" s="37" t="n">
        <v>0</v>
      </c>
      <c r="GI77" s="37" t="n">
        <v>23</v>
      </c>
      <c r="GJ77" s="37" t="n">
        <v>5</v>
      </c>
      <c r="GK77" s="37" t="n">
        <v>0</v>
      </c>
      <c r="GL77" s="37" t="n">
        <v>0</v>
      </c>
      <c r="GM77" s="37" t="n">
        <v>0</v>
      </c>
      <c r="GN77" s="37" t="n">
        <v>11</v>
      </c>
      <c r="GO77" s="37" t="n">
        <v>8</v>
      </c>
      <c r="GP77" s="37" t="n">
        <v>0</v>
      </c>
      <c r="GQ77" s="37" t="n">
        <v>0</v>
      </c>
      <c r="GR77" s="37" t="n">
        <v>0</v>
      </c>
      <c r="GS77" s="37" t="n">
        <v>443</v>
      </c>
      <c r="GT77" s="37" t="n">
        <v>206</v>
      </c>
      <c r="GU77" s="37" t="n">
        <v>0</v>
      </c>
      <c r="GV77" s="37" t="n">
        <v>0</v>
      </c>
      <c r="GW77" s="37" t="n">
        <v>0</v>
      </c>
      <c r="GX77" s="37" t="n">
        <v>241</v>
      </c>
      <c r="GY77" s="37" t="n">
        <v>131</v>
      </c>
      <c r="GZ77" s="37" t="n">
        <v>0</v>
      </c>
      <c r="HA77" s="37" t="n">
        <v>0</v>
      </c>
      <c r="HB77" s="37" t="n">
        <v>0</v>
      </c>
      <c r="HC77" s="37" t="n">
        <v>0</v>
      </c>
      <c r="HD77" s="37" t="n">
        <v>0</v>
      </c>
      <c r="HE77" s="37" t="n">
        <v>0</v>
      </c>
      <c r="HF77" s="37" t="n">
        <v>0</v>
      </c>
      <c r="HG77" s="37" t="n">
        <v>0</v>
      </c>
      <c r="HH77" s="58" t="n">
        <f aca="false">(L77+N77)/B77</f>
        <v>0.734392316217215</v>
      </c>
      <c r="HI77" s="59" t="n">
        <f aca="false">(M77+N77)/B77</f>
        <v>0.627927595123753</v>
      </c>
      <c r="HJ77" s="40" t="n">
        <f aca="false">O77/(E77+F77+G77)</f>
        <v>0.340676831804945</v>
      </c>
      <c r="HK77" s="60" t="n">
        <f aca="false">P77/(F77+G77)</f>
        <v>0.0630504199971526</v>
      </c>
      <c r="HL77" s="61" t="n">
        <f aca="false">L77/H77</f>
        <v>0.827437737441958</v>
      </c>
      <c r="HM77" s="62" t="n">
        <f aca="false">M77/I77</f>
        <v>0.750381473835383</v>
      </c>
      <c r="HN77" s="63" t="n">
        <f aca="false">N77/J77</f>
        <v>1.02962962962963</v>
      </c>
      <c r="HO77" s="64" t="n">
        <f aca="false">O77/K77</f>
        <v>0.481836786902021</v>
      </c>
      <c r="HP77" s="65" t="n">
        <f aca="false">(V77+AA77+AF77+FE77+X77+AC77+AH77+FG77)/G77</f>
        <v>1.06506364922207</v>
      </c>
      <c r="HQ77" s="65" t="n">
        <f aca="false">(W77+AB77+AG77+FF77+X77+AC77+AH77+FG77)/G77</f>
        <v>1.04596888260255</v>
      </c>
      <c r="HR77" s="65" t="n">
        <f aca="false">(Y77+AD77+AI77+FH77)/G77</f>
        <v>0.780763790664781</v>
      </c>
      <c r="HS77" s="65" t="n">
        <f aca="false">P77/G77</f>
        <v>0.438472418670439</v>
      </c>
      <c r="HT77" s="65" t="n">
        <f aca="false">(Q77+AK77+AP77+AU77+AZ77+BE77+BJ77+BO77+BT77+BY77+CD77+CN77+CS77+CX77+DC77+DH77+DM77+DR77+DW77+EB77+EG77+EK77+EP77+EU77+EZ77+FJ77+FO77+FT77+S77+AM77+AR77+AW77+BB77+BG77+BL77+BQ77+BV77+CA77+CF77+CP77+CU77+CZ77+DE77+DJ77+DO77+DT77+DY77+ED77+EI77+EM77+ER77+EW77+FB77+FL77+FQ77+FV77)/F77</f>
        <v>0.78378506781956</v>
      </c>
      <c r="HU77" s="65" t="n">
        <f aca="false">(R77+AL77+AQ77+AV77+BA77+BF77+BK77+BP77+BU77+BZ77+CE77+CO77+CT77+CY77+DD77+DI77+DN77+DS77+DX77+EC77+EH77+EL77+EQ77+EV77+FA77+FK77+FP77+FU77+S77+AM77+AR77+AW77+BB77+BG77+BL77+BQ77+BV77+CA77+CF77+CP77+CU77+CZ77+DE77+DJ77+DO77+DT77+DY77+ED77+EI77+EM77+ER77+EW77+FB77+FL77+FQ77+FV77)/F77</f>
        <v>0.690072926811887</v>
      </c>
      <c r="HV77" s="66" t="n">
        <f aca="false">(T77+AN77+AS77+AX77+BC77+BH77+BM77+BR77+BW77+CB77+CG77+CQ77+CV77+DA77+DF77+DK77+DP77+DU77+DZ77+EE77+EJ77+EN77+ES77+EX77+FC77+FM77+FR77+FW77)/F77</f>
        <v>0.308929377390313</v>
      </c>
      <c r="HW77" s="65" t="n">
        <f aca="false">(U77+AO77+AT77)/F77</f>
        <v>0.0172221298429817</v>
      </c>
      <c r="HX77" s="65" t="n">
        <f aca="false">(FY77+GD77)/E77</f>
        <v>0.923202614379085</v>
      </c>
      <c r="HY77" s="65" t="n">
        <f aca="false">(FZ77+GE77)/E77</f>
        <v>0.72875816993464</v>
      </c>
      <c r="HZ77" s="65" t="n">
        <f aca="false">(GB77+GG77)/E77</f>
        <v>0.0506535947712418</v>
      </c>
      <c r="IA77" s="65" t="n">
        <f aca="false">(GI77+GN77+GS77+GX77)/D77</f>
        <v>0.509364358683314</v>
      </c>
      <c r="IB77" s="65" t="n">
        <f aca="false">(GJ77+GO77+GT77+GY77)/D77</f>
        <v>0.248297389330306</v>
      </c>
      <c r="IC77" s="46" t="n">
        <f aca="false">HC77/C77</f>
        <v>0</v>
      </c>
      <c r="ID77" s="46" t="n">
        <f aca="false">HD77/C77</f>
        <v>0</v>
      </c>
    </row>
    <row r="78" s="48" customFormat="true" ht="13.8" hidden="false" customHeight="false" outlineLevel="0" collapsed="false">
      <c r="A78" s="49" t="s">
        <v>165</v>
      </c>
      <c r="B78" s="50" t="n">
        <v>25550</v>
      </c>
      <c r="C78" s="29" t="n">
        <v>823</v>
      </c>
      <c r="D78" s="51" t="n">
        <v>2937.4</v>
      </c>
      <c r="E78" s="52" t="n">
        <v>2597.4</v>
      </c>
      <c r="F78" s="53" t="n">
        <v>15357.2</v>
      </c>
      <c r="G78" s="54" t="n">
        <v>2515</v>
      </c>
      <c r="H78" s="68" t="n">
        <v>22384</v>
      </c>
      <c r="I78" s="68" t="n">
        <v>21550</v>
      </c>
      <c r="J78" s="67" t="n">
        <v>240</v>
      </c>
      <c r="K78" s="67" t="n">
        <v>10266</v>
      </c>
      <c r="L78" s="35" t="n">
        <f aca="false">Q78+V78+AA78+AF78+AK78+AP78+AU78+AZ78+BE78+BJ78+BO78+BT78+BY78+CD78+CI78+CN78+CS78+CX78+DC78+DH78+DM78+DR78+DW78+EB78+EB78+EG78+EK78+EP78+EU78+EZ78+FE78+FJ78+FO78+FT78+FY78+GD78+GI78+GN78+GS78+GX78+HC78</f>
        <v>20546</v>
      </c>
      <c r="M78" s="35" t="n">
        <f aca="false">R78+W78+AB78+AG78+AL78+AQ78+AV78+BA78+BF78+BK78+BP78+BU78+BZ78+CE78+CJ78+CO78+CT78+DD78+DI78+DN78+DS78+DX78+EC78+EH78+EL78+EQ78+EV78+FA78+CY78+FK78+FP78+FU78+FZ78+GE78+FF78+GJ78+GO78+GT78+GY78+HD78</f>
        <v>19751</v>
      </c>
      <c r="N78" s="56" t="n">
        <v>237</v>
      </c>
      <c r="O78" s="57" t="n">
        <f aca="false">T78+Y78+AD78+AI78+DZ78+FH78+AN78+AS78+AX78+BC78+BH78+BM78+BR78+BW78+CB78+CG78+CL78+CQ78+CV78+DF78+DK78+DP78+DU78+EE78+EJ78+EN78+ES78+EX78+FC78+FM78+FR78+FW78+GB78+GG78+DA78+GL78+GQ78+GV78+HA78</f>
        <v>8292</v>
      </c>
      <c r="P78" s="57" t="n">
        <f aca="false">U78+Z78+AE78+AJ78+EA78+FI78+AO78+AT78+AY78+BD78+BI78+BN78+BS78+BX78+CC78+CH78+CM78+CR78+CW78+DG78+DL78+DQ78+DV78+EF78+EO78+ET78+EY78+FD78+FN78+FS78+FX78+GC78+GH78+DB78+GM78+GR78+GW78+HB78</f>
        <v>1916</v>
      </c>
      <c r="Q78" s="37" t="n">
        <v>458</v>
      </c>
      <c r="R78" s="37" t="n">
        <v>458</v>
      </c>
      <c r="S78" s="37" t="n">
        <v>1</v>
      </c>
      <c r="T78" s="37" t="n">
        <v>316</v>
      </c>
      <c r="U78" s="37" t="n">
        <v>124</v>
      </c>
      <c r="V78" s="37" t="n">
        <v>382</v>
      </c>
      <c r="W78" s="37" t="n">
        <v>366</v>
      </c>
      <c r="X78" s="37" t="n">
        <v>0</v>
      </c>
      <c r="Y78" s="37" t="n">
        <v>271</v>
      </c>
      <c r="Z78" s="37" t="n">
        <v>108</v>
      </c>
      <c r="AA78" s="37" t="n">
        <v>783</v>
      </c>
      <c r="AB78" s="37" t="n">
        <v>785</v>
      </c>
      <c r="AC78" s="37" t="n">
        <v>0</v>
      </c>
      <c r="AD78" s="37" t="n">
        <v>564</v>
      </c>
      <c r="AE78" s="37" t="n">
        <v>321</v>
      </c>
      <c r="AF78" s="37" t="n">
        <v>1575</v>
      </c>
      <c r="AG78" s="37" t="n">
        <v>1540</v>
      </c>
      <c r="AH78" s="37" t="n">
        <v>3</v>
      </c>
      <c r="AI78" s="37" t="n">
        <v>1078</v>
      </c>
      <c r="AJ78" s="37" t="n">
        <v>460</v>
      </c>
      <c r="AK78" s="37" t="n">
        <v>719</v>
      </c>
      <c r="AL78" s="37" t="n">
        <v>681</v>
      </c>
      <c r="AM78" s="37" t="n">
        <v>9</v>
      </c>
      <c r="AN78" s="37" t="n">
        <v>471</v>
      </c>
      <c r="AO78" s="37" t="n">
        <v>176</v>
      </c>
      <c r="AP78" s="37" t="n">
        <v>860</v>
      </c>
      <c r="AQ78" s="37" t="n">
        <v>833</v>
      </c>
      <c r="AR78" s="37" t="n">
        <v>11</v>
      </c>
      <c r="AS78" s="37" t="n">
        <v>488</v>
      </c>
      <c r="AT78" s="37" t="n">
        <v>177</v>
      </c>
      <c r="AU78" s="37" t="n">
        <v>999</v>
      </c>
      <c r="AV78" s="37" t="n">
        <v>963</v>
      </c>
      <c r="AW78" s="37" t="n">
        <v>18</v>
      </c>
      <c r="AX78" s="37" t="n">
        <v>568</v>
      </c>
      <c r="AY78" s="37" t="n">
        <v>139</v>
      </c>
      <c r="AZ78" s="37" t="n">
        <v>1358</v>
      </c>
      <c r="BA78" s="37" t="n">
        <v>1362</v>
      </c>
      <c r="BB78" s="37" t="n">
        <v>34</v>
      </c>
      <c r="BC78" s="37" t="n">
        <v>632</v>
      </c>
      <c r="BD78" s="37" t="n">
        <v>163</v>
      </c>
      <c r="BE78" s="37" t="n">
        <v>1332</v>
      </c>
      <c r="BF78" s="37" t="n">
        <v>1311</v>
      </c>
      <c r="BG78" s="37" t="n">
        <v>117</v>
      </c>
      <c r="BH78" s="37" t="n">
        <v>576</v>
      </c>
      <c r="BI78" s="37" t="n">
        <v>93</v>
      </c>
      <c r="BJ78" s="37" t="n">
        <v>1295</v>
      </c>
      <c r="BK78" s="37" t="n">
        <v>1297</v>
      </c>
      <c r="BL78" s="37" t="n">
        <v>43</v>
      </c>
      <c r="BM78" s="37" t="n">
        <v>578</v>
      </c>
      <c r="BN78" s="37" t="n">
        <v>84</v>
      </c>
      <c r="BO78" s="37" t="n">
        <v>582</v>
      </c>
      <c r="BP78" s="37" t="n">
        <v>562</v>
      </c>
      <c r="BQ78" s="37" t="n">
        <v>2</v>
      </c>
      <c r="BR78" s="37" t="n">
        <v>272</v>
      </c>
      <c r="BS78" s="37" t="n">
        <v>0</v>
      </c>
      <c r="BT78" s="37" t="n">
        <v>6</v>
      </c>
      <c r="BU78" s="37" t="n">
        <v>5</v>
      </c>
      <c r="BV78" s="37" t="n">
        <v>0</v>
      </c>
      <c r="BW78" s="37" t="n">
        <v>0</v>
      </c>
      <c r="BX78" s="37" t="n">
        <v>0</v>
      </c>
      <c r="BY78" s="37" t="n">
        <v>2</v>
      </c>
      <c r="BZ78" s="37" t="n">
        <v>0</v>
      </c>
      <c r="CA78" s="37" t="n">
        <v>0</v>
      </c>
      <c r="CB78" s="37" t="n">
        <v>0</v>
      </c>
      <c r="CC78" s="37" t="n">
        <v>0</v>
      </c>
      <c r="CD78" s="37" t="n">
        <v>0</v>
      </c>
      <c r="CE78" s="37" t="n">
        <v>0</v>
      </c>
      <c r="CF78" s="37" t="n">
        <v>0</v>
      </c>
      <c r="CG78" s="37" t="n">
        <v>0</v>
      </c>
      <c r="CH78" s="37" t="n">
        <v>0</v>
      </c>
      <c r="CI78" s="37" t="n">
        <v>0</v>
      </c>
      <c r="CJ78" s="37" t="n">
        <v>0</v>
      </c>
      <c r="CK78" s="37" t="n">
        <v>0</v>
      </c>
      <c r="CL78" s="37" t="n">
        <v>0</v>
      </c>
      <c r="CM78" s="37" t="n">
        <v>0</v>
      </c>
      <c r="CN78" s="37" t="n">
        <v>0</v>
      </c>
      <c r="CO78" s="37" t="n">
        <v>0</v>
      </c>
      <c r="CP78" s="37" t="n">
        <v>0</v>
      </c>
      <c r="CQ78" s="37" t="n">
        <v>0</v>
      </c>
      <c r="CR78" s="37" t="n">
        <v>0</v>
      </c>
      <c r="CS78" s="37" t="n">
        <v>223</v>
      </c>
      <c r="CT78" s="37" t="n">
        <v>205</v>
      </c>
      <c r="CU78" s="37" t="n">
        <v>0</v>
      </c>
      <c r="CV78" s="37" t="n">
        <v>73</v>
      </c>
      <c r="CW78" s="37" t="n">
        <v>0</v>
      </c>
      <c r="CX78" s="37" t="n">
        <v>8</v>
      </c>
      <c r="CY78" s="37" t="n">
        <v>7</v>
      </c>
      <c r="CZ78" s="37" t="n">
        <v>0</v>
      </c>
      <c r="DA78" s="37" t="n">
        <v>1</v>
      </c>
      <c r="DB78" s="37" t="n">
        <v>0</v>
      </c>
      <c r="DC78" s="37" t="n">
        <v>97</v>
      </c>
      <c r="DD78" s="37" t="n">
        <v>91</v>
      </c>
      <c r="DE78" s="37" t="n">
        <v>0</v>
      </c>
      <c r="DF78" s="37" t="n">
        <v>39</v>
      </c>
      <c r="DG78" s="37" t="n">
        <v>0</v>
      </c>
      <c r="DH78" s="37" t="n">
        <v>38</v>
      </c>
      <c r="DI78" s="37" t="n">
        <v>35</v>
      </c>
      <c r="DJ78" s="37" t="n">
        <v>0</v>
      </c>
      <c r="DK78" s="37" t="n">
        <v>11</v>
      </c>
      <c r="DL78" s="37" t="n">
        <v>0</v>
      </c>
      <c r="DM78" s="37" t="n">
        <v>0</v>
      </c>
      <c r="DN78" s="37" t="n">
        <v>0</v>
      </c>
      <c r="DO78" s="37" t="n">
        <v>0</v>
      </c>
      <c r="DP78" s="37" t="n">
        <v>0</v>
      </c>
      <c r="DQ78" s="37" t="n">
        <v>0</v>
      </c>
      <c r="DR78" s="37" t="n">
        <v>0</v>
      </c>
      <c r="DS78" s="37" t="n">
        <v>0</v>
      </c>
      <c r="DT78" s="37" t="n">
        <v>0</v>
      </c>
      <c r="DU78" s="37" t="n">
        <v>0</v>
      </c>
      <c r="DV78" s="37" t="n">
        <v>0</v>
      </c>
      <c r="DW78" s="37" t="n">
        <v>940</v>
      </c>
      <c r="DX78" s="37" t="n">
        <v>910</v>
      </c>
      <c r="DY78" s="37" t="n">
        <v>1</v>
      </c>
      <c r="DZ78" s="37" t="n">
        <v>472</v>
      </c>
      <c r="EA78" s="37" t="n">
        <v>0</v>
      </c>
      <c r="EB78" s="37" t="n">
        <v>108</v>
      </c>
      <c r="EC78" s="37" t="n">
        <v>93</v>
      </c>
      <c r="ED78" s="37" t="n">
        <v>0</v>
      </c>
      <c r="EE78" s="37" t="n">
        <v>21</v>
      </c>
      <c r="EF78" s="37" t="n">
        <v>0</v>
      </c>
      <c r="EG78" s="37" t="n">
        <v>27</v>
      </c>
      <c r="EH78" s="37" t="n">
        <v>27</v>
      </c>
      <c r="EI78" s="37" t="n">
        <v>0</v>
      </c>
      <c r="EJ78" s="37" t="n">
        <v>0</v>
      </c>
      <c r="EK78" s="37" t="n">
        <v>59</v>
      </c>
      <c r="EL78" s="37" t="n">
        <v>55</v>
      </c>
      <c r="EM78" s="37" t="n">
        <v>0</v>
      </c>
      <c r="EN78" s="37" t="n">
        <v>14</v>
      </c>
      <c r="EO78" s="37" t="n">
        <v>0</v>
      </c>
      <c r="EP78" s="37" t="n">
        <v>0</v>
      </c>
      <c r="EQ78" s="37" t="n">
        <v>0</v>
      </c>
      <c r="ER78" s="37" t="n">
        <v>0</v>
      </c>
      <c r="ES78" s="37" t="n">
        <v>0</v>
      </c>
      <c r="ET78" s="37" t="n">
        <v>0</v>
      </c>
      <c r="EU78" s="37" t="n">
        <v>184</v>
      </c>
      <c r="EV78" s="37" t="n">
        <v>174</v>
      </c>
      <c r="EW78" s="37" t="n">
        <v>0</v>
      </c>
      <c r="EX78" s="37" t="n">
        <v>46</v>
      </c>
      <c r="EY78" s="37" t="n">
        <v>0</v>
      </c>
      <c r="EZ78" s="37" t="n">
        <v>52</v>
      </c>
      <c r="FA78" s="37" t="n">
        <v>45</v>
      </c>
      <c r="FB78" s="37" t="n">
        <v>0</v>
      </c>
      <c r="FC78" s="37" t="n">
        <v>19</v>
      </c>
      <c r="FD78" s="37" t="n">
        <v>0</v>
      </c>
      <c r="FE78" s="37" t="n">
        <v>0</v>
      </c>
      <c r="FF78" s="37" t="n">
        <v>0</v>
      </c>
      <c r="FG78" s="37" t="n">
        <v>0</v>
      </c>
      <c r="FH78" s="37" t="n">
        <v>0</v>
      </c>
      <c r="FI78" s="37" t="n">
        <v>0</v>
      </c>
      <c r="FJ78" s="37" t="n">
        <v>1556</v>
      </c>
      <c r="FK78" s="37" t="n">
        <v>1544</v>
      </c>
      <c r="FL78" s="37" t="n">
        <v>0</v>
      </c>
      <c r="FM78" s="37" t="n">
        <v>552</v>
      </c>
      <c r="FN78" s="37" t="n">
        <v>40</v>
      </c>
      <c r="FO78" s="37" t="n">
        <v>1770</v>
      </c>
      <c r="FP78" s="37" t="n">
        <v>1781</v>
      </c>
      <c r="FQ78" s="37" t="n">
        <v>1</v>
      </c>
      <c r="FR78" s="37" t="n">
        <v>483</v>
      </c>
      <c r="FS78" s="37" t="n">
        <v>28</v>
      </c>
      <c r="FT78" s="37" t="n">
        <v>695</v>
      </c>
      <c r="FU78" s="37" t="n">
        <v>678</v>
      </c>
      <c r="FV78" s="37" t="n">
        <v>0</v>
      </c>
      <c r="FW78" s="37" t="n">
        <v>219</v>
      </c>
      <c r="FX78" s="37" t="n">
        <v>3</v>
      </c>
      <c r="FY78" s="37" t="n">
        <v>1185</v>
      </c>
      <c r="FZ78" s="37" t="n">
        <v>1194</v>
      </c>
      <c r="GA78" s="37" t="n">
        <v>0</v>
      </c>
      <c r="GB78" s="37" t="n">
        <v>316</v>
      </c>
      <c r="GC78" s="37" t="n">
        <v>0</v>
      </c>
      <c r="GD78" s="37" t="n">
        <v>1297</v>
      </c>
      <c r="GE78" s="37" t="n">
        <v>1288</v>
      </c>
      <c r="GF78" s="37" t="n">
        <v>0</v>
      </c>
      <c r="GG78" s="37" t="n">
        <v>212</v>
      </c>
      <c r="GH78" s="37" t="n">
        <v>0</v>
      </c>
      <c r="GI78" s="37" t="n">
        <v>11</v>
      </c>
      <c r="GJ78" s="37" t="n">
        <v>10</v>
      </c>
      <c r="GK78" s="37" t="n">
        <v>0</v>
      </c>
      <c r="GL78" s="37" t="n">
        <v>0</v>
      </c>
      <c r="GM78" s="37" t="n">
        <v>0</v>
      </c>
      <c r="GN78" s="37" t="n">
        <v>7</v>
      </c>
      <c r="GO78" s="37" t="n">
        <v>6</v>
      </c>
      <c r="GP78" s="37" t="n">
        <v>0</v>
      </c>
      <c r="GQ78" s="37" t="n">
        <v>0</v>
      </c>
      <c r="GR78" s="37" t="n">
        <v>0</v>
      </c>
      <c r="GS78" s="37" t="n">
        <v>1222</v>
      </c>
      <c r="GT78" s="37" t="n">
        <v>956</v>
      </c>
      <c r="GU78" s="37" t="n">
        <v>0</v>
      </c>
      <c r="GV78" s="37" t="n">
        <v>0</v>
      </c>
      <c r="GW78" s="37" t="n">
        <v>0</v>
      </c>
      <c r="GX78" s="37" t="n">
        <v>562</v>
      </c>
      <c r="GY78" s="37" t="n">
        <v>489</v>
      </c>
      <c r="GZ78" s="37" t="n">
        <v>0</v>
      </c>
      <c r="HA78" s="37" t="n">
        <v>0</v>
      </c>
      <c r="HB78" s="37" t="n">
        <v>0</v>
      </c>
      <c r="HC78" s="37" t="n">
        <v>46</v>
      </c>
      <c r="HD78" s="37" t="n">
        <v>0</v>
      </c>
      <c r="HE78" s="37" t="n">
        <v>0</v>
      </c>
      <c r="HF78" s="37" t="n">
        <v>0</v>
      </c>
      <c r="HG78" s="37" t="n">
        <v>0</v>
      </c>
      <c r="HH78" s="58" t="n">
        <f aca="false">(L78+N78)/B78</f>
        <v>0.813424657534246</v>
      </c>
      <c r="HI78" s="59" t="n">
        <f aca="false">(M78+N78)/B78</f>
        <v>0.782309197651663</v>
      </c>
      <c r="HJ78" s="40" t="n">
        <f aca="false">O78/(E78+F78+G78)</f>
        <v>0.405088521514832</v>
      </c>
      <c r="HK78" s="60" t="n">
        <f aca="false">P78/(F78+G78)</f>
        <v>0.107205604234509</v>
      </c>
      <c r="HL78" s="61" t="n">
        <f aca="false">L78/H78</f>
        <v>0.91788777698356</v>
      </c>
      <c r="HM78" s="62" t="n">
        <f aca="false">M78/I78</f>
        <v>0.916519721577726</v>
      </c>
      <c r="HN78" s="63" t="n">
        <f aca="false">N78/J78</f>
        <v>0.9875</v>
      </c>
      <c r="HO78" s="64" t="n">
        <f aca="false">O78/K78</f>
        <v>0.807714786674459</v>
      </c>
      <c r="HP78" s="65" t="n">
        <f aca="false">(V78+AA78+AF78+FE78+X78+AC78+AH78+FG78)/G78</f>
        <v>1.09065606361829</v>
      </c>
      <c r="HQ78" s="65" t="n">
        <f aca="false">(W78+AB78+AG78+FF78+X78+AC78+AH78+FG78)/G78</f>
        <v>1.07117296222664</v>
      </c>
      <c r="HR78" s="65" t="n">
        <f aca="false">(Y78+AD78+AI78+FH78)/G78</f>
        <v>0.760636182902585</v>
      </c>
      <c r="HS78" s="65" t="n">
        <f aca="false">P78/G78</f>
        <v>0.76182902584493</v>
      </c>
      <c r="HT78" s="65" t="n">
        <f aca="false">(Q78+AK78+AP78+AU78+AZ78+BE78+BJ78+BO78+BT78+BY78+CD78+CN78+CS78+CX78+DC78+DH78+DM78+DR78+DW78+EB78+EG78+EK78+EP78+EU78+EZ78+FJ78+FO78+FT78+S78+AM78+AR78+AW78+BB78+BG78+BL78+BQ78+BV78+CA78+CF78+CP78+CU78+CZ78+DE78+DJ78+DO78+DT78+DY78+ED78+EI78+EM78+ER78+EW78+FB78+FL78+FQ78+FV78)/F78</f>
        <v>0.885903680358399</v>
      </c>
      <c r="HU78" s="65" t="n">
        <f aca="false">(R78+AL78+AQ78+AV78+BA78+BF78+BK78+BP78+BU78+BZ78+CE78+CO78+CT78+CY78+DD78+DI78+DN78+DS78+DX78+EC78+EH78+EL78+EQ78+EV78+FA78+FK78+FP78+FU78+S78+AM78+AR78+AW78+BB78+BG78+BL78+BQ78+BV78+CA78+CF78+CP78+CU78+CZ78+DE78+DJ78+DO78+DT78+DY78+ED78+EI78+EM78+ER78+EW78+FB78+FL78+FQ78+FV78)/F78</f>
        <v>0.869559555127237</v>
      </c>
      <c r="HV78" s="66" t="n">
        <f aca="false">(T78+AN78+AS78+AX78+BC78+BH78+BM78+BR78+BW78+CB78+CG78+CQ78+CV78+DA78+DF78+DK78+DP78+DU78+DZ78+EE78+EJ78+EN78+ES78+EX78+FC78+FM78+FR78+FW78)/F78</f>
        <v>0.380993931185372</v>
      </c>
      <c r="HW78" s="65" t="n">
        <f aca="false">(U78+AO78+AT78)/F78</f>
        <v>0.0310603495428854</v>
      </c>
      <c r="HX78" s="65" t="n">
        <f aca="false">(FY78+GD78)/E78</f>
        <v>0.955570955570956</v>
      </c>
      <c r="HY78" s="65" t="n">
        <f aca="false">(FZ78+GE78)/E78</f>
        <v>0.955570955570956</v>
      </c>
      <c r="HZ78" s="65" t="n">
        <f aca="false">(GB78+GG78)/E78</f>
        <v>0.203280203280203</v>
      </c>
      <c r="IA78" s="65" t="n">
        <f aca="false">(GI78+GN78+GS78+GX78)/D78</f>
        <v>0.613467692517192</v>
      </c>
      <c r="IB78" s="65" t="n">
        <f aca="false">(GJ78+GO78+GT78+GY78)/D78</f>
        <v>0.497378634166269</v>
      </c>
      <c r="IC78" s="46" t="n">
        <f aca="false">HC78/C78</f>
        <v>0.0558930741190765</v>
      </c>
      <c r="ID78" s="46" t="n">
        <f aca="false">HD78/C78</f>
        <v>0</v>
      </c>
    </row>
    <row r="79" s="79" customFormat="true" ht="13.8" hidden="false" customHeight="false" outlineLevel="0" collapsed="false">
      <c r="A79" s="69" t="s">
        <v>166</v>
      </c>
      <c r="B79" s="70" t="n">
        <f aca="false">SUM(B4:B78)</f>
        <v>2318822</v>
      </c>
      <c r="C79" s="71" t="n">
        <v>67272</v>
      </c>
      <c r="D79" s="72" t="n">
        <f aca="false">SUM(D4:D78)</f>
        <v>242899.4</v>
      </c>
      <c r="E79" s="73" t="n">
        <f aca="false">SUM(E4:E78)</f>
        <v>219786.6</v>
      </c>
      <c r="F79" s="73" t="n">
        <v>1423924</v>
      </c>
      <c r="G79" s="73" t="n">
        <f aca="false">SUM(G4:G78)</f>
        <v>262847</v>
      </c>
      <c r="H79" s="74" t="n">
        <f aca="false">SUM(H4:H78)</f>
        <v>2059210</v>
      </c>
      <c r="I79" s="74" t="n">
        <f aca="false">SUM(I4:I78)</f>
        <v>2090911</v>
      </c>
      <c r="J79" s="74" t="n">
        <f aca="false">SUM(J4:J78)</f>
        <v>39750</v>
      </c>
      <c r="K79" s="74" t="n">
        <f aca="false">SUM(K4:K78)</f>
        <v>1627143</v>
      </c>
      <c r="L79" s="75" t="n">
        <f aca="false">SUM(L4:L78)</f>
        <v>1976478</v>
      </c>
      <c r="M79" s="75" t="n">
        <f aca="false">SUM(M4:M78)</f>
        <v>1813276</v>
      </c>
      <c r="N79" s="75" t="n">
        <v>40125</v>
      </c>
      <c r="O79" s="76" t="n">
        <f aca="false">SUM(O4:O78)</f>
        <v>1087371</v>
      </c>
      <c r="P79" s="76" t="n">
        <f aca="false">SUM(P4:P78)</f>
        <v>361073</v>
      </c>
      <c r="Q79" s="37" t="n">
        <v>79073</v>
      </c>
      <c r="R79" s="37" t="n">
        <v>85960</v>
      </c>
      <c r="S79" s="37" t="n">
        <v>1540</v>
      </c>
      <c r="T79" s="37" t="n">
        <v>41063</v>
      </c>
      <c r="U79" s="37" t="n">
        <v>9152</v>
      </c>
      <c r="V79" s="37" t="n">
        <v>41561</v>
      </c>
      <c r="W79" s="37" t="n">
        <v>40391</v>
      </c>
      <c r="X79" s="37" t="n">
        <v>85</v>
      </c>
      <c r="Y79" s="37" t="n">
        <v>35392</v>
      </c>
      <c r="Z79" s="37" t="n">
        <v>23298</v>
      </c>
      <c r="AA79" s="37" t="n">
        <v>84043</v>
      </c>
      <c r="AB79" s="37" t="n">
        <v>91065</v>
      </c>
      <c r="AC79" s="37" t="n">
        <v>504</v>
      </c>
      <c r="AD79" s="37" t="n">
        <v>72152</v>
      </c>
      <c r="AE79" s="37" t="n">
        <v>51148</v>
      </c>
      <c r="AF79" s="37" t="n">
        <v>150383</v>
      </c>
      <c r="AG79" s="37" t="n">
        <v>149980</v>
      </c>
      <c r="AH79" s="37" t="n">
        <v>394</v>
      </c>
      <c r="AI79" s="37" t="n">
        <v>125255</v>
      </c>
      <c r="AJ79" s="37" t="n">
        <v>76476</v>
      </c>
      <c r="AK79" s="37" t="n">
        <v>70044</v>
      </c>
      <c r="AL79" s="37" t="n">
        <v>77567</v>
      </c>
      <c r="AM79" s="37" t="n">
        <v>1187</v>
      </c>
      <c r="AN79" s="37" t="n">
        <v>75968</v>
      </c>
      <c r="AO79" s="37" t="n">
        <v>37212</v>
      </c>
      <c r="AP79" s="37" t="n">
        <v>87241</v>
      </c>
      <c r="AQ79" s="37" t="n">
        <v>92169</v>
      </c>
      <c r="AR79" s="37" t="n">
        <v>2636</v>
      </c>
      <c r="AS79" s="37" t="n">
        <v>82914</v>
      </c>
      <c r="AT79" s="37" t="n">
        <v>36398</v>
      </c>
      <c r="AU79" s="37" t="n">
        <v>99123</v>
      </c>
      <c r="AV79" s="37" t="n">
        <v>103711</v>
      </c>
      <c r="AW79" s="37" t="n">
        <v>6149</v>
      </c>
      <c r="AX79" s="37" t="n">
        <v>85266</v>
      </c>
      <c r="AY79" s="37" t="n">
        <v>31196</v>
      </c>
      <c r="AZ79" s="37" t="n">
        <v>110970</v>
      </c>
      <c r="BA79" s="37" t="n">
        <v>117271</v>
      </c>
      <c r="BB79" s="37" t="n">
        <v>14115</v>
      </c>
      <c r="BC79" s="37" t="n">
        <v>94354</v>
      </c>
      <c r="BD79" s="37" t="n">
        <v>32213</v>
      </c>
      <c r="BE79" s="37" t="n">
        <v>120719</v>
      </c>
      <c r="BF79" s="37" t="n">
        <v>120727</v>
      </c>
      <c r="BG79" s="37" t="n">
        <v>7313</v>
      </c>
      <c r="BH79" s="37" t="n">
        <v>91381</v>
      </c>
      <c r="BI79" s="37" t="n">
        <v>23068</v>
      </c>
      <c r="BJ79" s="37" t="n">
        <v>132350</v>
      </c>
      <c r="BK79" s="37" t="n">
        <v>128626</v>
      </c>
      <c r="BL79" s="37" t="n">
        <v>2393</v>
      </c>
      <c r="BM79" s="37" t="n">
        <v>82434</v>
      </c>
      <c r="BN79" s="37" t="n">
        <v>15326</v>
      </c>
      <c r="BO79" s="37" t="n">
        <v>37182</v>
      </c>
      <c r="BP79" s="37" t="n">
        <v>28281</v>
      </c>
      <c r="BQ79" s="37" t="n">
        <v>796</v>
      </c>
      <c r="BR79" s="37" t="n">
        <v>9176</v>
      </c>
      <c r="BS79" s="37" t="n">
        <v>711</v>
      </c>
      <c r="BT79" s="37" t="n">
        <v>4106</v>
      </c>
      <c r="BU79" s="37" t="n">
        <v>3523</v>
      </c>
      <c r="BV79" s="37" t="n">
        <v>14</v>
      </c>
      <c r="BW79" s="37" t="n">
        <v>1530</v>
      </c>
      <c r="BX79" s="37" t="n">
        <v>11</v>
      </c>
      <c r="BY79" s="37" t="n">
        <v>372</v>
      </c>
      <c r="BZ79" s="37" t="n">
        <v>255</v>
      </c>
      <c r="CA79" s="37" t="n">
        <v>271</v>
      </c>
      <c r="CB79" s="37" t="n">
        <v>83</v>
      </c>
      <c r="CC79" s="37" t="n">
        <v>0</v>
      </c>
      <c r="CD79" s="37" t="n">
        <v>5964</v>
      </c>
      <c r="CE79" s="37" t="n">
        <v>6199</v>
      </c>
      <c r="CF79" s="37" t="n">
        <v>1</v>
      </c>
      <c r="CG79" s="37" t="n">
        <v>2159</v>
      </c>
      <c r="CH79" s="37" t="n">
        <v>0</v>
      </c>
      <c r="CI79" s="37" t="n">
        <v>372</v>
      </c>
      <c r="CJ79" s="37" t="n">
        <v>367</v>
      </c>
      <c r="CK79" s="37" t="n">
        <v>0</v>
      </c>
      <c r="CL79" s="37" t="n">
        <v>174</v>
      </c>
      <c r="CM79" s="37" t="n">
        <v>0</v>
      </c>
      <c r="CN79" s="37" t="n">
        <v>11720</v>
      </c>
      <c r="CO79" s="37" t="n">
        <v>11106</v>
      </c>
      <c r="CP79" s="37" t="n">
        <v>179</v>
      </c>
      <c r="CQ79" s="37" t="n">
        <v>4651</v>
      </c>
      <c r="CR79" s="37" t="n">
        <v>66</v>
      </c>
      <c r="CS79" s="37" t="n">
        <v>10108</v>
      </c>
      <c r="CT79" s="37" t="n">
        <v>6134</v>
      </c>
      <c r="CU79" s="37" t="n">
        <v>107</v>
      </c>
      <c r="CV79" s="37" t="n">
        <v>1540</v>
      </c>
      <c r="CW79" s="37" t="n">
        <v>54</v>
      </c>
      <c r="CX79" s="37" t="n">
        <v>1917</v>
      </c>
      <c r="CY79" s="37" t="n">
        <v>863</v>
      </c>
      <c r="CZ79" s="37" t="n">
        <v>0</v>
      </c>
      <c r="DA79" s="37" t="n">
        <v>293</v>
      </c>
      <c r="DB79" s="37" t="n">
        <v>5</v>
      </c>
      <c r="DC79" s="37" t="n">
        <v>13044</v>
      </c>
      <c r="DD79" s="37" t="n">
        <v>8853</v>
      </c>
      <c r="DE79" s="37" t="n">
        <v>4</v>
      </c>
      <c r="DF79" s="37" t="n">
        <v>2892</v>
      </c>
      <c r="DG79" s="37" t="n">
        <v>176</v>
      </c>
      <c r="DH79" s="37" t="n">
        <v>2704</v>
      </c>
      <c r="DI79" s="37" t="n">
        <v>2034</v>
      </c>
      <c r="DJ79" s="37" t="n">
        <v>4</v>
      </c>
      <c r="DK79" s="37" t="n">
        <v>347</v>
      </c>
      <c r="DL79" s="37" t="n">
        <v>7</v>
      </c>
      <c r="DM79" s="37" t="n">
        <v>453</v>
      </c>
      <c r="DN79" s="37" t="n">
        <v>152</v>
      </c>
      <c r="DO79" s="37" t="n">
        <v>1</v>
      </c>
      <c r="DP79" s="37" t="n">
        <v>0</v>
      </c>
      <c r="DQ79" s="37" t="n">
        <v>0</v>
      </c>
      <c r="DR79" s="37" t="n">
        <v>520</v>
      </c>
      <c r="DS79" s="37" t="n">
        <v>405</v>
      </c>
      <c r="DT79" s="37" t="n">
        <v>1</v>
      </c>
      <c r="DU79" s="37" t="n">
        <v>105</v>
      </c>
      <c r="DV79" s="37" t="n">
        <v>0</v>
      </c>
      <c r="DW79" s="37" t="n">
        <v>123841</v>
      </c>
      <c r="DX79" s="37" t="n">
        <v>74225</v>
      </c>
      <c r="DY79" s="37" t="n">
        <v>721</v>
      </c>
      <c r="DZ79" s="37" t="n">
        <v>37373</v>
      </c>
      <c r="EA79" s="37" t="n">
        <v>755</v>
      </c>
      <c r="EB79" s="37" t="n">
        <v>7142</v>
      </c>
      <c r="EC79" s="37" t="n">
        <v>4680</v>
      </c>
      <c r="ED79" s="37" t="n">
        <v>89</v>
      </c>
      <c r="EE79" s="37" t="n">
        <v>1541</v>
      </c>
      <c r="EF79" s="37" t="n">
        <v>61</v>
      </c>
      <c r="EG79" s="37" t="n">
        <v>8867</v>
      </c>
      <c r="EH79" s="37" t="n">
        <v>7346</v>
      </c>
      <c r="EI79" s="37" t="n">
        <v>75</v>
      </c>
      <c r="EJ79" s="37" t="n">
        <v>38</v>
      </c>
      <c r="EK79" s="37" t="n">
        <v>4042</v>
      </c>
      <c r="EL79" s="37" t="n">
        <v>2875</v>
      </c>
      <c r="EM79" s="37" t="n">
        <v>56</v>
      </c>
      <c r="EN79" s="37" t="n">
        <v>568</v>
      </c>
      <c r="EO79" s="37" t="n">
        <v>18</v>
      </c>
      <c r="EP79" s="37" t="n">
        <v>849</v>
      </c>
      <c r="EQ79" s="37" t="n">
        <v>535</v>
      </c>
      <c r="ER79" s="37" t="n">
        <v>1</v>
      </c>
      <c r="ES79" s="37" t="n">
        <v>282</v>
      </c>
      <c r="ET79" s="37" t="n">
        <v>2</v>
      </c>
      <c r="EU79" s="37" t="n">
        <v>18535</v>
      </c>
      <c r="EV79" s="37" t="n">
        <v>14022</v>
      </c>
      <c r="EW79" s="37" t="n">
        <v>500</v>
      </c>
      <c r="EX79" s="37" t="n">
        <v>5885</v>
      </c>
      <c r="EY79" s="37" t="n">
        <v>934</v>
      </c>
      <c r="EZ79" s="37" t="n">
        <v>4439</v>
      </c>
      <c r="FA79" s="37" t="n">
        <v>3115</v>
      </c>
      <c r="FB79" s="37" t="n">
        <v>70</v>
      </c>
      <c r="FC79" s="37" t="n">
        <v>1098</v>
      </c>
      <c r="FD79" s="37" t="n">
        <v>37</v>
      </c>
      <c r="FE79" s="37" t="n">
        <v>1568</v>
      </c>
      <c r="FF79" s="37" t="n">
        <v>1956</v>
      </c>
      <c r="FG79" s="37" t="n">
        <v>168</v>
      </c>
      <c r="FH79" s="37" t="n">
        <v>8473</v>
      </c>
      <c r="FI79" s="37" t="n">
        <v>14</v>
      </c>
      <c r="FJ79" s="37" t="n">
        <v>138970</v>
      </c>
      <c r="FK79" s="37" t="n">
        <v>128394</v>
      </c>
      <c r="FL79" s="37" t="n">
        <v>935</v>
      </c>
      <c r="FM79" s="37" t="n">
        <v>76333</v>
      </c>
      <c r="FN79" s="37" t="n">
        <v>11062</v>
      </c>
      <c r="FO79" s="37" t="n">
        <v>149437</v>
      </c>
      <c r="FP79" s="37" t="n">
        <v>142392</v>
      </c>
      <c r="FQ79" s="37" t="n">
        <v>1623</v>
      </c>
      <c r="FR79" s="37" t="n">
        <v>73510</v>
      </c>
      <c r="FS79" s="37" t="n">
        <v>9423</v>
      </c>
      <c r="FT79" s="37" t="n">
        <v>65410</v>
      </c>
      <c r="FU79" s="37" t="n">
        <v>61079</v>
      </c>
      <c r="FV79" s="37" t="n">
        <v>268</v>
      </c>
      <c r="FW79" s="37" t="n">
        <v>30512</v>
      </c>
      <c r="FX79" s="37" t="n">
        <v>2250</v>
      </c>
      <c r="FY79" s="37" t="n">
        <v>100736</v>
      </c>
      <c r="FZ79" s="37" t="n">
        <v>89264</v>
      </c>
      <c r="GA79" s="37" t="n">
        <v>134</v>
      </c>
      <c r="GB79" s="37" t="n">
        <v>22436</v>
      </c>
      <c r="GC79" s="37" t="n">
        <v>0</v>
      </c>
      <c r="GD79" s="37" t="n">
        <v>104393</v>
      </c>
      <c r="GE79" s="37" t="n">
        <v>90373</v>
      </c>
      <c r="GF79" s="37" t="n">
        <v>13</v>
      </c>
      <c r="GG79" s="37" t="n">
        <v>20127</v>
      </c>
      <c r="GH79" s="37" t="n">
        <v>0</v>
      </c>
      <c r="GI79" s="37" t="n">
        <v>2209</v>
      </c>
      <c r="GJ79" s="37" t="n">
        <v>989</v>
      </c>
      <c r="GK79" s="37" t="n">
        <v>0</v>
      </c>
      <c r="GL79" s="37" t="n">
        <v>12</v>
      </c>
      <c r="GM79" s="37" t="n">
        <v>0</v>
      </c>
      <c r="GN79" s="37" t="n">
        <v>1149</v>
      </c>
      <c r="GO79" s="37" t="n">
        <v>734</v>
      </c>
      <c r="GP79" s="37" t="n">
        <v>0</v>
      </c>
      <c r="GQ79" s="37" t="n">
        <v>11</v>
      </c>
      <c r="GR79" s="37" t="n">
        <v>0</v>
      </c>
      <c r="GS79" s="37" t="n">
        <v>115268</v>
      </c>
      <c r="GT79" s="37" t="n">
        <v>77359</v>
      </c>
      <c r="GU79" s="37" t="n">
        <v>0</v>
      </c>
      <c r="GV79" s="37" t="n">
        <v>24</v>
      </c>
      <c r="GW79" s="37" t="n">
        <v>0</v>
      </c>
      <c r="GX79" s="37" t="n">
        <v>56506</v>
      </c>
      <c r="GY79" s="37" t="n">
        <v>38299</v>
      </c>
      <c r="GZ79" s="37" t="n">
        <v>1</v>
      </c>
      <c r="HA79" s="37" t="n">
        <v>19</v>
      </c>
      <c r="HB79" s="37" t="n">
        <v>0</v>
      </c>
      <c r="HC79" s="37" t="n">
        <v>2006</v>
      </c>
      <c r="HD79" s="37" t="n">
        <v>0</v>
      </c>
      <c r="HE79" s="37" t="n">
        <v>0</v>
      </c>
      <c r="HF79" s="37" t="n">
        <v>0</v>
      </c>
      <c r="HG79" s="37" t="n">
        <v>0</v>
      </c>
      <c r="HH79" s="77" t="n">
        <f aca="false">(L79+N79)/B79</f>
        <v>0.869667011956933</v>
      </c>
      <c r="HI79" s="78" t="n">
        <f aca="false">(M79+N79)/B79</f>
        <v>0.799285585525754</v>
      </c>
      <c r="HJ79" s="40" t="n">
        <f aca="false">O79/(E79+F79+G79)</f>
        <v>0.570332100115937</v>
      </c>
      <c r="HK79" s="60" t="n">
        <f aca="false">P79/(F79+G79)</f>
        <v>0.214061659822228</v>
      </c>
      <c r="HL79" s="61" t="n">
        <f aca="false">L79/H79</f>
        <v>0.959823427430908</v>
      </c>
      <c r="HM79" s="62" t="n">
        <f aca="false">M79/I79</f>
        <v>0.86721816471385</v>
      </c>
      <c r="HN79" s="63" t="n">
        <f aca="false">N79/J79</f>
        <v>1.00943396226415</v>
      </c>
      <c r="HO79" s="64" t="n">
        <f aca="false">O79/K79</f>
        <v>0.668270090582082</v>
      </c>
      <c r="HP79" s="65" t="n">
        <f aca="false">(V79+AA79+AF79)/G79</f>
        <v>1.04999105943762</v>
      </c>
      <c r="HQ79" s="65" t="n">
        <f aca="false">(W79+AB79+AG79)/G79</f>
        <v>1.07072175067625</v>
      </c>
      <c r="HR79" s="65" t="n">
        <f aca="false">(Y79+AD79+AI79)/G79</f>
        <v>0.885682545359087</v>
      </c>
      <c r="HS79" s="65" t="n">
        <f aca="false">P79/G79</f>
        <v>1.37370028952204</v>
      </c>
      <c r="HT79" s="65" t="n">
        <f aca="false">(Q79+AK79+AP79+AU79+AZ79+BE79+BJ79+BO79+BT79+BY79+CD79+CN79+CS79+CX79+DC79+DH79+DM79+DR79+DW79+EB79+EG79+EK79+EP79+EU79+EZ79+FJ79+FO79+FT79)/F79</f>
        <v>0.919390360721499</v>
      </c>
      <c r="HU79" s="65" t="n">
        <f aca="false">(R79+AL79+AQ79+AV79+BA79+BF79+BK79+BP79+BU79+BZ79+CE79+CO79+CT79+CY79+DD79+DI79+DN79+DS79+DX79+EC79+EH79+EL79+EQ79+EV79+FA79+FK79+FP79+FU79)/F79</f>
        <v>0.865565156567345</v>
      </c>
      <c r="HV79" s="65" t="n">
        <f aca="false">(T79+AN79+AS79+AX79+BC79+BH79+BM79+BR79+BW79+CB79+CG79+CQ79+CV79+DA79+DF79+DK79+DP79+DU79+DZ79+EE79+EJ79+EN79+ES79+EX79+FC79+FM79+FR79+FW79)/F79</f>
        <v>0.564142468277801</v>
      </c>
      <c r="HW79" s="65" t="n">
        <f aca="false">(U79+AO79+AT79)/F79</f>
        <v>0.0581224840651608</v>
      </c>
      <c r="HX79" s="65" t="n">
        <f aca="false">(FY79+GD79)/E79</f>
        <v>0.933309856014879</v>
      </c>
      <c r="HY79" s="65" t="n">
        <f aca="false">(FZ79+GE79)/E79</f>
        <v>0.817324623066192</v>
      </c>
      <c r="HZ79" s="65" t="n">
        <f aca="false">(GB79+GG79)/E79</f>
        <v>0.193656028165502</v>
      </c>
      <c r="IA79" s="65" t="n">
        <f aca="false">(GI79+GN79+GS79+GX79)/D79</f>
        <v>0.721006309608011</v>
      </c>
      <c r="IB79" s="65" t="n">
        <f aca="false">(GJ79+GO79+GT79+GY79)/D79</f>
        <v>0.483249444008507</v>
      </c>
      <c r="IC79" s="46" t="n">
        <f aca="false">HC79/C79</f>
        <v>0.029819241289095</v>
      </c>
      <c r="ID79" s="46" t="n">
        <f aca="false">HD79/C79</f>
        <v>0</v>
      </c>
    </row>
    <row r="80" s="2" customFormat="true" ht="15" hidden="false" customHeight="false" outlineLevel="0" collapsed="false">
      <c r="B80" s="1"/>
      <c r="C80" s="1"/>
      <c r="D80" s="1"/>
      <c r="E80" s="1"/>
      <c r="F80" s="80"/>
      <c r="G80" s="1"/>
      <c r="H80" s="81"/>
      <c r="I80" s="82"/>
      <c r="J80" s="81"/>
      <c r="HH80" s="3"/>
      <c r="HP80" s="3"/>
      <c r="HQ80" s="3"/>
      <c r="HR80" s="3"/>
      <c r="HS80" s="3"/>
      <c r="HT80" s="3"/>
      <c r="HU80" s="3"/>
      <c r="HV80" s="3"/>
      <c r="HW80" s="3"/>
    </row>
    <row r="81" s="2" customFormat="true" ht="15" hidden="false" customHeight="false" outlineLevel="0" collapsed="false">
      <c r="A81" s="83" t="s">
        <v>167</v>
      </c>
      <c r="B81" s="83"/>
      <c r="C81" s="83"/>
      <c r="D81" s="83"/>
      <c r="E81" s="83"/>
      <c r="F81" s="83"/>
      <c r="G81" s="1"/>
      <c r="K81" s="84"/>
      <c r="L81" s="84"/>
      <c r="M81" s="84"/>
      <c r="N81" s="85"/>
      <c r="O81" s="85"/>
      <c r="P81" s="85"/>
      <c r="HH81" s="3"/>
      <c r="HP81" s="3"/>
      <c r="HQ81" s="3"/>
      <c r="HR81" s="3"/>
      <c r="HS81" s="3"/>
      <c r="HT81" s="3"/>
      <c r="HU81" s="3"/>
      <c r="HV81" s="3"/>
      <c r="HW81" s="3"/>
    </row>
    <row r="82" customFormat="false" ht="15" hidden="false" customHeight="false" outlineLevel="0" collapsed="false">
      <c r="A82" s="0" t="s">
        <v>168</v>
      </c>
    </row>
    <row r="83" customFormat="false" ht="15" hidden="false" customHeight="false" outlineLevel="0" collapsed="false">
      <c r="A83" s="86" t="s">
        <v>169</v>
      </c>
      <c r="B83" s="86"/>
      <c r="C83" s="86"/>
      <c r="D83" s="86"/>
      <c r="E83" s="86"/>
      <c r="F83" s="86"/>
      <c r="G83" s="86"/>
      <c r="H83" s="86"/>
      <c r="I83" s="86"/>
      <c r="J83" s="86"/>
      <c r="K83" s="87"/>
      <c r="L83" s="85"/>
      <c r="M83" s="85"/>
    </row>
    <row r="84" customFormat="false" ht="15" hidden="false" customHeight="false" outlineLevel="0" collapsed="false">
      <c r="A84" s="83" t="s">
        <v>170</v>
      </c>
      <c r="B84" s="83"/>
      <c r="C84" s="83"/>
      <c r="D84" s="83"/>
      <c r="E84" s="83"/>
      <c r="F84" s="83"/>
      <c r="G84" s="83"/>
      <c r="H84" s="83"/>
      <c r="I84" s="83"/>
      <c r="J84" s="83"/>
      <c r="K84" s="85"/>
      <c r="L84" s="85"/>
      <c r="M84" s="85"/>
    </row>
    <row r="85" s="85" customFormat="true" ht="15" hidden="false" customHeight="false" outlineLevel="0" collapsed="false">
      <c r="A85" s="83" t="s">
        <v>171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3"/>
      <c r="DP85" s="83"/>
      <c r="DQ85" s="83"/>
      <c r="DR85" s="83"/>
      <c r="DS85" s="83"/>
      <c r="DT85" s="83"/>
      <c r="DU85" s="83"/>
      <c r="DV85" s="83"/>
      <c r="DW85" s="83"/>
      <c r="DX85" s="83"/>
      <c r="DY85" s="83"/>
      <c r="DZ85" s="83"/>
      <c r="EA85" s="83"/>
      <c r="EB85" s="83"/>
      <c r="EC85" s="83"/>
      <c r="ED85" s="83"/>
      <c r="EE85" s="83"/>
      <c r="EF85" s="83"/>
      <c r="EG85" s="83"/>
      <c r="EH85" s="83"/>
      <c r="EI85" s="83"/>
      <c r="EJ85" s="83"/>
      <c r="EK85" s="83"/>
      <c r="EL85" s="83"/>
      <c r="EM85" s="83"/>
      <c r="EN85" s="83"/>
      <c r="EO85" s="83"/>
      <c r="EP85" s="83"/>
      <c r="EQ85" s="83"/>
      <c r="ER85" s="83"/>
      <c r="ES85" s="83"/>
      <c r="ET85" s="83"/>
      <c r="EU85" s="83"/>
      <c r="EV85" s="83"/>
      <c r="EW85" s="83"/>
      <c r="EX85" s="83"/>
      <c r="EY85" s="83"/>
      <c r="EZ85" s="83"/>
      <c r="FA85" s="83"/>
      <c r="FB85" s="83"/>
      <c r="FC85" s="3"/>
      <c r="FD85" s="3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3"/>
      <c r="HP85" s="3"/>
      <c r="HQ85" s="3"/>
      <c r="HR85" s="3"/>
      <c r="HS85" s="3"/>
      <c r="HT85" s="3"/>
      <c r="HU85" s="3"/>
      <c r="HV85" s="3"/>
      <c r="HW85" s="3"/>
    </row>
    <row r="86" customFormat="false" ht="15" hidden="false" customHeight="false" outlineLevel="0" collapsed="false">
      <c r="A86" s="85" t="s">
        <v>172</v>
      </c>
      <c r="B86" s="88"/>
      <c r="C86" s="88"/>
      <c r="D86" s="88"/>
      <c r="E86" s="88"/>
    </row>
    <row r="87" s="85" customFormat="true" ht="15" hidden="false" customHeight="false" outlineLevel="0" collapsed="false">
      <c r="A87" s="83" t="s">
        <v>173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83"/>
      <c r="CY87" s="83"/>
      <c r="CZ87" s="83"/>
      <c r="DA87" s="83"/>
      <c r="DB87" s="83"/>
      <c r="DC87" s="83"/>
      <c r="DD87" s="83"/>
      <c r="DE87" s="83"/>
      <c r="DF87" s="83"/>
      <c r="DG87" s="83"/>
      <c r="DH87" s="83"/>
      <c r="DI87" s="83"/>
      <c r="DJ87" s="83"/>
      <c r="DK87" s="83"/>
      <c r="DL87" s="83"/>
      <c r="DM87" s="83"/>
      <c r="DN87" s="83"/>
      <c r="DO87" s="83"/>
      <c r="DP87" s="83"/>
      <c r="DQ87" s="83"/>
      <c r="DR87" s="83"/>
      <c r="DS87" s="83"/>
      <c r="DT87" s="83"/>
      <c r="DU87" s="83"/>
      <c r="DV87" s="83"/>
      <c r="DW87" s="83"/>
      <c r="DX87" s="83"/>
      <c r="DY87" s="83"/>
      <c r="DZ87" s="83"/>
      <c r="EA87" s="83"/>
      <c r="EB87" s="83"/>
      <c r="EC87" s="83"/>
      <c r="ED87" s="83"/>
      <c r="EE87" s="83"/>
      <c r="EF87" s="83"/>
      <c r="EG87" s="83"/>
      <c r="EH87" s="83"/>
      <c r="EI87" s="83"/>
      <c r="EJ87" s="83"/>
      <c r="EK87" s="83"/>
      <c r="EL87" s="83"/>
      <c r="EM87" s="83"/>
      <c r="EN87" s="83"/>
      <c r="EO87" s="83"/>
      <c r="EP87" s="83"/>
      <c r="EQ87" s="83"/>
      <c r="ER87" s="83"/>
      <c r="ES87" s="83"/>
      <c r="ET87" s="83"/>
      <c r="EU87" s="83"/>
      <c r="EV87" s="83"/>
      <c r="EW87" s="83"/>
      <c r="EX87" s="83"/>
      <c r="EY87" s="83"/>
      <c r="EZ87" s="83"/>
      <c r="FA87" s="83"/>
      <c r="FB87" s="83"/>
      <c r="FC87" s="83"/>
      <c r="FD87" s="83"/>
      <c r="FE87" s="83"/>
      <c r="FF87" s="83"/>
      <c r="FG87" s="83"/>
      <c r="FH87" s="83"/>
      <c r="FI87" s="83"/>
      <c r="FJ87" s="83"/>
      <c r="FK87" s="83"/>
      <c r="FL87" s="83"/>
      <c r="FM87" s="83"/>
      <c r="FN87" s="83"/>
      <c r="FO87" s="83"/>
      <c r="FP87" s="83"/>
      <c r="FQ87" s="83"/>
      <c r="FR87" s="83"/>
      <c r="FS87" s="83"/>
      <c r="FT87" s="83"/>
      <c r="FU87" s="83"/>
      <c r="FV87" s="83"/>
      <c r="FW87" s="83"/>
      <c r="FX87" s="83"/>
      <c r="FY87" s="83"/>
      <c r="FZ87" s="83"/>
      <c r="GA87" s="83"/>
      <c r="GB87" s="83"/>
      <c r="GC87" s="83"/>
      <c r="GD87" s="83"/>
      <c r="GE87" s="83"/>
      <c r="GF87" s="83"/>
      <c r="GG87" s="83"/>
      <c r="GH87" s="83"/>
      <c r="GI87" s="83"/>
      <c r="GJ87" s="83"/>
      <c r="GK87" s="83"/>
      <c r="GL87" s="83"/>
      <c r="GM87" s="83"/>
      <c r="GN87" s="83"/>
      <c r="GO87" s="83"/>
      <c r="GP87" s="83"/>
      <c r="GQ87" s="83"/>
      <c r="GR87" s="83"/>
      <c r="GS87" s="83"/>
      <c r="GT87" s="83"/>
      <c r="GU87" s="83"/>
      <c r="GV87" s="83"/>
      <c r="GW87" s="83"/>
      <c r="GX87" s="83"/>
      <c r="GY87" s="83"/>
      <c r="GZ87" s="83"/>
      <c r="HA87" s="83"/>
      <c r="HB87" s="83"/>
      <c r="HC87" s="83"/>
      <c r="HD87" s="83"/>
      <c r="HE87" s="83"/>
      <c r="HF87" s="83"/>
      <c r="HG87" s="83"/>
      <c r="HH87" s="83"/>
    </row>
    <row r="88" customFormat="false" ht="15" hidden="false" customHeight="false" outlineLevel="0" collapsed="false">
      <c r="A88" s="0" t="s">
        <v>174</v>
      </c>
    </row>
    <row r="90" customFormat="false" ht="15" hidden="false" customHeight="false" outlineLevel="0" collapsed="false">
      <c r="H90" s="89"/>
      <c r="I90" s="89"/>
    </row>
  </sheetData>
  <mergeCells count="61">
    <mergeCell ref="A1:A3"/>
    <mergeCell ref="B1:G1"/>
    <mergeCell ref="H1:K2"/>
    <mergeCell ref="L1:P2"/>
    <mergeCell ref="Q1:HG1"/>
    <mergeCell ref="HH1:HK1"/>
    <mergeCell ref="HL1:HO1"/>
    <mergeCell ref="HP1:ID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  <mergeCell ref="DW2:EA2"/>
    <mergeCell ref="EB2:EF2"/>
    <mergeCell ref="EG2:EJ2"/>
    <mergeCell ref="EK2:EO2"/>
    <mergeCell ref="EP2:ET2"/>
    <mergeCell ref="EU2:EY2"/>
    <mergeCell ref="EZ2:FD2"/>
    <mergeCell ref="FE2:FI2"/>
    <mergeCell ref="FJ2:FN2"/>
    <mergeCell ref="FO2:FS2"/>
    <mergeCell ref="FT2:FX2"/>
    <mergeCell ref="FY2:GC2"/>
    <mergeCell ref="GD2:GH2"/>
    <mergeCell ref="GI2:GM2"/>
    <mergeCell ref="GN2:GR2"/>
    <mergeCell ref="GS2:GW2"/>
    <mergeCell ref="GX2:HB2"/>
    <mergeCell ref="HC2:HG2"/>
    <mergeCell ref="HL2:HO2"/>
    <mergeCell ref="HP2:HS2"/>
    <mergeCell ref="HT2:HW2"/>
    <mergeCell ref="HX2:HZ2"/>
    <mergeCell ref="IA2:IB2"/>
    <mergeCell ref="IC2:ID2"/>
    <mergeCell ref="A81:F81"/>
    <mergeCell ref="A83:J83"/>
    <mergeCell ref="A84:J84"/>
    <mergeCell ref="A85:FB85"/>
    <mergeCell ref="A87:HH87"/>
  </mergeCells>
  <printOptions headings="false" gridLines="false" gridLinesSet="true" horizontalCentered="false" verticalCentered="false"/>
  <pageMargins left="0.157638888888889" right="0.157638888888889" top="0.196527777777778" bottom="0.196527777777778" header="0.511805555555555" footer="0.511805555555555"/>
  <pageSetup paperSize="9" scale="4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2022-07-15T20:58:11Z</dcterms:created>
  <dc:creator>Ana Beatriz Lira</dc:creator>
  <dc:description/>
  <dc:language>pt-BR</dc:language>
  <cp:lastModifiedBy/>
  <dcterms:modified xsi:type="dcterms:W3CDTF">2022-08-01T18:14:57Z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