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kim\Desktop\"/>
    </mc:Choice>
  </mc:AlternateContent>
  <xr:revisionPtr revIDLastSave="0" documentId="13_ncr:1_{F64C7506-A914-4950-94A9-682E1B18AA32}" xr6:coauthVersionLast="46" xr6:coauthVersionMax="46" xr10:uidLastSave="{00000000-0000-0000-0000-000000000000}"/>
  <bookViews>
    <workbookView xWindow="28680" yWindow="-120" windowWidth="29040" windowHeight="15840" tabRatio="669" firstSheet="1" activeTab="1" xr2:uid="{AADD59EA-550D-4BCA-882F-975007250B4A}"/>
  </bookViews>
  <sheets>
    <sheet name="혜림님-노션(확인용)" sheetId="17" state="hidden" r:id="rId1"/>
    <sheet name="매칭테이블" sheetId="22" r:id="rId2"/>
    <sheet name="RD" sheetId="1" r:id="rId3"/>
  </sheets>
  <definedNames>
    <definedName name="_xlnm._FilterDatabase" localSheetId="2" hidden="1">RD!$A$1:$Q$2812</definedName>
    <definedName name="_xlnm._FilterDatabase" localSheetId="1" hidden="1">매칭테이블!$B$1:$K$763</definedName>
  </definedNames>
  <calcPr calcId="191029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63" i="22" l="1"/>
  <c r="C2865" i="1"/>
  <c r="E2865" i="1"/>
  <c r="C2866" i="1"/>
  <c r="E2866" i="1"/>
  <c r="C2867" i="1"/>
  <c r="E2867" i="1"/>
  <c r="C2868" i="1"/>
  <c r="E2868" i="1"/>
  <c r="C2869" i="1"/>
  <c r="E2869" i="1"/>
  <c r="C2870" i="1"/>
  <c r="E2870" i="1"/>
  <c r="E2864" i="1"/>
  <c r="C2864" i="1"/>
  <c r="E2863" i="1"/>
  <c r="E2862" i="1"/>
  <c r="C2862" i="1"/>
  <c r="C2863" i="1"/>
  <c r="C2860" i="1"/>
  <c r="C2861" i="1"/>
  <c r="C2855" i="1"/>
  <c r="E2855" i="1"/>
  <c r="C2856" i="1"/>
  <c r="E2856" i="1"/>
  <c r="C2857" i="1"/>
  <c r="E2857" i="1"/>
  <c r="C2858" i="1"/>
  <c r="E2858" i="1"/>
  <c r="C2859" i="1"/>
  <c r="E2859" i="1"/>
  <c r="C2853" i="1"/>
  <c r="C2854" i="1"/>
  <c r="C2852" i="1"/>
  <c r="E2852" i="1"/>
  <c r="E2853" i="1"/>
  <c r="E2854" i="1"/>
  <c r="F757" i="22"/>
  <c r="F758" i="22"/>
  <c r="F759" i="22"/>
  <c r="F765" i="22"/>
  <c r="E2846" i="1"/>
  <c r="E2847" i="1"/>
  <c r="E2848" i="1"/>
  <c r="E2849" i="1"/>
  <c r="E2850" i="1"/>
  <c r="E2851" i="1"/>
  <c r="C2846" i="1"/>
  <c r="C2847" i="1"/>
  <c r="C2848" i="1"/>
  <c r="C2849" i="1"/>
  <c r="C2850" i="1"/>
  <c r="C2851" i="1"/>
  <c r="E2844" i="1"/>
  <c r="E2845" i="1"/>
  <c r="C2844" i="1"/>
  <c r="C2845" i="1"/>
  <c r="C2842" i="1"/>
  <c r="C2843" i="1"/>
  <c r="E2838" i="1"/>
  <c r="E2839" i="1"/>
  <c r="E2840" i="1"/>
  <c r="E2841" i="1"/>
  <c r="C2838" i="1"/>
  <c r="C2839" i="1"/>
  <c r="C2840" i="1"/>
  <c r="C2841" i="1"/>
  <c r="C2836" i="1"/>
  <c r="E2836" i="1"/>
  <c r="C2837" i="1"/>
  <c r="E2837" i="1"/>
  <c r="E2835" i="1"/>
  <c r="C2835" i="1"/>
  <c r="E2825" i="1"/>
  <c r="E2826" i="1"/>
  <c r="E2827" i="1"/>
  <c r="E2828" i="1"/>
  <c r="E2829" i="1"/>
  <c r="E2830" i="1"/>
  <c r="E2831" i="1"/>
  <c r="E2832" i="1"/>
  <c r="E2833" i="1"/>
  <c r="C2828" i="1"/>
  <c r="C2829" i="1"/>
  <c r="C2830" i="1"/>
  <c r="C2831" i="1"/>
  <c r="C2832" i="1"/>
  <c r="C2833" i="1"/>
  <c r="C2827" i="1"/>
  <c r="C2826" i="1"/>
  <c r="C2825" i="1"/>
  <c r="E2824" i="1"/>
  <c r="E2823" i="1"/>
  <c r="C2823" i="1"/>
  <c r="C2824" i="1"/>
  <c r="C2822" i="1"/>
  <c r="C2821" i="1"/>
  <c r="C2817" i="1"/>
  <c r="E2817" i="1"/>
  <c r="C2818" i="1"/>
  <c r="E2818" i="1"/>
  <c r="C2819" i="1"/>
  <c r="E2819" i="1"/>
  <c r="C2820" i="1"/>
  <c r="E2820" i="1"/>
  <c r="E2816" i="1"/>
  <c r="C2816" i="1"/>
  <c r="C2814" i="1"/>
  <c r="E2814" i="1"/>
  <c r="C2815" i="1"/>
  <c r="E2815" i="1"/>
  <c r="E2813" i="1"/>
  <c r="C2813" i="1"/>
  <c r="F756" i="22"/>
  <c r="F760" i="22"/>
  <c r="F755" i="22"/>
  <c r="F754" i="22"/>
  <c r="F753" i="22"/>
  <c r="F741" i="22"/>
  <c r="F742" i="22"/>
  <c r="F743" i="22"/>
  <c r="F744" i="22"/>
  <c r="F745" i="22"/>
  <c r="F746" i="22"/>
  <c r="F747" i="22"/>
  <c r="F748" i="22"/>
  <c r="F749" i="22"/>
  <c r="F750" i="22"/>
  <c r="F751" i="22"/>
  <c r="F740" i="22"/>
  <c r="F752" i="22"/>
  <c r="F761" i="22"/>
  <c r="F738" i="22"/>
  <c r="F739" i="22"/>
  <c r="F737" i="22" l="1"/>
  <c r="F736" i="22" l="1"/>
  <c r="F735" i="22"/>
  <c r="F732" i="22"/>
  <c r="F733" i="22"/>
  <c r="F734" i="22"/>
  <c r="F731" i="22" l="1"/>
  <c r="F730" i="22" l="1"/>
  <c r="F729" i="22"/>
  <c r="F728" i="22"/>
  <c r="F727" i="22"/>
  <c r="F726" i="22"/>
  <c r="F725" i="22"/>
  <c r="F708" i="22" l="1"/>
  <c r="F762" i="22" l="1"/>
  <c r="F724" i="22"/>
  <c r="F722" i="22" l="1"/>
  <c r="F723" i="22"/>
  <c r="F719" i="22"/>
  <c r="F720" i="22"/>
  <c r="F721" i="22"/>
  <c r="F716" i="22"/>
  <c r="F717" i="22"/>
  <c r="F718" i="22"/>
  <c r="F715" i="22"/>
  <c r="F714" i="22"/>
  <c r="F713" i="22"/>
  <c r="F710" i="22"/>
  <c r="F711" i="22"/>
  <c r="F712" i="22"/>
  <c r="F709" i="22"/>
  <c r="F707" i="22" l="1"/>
  <c r="C2812" i="1" l="1"/>
  <c r="E2808" i="1"/>
  <c r="E2809" i="1"/>
  <c r="E2810" i="1"/>
  <c r="E2811" i="1"/>
  <c r="C2810" i="1"/>
  <c r="D2810" i="1"/>
  <c r="C2811" i="1"/>
  <c r="D2811" i="1"/>
  <c r="D2809" i="1"/>
  <c r="C2809" i="1"/>
  <c r="D2808" i="1"/>
  <c r="C2808" i="1"/>
  <c r="E2807" i="1"/>
  <c r="D2807" i="1"/>
  <c r="E2806" i="1"/>
  <c r="D2806" i="1"/>
  <c r="E2805" i="1"/>
  <c r="D2805" i="1"/>
  <c r="C2807" i="1"/>
  <c r="C2806" i="1"/>
  <c r="C2805" i="1"/>
  <c r="C2804" i="1" l="1"/>
  <c r="E2803" i="1"/>
  <c r="E2802" i="1"/>
  <c r="C2802" i="1"/>
  <c r="D2802" i="1"/>
  <c r="C2803" i="1"/>
  <c r="D2803" i="1"/>
  <c r="C2800" i="1"/>
  <c r="D2800" i="1"/>
  <c r="C2801" i="1"/>
  <c r="D2801" i="1"/>
  <c r="C2798" i="1"/>
  <c r="C2799" i="1"/>
  <c r="D2798" i="1"/>
  <c r="E2798" i="1"/>
  <c r="D2799" i="1"/>
  <c r="E2799" i="1"/>
  <c r="E2797" i="1"/>
  <c r="D2797" i="1"/>
  <c r="C2797" i="1"/>
  <c r="F706" i="22"/>
  <c r="F705" i="22"/>
  <c r="C2796" i="1" l="1"/>
  <c r="D2794" i="1"/>
  <c r="E2794" i="1"/>
  <c r="D2795" i="1"/>
  <c r="E2795" i="1"/>
  <c r="C2794" i="1"/>
  <c r="C2795" i="1"/>
  <c r="C2793" i="1"/>
  <c r="D2791" i="1"/>
  <c r="D2792" i="1"/>
  <c r="C2791" i="1"/>
  <c r="C2792" i="1"/>
  <c r="C2789" i="1"/>
  <c r="C2790" i="1"/>
  <c r="D2788" i="1"/>
  <c r="E2788" i="1"/>
  <c r="D2789" i="1"/>
  <c r="E2789" i="1"/>
  <c r="D2790" i="1"/>
  <c r="E2790" i="1"/>
  <c r="C2788" i="1"/>
  <c r="D2776" i="1" l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D2769" i="1"/>
  <c r="D2770" i="1"/>
  <c r="D2771" i="1"/>
  <c r="D2772" i="1"/>
  <c r="D2773" i="1"/>
  <c r="D2774" i="1"/>
  <c r="D2775" i="1"/>
  <c r="D2768" i="1"/>
  <c r="C2768" i="1"/>
  <c r="C2769" i="1"/>
  <c r="C2770" i="1"/>
  <c r="C2771" i="1"/>
  <c r="C2772" i="1"/>
  <c r="C2773" i="1"/>
  <c r="C2774" i="1"/>
  <c r="C2775" i="1"/>
  <c r="C2767" i="1"/>
  <c r="C2766" i="1"/>
  <c r="C2765" i="1"/>
  <c r="C2764" i="1"/>
  <c r="E2753" i="1"/>
  <c r="E2754" i="1"/>
  <c r="E2755" i="1"/>
  <c r="E2756" i="1"/>
  <c r="E2757" i="1"/>
  <c r="E2758" i="1"/>
  <c r="E2759" i="1"/>
  <c r="E2760" i="1"/>
  <c r="E2761" i="1"/>
  <c r="E2762" i="1"/>
  <c r="E2763" i="1"/>
  <c r="E2752" i="1"/>
  <c r="D2753" i="1"/>
  <c r="D2754" i="1"/>
  <c r="D2755" i="1"/>
  <c r="D2756" i="1"/>
  <c r="D2757" i="1"/>
  <c r="D2758" i="1"/>
  <c r="D2759" i="1"/>
  <c r="D2760" i="1"/>
  <c r="D2761" i="1"/>
  <c r="D2762" i="1"/>
  <c r="D2763" i="1"/>
  <c r="D2752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51" i="1"/>
  <c r="C2750" i="1"/>
  <c r="C2749" i="1"/>
  <c r="D2747" i="1"/>
  <c r="E2747" i="1"/>
  <c r="C2748" i="1"/>
  <c r="F702" i="22" l="1"/>
  <c r="J2737" i="1" l="1"/>
  <c r="J2736" i="1"/>
  <c r="E2738" i="1"/>
  <c r="D2738" i="1"/>
  <c r="C2738" i="1"/>
  <c r="C2747" i="1"/>
  <c r="E2746" i="1"/>
  <c r="D2746" i="1"/>
  <c r="C2746" i="1"/>
  <c r="E2745" i="1"/>
  <c r="D2745" i="1"/>
  <c r="C2745" i="1"/>
  <c r="D2737" i="1"/>
  <c r="C2737" i="1"/>
  <c r="D2736" i="1"/>
  <c r="C2736" i="1"/>
  <c r="E2744" i="1"/>
  <c r="D2744" i="1"/>
  <c r="C2744" i="1"/>
  <c r="E2743" i="1"/>
  <c r="D2743" i="1"/>
  <c r="C2743" i="1"/>
  <c r="E2742" i="1"/>
  <c r="D2742" i="1"/>
  <c r="C2742" i="1"/>
  <c r="E2741" i="1"/>
  <c r="D2741" i="1"/>
  <c r="C2741" i="1"/>
  <c r="E2740" i="1"/>
  <c r="D2740" i="1"/>
  <c r="C2740" i="1"/>
  <c r="E2739" i="1"/>
  <c r="D2739" i="1"/>
  <c r="C2739" i="1"/>
  <c r="C2735" i="1"/>
  <c r="E2734" i="1" l="1"/>
  <c r="D2734" i="1"/>
  <c r="C2734" i="1"/>
  <c r="E2733" i="1"/>
  <c r="D2733" i="1"/>
  <c r="C2733" i="1"/>
  <c r="E2732" i="1"/>
  <c r="D2732" i="1"/>
  <c r="C2732" i="1"/>
  <c r="D2731" i="1"/>
  <c r="D2730" i="1"/>
  <c r="C2730" i="1"/>
  <c r="D2725" i="1"/>
  <c r="E2725" i="1"/>
  <c r="D2726" i="1"/>
  <c r="E2726" i="1"/>
  <c r="D2727" i="1"/>
  <c r="E2727" i="1"/>
  <c r="D2728" i="1"/>
  <c r="E2728" i="1"/>
  <c r="D2729" i="1"/>
  <c r="E2729" i="1"/>
  <c r="E2724" i="1"/>
  <c r="D2724" i="1"/>
  <c r="C2731" i="1"/>
  <c r="C2729" i="1"/>
  <c r="C2728" i="1"/>
  <c r="C2727" i="1"/>
  <c r="C2726" i="1"/>
  <c r="C2725" i="1"/>
  <c r="C2724" i="1"/>
  <c r="C2723" i="1"/>
  <c r="F704" i="22"/>
  <c r="F691" i="22" l="1"/>
  <c r="F703" i="22"/>
  <c r="C2717" i="1"/>
  <c r="C2718" i="1"/>
  <c r="C2722" i="1"/>
  <c r="C2721" i="1"/>
  <c r="C2720" i="1"/>
  <c r="C2719" i="1"/>
  <c r="C2716" i="1"/>
  <c r="C2715" i="1"/>
  <c r="C2714" i="1"/>
  <c r="C2713" i="1"/>
  <c r="C2712" i="1" l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 l="1"/>
  <c r="C2685" i="1"/>
  <c r="C2684" i="1"/>
  <c r="C2683" i="1"/>
  <c r="C2682" i="1"/>
  <c r="C2681" i="1"/>
  <c r="C2680" i="1"/>
  <c r="C2679" i="1"/>
  <c r="F701" i="22"/>
  <c r="F697" i="22" l="1"/>
  <c r="F698" i="22"/>
  <c r="F699" i="22"/>
  <c r="F700" i="22"/>
  <c r="F696" i="22"/>
  <c r="J2673" i="1"/>
  <c r="C2678" i="1"/>
  <c r="C2677" i="1"/>
  <c r="C2676" i="1"/>
  <c r="C2675" i="1"/>
  <c r="C2674" i="1"/>
  <c r="C2673" i="1"/>
  <c r="C2672" i="1"/>
  <c r="C2671" i="1"/>
  <c r="J2665" i="1" l="1"/>
  <c r="C2670" i="1"/>
  <c r="C2669" i="1"/>
  <c r="C2668" i="1"/>
  <c r="C2667" i="1"/>
  <c r="C2666" i="1"/>
  <c r="C2665" i="1"/>
  <c r="C2664" i="1"/>
  <c r="C2663" i="1"/>
  <c r="F689" i="22" l="1"/>
  <c r="F690" i="22"/>
  <c r="F692" i="22"/>
  <c r="F693" i="22"/>
  <c r="F694" i="22"/>
  <c r="F695" i="22"/>
  <c r="C2661" i="1"/>
  <c r="C2662" i="1"/>
  <c r="J2660" i="1"/>
  <c r="J2657" i="1"/>
  <c r="J2656" i="1"/>
  <c r="C2660" i="1"/>
  <c r="C2659" i="1"/>
  <c r="C2655" i="1"/>
  <c r="C2658" i="1"/>
  <c r="C2657" i="1"/>
  <c r="C2656" i="1"/>
  <c r="F688" i="22" l="1"/>
  <c r="C2650" i="1" l="1"/>
  <c r="C2651" i="1"/>
  <c r="C2653" i="1"/>
  <c r="C2654" i="1"/>
  <c r="C2649" i="1"/>
  <c r="C2645" i="1"/>
  <c r="C2637" i="1"/>
  <c r="C2638" i="1"/>
  <c r="C2639" i="1"/>
  <c r="C2640" i="1"/>
  <c r="C2641" i="1"/>
  <c r="C2642" i="1"/>
  <c r="C2643" i="1"/>
  <c r="C2647" i="1"/>
  <c r="C2648" i="1"/>
  <c r="C2633" i="1"/>
  <c r="C2634" i="1"/>
  <c r="C2652" i="1"/>
  <c r="C2646" i="1"/>
  <c r="C2644" i="1"/>
  <c r="C2632" i="1"/>
  <c r="C2636" i="1"/>
  <c r="C2635" i="1"/>
  <c r="J2631" i="1" l="1"/>
  <c r="J2630" i="1"/>
  <c r="J2625" i="1"/>
  <c r="C2631" i="1"/>
  <c r="C2630" i="1"/>
  <c r="C2629" i="1"/>
  <c r="C2628" i="1"/>
  <c r="C2627" i="1"/>
  <c r="C2626" i="1"/>
  <c r="C2625" i="1"/>
  <c r="C2624" i="1"/>
  <c r="F686" i="22"/>
  <c r="F687" i="22"/>
  <c r="F684" i="22" l="1"/>
  <c r="F685" i="22"/>
  <c r="J2616" i="1" l="1"/>
  <c r="J2617" i="1"/>
  <c r="J2623" i="1" l="1"/>
  <c r="J2622" i="1"/>
  <c r="J2621" i="1"/>
  <c r="C2623" i="1"/>
  <c r="C2622" i="1"/>
  <c r="C2621" i="1"/>
  <c r="C2620" i="1"/>
  <c r="C2619" i="1"/>
  <c r="C2618" i="1"/>
  <c r="C2617" i="1"/>
  <c r="C2616" i="1"/>
  <c r="F681" i="22" l="1"/>
  <c r="F683" i="22"/>
  <c r="F682" i="22"/>
  <c r="F680" i="22"/>
  <c r="F679" i="22"/>
  <c r="F678" i="22"/>
  <c r="J2615" i="1" l="1"/>
  <c r="J2614" i="1"/>
  <c r="J2613" i="1"/>
  <c r="J2608" i="1"/>
  <c r="J2609" i="1"/>
  <c r="C2615" i="1"/>
  <c r="C2614" i="1"/>
  <c r="C2613" i="1"/>
  <c r="C2612" i="1"/>
  <c r="C2611" i="1"/>
  <c r="C2610" i="1"/>
  <c r="C2609" i="1"/>
  <c r="C2608" i="1"/>
  <c r="F677" i="22" l="1"/>
  <c r="C2599" i="1" l="1"/>
  <c r="C2596" i="1"/>
  <c r="C2593" i="1"/>
  <c r="C2590" i="1"/>
  <c r="C2587" i="1"/>
  <c r="C2584" i="1"/>
  <c r="C2581" i="1"/>
  <c r="C2598" i="1"/>
  <c r="C2595" i="1"/>
  <c r="C2592" i="1"/>
  <c r="C2589" i="1"/>
  <c r="C2586" i="1"/>
  <c r="C2583" i="1"/>
  <c r="C2580" i="1"/>
  <c r="C2597" i="1"/>
  <c r="C2594" i="1"/>
  <c r="C2591" i="1"/>
  <c r="C2588" i="1"/>
  <c r="C2585" i="1"/>
  <c r="C2582" i="1"/>
  <c r="C2579" i="1"/>
  <c r="F673" i="22"/>
  <c r="F674" i="22"/>
  <c r="F675" i="22"/>
  <c r="F676" i="22"/>
  <c r="F672" i="22"/>
  <c r="F671" i="22"/>
  <c r="F670" i="22"/>
  <c r="F669" i="22"/>
  <c r="F668" i="22"/>
  <c r="F667" i="22"/>
  <c r="F666" i="22"/>
  <c r="F665" i="22" l="1"/>
  <c r="F664" i="22"/>
  <c r="F663" i="22"/>
  <c r="F662" i="22"/>
  <c r="F661" i="22"/>
  <c r="F660" i="22"/>
  <c r="F659" i="22"/>
  <c r="F658" i="22"/>
  <c r="F657" i="22"/>
  <c r="F656" i="22"/>
  <c r="F655" i="22"/>
  <c r="F654" i="22"/>
  <c r="F653" i="22"/>
  <c r="F652" i="22"/>
  <c r="F651" i="22"/>
  <c r="F650" i="22"/>
  <c r="F649" i="22"/>
  <c r="F648" i="22"/>
  <c r="F647" i="22"/>
  <c r="F646" i="22"/>
  <c r="F645" i="22"/>
  <c r="F644" i="22"/>
  <c r="F643" i="22"/>
  <c r="F642" i="22"/>
  <c r="F641" i="22"/>
  <c r="F640" i="22"/>
  <c r="F639" i="22"/>
  <c r="F638" i="22"/>
  <c r="F637" i="22"/>
  <c r="F636" i="22"/>
  <c r="F635" i="22"/>
  <c r="F634" i="22"/>
  <c r="F633" i="22"/>
  <c r="F632" i="22"/>
  <c r="F631" i="22"/>
  <c r="F630" i="22"/>
  <c r="F629" i="22"/>
  <c r="F628" i="22"/>
  <c r="F627" i="22"/>
  <c r="F626" i="22"/>
  <c r="F625" i="22"/>
  <c r="F624" i="22"/>
  <c r="F623" i="22"/>
  <c r="F622" i="22"/>
  <c r="F621" i="22"/>
  <c r="F620" i="22"/>
  <c r="J2600" i="1" l="1"/>
  <c r="J2605" i="1"/>
  <c r="C2607" i="1"/>
  <c r="C2606" i="1"/>
  <c r="C2605" i="1"/>
  <c r="C2604" i="1"/>
  <c r="C2603" i="1"/>
  <c r="C2602" i="1"/>
  <c r="C2601" i="1"/>
  <c r="C2600" i="1"/>
  <c r="C2577" i="1" l="1"/>
  <c r="C2578" i="1"/>
  <c r="C2576" i="1"/>
  <c r="J2575" i="1" l="1"/>
  <c r="J2574" i="1"/>
  <c r="J2573" i="1"/>
  <c r="J2568" i="1"/>
  <c r="C2575" i="1"/>
  <c r="C2574" i="1"/>
  <c r="C2573" i="1"/>
  <c r="C2572" i="1"/>
  <c r="C2571" i="1"/>
  <c r="C2570" i="1"/>
  <c r="C2569" i="1"/>
  <c r="C2568" i="1"/>
  <c r="J2559" i="1" l="1"/>
  <c r="J2560" i="1"/>
  <c r="C2562" i="1"/>
  <c r="J2566" i="1"/>
  <c r="J2567" i="1"/>
  <c r="J2565" i="1"/>
  <c r="C2567" i="1"/>
  <c r="C2566" i="1"/>
  <c r="C2565" i="1"/>
  <c r="C2564" i="1"/>
  <c r="C2563" i="1"/>
  <c r="C2561" i="1"/>
  <c r="C2560" i="1"/>
  <c r="C2559" i="1"/>
  <c r="F619" i="22" l="1"/>
  <c r="J2551" i="1" l="1"/>
  <c r="J2552" i="1"/>
  <c r="J2558" i="1"/>
  <c r="J2557" i="1"/>
  <c r="J2556" i="1"/>
  <c r="C2558" i="1"/>
  <c r="C2557" i="1"/>
  <c r="C2556" i="1"/>
  <c r="C2555" i="1"/>
  <c r="C2554" i="1"/>
  <c r="C2553" i="1"/>
  <c r="C2552" i="1"/>
  <c r="C2551" i="1"/>
  <c r="F618" i="22" l="1"/>
  <c r="F617" i="22" l="1"/>
  <c r="F616" i="22"/>
  <c r="F615" i="22"/>
  <c r="F614" i="22"/>
  <c r="F613" i="22"/>
  <c r="J2545" i="1" l="1"/>
  <c r="C2545" i="1"/>
  <c r="J2550" i="1"/>
  <c r="J2549" i="1"/>
  <c r="J2543" i="1"/>
  <c r="J2548" i="1"/>
  <c r="C2550" i="1"/>
  <c r="C2549" i="1"/>
  <c r="C2548" i="1"/>
  <c r="C2547" i="1"/>
  <c r="C2546" i="1"/>
  <c r="C2544" i="1"/>
  <c r="C2543" i="1"/>
  <c r="C2532" i="1" l="1"/>
  <c r="C2533" i="1"/>
  <c r="C2535" i="1"/>
  <c r="C2536" i="1"/>
  <c r="C2538" i="1" l="1"/>
  <c r="C2539" i="1"/>
  <c r="C2541" i="1"/>
  <c r="C2542" i="1"/>
  <c r="C2529" i="1"/>
  <c r="C2530" i="1"/>
  <c r="C2523" i="1"/>
  <c r="C2524" i="1"/>
  <c r="C2525" i="1"/>
  <c r="C2526" i="1"/>
  <c r="C2527" i="1"/>
  <c r="C2540" i="1"/>
  <c r="C2537" i="1"/>
  <c r="C2534" i="1"/>
  <c r="C2531" i="1"/>
  <c r="C2528" i="1"/>
  <c r="C2522" i="1"/>
  <c r="F612" i="22" l="1"/>
  <c r="J2515" i="1" l="1"/>
  <c r="J2521" i="1"/>
  <c r="J2520" i="1"/>
  <c r="J2519" i="1"/>
  <c r="C2521" i="1"/>
  <c r="C2520" i="1"/>
  <c r="C2519" i="1"/>
  <c r="C2518" i="1"/>
  <c r="C2517" i="1"/>
  <c r="C2516" i="1"/>
  <c r="C2515" i="1"/>
  <c r="F611" i="22" l="1"/>
  <c r="F610" i="22"/>
  <c r="F609" i="22"/>
  <c r="J2508" i="1" l="1"/>
  <c r="J2512" i="1"/>
  <c r="C2514" i="1"/>
  <c r="C2513" i="1"/>
  <c r="C2512" i="1"/>
  <c r="C2511" i="1"/>
  <c r="C2510" i="1"/>
  <c r="C2509" i="1"/>
  <c r="C2508" i="1"/>
  <c r="J2470" i="1" l="1"/>
  <c r="J2466" i="1"/>
  <c r="C2465" i="1"/>
  <c r="C2464" i="1"/>
  <c r="J2463" i="1"/>
  <c r="C2463" i="1"/>
  <c r="C2462" i="1"/>
  <c r="C2461" i="1"/>
  <c r="J2460" i="1"/>
  <c r="C2460" i="1"/>
  <c r="J2459" i="1"/>
  <c r="C2459" i="1"/>
  <c r="J2505" i="1" l="1"/>
  <c r="J2507" i="1"/>
  <c r="J2506" i="1"/>
  <c r="J2501" i="1" l="1"/>
  <c r="C2507" i="1"/>
  <c r="C2506" i="1"/>
  <c r="C2505" i="1"/>
  <c r="C2504" i="1"/>
  <c r="J2503" i="1"/>
  <c r="C2503" i="1"/>
  <c r="C2502" i="1"/>
  <c r="C2501" i="1"/>
  <c r="J2498" i="1" l="1"/>
  <c r="J2494" i="1"/>
  <c r="C2494" i="1"/>
  <c r="C2495" i="1"/>
  <c r="C2496" i="1"/>
  <c r="J2496" i="1"/>
  <c r="C2497" i="1"/>
  <c r="C2498" i="1"/>
  <c r="C2499" i="1"/>
  <c r="C2500" i="1"/>
  <c r="J2487" i="1" l="1"/>
  <c r="J2486" i="1"/>
  <c r="J2485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73" i="1" l="1"/>
  <c r="C2472" i="1" l="1"/>
  <c r="C2471" i="1"/>
  <c r="C2470" i="1"/>
  <c r="C2469" i="1"/>
  <c r="C2468" i="1"/>
  <c r="C2467" i="1"/>
  <c r="C2466" i="1"/>
  <c r="F608" i="22" l="1"/>
  <c r="F607" i="22"/>
  <c r="J2456" i="1" l="1"/>
  <c r="C2458" i="1" l="1"/>
  <c r="C2457" i="1"/>
  <c r="C2456" i="1"/>
  <c r="C2455" i="1"/>
  <c r="C2454" i="1"/>
  <c r="C2453" i="1"/>
  <c r="C2452" i="1"/>
  <c r="C2451" i="1"/>
  <c r="F604" i="22" l="1"/>
  <c r="F606" i="22" l="1"/>
  <c r="F605" i="22"/>
  <c r="J2443" i="1" l="1"/>
  <c r="J2444" i="1"/>
  <c r="J2448" i="1"/>
  <c r="J2436" i="1"/>
  <c r="J2435" i="1"/>
  <c r="J2434" i="1"/>
  <c r="C2446" i="1"/>
  <c r="C2450" i="1"/>
  <c r="C2449" i="1"/>
  <c r="C2448" i="1"/>
  <c r="C2447" i="1"/>
  <c r="J2445" i="1"/>
  <c r="C2445" i="1"/>
  <c r="C2444" i="1"/>
  <c r="C2443" i="1"/>
  <c r="C2422" i="1" l="1"/>
  <c r="C2427" i="1"/>
  <c r="C2426" i="1"/>
  <c r="C2425" i="1"/>
  <c r="C2423" i="1"/>
  <c r="C2421" i="1"/>
  <c r="C2420" i="1"/>
  <c r="C2419" i="1"/>
  <c r="C2432" i="1"/>
  <c r="C2433" i="1"/>
  <c r="C2434" i="1"/>
  <c r="C2435" i="1"/>
  <c r="C2437" i="1"/>
  <c r="C2438" i="1"/>
  <c r="C2439" i="1"/>
  <c r="C2440" i="1"/>
  <c r="C2441" i="1"/>
  <c r="C2442" i="1"/>
  <c r="J2430" i="1"/>
  <c r="C2430" i="1"/>
  <c r="J2429" i="1"/>
  <c r="C2429" i="1"/>
  <c r="C2436" i="1"/>
  <c r="C2431" i="1"/>
  <c r="J2428" i="1"/>
  <c r="C2428" i="1"/>
  <c r="C2424" i="1"/>
  <c r="J2409" i="1" l="1"/>
  <c r="C2418" i="1"/>
  <c r="C2417" i="1"/>
  <c r="C2416" i="1"/>
  <c r="C2415" i="1"/>
  <c r="C2414" i="1"/>
  <c r="J2413" i="1"/>
  <c r="C2413" i="1"/>
  <c r="C2412" i="1"/>
  <c r="C2411" i="1"/>
  <c r="C2410" i="1"/>
  <c r="C2409" i="1"/>
  <c r="J2404" i="1" l="1"/>
  <c r="C2408" i="1"/>
  <c r="C2407" i="1"/>
  <c r="C2406" i="1"/>
  <c r="C2405" i="1"/>
  <c r="C2404" i="1"/>
  <c r="J2403" i="1"/>
  <c r="C2403" i="1"/>
  <c r="C2402" i="1"/>
  <c r="C2401" i="1"/>
  <c r="C2400" i="1"/>
  <c r="C2399" i="1"/>
  <c r="F603" i="22" l="1"/>
  <c r="J2397" i="1" l="1"/>
  <c r="C2397" i="1"/>
  <c r="J2398" i="1"/>
  <c r="J2396" i="1"/>
  <c r="J2394" i="1"/>
  <c r="C2398" i="1"/>
  <c r="C2396" i="1"/>
  <c r="C2395" i="1"/>
  <c r="C2394" i="1"/>
  <c r="J2393" i="1"/>
  <c r="C2393" i="1"/>
  <c r="C2392" i="1"/>
  <c r="C2391" i="1"/>
  <c r="C2390" i="1"/>
  <c r="C2389" i="1"/>
  <c r="J2388" i="1" l="1"/>
  <c r="J2387" i="1"/>
  <c r="C2388" i="1"/>
  <c r="C2387" i="1"/>
  <c r="C2386" i="1"/>
  <c r="C2385" i="1"/>
  <c r="J2384" i="1"/>
  <c r="C2384" i="1"/>
  <c r="C2383" i="1"/>
  <c r="C2382" i="1"/>
  <c r="C2381" i="1"/>
  <c r="C2380" i="1"/>
  <c r="F602" i="22" l="1"/>
  <c r="C2374" i="1" l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79" i="1"/>
  <c r="C2378" i="1"/>
  <c r="C2377" i="1"/>
  <c r="C2376" i="1"/>
  <c r="J2375" i="1"/>
  <c r="C2375" i="1"/>
  <c r="J2350" i="1"/>
  <c r="C2354" i="1"/>
  <c r="C2353" i="1"/>
  <c r="C2352" i="1"/>
  <c r="C2351" i="1"/>
  <c r="C2350" i="1"/>
  <c r="C2336" i="1"/>
  <c r="J2336" i="1"/>
  <c r="C2337" i="1"/>
  <c r="J2337" i="1"/>
  <c r="C2338" i="1"/>
  <c r="J2338" i="1"/>
  <c r="C2339" i="1"/>
  <c r="J2339" i="1"/>
  <c r="J2335" i="1"/>
  <c r="C2335" i="1"/>
  <c r="J2334" i="1"/>
  <c r="C2289" i="1"/>
  <c r="C2282" i="1"/>
  <c r="C2275" i="1"/>
  <c r="C2269" i="1"/>
  <c r="C2262" i="1"/>
  <c r="C2255" i="1"/>
  <c r="C2251" i="1"/>
  <c r="C2245" i="1"/>
  <c r="C2238" i="1"/>
  <c r="C2231" i="1"/>
  <c r="C2224" i="1"/>
  <c r="C2217" i="1"/>
  <c r="C2188" i="1"/>
  <c r="C2132" i="1"/>
  <c r="C2131" i="1"/>
  <c r="J2227" i="1"/>
  <c r="J2185" i="1" l="1"/>
  <c r="J2184" i="1"/>
  <c r="J2088" i="1"/>
  <c r="J2087" i="1"/>
  <c r="J2086" i="1"/>
  <c r="J2085" i="1"/>
  <c r="J2333" i="1" l="1"/>
  <c r="C2333" i="1"/>
  <c r="C2334" i="1"/>
  <c r="C2332" i="1"/>
  <c r="C2331" i="1"/>
  <c r="J2330" i="1"/>
  <c r="C2330" i="1"/>
  <c r="C2329" i="1"/>
  <c r="C2328" i="1"/>
  <c r="C2327" i="1"/>
  <c r="C2326" i="1"/>
  <c r="F601" i="22" l="1"/>
  <c r="F600" i="22"/>
  <c r="C2307" i="1" l="1"/>
  <c r="C2322" i="1"/>
  <c r="C2316" i="1"/>
  <c r="C2310" i="1"/>
  <c r="C2311" i="1"/>
  <c r="C2323" i="1"/>
  <c r="C2317" i="1"/>
  <c r="C2314" i="1"/>
  <c r="C2315" i="1"/>
  <c r="C2324" i="1"/>
  <c r="C2318" i="1"/>
  <c r="C2312" i="1"/>
  <c r="C2308" i="1"/>
  <c r="C2320" i="1"/>
  <c r="C2321" i="1"/>
  <c r="C2325" i="1"/>
  <c r="C2319" i="1"/>
  <c r="C2313" i="1"/>
  <c r="C2309" i="1"/>
  <c r="C2306" i="1"/>
  <c r="C2299" i="1"/>
  <c r="C2305" i="1"/>
  <c r="C2304" i="1"/>
  <c r="J2303" i="1"/>
  <c r="C2303" i="1"/>
  <c r="C2302" i="1"/>
  <c r="C2301" i="1"/>
  <c r="C2300" i="1"/>
  <c r="C2298" i="1"/>
  <c r="C2290" i="1" l="1"/>
  <c r="J2288" i="1"/>
  <c r="C2288" i="1"/>
  <c r="C2287" i="1"/>
  <c r="C2286" i="1"/>
  <c r="C2285" i="1"/>
  <c r="C2284" i="1"/>
  <c r="C2283" i="1"/>
  <c r="J2281" i="1"/>
  <c r="C2281" i="1"/>
  <c r="C2280" i="1"/>
  <c r="C2279" i="1"/>
  <c r="C2278" i="1"/>
  <c r="C2277" i="1"/>
  <c r="C2297" i="1"/>
  <c r="C2296" i="1"/>
  <c r="J2295" i="1"/>
  <c r="C2295" i="1"/>
  <c r="C2294" i="1"/>
  <c r="C2293" i="1"/>
  <c r="C2292" i="1"/>
  <c r="C2291" i="1"/>
  <c r="C2276" i="1"/>
  <c r="J2274" i="1"/>
  <c r="C2274" i="1"/>
  <c r="C2273" i="1"/>
  <c r="J2272" i="1"/>
  <c r="C2272" i="1"/>
  <c r="C2271" i="1"/>
  <c r="C2270" i="1"/>
  <c r="C2268" i="1"/>
  <c r="J2267" i="1"/>
  <c r="C2267" i="1"/>
  <c r="C2266" i="1"/>
  <c r="J2265" i="1"/>
  <c r="C2265" i="1"/>
  <c r="C2264" i="1"/>
  <c r="C2263" i="1"/>
  <c r="J2259" i="1" l="1"/>
  <c r="J2252" i="1"/>
  <c r="J2248" i="1"/>
  <c r="J2242" i="1"/>
  <c r="J2235" i="1"/>
  <c r="J2228" i="1"/>
  <c r="J2222" i="1"/>
  <c r="J2215" i="1"/>
  <c r="J2206" i="1"/>
  <c r="C2259" i="1" l="1"/>
  <c r="C2261" i="1"/>
  <c r="C2260" i="1"/>
  <c r="C2258" i="1"/>
  <c r="C2257" i="1"/>
  <c r="C2256" i="1"/>
  <c r="C2250" i="1" l="1"/>
  <c r="C2249" i="1"/>
  <c r="C2248" i="1"/>
  <c r="C2247" i="1"/>
  <c r="C2246" i="1"/>
  <c r="C2244" i="1" l="1"/>
  <c r="C2242" i="1"/>
  <c r="C2243" i="1"/>
  <c r="J2241" i="1"/>
  <c r="C2241" i="1"/>
  <c r="C2240" i="1"/>
  <c r="C2239" i="1"/>
  <c r="J2234" i="1" l="1"/>
  <c r="C2237" i="1"/>
  <c r="C2235" i="1"/>
  <c r="C2236" i="1"/>
  <c r="C2234" i="1"/>
  <c r="C2233" i="1"/>
  <c r="C2232" i="1"/>
  <c r="C2230" i="1"/>
  <c r="C2228" i="1"/>
  <c r="C2229" i="1"/>
  <c r="C2227" i="1"/>
  <c r="C2226" i="1"/>
  <c r="C2225" i="1"/>
  <c r="C2254" i="1"/>
  <c r="C2252" i="1"/>
  <c r="C2253" i="1"/>
  <c r="J2220" i="1" l="1"/>
  <c r="C2223" i="1"/>
  <c r="C2222" i="1"/>
  <c r="C2221" i="1"/>
  <c r="C2220" i="1"/>
  <c r="C2219" i="1"/>
  <c r="C2218" i="1"/>
  <c r="J2210" i="1" l="1"/>
  <c r="C2216" i="1" l="1"/>
  <c r="C2215" i="1"/>
  <c r="C2214" i="1"/>
  <c r="J2213" i="1"/>
  <c r="C2213" i="1"/>
  <c r="C2212" i="1"/>
  <c r="C2211" i="1"/>
  <c r="C2203" i="1" l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F599" i="22" l="1"/>
  <c r="F598" i="22"/>
  <c r="F597" i="22" l="1"/>
  <c r="F596" i="22" l="1"/>
  <c r="F595" i="22"/>
  <c r="J1425" i="1" l="1"/>
  <c r="J1424" i="1"/>
  <c r="C1424" i="1"/>
  <c r="C1423" i="1"/>
  <c r="J2002" i="1" l="1"/>
  <c r="C2000" i="1"/>
  <c r="C2001" i="1"/>
  <c r="J1999" i="1"/>
  <c r="J2003" i="1"/>
  <c r="J2004" i="1"/>
  <c r="J2006" i="1"/>
  <c r="C2071" i="1" l="1"/>
  <c r="C2070" i="1"/>
  <c r="C2130" i="1" l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F594" i="22" l="1"/>
  <c r="F593" i="22" l="1"/>
  <c r="F592" i="22"/>
  <c r="F587" i="22" l="1"/>
  <c r="F582" i="22" l="1"/>
  <c r="F590" i="22"/>
  <c r="F591" i="22"/>
  <c r="F588" i="22"/>
  <c r="F589" i="22"/>
  <c r="F586" i="22"/>
  <c r="F583" i="22"/>
  <c r="F585" i="22"/>
  <c r="F584" i="22"/>
  <c r="F581" i="22" l="1"/>
  <c r="F580" i="22"/>
  <c r="F579" i="22"/>
  <c r="F578" i="22"/>
  <c r="F577" i="22"/>
  <c r="F567" i="22"/>
  <c r="F568" i="22"/>
  <c r="F569" i="22"/>
  <c r="F570" i="22"/>
  <c r="F571" i="22"/>
  <c r="F572" i="22"/>
  <c r="F573" i="22"/>
  <c r="F574" i="22"/>
  <c r="F575" i="22"/>
  <c r="F576" i="22"/>
  <c r="F294" i="22" l="1"/>
  <c r="F295" i="22"/>
  <c r="F296" i="22"/>
  <c r="F297" i="22"/>
  <c r="F298" i="22"/>
  <c r="F299" i="22"/>
  <c r="F300" i="22"/>
  <c r="F301" i="22"/>
  <c r="F302" i="22"/>
  <c r="F303" i="22"/>
  <c r="F304" i="22"/>
  <c r="F305" i="22"/>
  <c r="F306" i="22"/>
  <c r="F307" i="22"/>
  <c r="F308" i="22"/>
  <c r="F309" i="22"/>
  <c r="F310" i="22"/>
  <c r="F311" i="22"/>
  <c r="F312" i="22"/>
  <c r="F313" i="22"/>
  <c r="F314" i="22"/>
  <c r="F315" i="22"/>
  <c r="F316" i="22"/>
  <c r="F317" i="22"/>
  <c r="F318" i="22"/>
  <c r="F319" i="22"/>
  <c r="F320" i="22"/>
  <c r="F321" i="22"/>
  <c r="F322" i="22"/>
  <c r="F323" i="22"/>
  <c r="F324" i="22"/>
  <c r="F325" i="22"/>
  <c r="F326" i="22"/>
  <c r="F327" i="22"/>
  <c r="F328" i="22"/>
  <c r="F329" i="22"/>
  <c r="F330" i="22"/>
  <c r="F331" i="22"/>
  <c r="F332" i="22"/>
  <c r="F333" i="22"/>
  <c r="F334" i="22"/>
  <c r="F335" i="22"/>
  <c r="F336" i="22"/>
  <c r="F337" i="22"/>
  <c r="F338" i="22"/>
  <c r="F339" i="22"/>
  <c r="F340" i="22"/>
  <c r="F341" i="22"/>
  <c r="F342" i="22"/>
  <c r="F343" i="22"/>
  <c r="F344" i="22"/>
  <c r="F345" i="22"/>
  <c r="F346" i="22"/>
  <c r="F347" i="22"/>
  <c r="F348" i="22"/>
  <c r="F349" i="22"/>
  <c r="F350" i="22"/>
  <c r="F351" i="22"/>
  <c r="F352" i="22"/>
  <c r="F353" i="22"/>
  <c r="F354" i="22"/>
  <c r="F355" i="22"/>
  <c r="F356" i="22"/>
  <c r="F357" i="22"/>
  <c r="F358" i="22"/>
  <c r="F359" i="22"/>
  <c r="F360" i="22"/>
  <c r="F361" i="22"/>
  <c r="F362" i="22"/>
  <c r="F363" i="22"/>
  <c r="F364" i="22"/>
  <c r="F365" i="22"/>
  <c r="F366" i="22"/>
  <c r="F367" i="22"/>
  <c r="F368" i="22"/>
  <c r="F369" i="22"/>
  <c r="F370" i="22"/>
  <c r="F371" i="22"/>
  <c r="F372" i="22"/>
  <c r="F373" i="22"/>
  <c r="F374" i="22"/>
  <c r="F375" i="22"/>
  <c r="F376" i="22"/>
  <c r="F377" i="22"/>
  <c r="F378" i="22"/>
  <c r="F379" i="22"/>
  <c r="F380" i="22"/>
  <c r="F381" i="22"/>
  <c r="F382" i="22"/>
  <c r="F383" i="22"/>
  <c r="F384" i="22"/>
  <c r="F385" i="22"/>
  <c r="F386" i="22"/>
  <c r="F387" i="22"/>
  <c r="F388" i="22"/>
  <c r="F389" i="22"/>
  <c r="F390" i="22"/>
  <c r="F391" i="22"/>
  <c r="F392" i="22"/>
  <c r="F393" i="22"/>
  <c r="F394" i="22"/>
  <c r="F395" i="22"/>
  <c r="F396" i="22"/>
  <c r="F397" i="22"/>
  <c r="F398" i="22"/>
  <c r="F399" i="22"/>
  <c r="F400" i="22"/>
  <c r="F401" i="22"/>
  <c r="F402" i="22"/>
  <c r="F403" i="22"/>
  <c r="F404" i="22"/>
  <c r="F405" i="22"/>
  <c r="F406" i="22"/>
  <c r="F407" i="22"/>
  <c r="F408" i="22"/>
  <c r="F409" i="22"/>
  <c r="F410" i="22"/>
  <c r="F411" i="22"/>
  <c r="F412" i="22"/>
  <c r="F413" i="22"/>
  <c r="F414" i="22"/>
  <c r="F415" i="22"/>
  <c r="F416" i="22"/>
  <c r="F417" i="22"/>
  <c r="F418" i="22"/>
  <c r="F419" i="22"/>
  <c r="F420" i="22"/>
  <c r="F421" i="22"/>
  <c r="F422" i="22"/>
  <c r="F423" i="22"/>
  <c r="F424" i="22"/>
  <c r="F425" i="22"/>
  <c r="F426" i="22"/>
  <c r="F427" i="22"/>
  <c r="F428" i="22"/>
  <c r="F429" i="22"/>
  <c r="F430" i="22"/>
  <c r="F431" i="22"/>
  <c r="F432" i="22"/>
  <c r="F433" i="22"/>
  <c r="F434" i="22"/>
  <c r="F435" i="22"/>
  <c r="F436" i="22"/>
  <c r="F437" i="22"/>
  <c r="F438" i="22"/>
  <c r="F439" i="22"/>
  <c r="F440" i="22"/>
  <c r="F441" i="22"/>
  <c r="F442" i="22"/>
  <c r="F443" i="22"/>
  <c r="F444" i="22"/>
  <c r="F445" i="22"/>
  <c r="F446" i="22"/>
  <c r="F447" i="22"/>
  <c r="F448" i="22"/>
  <c r="F449" i="22"/>
  <c r="F450" i="22"/>
  <c r="F451" i="22"/>
  <c r="F452" i="22"/>
  <c r="F453" i="22"/>
  <c r="F454" i="22"/>
  <c r="F455" i="22"/>
  <c r="F456" i="22"/>
  <c r="F457" i="22"/>
  <c r="F458" i="22"/>
  <c r="F459" i="22"/>
  <c r="F460" i="22"/>
  <c r="F461" i="22"/>
  <c r="F462" i="22"/>
  <c r="F463" i="22"/>
  <c r="F464" i="22"/>
  <c r="F465" i="22"/>
  <c r="F466" i="22"/>
  <c r="F467" i="22"/>
  <c r="F468" i="22"/>
  <c r="F469" i="22"/>
  <c r="F470" i="22"/>
  <c r="F471" i="22"/>
  <c r="F472" i="22"/>
  <c r="F473" i="22"/>
  <c r="F474" i="22"/>
  <c r="F475" i="22"/>
  <c r="F476" i="22"/>
  <c r="F477" i="22"/>
  <c r="F478" i="22"/>
  <c r="F479" i="22"/>
  <c r="F480" i="22"/>
  <c r="F481" i="22"/>
  <c r="F482" i="22"/>
  <c r="F483" i="22"/>
  <c r="F484" i="22"/>
  <c r="F485" i="22"/>
  <c r="F486" i="22"/>
  <c r="F487" i="22"/>
  <c r="F488" i="22"/>
  <c r="F489" i="22"/>
  <c r="F490" i="22"/>
  <c r="F491" i="22"/>
  <c r="F492" i="22"/>
  <c r="F493" i="22"/>
  <c r="F494" i="22"/>
  <c r="F495" i="22"/>
  <c r="F496" i="22"/>
  <c r="F497" i="22"/>
  <c r="F498" i="22"/>
  <c r="F499" i="22"/>
  <c r="F500" i="22"/>
  <c r="F501" i="22"/>
  <c r="F502" i="22"/>
  <c r="F503" i="22"/>
  <c r="F504" i="22"/>
  <c r="F505" i="22"/>
  <c r="F506" i="22"/>
  <c r="F507" i="22"/>
  <c r="F508" i="22"/>
  <c r="F509" i="22"/>
  <c r="F510" i="22"/>
  <c r="F511" i="22"/>
  <c r="F512" i="22"/>
  <c r="F513" i="22"/>
  <c r="F514" i="22"/>
  <c r="F515" i="22"/>
  <c r="F516" i="22"/>
  <c r="F517" i="22"/>
  <c r="F518" i="22"/>
  <c r="F519" i="22"/>
  <c r="F520" i="22"/>
  <c r="F521" i="22"/>
  <c r="F522" i="22"/>
  <c r="F523" i="22"/>
  <c r="F524" i="22"/>
  <c r="F525" i="22"/>
  <c r="F526" i="22"/>
  <c r="F527" i="22"/>
  <c r="F528" i="22"/>
  <c r="F529" i="22"/>
  <c r="F530" i="22"/>
  <c r="F531" i="22"/>
  <c r="F532" i="22"/>
  <c r="F533" i="22"/>
  <c r="F534" i="22"/>
  <c r="F535" i="22"/>
  <c r="F536" i="22"/>
  <c r="F537" i="22"/>
  <c r="F538" i="22"/>
  <c r="F539" i="22"/>
  <c r="F540" i="22"/>
  <c r="F541" i="22"/>
  <c r="F542" i="22"/>
  <c r="F543" i="22"/>
  <c r="F544" i="22"/>
  <c r="F545" i="22"/>
  <c r="F546" i="22"/>
  <c r="F547" i="22"/>
  <c r="F548" i="22"/>
  <c r="F549" i="22"/>
  <c r="F550" i="22"/>
  <c r="F551" i="22"/>
  <c r="F552" i="22"/>
  <c r="F553" i="22"/>
  <c r="F554" i="22"/>
  <c r="F555" i="22"/>
  <c r="F556" i="22"/>
  <c r="F557" i="22"/>
  <c r="F558" i="22"/>
  <c r="F559" i="22"/>
  <c r="F560" i="22"/>
  <c r="F561" i="22"/>
  <c r="F562" i="22"/>
  <c r="F563" i="22"/>
  <c r="F564" i="22"/>
  <c r="F565" i="22"/>
  <c r="F566" i="22"/>
  <c r="F286" i="22" l="1"/>
  <c r="F287" i="22"/>
  <c r="F288" i="22"/>
  <c r="F289" i="22"/>
  <c r="F290" i="22"/>
  <c r="F291" i="22"/>
  <c r="F292" i="22"/>
  <c r="F293" i="22"/>
  <c r="C1921" i="1" l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F236" i="22" l="1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53" i="22"/>
  <c r="F254" i="22"/>
  <c r="F255" i="22"/>
  <c r="F256" i="22"/>
  <c r="F257" i="22"/>
  <c r="F258" i="22"/>
  <c r="F259" i="22"/>
  <c r="F260" i="22"/>
  <c r="F261" i="22"/>
  <c r="F262" i="22"/>
  <c r="F263" i="22"/>
  <c r="F264" i="22"/>
  <c r="F265" i="22"/>
  <c r="F266" i="22"/>
  <c r="F267" i="22"/>
  <c r="F268" i="22"/>
  <c r="F269" i="22"/>
  <c r="F270" i="22"/>
  <c r="F271" i="22"/>
  <c r="F272" i="22"/>
  <c r="F273" i="22"/>
  <c r="F274" i="22"/>
  <c r="F275" i="22"/>
  <c r="F276" i="22"/>
  <c r="F277" i="22"/>
  <c r="F278" i="22"/>
  <c r="F279" i="22"/>
  <c r="F280" i="22"/>
  <c r="F281" i="22"/>
  <c r="F282" i="22"/>
  <c r="F283" i="22"/>
  <c r="F284" i="22"/>
  <c r="F285" i="22"/>
  <c r="F235" i="22" l="1"/>
  <c r="F234" i="22" l="1"/>
  <c r="C1841" i="1" l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F233" i="22" l="1"/>
  <c r="F232" i="22"/>
  <c r="F221" i="22" l="1"/>
  <c r="F222" i="22"/>
  <c r="F223" i="22"/>
  <c r="F224" i="22"/>
  <c r="F225" i="22"/>
  <c r="F226" i="22"/>
  <c r="F227" i="22"/>
  <c r="F228" i="22"/>
  <c r="F229" i="22"/>
  <c r="F230" i="22"/>
  <c r="F231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194" i="22" l="1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193" i="22"/>
  <c r="F192" i="22" l="1"/>
  <c r="F191" i="22" l="1"/>
  <c r="C1821" i="1" l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J1785" i="1"/>
  <c r="F183" i="22" l="1"/>
  <c r="F184" i="22"/>
  <c r="F185" i="22"/>
  <c r="F186" i="22"/>
  <c r="F187" i="22"/>
  <c r="F188" i="22"/>
  <c r="F189" i="22"/>
  <c r="F190" i="22"/>
  <c r="F175" i="22"/>
  <c r="F176" i="22"/>
  <c r="F177" i="22"/>
  <c r="F178" i="22"/>
  <c r="F179" i="22"/>
  <c r="F180" i="22"/>
  <c r="F181" i="22"/>
  <c r="F182" i="22"/>
  <c r="F168" i="22"/>
  <c r="F169" i="22"/>
  <c r="F170" i="22"/>
  <c r="F171" i="22"/>
  <c r="F172" i="22"/>
  <c r="F173" i="22"/>
  <c r="F174" i="22"/>
  <c r="F167" i="22"/>
  <c r="C1741" i="1" l="1"/>
  <c r="C1740" i="1"/>
  <c r="F166" i="22" l="1"/>
  <c r="F3" i="22" l="1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2" i="22"/>
  <c r="C1726" i="1" l="1"/>
  <c r="C1725" i="1"/>
  <c r="C1724" i="1"/>
  <c r="B1718" i="1"/>
  <c r="B1719" i="1" s="1"/>
  <c r="C1717" i="1"/>
  <c r="B1711" i="1"/>
  <c r="C1711" i="1" s="1"/>
  <c r="C1710" i="1"/>
  <c r="B1705" i="1"/>
  <c r="B1706" i="1" s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B1720" i="1" l="1"/>
  <c r="C1720" i="1" s="1"/>
  <c r="C1719" i="1"/>
  <c r="B1707" i="1"/>
  <c r="C1707" i="1" s="1"/>
  <c r="C1706" i="1"/>
  <c r="C1705" i="1"/>
  <c r="C1718" i="1"/>
  <c r="B1712" i="1"/>
  <c r="B1708" i="1" l="1"/>
  <c r="B1709" i="1" s="1"/>
  <c r="C1709" i="1" s="1"/>
  <c r="B1721" i="1"/>
  <c r="B1722" i="1" s="1"/>
  <c r="B1713" i="1"/>
  <c r="C1712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1" i="1" l="1"/>
  <c r="C1708" i="1"/>
  <c r="B1723" i="1"/>
  <c r="C1723" i="1" s="1"/>
  <c r="C1722" i="1"/>
  <c r="B1714" i="1"/>
  <c r="C1713" i="1"/>
  <c r="C1714" i="1" l="1"/>
  <c r="B1715" i="1"/>
  <c r="B1716" i="1" l="1"/>
  <c r="C1716" i="1" s="1"/>
  <c r="C1715" i="1"/>
  <c r="B1675" i="1" l="1"/>
  <c r="B1676" i="1" s="1"/>
  <c r="C1674" i="1"/>
  <c r="B1652" i="1"/>
  <c r="B1653" i="1" s="1"/>
  <c r="C1651" i="1"/>
  <c r="C1650" i="1"/>
  <c r="C1649" i="1"/>
  <c r="J1648" i="1"/>
  <c r="C1648" i="1"/>
  <c r="J1647" i="1"/>
  <c r="C1647" i="1"/>
  <c r="C1646" i="1"/>
  <c r="C1645" i="1"/>
  <c r="C1644" i="1"/>
  <c r="C1643" i="1"/>
  <c r="C1642" i="1"/>
  <c r="C1641" i="1"/>
  <c r="C1640" i="1"/>
  <c r="B1677" i="1" l="1"/>
  <c r="C1676" i="1"/>
  <c r="B1654" i="1"/>
  <c r="C1653" i="1"/>
  <c r="C1675" i="1"/>
  <c r="C1652" i="1"/>
  <c r="B1591" i="1"/>
  <c r="B1592" i="1" s="1"/>
  <c r="C1590" i="1"/>
  <c r="J1589" i="1"/>
  <c r="C1589" i="1"/>
  <c r="B1582" i="1"/>
  <c r="B1583" i="1" s="1"/>
  <c r="C1581" i="1"/>
  <c r="C1580" i="1"/>
  <c r="B1568" i="1"/>
  <c r="C1568" i="1" s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B1477" i="1"/>
  <c r="B1478" i="1" s="1"/>
  <c r="B1479" i="1" s="1"/>
  <c r="C1476" i="1"/>
  <c r="B1427" i="1"/>
  <c r="B1428" i="1" s="1"/>
  <c r="C1426" i="1"/>
  <c r="B1569" i="1" l="1"/>
  <c r="B1570" i="1" s="1"/>
  <c r="C1570" i="1" s="1"/>
  <c r="C1582" i="1"/>
  <c r="C1477" i="1"/>
  <c r="C1654" i="1"/>
  <c r="B1655" i="1"/>
  <c r="C1591" i="1"/>
  <c r="C1677" i="1"/>
  <c r="B1678" i="1"/>
  <c r="B1584" i="1"/>
  <c r="C1583" i="1"/>
  <c r="B1480" i="1"/>
  <c r="C1479" i="1"/>
  <c r="B1593" i="1"/>
  <c r="C1592" i="1"/>
  <c r="B1429" i="1"/>
  <c r="C1428" i="1"/>
  <c r="C1427" i="1"/>
  <c r="C1478" i="1"/>
  <c r="B1571" i="1" l="1"/>
  <c r="B1572" i="1" s="1"/>
  <c r="C1569" i="1"/>
  <c r="B1679" i="1"/>
  <c r="C1678" i="1"/>
  <c r="B1656" i="1"/>
  <c r="C1655" i="1"/>
  <c r="B1481" i="1"/>
  <c r="C1480" i="1"/>
  <c r="B1430" i="1"/>
  <c r="C1429" i="1"/>
  <c r="B1585" i="1"/>
  <c r="C1584" i="1"/>
  <c r="B1594" i="1"/>
  <c r="C1593" i="1"/>
  <c r="C1571" i="1" l="1"/>
  <c r="B1657" i="1"/>
  <c r="C1656" i="1"/>
  <c r="B1680" i="1"/>
  <c r="C1679" i="1"/>
  <c r="B1586" i="1"/>
  <c r="C1585" i="1"/>
  <c r="B1431" i="1"/>
  <c r="C1430" i="1"/>
  <c r="B1482" i="1"/>
  <c r="C1481" i="1"/>
  <c r="B1595" i="1"/>
  <c r="C1594" i="1"/>
  <c r="B1573" i="1"/>
  <c r="C1572" i="1"/>
  <c r="B1681" i="1" l="1"/>
  <c r="C1680" i="1"/>
  <c r="B1658" i="1"/>
  <c r="C1657" i="1"/>
  <c r="B1483" i="1"/>
  <c r="C1482" i="1"/>
  <c r="B1574" i="1"/>
  <c r="C1573" i="1"/>
  <c r="B1432" i="1"/>
  <c r="C1431" i="1"/>
  <c r="C1595" i="1"/>
  <c r="B1596" i="1"/>
  <c r="B1587" i="1"/>
  <c r="C1586" i="1"/>
  <c r="C1658" i="1" l="1"/>
  <c r="B1659" i="1"/>
  <c r="C1681" i="1"/>
  <c r="B1682" i="1"/>
  <c r="B1433" i="1"/>
  <c r="C1432" i="1"/>
  <c r="B1575" i="1"/>
  <c r="C1574" i="1"/>
  <c r="B1588" i="1"/>
  <c r="C1588" i="1" s="1"/>
  <c r="C1587" i="1"/>
  <c r="B1597" i="1"/>
  <c r="C1596" i="1"/>
  <c r="B1484" i="1"/>
  <c r="C1483" i="1"/>
  <c r="B1683" i="1" l="1"/>
  <c r="C1682" i="1"/>
  <c r="B1660" i="1"/>
  <c r="C1659" i="1"/>
  <c r="B1485" i="1"/>
  <c r="C1484" i="1"/>
  <c r="B1576" i="1"/>
  <c r="C1575" i="1"/>
  <c r="B1598" i="1"/>
  <c r="C1597" i="1"/>
  <c r="B1434" i="1"/>
  <c r="C1433" i="1"/>
  <c r="B1661" i="1" l="1"/>
  <c r="C1660" i="1"/>
  <c r="B1684" i="1"/>
  <c r="C1683" i="1"/>
  <c r="B1599" i="1"/>
  <c r="C1598" i="1"/>
  <c r="B1577" i="1"/>
  <c r="C1576" i="1"/>
  <c r="C1485" i="1"/>
  <c r="B1486" i="1"/>
  <c r="B1435" i="1"/>
  <c r="C1434" i="1"/>
  <c r="B1685" i="1" l="1"/>
  <c r="C1685" i="1" s="1"/>
  <c r="C1684" i="1"/>
  <c r="C1661" i="1"/>
  <c r="B1662" i="1"/>
  <c r="B1487" i="1"/>
  <c r="C1486" i="1"/>
  <c r="B1578" i="1"/>
  <c r="C1577" i="1"/>
  <c r="B1436" i="1"/>
  <c r="C1435" i="1"/>
  <c r="C1599" i="1"/>
  <c r="B1600" i="1"/>
  <c r="C1662" i="1" l="1"/>
  <c r="B1663" i="1"/>
  <c r="B1437" i="1"/>
  <c r="C1436" i="1"/>
  <c r="B1579" i="1"/>
  <c r="C1579" i="1" s="1"/>
  <c r="C1578" i="1"/>
  <c r="B1488" i="1"/>
  <c r="C1487" i="1"/>
  <c r="B1601" i="1"/>
  <c r="C1600" i="1"/>
  <c r="B1664" i="1" l="1"/>
  <c r="C1663" i="1"/>
  <c r="B1602" i="1"/>
  <c r="C1601" i="1"/>
  <c r="B1489" i="1"/>
  <c r="C1488" i="1"/>
  <c r="B1438" i="1"/>
  <c r="C1437" i="1"/>
  <c r="B1665" i="1" l="1"/>
  <c r="C1664" i="1"/>
  <c r="B1439" i="1"/>
  <c r="C1438" i="1"/>
  <c r="B1490" i="1"/>
  <c r="C1489" i="1"/>
  <c r="B1603" i="1"/>
  <c r="C1602" i="1"/>
  <c r="B1666" i="1" l="1"/>
  <c r="C1665" i="1"/>
  <c r="C1603" i="1"/>
  <c r="B1604" i="1"/>
  <c r="B1491" i="1"/>
  <c r="C1490" i="1"/>
  <c r="B1440" i="1"/>
  <c r="C1439" i="1"/>
  <c r="C1666" i="1" l="1"/>
  <c r="B1667" i="1"/>
  <c r="B1441" i="1"/>
  <c r="C1440" i="1"/>
  <c r="B1492" i="1"/>
  <c r="C1491" i="1"/>
  <c r="B1605" i="1"/>
  <c r="C1604" i="1"/>
  <c r="B1668" i="1" l="1"/>
  <c r="C1667" i="1"/>
  <c r="B1606" i="1"/>
  <c r="C1605" i="1"/>
  <c r="B1493" i="1"/>
  <c r="C1492" i="1"/>
  <c r="B1442" i="1"/>
  <c r="C1441" i="1"/>
  <c r="B1669" i="1" l="1"/>
  <c r="C1668" i="1"/>
  <c r="B1443" i="1"/>
  <c r="C1442" i="1"/>
  <c r="C1493" i="1"/>
  <c r="B1494" i="1"/>
  <c r="B1607" i="1"/>
  <c r="C1606" i="1"/>
  <c r="B1670" i="1" l="1"/>
  <c r="C1669" i="1"/>
  <c r="C1607" i="1"/>
  <c r="B1608" i="1"/>
  <c r="B1495" i="1"/>
  <c r="C1494" i="1"/>
  <c r="C1443" i="1"/>
  <c r="B1444" i="1"/>
  <c r="C1670" i="1" l="1"/>
  <c r="B1671" i="1"/>
  <c r="B1445" i="1"/>
  <c r="C1444" i="1"/>
  <c r="B1496" i="1"/>
  <c r="C1495" i="1"/>
  <c r="B1609" i="1"/>
  <c r="C1608" i="1"/>
  <c r="B1672" i="1" l="1"/>
  <c r="C1671" i="1"/>
  <c r="B1610" i="1"/>
  <c r="C1609" i="1"/>
  <c r="B1497" i="1"/>
  <c r="C1496" i="1"/>
  <c r="B1446" i="1"/>
  <c r="C1445" i="1"/>
  <c r="B1673" i="1" l="1"/>
  <c r="C1673" i="1" s="1"/>
  <c r="C1672" i="1"/>
  <c r="B1447" i="1"/>
  <c r="C1446" i="1"/>
  <c r="C1497" i="1"/>
  <c r="B1498" i="1"/>
  <c r="B1611" i="1"/>
  <c r="C1610" i="1"/>
  <c r="C1611" i="1" l="1"/>
  <c r="B1612" i="1"/>
  <c r="B1499" i="1"/>
  <c r="C1498" i="1"/>
  <c r="B1448" i="1"/>
  <c r="C1447" i="1"/>
  <c r="B1449" i="1" l="1"/>
  <c r="C1448" i="1"/>
  <c r="B1500" i="1"/>
  <c r="C1499" i="1"/>
  <c r="B1613" i="1"/>
  <c r="C1612" i="1"/>
  <c r="B1614" i="1" l="1"/>
  <c r="C1613" i="1"/>
  <c r="B1501" i="1"/>
  <c r="C1500" i="1"/>
  <c r="B1450" i="1"/>
  <c r="C1449" i="1"/>
  <c r="B1451" i="1" l="1"/>
  <c r="C1450" i="1"/>
  <c r="C1501" i="1"/>
  <c r="B1502" i="1"/>
  <c r="B1615" i="1"/>
  <c r="C1614" i="1"/>
  <c r="C1615" i="1" l="1"/>
  <c r="B1616" i="1"/>
  <c r="B1503" i="1"/>
  <c r="C1502" i="1"/>
  <c r="C1451" i="1"/>
  <c r="B1452" i="1"/>
  <c r="B1453" i="1" l="1"/>
  <c r="C1452" i="1"/>
  <c r="B1504" i="1"/>
  <c r="C1503" i="1"/>
  <c r="B1617" i="1"/>
  <c r="C1616" i="1"/>
  <c r="B1618" i="1" l="1"/>
  <c r="C1617" i="1"/>
  <c r="B1505" i="1"/>
  <c r="C1504" i="1"/>
  <c r="B1454" i="1"/>
  <c r="C1453" i="1"/>
  <c r="B1455" i="1" l="1"/>
  <c r="C1454" i="1"/>
  <c r="C1505" i="1"/>
  <c r="B1506" i="1"/>
  <c r="B1619" i="1"/>
  <c r="C1618" i="1"/>
  <c r="C1619" i="1" l="1"/>
  <c r="B1620" i="1"/>
  <c r="B1507" i="1"/>
  <c r="C1506" i="1"/>
  <c r="B1456" i="1"/>
  <c r="C1455" i="1"/>
  <c r="B1457" i="1" l="1"/>
  <c r="C1456" i="1"/>
  <c r="B1508" i="1"/>
  <c r="C1507" i="1"/>
  <c r="B1621" i="1"/>
  <c r="C1620" i="1"/>
  <c r="B1622" i="1" l="1"/>
  <c r="C1621" i="1"/>
  <c r="B1509" i="1"/>
  <c r="C1508" i="1"/>
  <c r="C1457" i="1"/>
  <c r="B1458" i="1"/>
  <c r="B1459" i="1" l="1"/>
  <c r="C1458" i="1"/>
  <c r="C1509" i="1"/>
  <c r="B1510" i="1"/>
  <c r="B1623" i="1"/>
  <c r="C1622" i="1"/>
  <c r="C1623" i="1" l="1"/>
  <c r="B1624" i="1"/>
  <c r="B1511" i="1"/>
  <c r="C1510" i="1"/>
  <c r="C1459" i="1"/>
  <c r="B1460" i="1"/>
  <c r="C1460" i="1" l="1"/>
  <c r="B1461" i="1"/>
  <c r="B1512" i="1"/>
  <c r="C1511" i="1"/>
  <c r="B1625" i="1"/>
  <c r="C1624" i="1"/>
  <c r="B1626" i="1" l="1"/>
  <c r="C1625" i="1"/>
  <c r="B1513" i="1"/>
  <c r="C1512" i="1"/>
  <c r="B1462" i="1"/>
  <c r="C1461" i="1"/>
  <c r="B1463" i="1" l="1"/>
  <c r="C1462" i="1"/>
  <c r="C1513" i="1"/>
  <c r="B1514" i="1"/>
  <c r="B1627" i="1"/>
  <c r="C1626" i="1"/>
  <c r="C1627" i="1" l="1"/>
  <c r="B1628" i="1"/>
  <c r="B1515" i="1"/>
  <c r="C1514" i="1"/>
  <c r="B1464" i="1"/>
  <c r="C1463" i="1"/>
  <c r="B1465" i="1" l="1"/>
  <c r="C1464" i="1"/>
  <c r="B1516" i="1"/>
  <c r="C1515" i="1"/>
  <c r="B1629" i="1"/>
  <c r="C1628" i="1"/>
  <c r="C1425" i="1"/>
  <c r="J1422" i="1"/>
  <c r="C1422" i="1"/>
  <c r="J1421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B1371" i="1"/>
  <c r="B1372" i="1" s="1"/>
  <c r="B1373" i="1" s="1"/>
  <c r="C1370" i="1"/>
  <c r="B1340" i="1"/>
  <c r="C1340" i="1" s="1"/>
  <c r="C1339" i="1"/>
  <c r="B1309" i="1"/>
  <c r="B1310" i="1" s="1"/>
  <c r="C1308" i="1"/>
  <c r="B1630" i="1" l="1"/>
  <c r="C1629" i="1"/>
  <c r="B1517" i="1"/>
  <c r="C1516" i="1"/>
  <c r="B1466" i="1"/>
  <c r="C1465" i="1"/>
  <c r="B1341" i="1"/>
  <c r="C1341" i="1" s="1"/>
  <c r="C1371" i="1"/>
  <c r="C1309" i="1"/>
  <c r="B1374" i="1"/>
  <c r="C1373" i="1"/>
  <c r="C1310" i="1"/>
  <c r="B1311" i="1"/>
  <c r="C1372" i="1"/>
  <c r="C1466" i="1" l="1"/>
  <c r="B1467" i="1"/>
  <c r="C1517" i="1"/>
  <c r="B1518" i="1"/>
  <c r="B1631" i="1"/>
  <c r="C1630" i="1"/>
  <c r="B1342" i="1"/>
  <c r="C1342" i="1" s="1"/>
  <c r="B1312" i="1"/>
  <c r="C1311" i="1"/>
  <c r="B1375" i="1"/>
  <c r="C1374" i="1"/>
  <c r="B1343" i="1" l="1"/>
  <c r="C1343" i="1" s="1"/>
  <c r="C1631" i="1"/>
  <c r="B1632" i="1"/>
  <c r="B1519" i="1"/>
  <c r="C1518" i="1"/>
  <c r="C1467" i="1"/>
  <c r="B1468" i="1"/>
  <c r="C1375" i="1"/>
  <c r="B1376" i="1"/>
  <c r="B1313" i="1"/>
  <c r="C1312" i="1"/>
  <c r="B1344" i="1" l="1"/>
  <c r="B1345" i="1" s="1"/>
  <c r="C1468" i="1"/>
  <c r="B1469" i="1"/>
  <c r="B1520" i="1"/>
  <c r="C1519" i="1"/>
  <c r="B1633" i="1"/>
  <c r="C1632" i="1"/>
  <c r="B1314" i="1"/>
  <c r="C1313" i="1"/>
  <c r="B1377" i="1"/>
  <c r="C1376" i="1"/>
  <c r="C1344" i="1" l="1"/>
  <c r="B1634" i="1"/>
  <c r="C1633" i="1"/>
  <c r="B1521" i="1"/>
  <c r="C1520" i="1"/>
  <c r="B1470" i="1"/>
  <c r="C1469" i="1"/>
  <c r="B1346" i="1"/>
  <c r="C1345" i="1"/>
  <c r="B1315" i="1"/>
  <c r="C1314" i="1"/>
  <c r="B1378" i="1"/>
  <c r="C1377" i="1"/>
  <c r="B1471" i="1" l="1"/>
  <c r="C1470" i="1"/>
  <c r="C1521" i="1"/>
  <c r="B1522" i="1"/>
  <c r="B1635" i="1"/>
  <c r="C1634" i="1"/>
  <c r="C1346" i="1"/>
  <c r="B1347" i="1"/>
  <c r="B1379" i="1"/>
  <c r="C1378" i="1"/>
  <c r="B1316" i="1"/>
  <c r="C1315" i="1"/>
  <c r="C1635" i="1" l="1"/>
  <c r="B1636" i="1"/>
  <c r="B1523" i="1"/>
  <c r="C1522" i="1"/>
  <c r="B1472" i="1"/>
  <c r="C1471" i="1"/>
  <c r="C1347" i="1"/>
  <c r="B1348" i="1"/>
  <c r="B1317" i="1"/>
  <c r="C1316" i="1"/>
  <c r="B1380" i="1"/>
  <c r="C1379" i="1"/>
  <c r="B1473" i="1" l="1"/>
  <c r="C1472" i="1"/>
  <c r="B1524" i="1"/>
  <c r="C1523" i="1"/>
  <c r="B1637" i="1"/>
  <c r="C1636" i="1"/>
  <c r="B1349" i="1"/>
  <c r="C1348" i="1"/>
  <c r="B1381" i="1"/>
  <c r="C1380" i="1"/>
  <c r="B1318" i="1"/>
  <c r="C1317" i="1"/>
  <c r="B1638" i="1" l="1"/>
  <c r="C1637" i="1"/>
  <c r="B1525" i="1"/>
  <c r="C1525" i="1" s="1"/>
  <c r="C1524" i="1"/>
  <c r="B1474" i="1"/>
  <c r="C1473" i="1"/>
  <c r="B1350" i="1"/>
  <c r="C1349" i="1"/>
  <c r="C1318" i="1"/>
  <c r="B1319" i="1"/>
  <c r="B1382" i="1"/>
  <c r="C1381" i="1"/>
  <c r="B1475" i="1" l="1"/>
  <c r="C1475" i="1" s="1"/>
  <c r="C1474" i="1"/>
  <c r="B1639" i="1"/>
  <c r="C1639" i="1" s="1"/>
  <c r="C1638" i="1"/>
  <c r="C1350" i="1"/>
  <c r="B1351" i="1"/>
  <c r="B1383" i="1"/>
  <c r="C1382" i="1"/>
  <c r="B1320" i="1"/>
  <c r="C1319" i="1"/>
  <c r="B1352" i="1" l="1"/>
  <c r="C1351" i="1"/>
  <c r="B1321" i="1"/>
  <c r="C1320" i="1"/>
  <c r="B1384" i="1"/>
  <c r="C1383" i="1"/>
  <c r="B1353" i="1" l="1"/>
  <c r="C1352" i="1"/>
  <c r="B1385" i="1"/>
  <c r="C1384" i="1"/>
  <c r="B1322" i="1"/>
  <c r="C1321" i="1"/>
  <c r="B1354" i="1" l="1"/>
  <c r="C1353" i="1"/>
  <c r="B1323" i="1"/>
  <c r="C1322" i="1"/>
  <c r="B1386" i="1"/>
  <c r="C1385" i="1"/>
  <c r="C1354" i="1" l="1"/>
  <c r="B1355" i="1"/>
  <c r="B1387" i="1"/>
  <c r="C1386" i="1"/>
  <c r="B1324" i="1"/>
  <c r="C1323" i="1"/>
  <c r="C1355" i="1" l="1"/>
  <c r="B1356" i="1"/>
  <c r="B1325" i="1"/>
  <c r="C1324" i="1"/>
  <c r="B1388" i="1"/>
  <c r="C1387" i="1"/>
  <c r="B1357" i="1" l="1"/>
  <c r="C1356" i="1"/>
  <c r="B1389" i="1"/>
  <c r="C1388" i="1"/>
  <c r="B1326" i="1"/>
  <c r="C1325" i="1"/>
  <c r="B1358" i="1" l="1"/>
  <c r="C1357" i="1"/>
  <c r="C1326" i="1"/>
  <c r="B1327" i="1"/>
  <c r="B1390" i="1"/>
  <c r="C1389" i="1"/>
  <c r="C1358" i="1" l="1"/>
  <c r="B1359" i="1"/>
  <c r="B1391" i="1"/>
  <c r="C1390" i="1"/>
  <c r="B1328" i="1"/>
  <c r="C1327" i="1"/>
  <c r="C1359" i="1" l="1"/>
  <c r="B1360" i="1"/>
  <c r="B1329" i="1"/>
  <c r="C1328" i="1"/>
  <c r="B1392" i="1"/>
  <c r="C1391" i="1"/>
  <c r="B1361" i="1" l="1"/>
  <c r="C1360" i="1"/>
  <c r="B1393" i="1"/>
  <c r="C1392" i="1"/>
  <c r="B1330" i="1"/>
  <c r="C1329" i="1"/>
  <c r="B1362" i="1" l="1"/>
  <c r="C1361" i="1"/>
  <c r="C1330" i="1"/>
  <c r="B1331" i="1"/>
  <c r="B1394" i="1"/>
  <c r="C1393" i="1"/>
  <c r="C1362" i="1" l="1"/>
  <c r="B1363" i="1"/>
  <c r="B1395" i="1"/>
  <c r="C1394" i="1"/>
  <c r="B1332" i="1"/>
  <c r="C1331" i="1"/>
  <c r="C1363" i="1" l="1"/>
  <c r="B1364" i="1"/>
  <c r="B1333" i="1"/>
  <c r="C1332" i="1"/>
  <c r="B1396" i="1"/>
  <c r="C1395" i="1"/>
  <c r="B1365" i="1" l="1"/>
  <c r="C1364" i="1"/>
  <c r="B1397" i="1"/>
  <c r="C1396" i="1"/>
  <c r="B1334" i="1"/>
  <c r="C1333" i="1"/>
  <c r="B1366" i="1" l="1"/>
  <c r="C1365" i="1"/>
  <c r="C1334" i="1"/>
  <c r="B1335" i="1"/>
  <c r="B1398" i="1"/>
  <c r="C1397" i="1"/>
  <c r="B1367" i="1" l="1"/>
  <c r="C1366" i="1"/>
  <c r="B1399" i="1"/>
  <c r="C1398" i="1"/>
  <c r="B1336" i="1"/>
  <c r="C1335" i="1"/>
  <c r="B1368" i="1" l="1"/>
  <c r="C1367" i="1"/>
  <c r="B1337" i="1"/>
  <c r="C1336" i="1"/>
  <c r="B1400" i="1"/>
  <c r="C1400" i="1" s="1"/>
  <c r="C1399" i="1"/>
  <c r="B1369" i="1" l="1"/>
  <c r="C1369" i="1" s="1"/>
  <c r="C1368" i="1"/>
  <c r="B1338" i="1"/>
  <c r="C1338" i="1" s="1"/>
  <c r="C1337" i="1"/>
  <c r="J1307" i="1"/>
  <c r="C1307" i="1"/>
  <c r="J1306" i="1"/>
  <c r="C1306" i="1"/>
  <c r="J1305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J1109" i="1" l="1"/>
  <c r="C1109" i="1"/>
  <c r="J1108" i="1"/>
  <c r="C1108" i="1"/>
  <c r="C1107" i="1" l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 l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J997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 l="1"/>
  <c r="C931" i="1"/>
  <c r="C930" i="1"/>
  <c r="C929" i="1"/>
  <c r="C928" i="1"/>
  <c r="C927" i="1"/>
  <c r="J926" i="1"/>
  <c r="C926" i="1"/>
  <c r="C925" i="1"/>
  <c r="C924" i="1"/>
  <c r="C923" i="1"/>
  <c r="C922" i="1"/>
  <c r="C921" i="1"/>
  <c r="C920" i="1"/>
  <c r="J919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 l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J650" i="1" l="1"/>
  <c r="C650" i="1"/>
  <c r="C649" i="1"/>
  <c r="C648" i="1"/>
  <c r="C647" i="1"/>
  <c r="C646" i="1"/>
  <c r="J645" i="1"/>
  <c r="C645" i="1"/>
  <c r="C644" i="1"/>
  <c r="C643" i="1"/>
  <c r="C642" i="1"/>
  <c r="C641" i="1"/>
  <c r="J640" i="1"/>
  <c r="C640" i="1"/>
  <c r="C639" i="1"/>
  <c r="C638" i="1"/>
  <c r="C637" i="1"/>
  <c r="C636" i="1"/>
  <c r="C635" i="1"/>
  <c r="J634" i="1" l="1"/>
  <c r="C634" i="1"/>
  <c r="C633" i="1"/>
  <c r="C632" i="1"/>
  <c r="C631" i="1"/>
  <c r="C630" i="1"/>
  <c r="C629" i="1"/>
  <c r="J628" i="1"/>
  <c r="C628" i="1"/>
  <c r="C627" i="1"/>
  <c r="C626" i="1"/>
  <c r="C625" i="1"/>
  <c r="C624" i="1"/>
  <c r="J623" i="1"/>
  <c r="C623" i="1"/>
  <c r="J622" i="1"/>
  <c r="C622" i="1"/>
  <c r="C621" i="1"/>
  <c r="C620" i="1"/>
  <c r="C619" i="1"/>
  <c r="C618" i="1"/>
  <c r="J617" i="1"/>
  <c r="C617" i="1"/>
  <c r="C616" i="1"/>
  <c r="C615" i="1"/>
  <c r="C614" i="1"/>
  <c r="C613" i="1"/>
  <c r="J612" i="1"/>
  <c r="C612" i="1"/>
  <c r="C611" i="1"/>
  <c r="C610" i="1"/>
  <c r="C609" i="1"/>
  <c r="C608" i="1"/>
  <c r="J607" i="1"/>
  <c r="C607" i="1"/>
  <c r="C606" i="1"/>
  <c r="C605" i="1"/>
  <c r="C604" i="1"/>
  <c r="C603" i="1"/>
  <c r="J602" i="1"/>
  <c r="C602" i="1"/>
  <c r="C601" i="1"/>
  <c r="C600" i="1"/>
  <c r="C599" i="1"/>
  <c r="C598" i="1"/>
  <c r="J597" i="1"/>
  <c r="C597" i="1"/>
  <c r="C596" i="1"/>
  <c r="C595" i="1"/>
  <c r="C594" i="1"/>
  <c r="C593" i="1"/>
  <c r="J592" i="1"/>
  <c r="C592" i="1"/>
  <c r="C591" i="1"/>
  <c r="C590" i="1"/>
  <c r="C589" i="1"/>
  <c r="C588" i="1"/>
  <c r="J587" i="1" l="1"/>
  <c r="C587" i="1"/>
  <c r="J586" i="1"/>
  <c r="C586" i="1"/>
  <c r="C585" i="1"/>
  <c r="C584" i="1"/>
  <c r="C583" i="1"/>
  <c r="C582" i="1"/>
  <c r="J581" i="1"/>
  <c r="C581" i="1"/>
  <c r="C580" i="1"/>
  <c r="C579" i="1"/>
  <c r="C578" i="1"/>
  <c r="C577" i="1"/>
  <c r="J576" i="1"/>
  <c r="C576" i="1"/>
  <c r="C575" i="1"/>
  <c r="C574" i="1"/>
  <c r="C573" i="1"/>
  <c r="C572" i="1"/>
  <c r="J571" i="1"/>
  <c r="C571" i="1"/>
  <c r="C570" i="1"/>
  <c r="C569" i="1"/>
  <c r="C568" i="1"/>
  <c r="C567" i="1"/>
  <c r="J566" i="1"/>
  <c r="C566" i="1"/>
  <c r="C565" i="1"/>
  <c r="C564" i="1"/>
  <c r="C563" i="1"/>
  <c r="C562" i="1"/>
  <c r="J561" i="1"/>
  <c r="C561" i="1"/>
  <c r="C560" i="1"/>
  <c r="C559" i="1"/>
  <c r="C558" i="1"/>
  <c r="C557" i="1"/>
  <c r="J556" i="1"/>
  <c r="C556" i="1"/>
  <c r="C555" i="1"/>
  <c r="C554" i="1"/>
  <c r="C553" i="1"/>
  <c r="C552" i="1"/>
  <c r="J551" i="1"/>
  <c r="C551" i="1"/>
  <c r="J550" i="1"/>
  <c r="C550" i="1"/>
  <c r="J549" i="1"/>
  <c r="C549" i="1"/>
  <c r="C548" i="1"/>
  <c r="C547" i="1"/>
  <c r="C546" i="1"/>
  <c r="C545" i="1"/>
  <c r="J544" i="1"/>
  <c r="C544" i="1"/>
  <c r="J543" i="1"/>
  <c r="C543" i="1"/>
  <c r="J542" i="1"/>
  <c r="C542" i="1"/>
  <c r="C541" i="1"/>
  <c r="C540" i="1"/>
  <c r="C539" i="1"/>
  <c r="C538" i="1"/>
  <c r="J537" i="1"/>
  <c r="C537" i="1"/>
  <c r="C536" i="1"/>
  <c r="C535" i="1"/>
  <c r="C534" i="1"/>
  <c r="C533" i="1"/>
  <c r="J532" i="1"/>
  <c r="C532" i="1"/>
  <c r="C531" i="1"/>
  <c r="C530" i="1"/>
  <c r="C529" i="1"/>
  <c r="C528" i="1"/>
  <c r="J527" i="1"/>
  <c r="C527" i="1"/>
  <c r="J526" i="1"/>
  <c r="C526" i="1"/>
  <c r="J525" i="1"/>
  <c r="C525" i="1"/>
  <c r="J524" i="1"/>
  <c r="C524" i="1"/>
  <c r="C523" i="1"/>
  <c r="C522" i="1"/>
  <c r="C521" i="1"/>
  <c r="C520" i="1"/>
  <c r="J519" i="1"/>
  <c r="C519" i="1"/>
  <c r="C518" i="1"/>
  <c r="C517" i="1"/>
  <c r="C516" i="1"/>
  <c r="J515" i="1"/>
  <c r="C515" i="1"/>
  <c r="C514" i="1"/>
  <c r="C513" i="1"/>
  <c r="C512" i="1"/>
  <c r="C511" i="1"/>
  <c r="J510" i="1"/>
  <c r="C510" i="1"/>
  <c r="C509" i="1"/>
  <c r="C508" i="1"/>
  <c r="C507" i="1"/>
  <c r="C506" i="1"/>
  <c r="J505" i="1"/>
  <c r="C505" i="1"/>
  <c r="J504" i="1"/>
  <c r="C504" i="1"/>
  <c r="J503" i="1"/>
  <c r="C503" i="1"/>
  <c r="C502" i="1"/>
  <c r="C501" i="1"/>
  <c r="C500" i="1"/>
  <c r="C499" i="1"/>
  <c r="J498" i="1" l="1"/>
  <c r="C498" i="1"/>
  <c r="J497" i="1"/>
  <c r="C497" i="1"/>
  <c r="J496" i="1"/>
  <c r="C496" i="1"/>
  <c r="C495" i="1"/>
  <c r="C494" i="1"/>
  <c r="C493" i="1"/>
  <c r="C492" i="1"/>
  <c r="J491" i="1"/>
  <c r="C491" i="1"/>
  <c r="C490" i="1"/>
  <c r="C489" i="1"/>
  <c r="C488" i="1"/>
  <c r="C487" i="1"/>
  <c r="J486" i="1"/>
  <c r="C486" i="1"/>
  <c r="J485" i="1"/>
  <c r="C485" i="1"/>
  <c r="C484" i="1"/>
  <c r="C483" i="1"/>
  <c r="C482" i="1"/>
  <c r="C481" i="1"/>
  <c r="J480" i="1"/>
  <c r="C480" i="1"/>
  <c r="J479" i="1"/>
  <c r="C479" i="1"/>
  <c r="J478" i="1"/>
  <c r="C478" i="1"/>
  <c r="J477" i="1"/>
  <c r="C477" i="1"/>
  <c r="C476" i="1"/>
  <c r="C475" i="1"/>
  <c r="C474" i="1"/>
  <c r="C473" i="1"/>
  <c r="J472" i="1"/>
  <c r="C472" i="1"/>
  <c r="C471" i="1"/>
  <c r="C470" i="1"/>
  <c r="C469" i="1"/>
  <c r="C468" i="1"/>
  <c r="J467" i="1"/>
  <c r="C467" i="1"/>
  <c r="C466" i="1"/>
  <c r="C465" i="1"/>
  <c r="C464" i="1"/>
  <c r="C463" i="1"/>
  <c r="J462" i="1" l="1"/>
  <c r="C462" i="1"/>
  <c r="C461" i="1"/>
  <c r="C460" i="1"/>
  <c r="C459" i="1"/>
  <c r="C458" i="1"/>
  <c r="J457" i="1"/>
  <c r="C457" i="1"/>
  <c r="C456" i="1"/>
  <c r="C455" i="1"/>
  <c r="C454" i="1"/>
  <c r="C453" i="1"/>
  <c r="J452" i="1"/>
  <c r="C452" i="1"/>
  <c r="C451" i="1"/>
  <c r="C450" i="1"/>
  <c r="C449" i="1"/>
  <c r="C448" i="1"/>
  <c r="J447" i="1"/>
  <c r="C447" i="1"/>
  <c r="J446" i="1"/>
  <c r="C446" i="1"/>
  <c r="J445" i="1"/>
  <c r="C445" i="1"/>
  <c r="J444" i="1"/>
  <c r="C444" i="1"/>
  <c r="J443" i="1"/>
  <c r="C443" i="1"/>
  <c r="C442" i="1"/>
  <c r="C441" i="1"/>
  <c r="C440" i="1"/>
  <c r="C439" i="1"/>
  <c r="J438" i="1"/>
  <c r="C438" i="1"/>
  <c r="J437" i="1"/>
  <c r="C437" i="1"/>
  <c r="J436" i="1"/>
  <c r="C436" i="1"/>
  <c r="J435" i="1"/>
  <c r="C435" i="1"/>
  <c r="C434" i="1"/>
  <c r="C433" i="1"/>
  <c r="C432" i="1"/>
  <c r="C431" i="1"/>
  <c r="J430" i="1"/>
  <c r="C430" i="1"/>
  <c r="C429" i="1"/>
  <c r="C428" i="1"/>
  <c r="C427" i="1"/>
  <c r="C426" i="1"/>
  <c r="J425" i="1"/>
  <c r="C425" i="1"/>
  <c r="J424" i="1"/>
  <c r="C424" i="1"/>
  <c r="J423" i="1"/>
  <c r="C423" i="1"/>
  <c r="J422" i="1"/>
  <c r="C422" i="1"/>
  <c r="J421" i="1"/>
  <c r="C421" i="1"/>
  <c r="J420" i="1"/>
  <c r="C420" i="1"/>
  <c r="C419" i="1"/>
  <c r="C418" i="1"/>
  <c r="C417" i="1"/>
  <c r="C416" i="1"/>
  <c r="J415" i="1" l="1"/>
  <c r="C415" i="1"/>
  <c r="J414" i="1"/>
  <c r="C414" i="1"/>
  <c r="J413" i="1"/>
  <c r="C413" i="1"/>
  <c r="J412" i="1"/>
  <c r="C412" i="1"/>
  <c r="J411" i="1"/>
  <c r="C411" i="1"/>
  <c r="J410" i="1"/>
  <c r="C410" i="1"/>
  <c r="J409" i="1"/>
  <c r="C409" i="1"/>
  <c r="J408" i="1"/>
  <c r="C408" i="1"/>
  <c r="C407" i="1"/>
  <c r="C406" i="1"/>
  <c r="C405" i="1"/>
  <c r="C404" i="1"/>
  <c r="C374" i="1" l="1"/>
  <c r="J393" i="1"/>
  <c r="C393" i="1"/>
  <c r="J392" i="1"/>
  <c r="C392" i="1"/>
  <c r="J391" i="1"/>
  <c r="C391" i="1"/>
  <c r="J390" i="1"/>
  <c r="C390" i="1"/>
  <c r="J389" i="1"/>
  <c r="C389" i="1"/>
  <c r="J388" i="1"/>
  <c r="C388" i="1"/>
  <c r="J387" i="1"/>
  <c r="C387" i="1"/>
  <c r="J386" i="1"/>
  <c r="C386" i="1"/>
  <c r="J385" i="1"/>
  <c r="C385" i="1"/>
  <c r="J403" i="1" l="1"/>
  <c r="C403" i="1"/>
  <c r="C402" i="1"/>
  <c r="C401" i="1"/>
  <c r="C400" i="1"/>
  <c r="C399" i="1"/>
  <c r="J398" i="1"/>
  <c r="C398" i="1"/>
  <c r="C397" i="1"/>
  <c r="C396" i="1"/>
  <c r="C395" i="1"/>
  <c r="C394" i="1"/>
  <c r="J384" i="1"/>
  <c r="C384" i="1"/>
  <c r="C383" i="1"/>
  <c r="C382" i="1"/>
  <c r="C381" i="1"/>
  <c r="C380" i="1"/>
  <c r="J379" i="1"/>
  <c r="C379" i="1"/>
  <c r="C378" i="1"/>
  <c r="C377" i="1"/>
  <c r="C376" i="1"/>
  <c r="C375" i="1"/>
  <c r="J373" i="1"/>
  <c r="C373" i="1"/>
  <c r="C372" i="1"/>
  <c r="C371" i="1"/>
  <c r="C370" i="1"/>
  <c r="C369" i="1"/>
  <c r="J368" i="1"/>
  <c r="C368" i="1"/>
  <c r="C367" i="1"/>
  <c r="C366" i="1"/>
  <c r="C365" i="1"/>
  <c r="C364" i="1"/>
  <c r="J363" i="1" l="1"/>
  <c r="C363" i="1"/>
  <c r="C362" i="1"/>
  <c r="C361" i="1"/>
  <c r="C360" i="1"/>
  <c r="C359" i="1"/>
  <c r="J358" i="1" l="1"/>
  <c r="C358" i="1"/>
  <c r="C357" i="1"/>
  <c r="C356" i="1"/>
  <c r="C355" i="1"/>
  <c r="C354" i="1"/>
  <c r="J353" i="1"/>
  <c r="C353" i="1"/>
  <c r="C352" i="1"/>
  <c r="C351" i="1"/>
  <c r="C350" i="1"/>
  <c r="C349" i="1"/>
  <c r="J348" i="1"/>
  <c r="C348" i="1"/>
  <c r="C347" i="1"/>
  <c r="C346" i="1"/>
  <c r="C345" i="1"/>
  <c r="C344" i="1"/>
  <c r="J343" i="1"/>
  <c r="C343" i="1"/>
  <c r="C342" i="1"/>
  <c r="C341" i="1"/>
  <c r="C340" i="1"/>
  <c r="C339" i="1"/>
  <c r="J338" i="1" l="1"/>
  <c r="C338" i="1"/>
  <c r="C337" i="1"/>
  <c r="C336" i="1"/>
  <c r="C335" i="1"/>
  <c r="C334" i="1"/>
  <c r="J333" i="1"/>
  <c r="C333" i="1"/>
  <c r="C332" i="1"/>
  <c r="C331" i="1"/>
  <c r="C330" i="1"/>
  <c r="C329" i="1"/>
  <c r="J328" i="1" l="1"/>
  <c r="C328" i="1"/>
  <c r="C327" i="1"/>
  <c r="C326" i="1"/>
  <c r="C325" i="1"/>
  <c r="C324" i="1"/>
  <c r="J323" i="1"/>
  <c r="C323" i="1"/>
  <c r="C322" i="1"/>
  <c r="C321" i="1"/>
  <c r="C320" i="1"/>
  <c r="C319" i="1"/>
  <c r="J318" i="1"/>
  <c r="C318" i="1"/>
  <c r="C317" i="1"/>
  <c r="C316" i="1"/>
  <c r="C315" i="1"/>
  <c r="C314" i="1"/>
  <c r="J313" i="1"/>
  <c r="C313" i="1"/>
  <c r="C312" i="1"/>
  <c r="C311" i="1"/>
  <c r="C310" i="1"/>
  <c r="C309" i="1"/>
  <c r="J308" i="1" l="1"/>
  <c r="C308" i="1"/>
  <c r="C307" i="1"/>
  <c r="C306" i="1"/>
  <c r="C305" i="1"/>
  <c r="C304" i="1"/>
  <c r="J303" i="1"/>
  <c r="C303" i="1"/>
  <c r="C302" i="1"/>
  <c r="C301" i="1"/>
  <c r="C300" i="1"/>
  <c r="C299" i="1"/>
  <c r="J298" i="1" l="1"/>
  <c r="C298" i="1"/>
  <c r="C297" i="1"/>
  <c r="C296" i="1"/>
  <c r="C295" i="1"/>
  <c r="C294" i="1"/>
  <c r="C293" i="1" l="1"/>
  <c r="C292" i="1"/>
  <c r="C291" i="1"/>
  <c r="C290" i="1"/>
  <c r="C289" i="1"/>
  <c r="C288" i="1"/>
  <c r="C287" i="1"/>
  <c r="C286" i="1"/>
  <c r="C285" i="1"/>
  <c r="C284" i="1"/>
  <c r="C4" i="1" l="1"/>
  <c r="C124" i="1" l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278" i="1"/>
  <c r="C277" i="1"/>
  <c r="C283" i="1" l="1"/>
  <c r="C282" i="1"/>
  <c r="C281" i="1"/>
  <c r="C280" i="1"/>
  <c r="C279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tc={F1560D72-BCA5-4919-9555-C6101AAA2C24}</author>
  </authors>
  <commentList>
    <comment ref="N1" authorId="0" shapeId="0" xr:uid="{F1560D72-BCA5-4919-9555-C6101AAA2C2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채널마다, 결제방식마다 수수료 상이</t>
      </text>
    </comment>
  </commentList>
</comments>
</file>

<file path=xl/sharedStrings.xml><?xml version="1.0" encoding="utf-8"?>
<sst xmlns="http://schemas.openxmlformats.org/spreadsheetml/2006/main" count="8683" uniqueCount="609">
  <si>
    <t>채널</t>
  </si>
  <si>
    <t>(다중 항목)</t>
  </si>
  <si>
    <t>▼토너 합계</t>
    <phoneticPr fontId="1" type="noConversion"/>
  </si>
  <si>
    <t>합계 : 판매액</t>
  </si>
  <si>
    <t>상품1</t>
  </si>
  <si>
    <t>상품2</t>
  </si>
  <si>
    <t>토너</t>
  </si>
  <si>
    <t>머드크림마스크</t>
  </si>
  <si>
    <t>화장솜</t>
  </si>
  <si>
    <t>앰플</t>
  </si>
  <si>
    <t>클렌징폼</t>
  </si>
  <si>
    <t>마스크팩</t>
  </si>
  <si>
    <t>수딩크림</t>
  </si>
  <si>
    <t>어성초진정패키지</t>
  </si>
  <si>
    <t>선크림</t>
  </si>
  <si>
    <t>로션</t>
  </si>
  <si>
    <t>클리어 패드</t>
  </si>
  <si>
    <t>토너+패드 세트</t>
  </si>
  <si>
    <t>바디워시</t>
  </si>
  <si>
    <t>수분 보충 세트</t>
  </si>
  <si>
    <t>총합계</t>
  </si>
  <si>
    <t>일자</t>
  </si>
  <si>
    <t>요일</t>
  </si>
  <si>
    <t>250ml</t>
  </si>
  <si>
    <t>250ml 2set</t>
  </si>
  <si>
    <t>(비어 있음)</t>
  </si>
  <si>
    <t>머드크림마스크 100ml</t>
  </si>
  <si>
    <t>화</t>
  </si>
  <si>
    <t>수</t>
  </si>
  <si>
    <t>목</t>
  </si>
  <si>
    <t>금</t>
  </si>
  <si>
    <t>토</t>
  </si>
  <si>
    <t>일</t>
  </si>
  <si>
    <t>월</t>
  </si>
  <si>
    <t>네이버 GFA</t>
  </si>
  <si>
    <t>네이버 브랜드검색</t>
  </si>
  <si>
    <t>네이버 쇼핑검색</t>
  </si>
  <si>
    <t>유튜브 디스커버리</t>
  </si>
  <si>
    <t>카카오모먼트(리타게팅)</t>
  </si>
  <si>
    <t>카카오톡 메시지</t>
  </si>
  <si>
    <t>일자</t>
    <phoneticPr fontId="1" type="noConversion"/>
  </si>
  <si>
    <t>요일</t>
    <phoneticPr fontId="1" type="noConversion"/>
  </si>
  <si>
    <t>미디어</t>
    <phoneticPr fontId="1" type="noConversion"/>
  </si>
  <si>
    <t>채널</t>
    <phoneticPr fontId="1" type="noConversion"/>
  </si>
  <si>
    <t>상품1</t>
    <phoneticPr fontId="1" type="noConversion"/>
  </si>
  <si>
    <t>상품2</t>
    <phoneticPr fontId="1" type="noConversion"/>
  </si>
  <si>
    <t>구분(판매가)</t>
    <phoneticPr fontId="1" type="noConversion"/>
  </si>
  <si>
    <t>구분(수수료)</t>
    <phoneticPr fontId="1" type="noConversion"/>
  </si>
  <si>
    <t>구분(원가)</t>
    <phoneticPr fontId="1" type="noConversion"/>
  </si>
  <si>
    <t>광고비(VAT미포함)</t>
    <phoneticPr fontId="1" type="noConversion"/>
  </si>
  <si>
    <t>판매수량</t>
    <phoneticPr fontId="1" type="noConversion"/>
  </si>
  <si>
    <t>판매액</t>
    <phoneticPr fontId="1" type="noConversion"/>
  </si>
  <si>
    <t>판매액(수수료제외)</t>
    <phoneticPr fontId="1" type="noConversion"/>
  </si>
  <si>
    <t>원가</t>
    <phoneticPr fontId="1" type="noConversion"/>
  </si>
  <si>
    <t>판매액(VAT미포함)</t>
    <phoneticPr fontId="1" type="noConversion"/>
  </si>
  <si>
    <t>카카오광고</t>
    <phoneticPr fontId="1" type="noConversion"/>
  </si>
  <si>
    <t>토너</t>
    <phoneticPr fontId="1" type="noConversion"/>
  </si>
  <si>
    <t>네이버 쇼핑검색</t>
    <phoneticPr fontId="1" type="noConversion"/>
  </si>
  <si>
    <t>네이버 브랜드검색</t>
    <phoneticPr fontId="1" type="noConversion"/>
  </si>
  <si>
    <t>인스타그램(랄라블라)</t>
  </si>
  <si>
    <t>인스타그램(전환)</t>
    <phoneticPr fontId="1" type="noConversion"/>
  </si>
  <si>
    <t>페이스북(전환)</t>
  </si>
  <si>
    <t>인스타그램(블로그)</t>
  </si>
  <si>
    <t>인스타그램(랄라블라)</t>
    <phoneticPr fontId="1" type="noConversion"/>
  </si>
  <si>
    <t>페이스북(전환)</t>
    <phoneticPr fontId="1" type="noConversion"/>
  </si>
  <si>
    <t>인스타그램(블로그)</t>
    <phoneticPr fontId="1" type="noConversion"/>
  </si>
  <si>
    <t>네이버 무상캐시</t>
    <phoneticPr fontId="1" type="noConversion"/>
  </si>
  <si>
    <t>유튜브(지안씨_일반)</t>
    <phoneticPr fontId="1" type="noConversion"/>
  </si>
  <si>
    <t>네이버(어성초토너)</t>
    <phoneticPr fontId="1" type="noConversion"/>
  </si>
  <si>
    <t>유튜브(챙잇_브랜디드)</t>
    <phoneticPr fontId="1" type="noConversion"/>
  </si>
  <si>
    <t>유튜브(단미_반기획)</t>
    <phoneticPr fontId="1" type="noConversion"/>
  </si>
  <si>
    <t>커뮤니티(쭉빵카페)</t>
    <phoneticPr fontId="1" type="noConversion"/>
  </si>
  <si>
    <t>인스타그램(전환)</t>
  </si>
  <si>
    <t>속닥</t>
    <phoneticPr fontId="1" type="noConversion"/>
  </si>
  <si>
    <t>카카오톡 메시지</t>
    <phoneticPr fontId="1" type="noConversion"/>
  </si>
  <si>
    <t>머드크림마스크</t>
    <phoneticPr fontId="1" type="noConversion"/>
  </si>
  <si>
    <t>테스트</t>
    <phoneticPr fontId="1" type="noConversion"/>
  </si>
  <si>
    <t>SMS</t>
    <phoneticPr fontId="1" type="noConversion"/>
  </si>
  <si>
    <t>앰플 사전 체험단</t>
    <phoneticPr fontId="1" type="noConversion"/>
  </si>
  <si>
    <t>테스트-장문</t>
    <phoneticPr fontId="1" type="noConversion"/>
  </si>
  <si>
    <t>당첨</t>
    <phoneticPr fontId="1" type="noConversion"/>
  </si>
  <si>
    <t>비당첨</t>
    <phoneticPr fontId="1" type="noConversion"/>
  </si>
  <si>
    <t>블로그 작성 유도</t>
    <phoneticPr fontId="1" type="noConversion"/>
  </si>
  <si>
    <t>앰플 사전 체험단</t>
  </si>
  <si>
    <t>설문지 전달</t>
    <phoneticPr fontId="1" type="noConversion"/>
  </si>
  <si>
    <t>당첨자 안내(URL누락)</t>
    <phoneticPr fontId="1" type="noConversion"/>
  </si>
  <si>
    <t>홈페이지 스킨 구매</t>
    <phoneticPr fontId="1" type="noConversion"/>
  </si>
  <si>
    <t>브랜드</t>
    <phoneticPr fontId="1" type="noConversion"/>
  </si>
  <si>
    <t>사용방법팁</t>
    <phoneticPr fontId="1" type="noConversion"/>
  </si>
  <si>
    <t>리마인드</t>
    <phoneticPr fontId="1" type="noConversion"/>
  </si>
  <si>
    <t>제품 촬영</t>
    <phoneticPr fontId="1" type="noConversion"/>
  </si>
  <si>
    <t>리마인드(테스트)</t>
    <phoneticPr fontId="1" type="noConversion"/>
  </si>
  <si>
    <t>기획사이다</t>
    <phoneticPr fontId="1" type="noConversion"/>
  </si>
  <si>
    <t>마지막날 리마인드</t>
    <phoneticPr fontId="1" type="noConversion"/>
  </si>
  <si>
    <t>자사몰 스킨 교체</t>
    <phoneticPr fontId="1" type="noConversion"/>
  </si>
  <si>
    <t>재구매의사 테스트</t>
    <phoneticPr fontId="1" type="noConversion"/>
  </si>
  <si>
    <t>재구매의사</t>
    <phoneticPr fontId="1" type="noConversion"/>
  </si>
  <si>
    <t>인스타그램(소재 테스트)</t>
    <phoneticPr fontId="1" type="noConversion"/>
  </si>
  <si>
    <t>키워드 발굴</t>
    <phoneticPr fontId="1" type="noConversion"/>
  </si>
  <si>
    <t>인스타그램(리타게팅 전환)</t>
    <phoneticPr fontId="1" type="noConversion"/>
  </si>
  <si>
    <t>일본 인스타그램(1324참여)</t>
    <phoneticPr fontId="1" type="noConversion"/>
  </si>
  <si>
    <t>일본 인스타그램(2540참여)</t>
    <phoneticPr fontId="1" type="noConversion"/>
  </si>
  <si>
    <t>유튜브(최모나)</t>
    <phoneticPr fontId="1" type="noConversion"/>
  </si>
  <si>
    <t>트위터(일본)</t>
    <phoneticPr fontId="1" type="noConversion"/>
  </si>
  <si>
    <t>페북/인스타(전환)</t>
    <phoneticPr fontId="1" type="noConversion"/>
  </si>
  <si>
    <t>페북/인스타(전환)</t>
  </si>
  <si>
    <t>인스타그램(일본1324)</t>
    <phoneticPr fontId="1" type="noConversion"/>
  </si>
  <si>
    <t>인스타그램(일본2540)</t>
    <phoneticPr fontId="1" type="noConversion"/>
  </si>
  <si>
    <t>네이버 GFA</t>
    <phoneticPr fontId="1" type="noConversion"/>
  </si>
  <si>
    <t>마스크팩</t>
    <phoneticPr fontId="1" type="noConversion"/>
  </si>
  <si>
    <t>인스타VC(전환)</t>
    <phoneticPr fontId="1" type="noConversion"/>
  </si>
  <si>
    <t>인스타그램(일본1324)</t>
  </si>
  <si>
    <t>인스타그램(소재테스트)</t>
    <phoneticPr fontId="1" type="noConversion"/>
  </si>
  <si>
    <t>앰플</t>
    <phoneticPr fontId="1" type="noConversion"/>
  </si>
  <si>
    <t>페이스북/인스타그램</t>
    <phoneticPr fontId="1" type="noConversion"/>
  </si>
  <si>
    <t>선크림</t>
    <phoneticPr fontId="1" type="noConversion"/>
  </si>
  <si>
    <t>유튜브_윤이든</t>
    <phoneticPr fontId="1" type="noConversion"/>
  </si>
  <si>
    <t>유튜브_카멜</t>
    <phoneticPr fontId="1" type="noConversion"/>
  </si>
  <si>
    <t>유튜브_귄펭</t>
    <phoneticPr fontId="1" type="noConversion"/>
  </si>
  <si>
    <t>유튜브_심톨</t>
    <phoneticPr fontId="1" type="noConversion"/>
  </si>
  <si>
    <t>유튜브_꿀랄라</t>
    <phoneticPr fontId="1" type="noConversion"/>
  </si>
  <si>
    <t>유튜브_비타천서영</t>
    <phoneticPr fontId="1" type="noConversion"/>
  </si>
  <si>
    <t>유튜브_나답게</t>
    <phoneticPr fontId="1" type="noConversion"/>
  </si>
  <si>
    <t>유튜브_킴키미</t>
    <phoneticPr fontId="1" type="noConversion"/>
  </si>
  <si>
    <t>유튜브_챙잇뷰티</t>
    <phoneticPr fontId="1" type="noConversion"/>
  </si>
  <si>
    <t>유튜브_츄츄</t>
    <phoneticPr fontId="1" type="noConversion"/>
  </si>
  <si>
    <t>유튜브_단이</t>
    <phoneticPr fontId="1" type="noConversion"/>
  </si>
  <si>
    <t>유튜브 디스커버리(이미지)</t>
    <phoneticPr fontId="1" type="noConversion"/>
  </si>
  <si>
    <t>문자대표</t>
    <phoneticPr fontId="1" type="noConversion"/>
  </si>
  <si>
    <t>유튜브 디스커버리</t>
    <phoneticPr fontId="1" type="noConversion"/>
  </si>
  <si>
    <t>토너패드</t>
    <phoneticPr fontId="1" type="noConversion"/>
  </si>
  <si>
    <t>토너로션</t>
    <phoneticPr fontId="1" type="noConversion"/>
  </si>
  <si>
    <t>머크마</t>
    <phoneticPr fontId="1" type="noConversion"/>
  </si>
  <si>
    <t>W컨셉</t>
  </si>
  <si>
    <t>카페24</t>
  </si>
  <si>
    <t>아누아 CS</t>
    <phoneticPr fontId="1" type="noConversion"/>
  </si>
  <si>
    <t>250ml</t>
    <phoneticPr fontId="1" type="noConversion"/>
  </si>
  <si>
    <t>카페24</t>
    <phoneticPr fontId="1" type="noConversion"/>
  </si>
  <si>
    <t>500ml</t>
    <phoneticPr fontId="1" type="noConversion"/>
  </si>
  <si>
    <t>화</t>
    <phoneticPr fontId="1" type="noConversion"/>
  </si>
  <si>
    <t>큐텐</t>
    <phoneticPr fontId="1" type="noConversion"/>
  </si>
  <si>
    <t>머드크림마스크 100ml</t>
    <phoneticPr fontId="1" type="noConversion"/>
  </si>
  <si>
    <t>화장솜</t>
    <phoneticPr fontId="1" type="noConversion"/>
  </si>
  <si>
    <t>스킨팩 화장솜 60P</t>
    <phoneticPr fontId="1" type="noConversion"/>
  </si>
  <si>
    <t>W컨셉</t>
    <phoneticPr fontId="1" type="noConversion"/>
  </si>
  <si>
    <t>글로우데이즈 시코르</t>
    <phoneticPr fontId="1" type="noConversion"/>
  </si>
  <si>
    <t>40ml</t>
    <phoneticPr fontId="1" type="noConversion"/>
  </si>
  <si>
    <t>랄라블라</t>
    <phoneticPr fontId="1" type="noConversion"/>
  </si>
  <si>
    <t>머드크림마스크 100ml 2set</t>
    <phoneticPr fontId="1" type="noConversion"/>
  </si>
  <si>
    <t>클렌징폼</t>
    <phoneticPr fontId="1" type="noConversion"/>
  </si>
  <si>
    <t>클렌징폼 120ml</t>
    <phoneticPr fontId="1" type="noConversion"/>
  </si>
  <si>
    <t>클렌징폼 120ml 2set</t>
    <phoneticPr fontId="1" type="noConversion"/>
  </si>
  <si>
    <t>클렌징폼 120ml 3set</t>
    <phoneticPr fontId="1" type="noConversion"/>
  </si>
  <si>
    <t>스타일쉐어</t>
    <phoneticPr fontId="1" type="noConversion"/>
  </si>
  <si>
    <t>토너 기획세트</t>
    <phoneticPr fontId="1" type="noConversion"/>
  </si>
  <si>
    <t>마스크팩 1매</t>
    <phoneticPr fontId="1" type="noConversion"/>
  </si>
  <si>
    <t>마스크팩 10매</t>
    <phoneticPr fontId="1" type="noConversion"/>
  </si>
  <si>
    <t>토너+머드크림세트</t>
    <phoneticPr fontId="1" type="noConversion"/>
  </si>
  <si>
    <t>앰플 30ml</t>
    <phoneticPr fontId="1" type="noConversion"/>
  </si>
  <si>
    <t>수딩크림</t>
    <phoneticPr fontId="1" type="noConversion"/>
  </si>
  <si>
    <t>수딩크림 100ml</t>
    <phoneticPr fontId="1" type="noConversion"/>
  </si>
  <si>
    <t>클렌징폼 기획세트</t>
    <phoneticPr fontId="1" type="noConversion"/>
  </si>
  <si>
    <t>앰플 기획세트</t>
    <phoneticPr fontId="1" type="noConversion"/>
  </si>
  <si>
    <t>[플친 단독 30% off] 어성초 78 수딩 크림</t>
    <phoneticPr fontId="1" type="noConversion"/>
  </si>
  <si>
    <t>[플친 단독 30% off] 어성초 80 수분 진정 앰플</t>
    <phoneticPr fontId="1" type="noConversion"/>
  </si>
  <si>
    <t>어성초진정패키지</t>
    <phoneticPr fontId="1" type="noConversion"/>
  </si>
  <si>
    <t>어성초 진정패키지세트</t>
    <phoneticPr fontId="1" type="noConversion"/>
  </si>
  <si>
    <t>수딩크림 증정기획</t>
    <phoneticPr fontId="1" type="noConversion"/>
  </si>
  <si>
    <t>토너 증정기획</t>
    <phoneticPr fontId="1" type="noConversion"/>
  </si>
  <si>
    <t>현대면세점</t>
    <phoneticPr fontId="1" type="noConversion"/>
  </si>
  <si>
    <t>선크림 50ml</t>
    <phoneticPr fontId="1" type="noConversion"/>
  </si>
  <si>
    <t>클렌징폼 120ml(선크림할인)</t>
    <phoneticPr fontId="1" type="noConversion"/>
  </si>
  <si>
    <t>대용량 기획세트</t>
    <phoneticPr fontId="1" type="noConversion"/>
  </si>
  <si>
    <t>250ml 2set</t>
    <phoneticPr fontId="1" type="noConversion"/>
  </si>
  <si>
    <t>여름 한정 진정세트</t>
    <phoneticPr fontId="1" type="noConversion"/>
  </si>
  <si>
    <t>여름 한정 진정세트 (대용량)</t>
    <phoneticPr fontId="1" type="noConversion"/>
  </si>
  <si>
    <t>선크림 50ml  2set</t>
    <phoneticPr fontId="1" type="noConversion"/>
  </si>
  <si>
    <t>화해</t>
    <phoneticPr fontId="1" type="noConversion"/>
  </si>
  <si>
    <t>[200618-22] 250ml 2set</t>
    <phoneticPr fontId="1" type="noConversion"/>
  </si>
  <si>
    <t>[200618-22] 250ml (화장솜 증정)</t>
    <phoneticPr fontId="1" type="noConversion"/>
  </si>
  <si>
    <t>[200618-22] 앰플 30ml</t>
    <phoneticPr fontId="1" type="noConversion"/>
  </si>
  <si>
    <t>[200618-22] 선크림 50ml</t>
    <phoneticPr fontId="1" type="noConversion"/>
  </si>
  <si>
    <t>[200618-22] 마스크팩 3매</t>
    <phoneticPr fontId="1" type="noConversion"/>
  </si>
  <si>
    <t>[200618-22] 클렌징폼 120ml</t>
    <phoneticPr fontId="1" type="noConversion"/>
  </si>
  <si>
    <t>선크림=선크림 50ml</t>
    <phoneticPr fontId="1" type="noConversion"/>
  </si>
  <si>
    <t>클렌징폼=클렌징폼 120ml</t>
    <phoneticPr fontId="1" type="noConversion"/>
  </si>
  <si>
    <t>큐텐재팬</t>
    <phoneticPr fontId="1" type="noConversion"/>
  </si>
  <si>
    <t>토너=250ml</t>
    <phoneticPr fontId="1" type="noConversion"/>
  </si>
  <si>
    <t>수딩크림=수딩크림 100ml</t>
    <phoneticPr fontId="1" type="noConversion"/>
  </si>
  <si>
    <t>쇼피필리핀</t>
    <phoneticPr fontId="1" type="noConversion"/>
  </si>
  <si>
    <t>쇼피태국</t>
    <phoneticPr fontId="1" type="noConversion"/>
  </si>
  <si>
    <t>큐텐싱가폴</t>
    <phoneticPr fontId="1" type="noConversion"/>
  </si>
  <si>
    <t>글로우데이즈 시코르</t>
  </si>
  <si>
    <t>200726=250ml</t>
    <phoneticPr fontId="1" type="noConversion"/>
  </si>
  <si>
    <t>200726=수딩크림 100ml</t>
    <phoneticPr fontId="1" type="noConversion"/>
  </si>
  <si>
    <t>200726=앰플 30ml</t>
    <phoneticPr fontId="1" type="noConversion"/>
  </si>
  <si>
    <t>200726=250ml 2set</t>
    <phoneticPr fontId="1" type="noConversion"/>
  </si>
  <si>
    <t>200726=머드크림마스크 100ml</t>
    <phoneticPr fontId="1" type="noConversion"/>
  </si>
  <si>
    <t>200726=선크림 50ml</t>
    <phoneticPr fontId="1" type="noConversion"/>
  </si>
  <si>
    <t>마스크팩=마스크팩 1매</t>
    <phoneticPr fontId="1" type="noConversion"/>
  </si>
  <si>
    <t>마스크팩=마스크팩 10매</t>
    <phoneticPr fontId="1" type="noConversion"/>
  </si>
  <si>
    <t>머드크림마스크=머드크림마스크 100ml</t>
    <phoneticPr fontId="1" type="noConversion"/>
  </si>
  <si>
    <t>200726=500ml</t>
    <phoneticPr fontId="1" type="noConversion"/>
  </si>
  <si>
    <t>아누아 CS</t>
  </si>
  <si>
    <t>마스크 5+1 기획세트</t>
    <phoneticPr fontId="1" type="noConversion"/>
  </si>
  <si>
    <t>앰플=앰플 30ml</t>
    <phoneticPr fontId="1" type="noConversion"/>
  </si>
  <si>
    <t>200812=250ml</t>
    <phoneticPr fontId="1" type="noConversion"/>
  </si>
  <si>
    <t>앰플 30ml  2set</t>
    <phoneticPr fontId="1" type="noConversion"/>
  </si>
  <si>
    <t>200812=수딩크림 100ml</t>
    <phoneticPr fontId="1" type="noConversion"/>
  </si>
  <si>
    <t>200812=머드크림마스크 100ml</t>
    <phoneticPr fontId="1" type="noConversion"/>
  </si>
  <si>
    <t>200812=선크림 50ml</t>
    <phoneticPr fontId="1" type="noConversion"/>
  </si>
  <si>
    <t>[재구매전용특가] 250ml</t>
    <phoneticPr fontId="1" type="noConversion"/>
  </si>
  <si>
    <t>[재구매전용특가] 250ml 2set</t>
    <phoneticPr fontId="1" type="noConversion"/>
  </si>
  <si>
    <t>200820=250ml</t>
    <phoneticPr fontId="1" type="noConversion"/>
  </si>
  <si>
    <t>라자다싱가폴</t>
    <phoneticPr fontId="1" type="noConversion"/>
  </si>
  <si>
    <t>200821=250ml</t>
    <phoneticPr fontId="1" type="noConversion"/>
  </si>
  <si>
    <t>200820=마스크팩 10매</t>
    <phoneticPr fontId="1" type="noConversion"/>
  </si>
  <si>
    <t>40ml(증정)</t>
    <phoneticPr fontId="1" type="noConversion"/>
  </si>
  <si>
    <t>200820=수딩크림 100ml</t>
    <phoneticPr fontId="1" type="noConversion"/>
  </si>
  <si>
    <t>200820=선크림 50ml</t>
    <phoneticPr fontId="1" type="noConversion"/>
  </si>
  <si>
    <t>쇼피싱가폴</t>
    <phoneticPr fontId="1" type="noConversion"/>
  </si>
  <si>
    <t>200831=250ml</t>
    <phoneticPr fontId="1" type="noConversion"/>
  </si>
  <si>
    <t>200831=앰플 30ml</t>
    <phoneticPr fontId="1" type="noConversion"/>
  </si>
  <si>
    <r>
      <rPr>
        <sz val="11"/>
        <color theme="1"/>
        <rFont val="맑은 고딕"/>
        <family val="2"/>
        <charset val="129"/>
      </rPr>
      <t>200831=250</t>
    </r>
    <r>
      <rPr>
        <sz val="11"/>
        <color theme="1"/>
        <rFont val="Calibri"/>
        <family val="2"/>
      </rPr>
      <t xml:space="preserve">ml = </t>
    </r>
    <r>
      <rPr>
        <sz val="11"/>
        <color theme="1"/>
        <rFont val="맑은 고딕"/>
        <family val="2"/>
        <charset val="129"/>
      </rPr>
      <t>화장솜</t>
    </r>
    <r>
      <rPr>
        <sz val="11"/>
        <color theme="1"/>
        <rFont val="Calibri"/>
        <family val="2"/>
      </rPr>
      <t xml:space="preserve"> 60P</t>
    </r>
    <r>
      <rPr>
        <sz val="11"/>
        <color theme="1"/>
        <rFont val="Calibri"/>
        <family val="2"/>
        <charset val="129"/>
      </rPr>
      <t xml:space="preserve"> X 2</t>
    </r>
    <phoneticPr fontId="1" type="noConversion"/>
  </si>
  <si>
    <t>200820=앰플 30ml</t>
    <phoneticPr fontId="1" type="noConversion"/>
  </si>
  <si>
    <t>쇼피인도네시아</t>
    <phoneticPr fontId="1" type="noConversion"/>
  </si>
  <si>
    <t>200831=500ml</t>
    <phoneticPr fontId="1" type="noConversion"/>
  </si>
  <si>
    <r>
      <rPr>
        <sz val="11"/>
        <color theme="1"/>
        <rFont val="맑은 고딕"/>
        <family val="2"/>
        <charset val="129"/>
      </rPr>
      <t>200831=250</t>
    </r>
    <r>
      <rPr>
        <sz val="11"/>
        <color theme="1"/>
        <rFont val="Calibri"/>
        <family val="2"/>
      </rPr>
      <t xml:space="preserve">ml = </t>
    </r>
    <r>
      <rPr>
        <sz val="11"/>
        <color theme="1"/>
        <rFont val="맑은 고딕"/>
        <family val="2"/>
        <charset val="129"/>
      </rPr>
      <t>화장솜</t>
    </r>
    <r>
      <rPr>
        <sz val="11"/>
        <color theme="1"/>
        <rFont val="Calibri"/>
        <family val="2"/>
      </rPr>
      <t xml:space="preserve"> 60P</t>
    </r>
    <phoneticPr fontId="1" type="noConversion"/>
  </si>
  <si>
    <t>쇼피대만</t>
    <phoneticPr fontId="1" type="noConversion"/>
  </si>
  <si>
    <t>굿닥</t>
    <phoneticPr fontId="1" type="noConversion"/>
  </si>
  <si>
    <t>로션</t>
    <phoneticPr fontId="1" type="noConversion"/>
  </si>
  <si>
    <t>로션 200ml</t>
    <phoneticPr fontId="1" type="noConversion"/>
  </si>
  <si>
    <t>클리어 패드</t>
    <phoneticPr fontId="1" type="noConversion"/>
  </si>
  <si>
    <t>어성초 클리어패드 70P</t>
    <phoneticPr fontId="1" type="noConversion"/>
  </si>
  <si>
    <t>[플친단독할인] 어성초 77 클리어 패드 1개-29% off</t>
    <phoneticPr fontId="1" type="noConversion"/>
  </si>
  <si>
    <t>[플친단독할인] 어성초 77 클리어 패드 2개-30% off</t>
    <phoneticPr fontId="1" type="noConversion"/>
  </si>
  <si>
    <t>토너+패드 세트</t>
    <phoneticPr fontId="1" type="noConversion"/>
  </si>
  <si>
    <t>[플친단독할인] 좁쌀 진정 세트 토너+클리어 패드-30% off</t>
    <phoneticPr fontId="1" type="noConversion"/>
  </si>
  <si>
    <t>바디워시</t>
    <phoneticPr fontId="1" type="noConversion"/>
  </si>
  <si>
    <t>바디워시 500ml</t>
    <phoneticPr fontId="1" type="noConversion"/>
  </si>
  <si>
    <t>어성초 77 클리어 패드 1개-20% off</t>
    <phoneticPr fontId="1" type="noConversion"/>
  </si>
  <si>
    <t>어성초 77 클리어 패드 2개-30% off</t>
    <phoneticPr fontId="1" type="noConversion"/>
  </si>
  <si>
    <t>좁쌀 진정 세트 토너+클리어 패드-30% off</t>
    <phoneticPr fontId="1" type="noConversion"/>
  </si>
  <si>
    <t>스타일쉐어</t>
  </si>
  <si>
    <t>화해</t>
  </si>
  <si>
    <t>아누아 어성초77 클리어 패드</t>
    <phoneticPr fontId="1" type="noConversion"/>
  </si>
  <si>
    <t>아누아 어성초70 로션 200ml</t>
    <phoneticPr fontId="1" type="noConversion"/>
  </si>
  <si>
    <t>아누아 어성초 아크네 바디워시 500ml</t>
    <phoneticPr fontId="1" type="noConversion"/>
  </si>
  <si>
    <t>수분 보충 세트</t>
    <phoneticPr fontId="80" type="noConversion"/>
  </si>
  <si>
    <t>[20/09/28 부터] 어성초 77 토너 250ml + 어성초 70 로션 200ml -30%</t>
    <phoneticPr fontId="80" type="noConversion"/>
  </si>
  <si>
    <t>구분(판매가)</t>
  </si>
  <si>
    <t>판매가</t>
    <phoneticPr fontId="1" type="noConversion"/>
  </si>
  <si>
    <t>수수료</t>
    <phoneticPr fontId="1" type="noConversion"/>
  </si>
  <si>
    <t>-</t>
    <phoneticPr fontId="80" type="noConversion"/>
  </si>
  <si>
    <t>앰플+수딩크림세트</t>
    <phoneticPr fontId="1" type="noConversion"/>
  </si>
  <si>
    <t>[플친 단독 30% off][무료배송] 어성초 앰플 + 수딩 크림 세트</t>
    <phoneticPr fontId="1" type="noConversion"/>
  </si>
  <si>
    <t>21일까지</t>
    <phoneticPr fontId="1" type="noConversion"/>
  </si>
  <si>
    <t>끝</t>
    <phoneticPr fontId="1" type="noConversion"/>
  </si>
  <si>
    <t>[200618-22] 머드크림마스크 100ml</t>
    <phoneticPr fontId="1" type="noConversion"/>
  </si>
  <si>
    <t>[200618-22] 수딩크림 100ml</t>
    <phoneticPr fontId="1" type="noConversion"/>
  </si>
  <si>
    <t>22일부터</t>
    <phoneticPr fontId="1" type="noConversion"/>
  </si>
  <si>
    <t>(45%)납품가</t>
    <phoneticPr fontId="1" type="noConversion"/>
  </si>
  <si>
    <r>
      <rPr>
        <sz val="11"/>
        <color theme="1"/>
        <rFont val="맑은 고딕"/>
        <family val="2"/>
        <charset val="222"/>
        <scheme val="minor"/>
      </rPr>
      <t>฿</t>
    </r>
    <r>
      <rPr>
        <sz val="11"/>
        <color theme="1"/>
        <rFont val="맑은 고딕"/>
        <family val="3"/>
        <charset val="129"/>
        <scheme val="minor"/>
      </rPr>
      <t>1,000</t>
    </r>
    <phoneticPr fontId="1" type="noConversion"/>
  </si>
  <si>
    <r>
      <rPr>
        <sz val="11"/>
        <color theme="1"/>
        <rFont val="맑은 고딕"/>
        <family val="2"/>
        <charset val="222"/>
        <scheme val="minor"/>
      </rPr>
      <t>฿</t>
    </r>
    <r>
      <rPr>
        <sz val="11"/>
        <color theme="1"/>
        <rFont val="맑은 고딕"/>
        <family val="3"/>
        <charset val="129"/>
        <scheme val="minor"/>
      </rPr>
      <t>870</t>
    </r>
    <phoneticPr fontId="1" type="noConversion"/>
  </si>
  <si>
    <t>S$51.9</t>
    <phoneticPr fontId="1" type="noConversion"/>
  </si>
  <si>
    <t>S$29.9</t>
    <phoneticPr fontId="1" type="noConversion"/>
  </si>
  <si>
    <t>2,950円</t>
    <phoneticPr fontId="1" type="noConversion"/>
  </si>
  <si>
    <t>200726=마스크팩 10매</t>
    <phoneticPr fontId="1" type="noConversion"/>
  </si>
  <si>
    <t>3,178円</t>
    <phoneticPr fontId="1" type="noConversion"/>
  </si>
  <si>
    <t>3,865円</t>
    <phoneticPr fontId="1" type="noConversion"/>
  </si>
  <si>
    <t>200726=클렌징폼 120ml</t>
    <phoneticPr fontId="1" type="noConversion"/>
  </si>
  <si>
    <t>2,650円</t>
    <phoneticPr fontId="1" type="noConversion"/>
  </si>
  <si>
    <t>3,433円</t>
    <phoneticPr fontId="1" type="noConversion"/>
  </si>
  <si>
    <t>4,700円</t>
    <phoneticPr fontId="1" type="noConversion"/>
  </si>
  <si>
    <t>S$119.17</t>
    <phoneticPr fontId="1" type="noConversion"/>
  </si>
  <si>
    <t>S$44.9</t>
    <phoneticPr fontId="1" type="noConversion"/>
  </si>
  <si>
    <t>S$18.9</t>
    <phoneticPr fontId="1" type="noConversion"/>
  </si>
  <si>
    <t>S$38.9</t>
    <phoneticPr fontId="1" type="noConversion"/>
  </si>
  <si>
    <r>
      <rPr>
        <sz val="11"/>
        <color theme="1"/>
        <rFont val="맑은 고딕"/>
        <family val="2"/>
        <charset val="222"/>
        <scheme val="minor"/>
      </rPr>
      <t>฿</t>
    </r>
    <r>
      <rPr>
        <sz val="11"/>
        <color theme="1"/>
        <rFont val="맑은 고딕"/>
        <family val="3"/>
        <charset val="129"/>
        <scheme val="minor"/>
      </rPr>
      <t>660</t>
    </r>
    <phoneticPr fontId="1" type="noConversion"/>
  </si>
  <si>
    <r>
      <rPr>
        <sz val="11"/>
        <color theme="1"/>
        <rFont val="맑은 고딕"/>
        <family val="2"/>
        <charset val="222"/>
        <scheme val="minor"/>
      </rPr>
      <t>฿</t>
    </r>
    <r>
      <rPr>
        <sz val="11"/>
        <color theme="1"/>
        <rFont val="맑은 고딕"/>
        <family val="3"/>
        <charset val="129"/>
        <scheme val="minor"/>
      </rPr>
      <t>1,180</t>
    </r>
    <phoneticPr fontId="1" type="noConversion"/>
  </si>
  <si>
    <r>
      <rPr>
        <sz val="11"/>
        <color theme="1"/>
        <rFont val="맑은 고딕"/>
        <family val="2"/>
        <charset val="222"/>
        <scheme val="minor"/>
      </rPr>
      <t>฿</t>
    </r>
    <r>
      <rPr>
        <sz val="11"/>
        <color theme="1"/>
        <rFont val="맑은 고딕"/>
        <family val="3"/>
        <charset val="129"/>
        <scheme val="minor"/>
      </rPr>
      <t>1,050</t>
    </r>
    <phoneticPr fontId="1" type="noConversion"/>
  </si>
  <si>
    <r>
      <rPr>
        <sz val="11"/>
        <color theme="1"/>
        <rFont val="맑은 고딕"/>
        <family val="2"/>
        <charset val="222"/>
        <scheme val="minor"/>
      </rPr>
      <t>฿</t>
    </r>
    <r>
      <rPr>
        <sz val="11"/>
        <color theme="1"/>
        <rFont val="맑은 고딕"/>
        <family val="3"/>
        <charset val="129"/>
        <scheme val="minor"/>
      </rPr>
      <t>420</t>
    </r>
    <phoneticPr fontId="1" type="noConversion"/>
  </si>
  <si>
    <r>
      <rPr>
        <sz val="11"/>
        <color theme="1"/>
        <rFont val="맑은 고딕"/>
        <family val="2"/>
        <charset val="222"/>
        <scheme val="minor"/>
      </rPr>
      <t>฿</t>
    </r>
    <r>
      <rPr>
        <sz val="11"/>
        <color theme="1"/>
        <rFont val="맑은 고딕"/>
        <family val="3"/>
        <charset val="129"/>
        <scheme val="minor"/>
      </rPr>
      <t>1,260</t>
    </r>
    <phoneticPr fontId="1" type="noConversion"/>
  </si>
  <si>
    <t>₱1,080</t>
    <phoneticPr fontId="80" type="noConversion"/>
  </si>
  <si>
    <t>₱1,880</t>
    <phoneticPr fontId="80" type="noConversion"/>
  </si>
  <si>
    <t>₱1,840</t>
    <phoneticPr fontId="80" type="noConversion"/>
  </si>
  <si>
    <t>₱1,600</t>
    <phoneticPr fontId="80" type="noConversion"/>
  </si>
  <si>
    <t>₱1,070</t>
    <phoneticPr fontId="80" type="noConversion"/>
  </si>
  <si>
    <t>₱690</t>
    <phoneticPr fontId="80" type="noConversion"/>
  </si>
  <si>
    <t>₱1,400</t>
    <phoneticPr fontId="80" type="noConversion"/>
  </si>
  <si>
    <t>200726=500ml 2set</t>
    <phoneticPr fontId="1" type="noConversion"/>
  </si>
  <si>
    <t>₱3,400</t>
    <phoneticPr fontId="80" type="noConversion"/>
  </si>
  <si>
    <t>쇼피태국</t>
    <phoneticPr fontId="80" type="noConversion"/>
  </si>
  <si>
    <t>200728=250ml = 화장솜 60P</t>
    <phoneticPr fontId="80" type="noConversion"/>
  </si>
  <si>
    <r>
      <rPr>
        <sz val="11"/>
        <color theme="1"/>
        <rFont val="맑은 고딕"/>
        <family val="2"/>
        <charset val="222"/>
        <scheme val="minor"/>
      </rPr>
      <t>฿</t>
    </r>
    <r>
      <rPr>
        <sz val="11"/>
        <color theme="1"/>
        <rFont val="맑은 고딕"/>
        <family val="3"/>
        <charset val="129"/>
        <scheme val="minor"/>
      </rPr>
      <t>80</t>
    </r>
    <phoneticPr fontId="80" type="noConversion"/>
  </si>
  <si>
    <t>200728=250ml = 화장솜 60P X 2</t>
    <phoneticPr fontId="80" type="noConversion"/>
  </si>
  <si>
    <r>
      <rPr>
        <sz val="11"/>
        <color theme="1"/>
        <rFont val="맑은 고딕"/>
        <family val="2"/>
        <charset val="222"/>
        <scheme val="minor"/>
      </rPr>
      <t>฿</t>
    </r>
    <r>
      <rPr>
        <sz val="11"/>
        <color theme="1"/>
        <rFont val="맑은 고딕"/>
        <family val="3"/>
        <charset val="129"/>
        <scheme val="minor"/>
      </rPr>
      <t>190</t>
    </r>
    <phoneticPr fontId="80" type="noConversion"/>
  </si>
  <si>
    <t>200728=250ml 2set = 화장솜 60P</t>
    <phoneticPr fontId="80" type="noConversion"/>
  </si>
  <si>
    <r>
      <rPr>
        <sz val="11"/>
        <color theme="1"/>
        <rFont val="맑은 고딕"/>
        <family val="2"/>
        <charset val="222"/>
        <scheme val="minor"/>
      </rPr>
      <t>฿</t>
    </r>
    <r>
      <rPr>
        <sz val="11"/>
        <color theme="1"/>
        <rFont val="맑은 고딕"/>
        <family val="3"/>
        <charset val="129"/>
        <scheme val="minor"/>
      </rPr>
      <t>110</t>
    </r>
    <phoneticPr fontId="80" type="noConversion"/>
  </si>
  <si>
    <t>200728=250ml 2set = 화장솜 60P X 2</t>
    <phoneticPr fontId="80" type="noConversion"/>
  </si>
  <si>
    <r>
      <rPr>
        <sz val="11"/>
        <color theme="1"/>
        <rFont val="맑은 고딕"/>
        <family val="2"/>
        <charset val="222"/>
        <scheme val="minor"/>
      </rPr>
      <t>฿</t>
    </r>
    <r>
      <rPr>
        <sz val="11"/>
        <color theme="1"/>
        <rFont val="맑은 고딕"/>
        <family val="3"/>
        <charset val="129"/>
        <scheme val="minor"/>
      </rPr>
      <t>220</t>
    </r>
    <phoneticPr fontId="80" type="noConversion"/>
  </si>
  <si>
    <t>200728=500ml = 화장솜 60P</t>
    <phoneticPr fontId="80" type="noConversion"/>
  </si>
  <si>
    <t>200728=500ml = 화장솜 60P X 2</t>
    <phoneticPr fontId="80" type="noConversion"/>
  </si>
  <si>
    <t>200726=250ml = 화장솜 60P</t>
    <phoneticPr fontId="80" type="noConversion"/>
  </si>
  <si>
    <t>S$5</t>
    <phoneticPr fontId="80" type="noConversion"/>
  </si>
  <si>
    <t>쇼피말레이시아</t>
    <phoneticPr fontId="80" type="noConversion"/>
  </si>
  <si>
    <t>RM 79.99</t>
    <phoneticPr fontId="80" type="noConversion"/>
  </si>
  <si>
    <t>200812=500ml</t>
    <phoneticPr fontId="1" type="noConversion"/>
  </si>
  <si>
    <t>RM 159.99</t>
    <phoneticPr fontId="80" type="noConversion"/>
  </si>
  <si>
    <t>200812=마스크팩 10매</t>
    <phoneticPr fontId="1" type="noConversion"/>
  </si>
  <si>
    <t>RM 139.99</t>
    <phoneticPr fontId="80" type="noConversion"/>
  </si>
  <si>
    <t>RM 129.99</t>
    <phoneticPr fontId="80" type="noConversion"/>
  </si>
  <si>
    <t>200812=머드크림마스크 100ml</t>
    <phoneticPr fontId="80" type="noConversion"/>
  </si>
  <si>
    <t>RM 84.99</t>
    <phoneticPr fontId="80" type="noConversion"/>
  </si>
  <si>
    <t>200812=앰플 30ml</t>
    <phoneticPr fontId="1" type="noConversion"/>
  </si>
  <si>
    <t>RM 109.99</t>
    <phoneticPr fontId="80" type="noConversion"/>
  </si>
  <si>
    <t>RM 89.99</t>
    <phoneticPr fontId="80" type="noConversion"/>
  </si>
  <si>
    <r>
      <rPr>
        <sz val="11"/>
        <color theme="1"/>
        <rFont val="맑은 고딕"/>
        <family val="2"/>
        <charset val="222"/>
        <scheme val="minor"/>
      </rPr>
      <t>฿</t>
    </r>
    <r>
      <rPr>
        <sz val="11"/>
        <color theme="1"/>
        <rFont val="맑은 고딕"/>
        <family val="3"/>
        <charset val="129"/>
        <scheme val="minor"/>
      </rPr>
      <t>650</t>
    </r>
    <phoneticPr fontId="80" type="noConversion"/>
  </si>
  <si>
    <r>
      <rPr>
        <sz val="11"/>
        <color theme="1"/>
        <rFont val="맑은 고딕"/>
        <family val="2"/>
        <charset val="222"/>
        <scheme val="minor"/>
      </rPr>
      <t>฿</t>
    </r>
    <r>
      <rPr>
        <sz val="11"/>
        <color theme="1"/>
        <rFont val="맑은 고딕"/>
        <family val="3"/>
        <charset val="129"/>
        <scheme val="minor"/>
      </rPr>
      <t>1,180</t>
    </r>
    <phoneticPr fontId="80" type="noConversion"/>
  </si>
  <si>
    <r>
      <rPr>
        <sz val="11"/>
        <color theme="1"/>
        <rFont val="맑은 고딕"/>
        <family val="2"/>
        <charset val="222"/>
        <scheme val="minor"/>
      </rPr>
      <t>฿</t>
    </r>
    <r>
      <rPr>
        <sz val="11"/>
        <color theme="1"/>
        <rFont val="맑은 고딕"/>
        <family val="3"/>
        <charset val="129"/>
        <scheme val="minor"/>
      </rPr>
      <t>1,050</t>
    </r>
    <phoneticPr fontId="80" type="noConversion"/>
  </si>
  <si>
    <r>
      <rPr>
        <sz val="11"/>
        <color theme="1"/>
        <rFont val="맑은 고딕"/>
        <family val="2"/>
        <charset val="222"/>
        <scheme val="minor"/>
      </rPr>
      <t>฿</t>
    </r>
    <r>
      <rPr>
        <sz val="11"/>
        <color theme="1"/>
        <rFont val="맑은 고딕"/>
        <family val="3"/>
        <charset val="129"/>
        <scheme val="minor"/>
      </rPr>
      <t>1,000</t>
    </r>
    <phoneticPr fontId="80" type="noConversion"/>
  </si>
  <si>
    <r>
      <rPr>
        <sz val="11"/>
        <color theme="1"/>
        <rFont val="맑은 고딕"/>
        <family val="2"/>
        <charset val="222"/>
        <scheme val="minor"/>
      </rPr>
      <t>฿</t>
    </r>
    <r>
      <rPr>
        <sz val="11"/>
        <color theme="1"/>
        <rFont val="맑은 고딕"/>
        <family val="3"/>
        <charset val="129"/>
        <scheme val="minor"/>
      </rPr>
      <t>600</t>
    </r>
    <phoneticPr fontId="80" type="noConversion"/>
  </si>
  <si>
    <t>200812=클렌징폼 120ml</t>
    <phoneticPr fontId="1" type="noConversion"/>
  </si>
  <si>
    <r>
      <rPr>
        <sz val="11"/>
        <color theme="1"/>
        <rFont val="맑은 고딕"/>
        <family val="2"/>
        <charset val="222"/>
        <scheme val="minor"/>
      </rPr>
      <t>฿</t>
    </r>
    <r>
      <rPr>
        <sz val="11"/>
        <color theme="1"/>
        <rFont val="맑은 고딕"/>
        <family val="3"/>
        <charset val="129"/>
        <scheme val="minor"/>
      </rPr>
      <t>420</t>
    </r>
    <phoneticPr fontId="80" type="noConversion"/>
  </si>
  <si>
    <r>
      <rPr>
        <sz val="11"/>
        <color theme="1"/>
        <rFont val="맑은 고딕"/>
        <family val="2"/>
        <charset val="222"/>
        <scheme val="minor"/>
      </rPr>
      <t>฿</t>
    </r>
    <r>
      <rPr>
        <sz val="11"/>
        <color theme="1"/>
        <rFont val="맑은 고딕"/>
        <family val="3"/>
        <charset val="129"/>
        <scheme val="minor"/>
      </rPr>
      <t>849</t>
    </r>
    <phoneticPr fontId="80" type="noConversion"/>
  </si>
  <si>
    <t>쇼피필리핀</t>
    <phoneticPr fontId="80" type="noConversion"/>
  </si>
  <si>
    <t>₱999</t>
    <phoneticPr fontId="80" type="noConversion"/>
  </si>
  <si>
    <t>₱1,799</t>
    <phoneticPr fontId="80" type="noConversion"/>
  </si>
  <si>
    <t>₱1,599</t>
    <phoneticPr fontId="80" type="noConversion"/>
  </si>
  <si>
    <t>₱1,320</t>
    <phoneticPr fontId="80" type="noConversion"/>
  </si>
  <si>
    <t>200820=500ml</t>
    <phoneticPr fontId="1" type="noConversion"/>
  </si>
  <si>
    <t>200820=머드크림마스크 100ml</t>
    <phoneticPr fontId="80" type="noConversion"/>
  </si>
  <si>
    <t>200820=클렌징폼 120ml</t>
    <phoneticPr fontId="1" type="noConversion"/>
  </si>
  <si>
    <t>200820=250ml 2set</t>
    <phoneticPr fontId="1" type="noConversion"/>
  </si>
  <si>
    <r>
      <rPr>
        <sz val="11"/>
        <color theme="1"/>
        <rFont val="맑은 고딕"/>
        <family val="2"/>
        <charset val="222"/>
        <scheme val="minor"/>
      </rPr>
      <t>฿</t>
    </r>
    <r>
      <rPr>
        <sz val="11"/>
        <color theme="1"/>
        <rFont val="맑은 고딕"/>
        <family val="3"/>
        <charset val="129"/>
        <scheme val="minor"/>
      </rPr>
      <t>1,260</t>
    </r>
    <phoneticPr fontId="80" type="noConversion"/>
  </si>
  <si>
    <t>200820=250ml = 화장솜 60P</t>
    <phoneticPr fontId="80" type="noConversion"/>
  </si>
  <si>
    <r>
      <rPr>
        <sz val="11"/>
        <color theme="1"/>
        <rFont val="맑은 고딕"/>
        <family val="2"/>
        <charset val="222"/>
        <scheme val="minor"/>
      </rPr>
      <t>฿</t>
    </r>
    <r>
      <rPr>
        <sz val="11"/>
        <color theme="1"/>
        <rFont val="맑은 고딕"/>
        <family val="3"/>
        <charset val="129"/>
        <scheme val="minor"/>
      </rPr>
      <t>105</t>
    </r>
    <phoneticPr fontId="80" type="noConversion"/>
  </si>
  <si>
    <t>200820=250ml = 화장솜 60P X 2</t>
    <phoneticPr fontId="80" type="noConversion"/>
  </si>
  <si>
    <r>
      <rPr>
        <sz val="11"/>
        <color theme="1"/>
        <rFont val="맑은 고딕"/>
        <family val="2"/>
        <charset val="222"/>
        <scheme val="minor"/>
      </rPr>
      <t>฿</t>
    </r>
    <r>
      <rPr>
        <sz val="11"/>
        <color theme="1"/>
        <rFont val="맑은 고딕"/>
        <family val="3"/>
        <charset val="129"/>
        <scheme val="minor"/>
      </rPr>
      <t>205</t>
    </r>
    <phoneticPr fontId="80" type="noConversion"/>
  </si>
  <si>
    <t>200820=250ml 2set = 화장솜 60P</t>
    <phoneticPr fontId="80" type="noConversion"/>
  </si>
  <si>
    <t>200820=250ml 2set = 화장솜 60P X 2</t>
    <phoneticPr fontId="80" type="noConversion"/>
  </si>
  <si>
    <t>200820=500ml = 화장솜 60P</t>
    <phoneticPr fontId="80" type="noConversion"/>
  </si>
  <si>
    <t>200820=500ml = 화장솜 60P X 2</t>
    <phoneticPr fontId="80" type="noConversion"/>
  </si>
  <si>
    <t>200820=머드크림마스크 100ml</t>
    <phoneticPr fontId="1" type="noConversion"/>
  </si>
  <si>
    <t>₱1799</t>
    <phoneticPr fontId="80" type="noConversion"/>
  </si>
  <si>
    <t>200820=250ml = 화장솜 60P</t>
    <phoneticPr fontId="1" type="noConversion"/>
  </si>
  <si>
    <t>₱166</t>
    <phoneticPr fontId="80" type="noConversion"/>
  </si>
  <si>
    <t>200820=250ml 2set = 화장솜 60P</t>
    <phoneticPr fontId="1" type="noConversion"/>
  </si>
  <si>
    <t>200820=250ml 2set = 화장솜 60P X 2</t>
    <phoneticPr fontId="1" type="noConversion"/>
  </si>
  <si>
    <t>₱316</t>
    <phoneticPr fontId="80" type="noConversion"/>
  </si>
  <si>
    <t>200820=500ml = 화장솜 60P</t>
    <phoneticPr fontId="1" type="noConversion"/>
  </si>
  <si>
    <t>200820=500ml = 화장솜 60P X 2</t>
    <phoneticPr fontId="1" type="noConversion"/>
  </si>
  <si>
    <t>RM 69.99</t>
    <phoneticPr fontId="80" type="noConversion"/>
  </si>
  <si>
    <t>RM 15</t>
    <phoneticPr fontId="80" type="noConversion"/>
  </si>
  <si>
    <t>200820=250ml = 화장솜 60P X 2</t>
    <phoneticPr fontId="1" type="noConversion"/>
  </si>
  <si>
    <t>RM 25</t>
    <phoneticPr fontId="80" type="noConversion"/>
  </si>
  <si>
    <t>S$28</t>
    <phoneticPr fontId="80" type="noConversion"/>
  </si>
  <si>
    <t>200831=마스크팩 10매</t>
    <phoneticPr fontId="1" type="noConversion"/>
  </si>
  <si>
    <t>200831=수딩크림 100ml</t>
    <phoneticPr fontId="1" type="noConversion"/>
  </si>
  <si>
    <t>200831=머드크림마스크 100ml</t>
    <phoneticPr fontId="1" type="noConversion"/>
  </si>
  <si>
    <t>200831=클렌징폼 120ml</t>
    <phoneticPr fontId="1" type="noConversion"/>
  </si>
  <si>
    <t>200831=선크림 50ml</t>
    <phoneticPr fontId="1" type="noConversion"/>
  </si>
  <si>
    <t>쇼피베트남</t>
    <phoneticPr fontId="1" type="noConversion"/>
  </si>
  <si>
    <t>S$26.5</t>
    <phoneticPr fontId="80" type="noConversion"/>
  </si>
  <si>
    <t>S$51.5</t>
    <phoneticPr fontId="80" type="noConversion"/>
  </si>
  <si>
    <t>S$46</t>
    <phoneticPr fontId="80" type="noConversion"/>
  </si>
  <si>
    <t>S$42</t>
    <phoneticPr fontId="80" type="noConversion"/>
  </si>
  <si>
    <t>S$18.5</t>
    <phoneticPr fontId="80" type="noConversion"/>
  </si>
  <si>
    <t>S$38</t>
    <phoneticPr fontId="80" type="noConversion"/>
  </si>
  <si>
    <t>S$5.5</t>
    <phoneticPr fontId="80" type="noConversion"/>
  </si>
  <si>
    <t>S$8.5</t>
    <phoneticPr fontId="80" type="noConversion"/>
  </si>
  <si>
    <r>
      <rPr>
        <sz val="11"/>
        <color theme="1"/>
        <rFont val="Calibri"/>
        <family val="2"/>
      </rPr>
      <t xml:space="preserve">200831=500ml = </t>
    </r>
    <r>
      <rPr>
        <sz val="11"/>
        <color theme="1"/>
        <rFont val="맑은 고딕"/>
        <family val="2"/>
        <charset val="129"/>
      </rPr>
      <t>화장솜</t>
    </r>
    <r>
      <rPr>
        <sz val="11"/>
        <color theme="1"/>
        <rFont val="Calibri"/>
        <family val="2"/>
      </rPr>
      <t xml:space="preserve"> 60P</t>
    </r>
    <phoneticPr fontId="1" type="noConversion"/>
  </si>
  <si>
    <t>S$3.5</t>
    <phoneticPr fontId="80" type="noConversion"/>
  </si>
  <si>
    <r>
      <rPr>
        <sz val="11"/>
        <color theme="1"/>
        <rFont val="Calibri"/>
        <family val="2"/>
      </rPr>
      <t xml:space="preserve">200831=500ml = </t>
    </r>
    <r>
      <rPr>
        <sz val="11"/>
        <color theme="1"/>
        <rFont val="맑은 고딕"/>
        <family val="2"/>
        <charset val="129"/>
      </rPr>
      <t>화장솜</t>
    </r>
    <r>
      <rPr>
        <sz val="11"/>
        <color theme="1"/>
        <rFont val="Calibri"/>
        <family val="2"/>
      </rPr>
      <t xml:space="preserve"> 60P</t>
    </r>
    <r>
      <rPr>
        <sz val="11"/>
        <color theme="1"/>
        <rFont val="Calibri"/>
        <family val="2"/>
        <charset val="129"/>
      </rPr>
      <t xml:space="preserve"> X 2</t>
    </r>
    <phoneticPr fontId="1" type="noConversion"/>
  </si>
  <si>
    <t>S$7.5</t>
    <phoneticPr fontId="80" type="noConversion"/>
  </si>
  <si>
    <t>S$52</t>
    <phoneticPr fontId="80" type="noConversion"/>
  </si>
  <si>
    <t>S$45</t>
    <phoneticPr fontId="80" type="noConversion"/>
  </si>
  <si>
    <t>S$44</t>
    <phoneticPr fontId="80" type="noConversion"/>
  </si>
  <si>
    <t>S$29</t>
    <phoneticPr fontId="80" type="noConversion"/>
  </si>
  <si>
    <t>어성초 77 토너 250ml + 어성초 70 로션 200ml -30%</t>
    <phoneticPr fontId="80" type="noConversion"/>
  </si>
  <si>
    <t>로션</t>
    <phoneticPr fontId="80" type="noConversion"/>
  </si>
  <si>
    <t>어성초 70 데일리 릴리프 로션 1개 -20% off</t>
    <phoneticPr fontId="80" type="noConversion"/>
  </si>
  <si>
    <t>어성초 70 데일리 릴리프 로션 2개 -30% off</t>
    <phoneticPr fontId="80" type="noConversion"/>
  </si>
  <si>
    <t>바디워시</t>
    <phoneticPr fontId="80" type="noConversion"/>
  </si>
  <si>
    <t>바디워시 1개 -30% off</t>
    <phoneticPr fontId="80" type="noConversion"/>
  </si>
  <si>
    <t>바디워시 2개 -35% off (무료배송)</t>
    <phoneticPr fontId="80" type="noConversion"/>
  </si>
  <si>
    <t>납품가</t>
    <phoneticPr fontId="80" type="noConversion"/>
  </si>
  <si>
    <t>토너패드</t>
  </si>
  <si>
    <t>크림마스크</t>
    <phoneticPr fontId="1" type="noConversion"/>
  </si>
  <si>
    <t>어성초 크림마스크 나이트 솔루션 10매</t>
    <phoneticPr fontId="1" type="noConversion"/>
  </si>
  <si>
    <t>아누아 어성초 크림 마스크</t>
    <phoneticPr fontId="1" type="noConversion"/>
  </si>
  <si>
    <t>토너로션</t>
  </si>
  <si>
    <t xml:space="preserve">	어성초 70 인텐스 카밍 크림 50ml</t>
    <phoneticPr fontId="80" type="noConversion"/>
  </si>
  <si>
    <t>카밍크림</t>
    <phoneticPr fontId="80" type="noConversion"/>
  </si>
  <si>
    <t>어성초 클리어패드 70P</t>
  </si>
  <si>
    <t>카밍크림</t>
    <phoneticPr fontId="1" type="noConversion"/>
  </si>
  <si>
    <t xml:space="preserve">	어성초 70 인텐스 카밍 크림 50ml</t>
    <phoneticPr fontId="1" type="noConversion"/>
  </si>
  <si>
    <t>크림</t>
    <phoneticPr fontId="1" type="noConversion"/>
  </si>
  <si>
    <t>[플친 단독 (11/16-11/20)] 크림(필수)=어성초 70 인텐스 카밍 크림 1개-20% off</t>
    <phoneticPr fontId="80" type="noConversion"/>
  </si>
  <si>
    <t>[플친 단독 (11/16-11/20)] 크림(필수)=어성초 70 인텐스 카밍 크림 2개-30% off (무료배송)</t>
    <phoneticPr fontId="80" type="noConversion"/>
  </si>
  <si>
    <t>[플친 단독 (11/16-11/20)] 크림마스크팩(선택)=크림마스크팩 1장-50% off</t>
    <phoneticPr fontId="80" type="noConversion"/>
  </si>
  <si>
    <t>랄라블라</t>
  </si>
  <si>
    <t>크림=어성초 70 인텐스 카밍 크림 2개 (-30%)</t>
    <phoneticPr fontId="80" type="noConversion"/>
  </si>
  <si>
    <t>크림=어성초 70 인텐스 카밍 크림 1개 (-20%)</t>
    <phoneticPr fontId="80" type="noConversion"/>
  </si>
  <si>
    <t>카페24</t>
    <phoneticPr fontId="80" type="noConversion"/>
  </si>
  <si>
    <t>크림=어성초 토너 250ml + 카밍 크림 50ml (-30%)</t>
    <phoneticPr fontId="80" type="noConversion"/>
  </si>
  <si>
    <t>옵션=어성초 크림마스크 나이트 솔루션 1장</t>
    <phoneticPr fontId="1" type="noConversion"/>
  </si>
  <si>
    <t>인터뷰모집</t>
    <phoneticPr fontId="1" type="noConversion"/>
  </si>
  <si>
    <t>아누아 어성초70 크림 50ml</t>
    <phoneticPr fontId="1" type="noConversion"/>
  </si>
  <si>
    <t>아누아 어성초77 수딩 토너&amp;로션 기획세트</t>
    <phoneticPr fontId="1" type="noConversion"/>
  </si>
  <si>
    <t>아누아 어성초77 수딩 토너 기획세트</t>
    <phoneticPr fontId="1" type="noConversion"/>
  </si>
  <si>
    <t>아누아 어성초77 클리어 패드 기획세트</t>
    <phoneticPr fontId="1" type="noConversion"/>
  </si>
  <si>
    <t>패드 기획세트</t>
    <phoneticPr fontId="1" type="noConversion"/>
  </si>
  <si>
    <t>아누아 어성초80 앰플 기획세트 (NEW)</t>
    <phoneticPr fontId="1" type="noConversion"/>
  </si>
  <si>
    <t>토너로션 기획세트</t>
    <phoneticPr fontId="1" type="noConversion"/>
  </si>
  <si>
    <t>옵션=어성초 크림마스크 나이트 솔루션 10장</t>
    <phoneticPr fontId="1" type="noConversion"/>
  </si>
  <si>
    <t>확인하기</t>
    <phoneticPr fontId="1" type="noConversion"/>
  </si>
  <si>
    <t>어성초 크림마스크 나이트 솔루션 1매</t>
    <phoneticPr fontId="1" type="noConversion"/>
  </si>
  <si>
    <t>어성초 77토너 (2 SET) HEARTLEAF 77% SOOTHING TONER 250ml250ml 2set</t>
  </si>
  <si>
    <t>어성초 77토너 HEARTLEAF 77% SOOTHING TONER 250ml250ml</t>
  </si>
  <si>
    <t>어성초 크림마스크 나이트 솔루션 10매</t>
  </si>
  <si>
    <t>어성초 77 수딩 토너화장솜(선택)=촉촉 스킨팩 화장솜</t>
  </si>
  <si>
    <t>5 제로 무기자차 선크림옵션=5제로 무기자차 선크림 1개-20% off</t>
  </si>
  <si>
    <t>5 제로 무기자차 선크림옵션=5제로 무기자차 선크림 2개-30% off (무료배송)</t>
  </si>
  <si>
    <t>[수분 보충 세트] 어성초 77 토너 + 어성초 70 로션옵션=어성초 77 토너 250ml + 어성초 70 로션 200ml -30%</t>
  </si>
  <si>
    <t>[어성초 진정 패키지 세트] 대용량 토너 + 앰플 + 수딩 크림 + 마스크팩 10장</t>
  </si>
  <si>
    <t>대용량 어성초 77 수딩 토너 500ml</t>
  </si>
  <si>
    <t>대용량 어성초 77 토너 500ml</t>
  </si>
  <si>
    <t>어성초 70 데일리 릴리프 로션로션=어성초 70 데일리 릴리프 로션 1개 -20% off</t>
  </si>
  <si>
    <t>어성초 70 데일리 릴리프 로션로션=어성초 70 데일리 릴리프 로션 2개 -30% off</t>
  </si>
  <si>
    <t>어성초 70 데일리 릴리프 로션로션=어성초 77토너 + 어성초 70 로션 수분 보충 세트 -30% off</t>
  </si>
  <si>
    <t>어성초 70 머드 크림 마스크옵션=어성초 70 머드 크림 마스크-20% off</t>
  </si>
  <si>
    <t>어성초 70 인텐스 카밍 크림크림=어성초 70 인텐스 카밍 크림 1개 (-20%)</t>
  </si>
  <si>
    <t>어성초 70 인텐스 카밍 크림크림=어성초 토너 250ml + 카밍 크림 50ml (-30%)</t>
  </si>
  <si>
    <t>어성초 77 수딩 토너토너(필수)=어성초 77 토너 1개-20% off</t>
  </si>
  <si>
    <t>어성초 77 수딩 토너토너(필수)=어성초 77 토너 2개-30% off (무료배송)</t>
  </si>
  <si>
    <t>어성초 77 수딩 토너토너(필수)=어성초77토너1개 + 어성초77패드1개 -30% off (무료배송)</t>
  </si>
  <si>
    <t>어성초 77 수딩 토너토너(필수)=(대용량) 어성초 77 토너 500ml (무료배송)</t>
  </si>
  <si>
    <t>어성초 77 진정 마스크옵션=어성초 77 진정 마스크팩 1장</t>
  </si>
  <si>
    <t>어성초 77 진정 마스크옵션=어성초 77 진정 마스크팩 10장-50% off</t>
  </si>
  <si>
    <t>어성초 77 진정 마스크</t>
  </si>
  <si>
    <t>어성초 77 클리어 패드옵션=어성초 77 클리어 패드 1개-20% off</t>
  </si>
  <si>
    <t>어성초 77 클리어 패드옵션=어성초 77 클리어 패드 2개-30% off (무료배송)</t>
  </si>
  <si>
    <t>어성초 77 클리어 패드옵션=어성초77토너1개+어성초77패드1개-30% off (무료배송)</t>
  </si>
  <si>
    <t>어성초 77 토너</t>
  </si>
  <si>
    <t>어성초 77 토너토너(필수)=어성초 77 토너 1개-20% off</t>
  </si>
  <si>
    <t>어성초 78 수딩 크림</t>
  </si>
  <si>
    <t>어성초 80 수분 진정 앰플앰플=어성초 80 앰플 1개-15%off</t>
  </si>
  <si>
    <t>어성초 80 수분 진정 앰플앰플=어성초 80 앰플 2개-27%off (무료배송)</t>
  </si>
  <si>
    <t>어성초 80 수분 진정 앰플</t>
  </si>
  <si>
    <t>어성초 80 수분 진정 앰플옵션=어성초 80 앰플 1개 - 15%off</t>
  </si>
  <si>
    <t>어성초 아크네 바디워시옵션=어성초 아크네 바디워시 1개 -30% off</t>
  </si>
  <si>
    <t>어성초 아크네 바디워시옵션=어성초 아크네 바디워시 2개 -35% off (무료배송)</t>
  </si>
  <si>
    <t>어성초 약산성 클렌징폼클렌징폼=어성초 약산성 클렌징폼 1개 -19%off</t>
  </si>
  <si>
    <t>어성초 약산성 클렌징폼클렌징폼=어성초 약산성 클렌징폼 2개 -25%off</t>
  </si>
  <si>
    <t>어성초 약산성 클렌징폼클렌징폼=어성초 약산성 클렌징폼 3개 -31%off (무료배송)</t>
  </si>
  <si>
    <t>어성초 크림마스크 나이트 솔루션옵션=어성초 크림마스크 나이트 솔루션 10장 (-50%)</t>
  </si>
  <si>
    <t>촉촉 스킨팩 화장솜</t>
  </si>
  <si>
    <t>어성초 77 토너 250ml어성초 77 토너 250ml</t>
  </si>
  <si>
    <t>구분값</t>
    <phoneticPr fontId="1" type="noConversion"/>
  </si>
  <si>
    <t>`</t>
    <phoneticPr fontId="1" type="noConversion"/>
  </si>
  <si>
    <t>22일부터</t>
  </si>
  <si>
    <t>아누아 어성초 77 토너 250ml</t>
  </si>
  <si>
    <t>어성초 77 토너 250ml</t>
  </si>
  <si>
    <t>어성초 70 머드 크림 마스크옵션=어성초 70 머드 크림 마스크 2개-30% off (무료배송)</t>
  </si>
  <si>
    <t>어성초 77 토너화장솜(선택)=촉촉 스킨팩 화장솜</t>
  </si>
  <si>
    <t>어성초 77 클리어 패드 70매어성초 77 클리어 패드 70매</t>
  </si>
  <si>
    <t>아누아 어성초 77 수딩 토너토너(필수)=어성초 77 토너 1개-20% off</t>
  </si>
  <si>
    <t>어성초 77 토너토너(필수)=어성초77토너1개 + 어성초77패드1개 -30% off (무료배송)</t>
  </si>
  <si>
    <t>어성초 크림마스크 나이트 솔루션옵션=어성초 크림마스크 나이트 솔루션 1장</t>
  </si>
  <si>
    <t>어성초 70 데일리 릴리프 로션 200ml어성초 70 데일리 릴리프 로션 200ml</t>
  </si>
  <si>
    <t>크림마스크</t>
  </si>
  <si>
    <t>카밍크림</t>
  </si>
  <si>
    <t>어성초 70 인텐스 카밍 크림크림=어성초 70 인텐스 카밍 크림 2개 (-30%)</t>
  </si>
  <si>
    <t>어성초 80 수분 진정 앰플 30ml어성초 80 수분 진정 앰플 30ml</t>
  </si>
  <si>
    <t>5제로 무기자차 선크림 50ml</t>
  </si>
  <si>
    <t>어성초 70 인텐스 카밍 크림 50ml</t>
  </si>
  <si>
    <t>어성초 77 토너토너(필수)=어성초 77 토너 2개-30% off (무료배송)</t>
  </si>
  <si>
    <t>어성초 77 패드옵션=어성초 77 클리어 패드 2개-30% off (무료배송)</t>
  </si>
  <si>
    <t>어성초 77 패드옵션=어성초 77 클리어 패드 1개-29% off (무료배송)</t>
    <phoneticPr fontId="1" type="noConversion"/>
  </si>
  <si>
    <t>아누아 어성초 77 수딩 토너토너(필수)=어성초 77 토너 2개-30% off (무료배송)</t>
  </si>
  <si>
    <t>아누아 어성초 77 수딩 토너화장솜(선택)=촉촉 스킨팩 화장솜</t>
  </si>
  <si>
    <t>아누아 어성초 77 수딩 토너토너(필수)=어성초77토너1개 + 어성초77패드1개 -30% off (무료배송)</t>
  </si>
  <si>
    <t>어성초 약산성 클렌징폼</t>
  </si>
  <si>
    <t>매칭</t>
    <phoneticPr fontId="1" type="noConversion"/>
  </si>
  <si>
    <t>어성초 80 앰플 30ml</t>
  </si>
  <si>
    <t>어성초 70 머드 크림 마스크</t>
  </si>
  <si>
    <t>어성초 77 포어 클리어 패드옵션=어성초 77 클리어 패드 2개-30% off (무료배송)</t>
  </si>
  <si>
    <t>어성초 77 포어 클리어 패드옵션=어성초77토너1개+어성초77패드1개-30% off (무료배송)</t>
  </si>
  <si>
    <t>어성초 77% 패드옵션=어성초 77 클리어 패드 1개-20% off</t>
  </si>
  <si>
    <t>어성초 77% 패드옵션=어성초 77 클리어 패드 2개-30% off (무료배송)</t>
  </si>
  <si>
    <t>어성초 77% 패드옵션=어성초77토너1개+어성초77패드1개-30% off (무료배송)</t>
  </si>
  <si>
    <t>어성초 77 포어 클리어 패드옵션=어성초 77 클리어 패드 1개-20% off</t>
  </si>
  <si>
    <t>디스커버리_이든크림스킨팩</t>
  </si>
  <si>
    <t>디스커버리_천서영님_썸네일테스트 #3</t>
  </si>
  <si>
    <t>디스커버리_채우</t>
  </si>
  <si>
    <t>어성초 77 토너 500ml</t>
  </si>
  <si>
    <t>어성초 77 마스크팩 10매</t>
  </si>
  <si>
    <t>전환</t>
  </si>
  <si>
    <t>도달_랄라블라</t>
  </si>
  <si>
    <t>전환_토너패드</t>
  </si>
  <si>
    <t>광고비 매칭</t>
    <phoneticPr fontId="1" type="noConversion"/>
  </si>
  <si>
    <t>아누아_쇼핑M</t>
  </si>
  <si>
    <t>아누아_쇼핑PC</t>
  </si>
  <si>
    <t>아누아_리타게팅(전체지면)</t>
  </si>
  <si>
    <t>아누아_토너_트러블타겟</t>
  </si>
  <si>
    <t>T_아누아_패드_메인</t>
  </si>
  <si>
    <t>T_아누아_토너_메인지면</t>
  </si>
  <si>
    <t>전환_토너_트러블</t>
  </si>
  <si>
    <t>아누아 어성초 77 클리어 패드옵션=어성초 77 클리어 패드 2개-30% off (무료배송)</t>
  </si>
  <si>
    <t>[연휴특가]아누아 어성초 77 토너 250ml</t>
  </si>
  <si>
    <t>아누아_비즈보드_도전_1231</t>
  </si>
  <si>
    <t>T_아누아_패드_서브</t>
  </si>
  <si>
    <t>T_아누아_패드모공_메인</t>
  </si>
  <si>
    <t>디스커버리_혜오니</t>
  </si>
  <si>
    <t>어성초 77 수딩 토너 (클리어패드 세트 구매시 1/11 순차발송 예정)토너(필수)=어성초 77 토너 1개-20% off</t>
  </si>
  <si>
    <t>어성초 77 수딩 토너 (클리어패드 세트 구매시 1/11 순차발송 예정)토너(필수)=어성초 77 토너 2개-30% off (무료배송)</t>
  </si>
  <si>
    <t>어성초 77 수딩 토너 (클리어패드 세트 구매시 1/11 순차발송 예정)토너(필수)=어성초77토너1개 + 어성초77패드1개 -30% off (무료배송)</t>
  </si>
  <si>
    <t>어성초 77 수딩 토너 (클리어패드 세트 구매시 1/11 순차발송 예정)화장솜(선택)=촉촉 스킨팩 화장솜</t>
  </si>
  <si>
    <t>어성초 77 클리어 패드 (1/11 순차발송 예정)옵션=어성초 77 클리어 패드 1개-20% off</t>
  </si>
  <si>
    <t>어성초 77 클리어 패드 (1/11 순차발송 예정)옵션=어성초 77 클리어 패드 2개-30% off (무료배송)</t>
  </si>
  <si>
    <t>어성초 77 클리어 패드 (1/11 순차발송 예정)옵션=어성초77토너1개+어성초77패드1개-30% off (무료배송)</t>
  </si>
  <si>
    <t>어성초 77 포어 클리어 패드 (1/11 순차발송 예정)옵션=어성초 77 클리어 패드 1개-20% off</t>
  </si>
  <si>
    <t>어성초 77 포어 클리어 패드 (1/11 순차발송 예정)옵션=어성초 77 클리어 패드 2개-30% off (무료배송)</t>
  </si>
  <si>
    <t>어성초 77 포어 클리어 패드 (1/11 순차발송 예정)옵션=어성초77토너1개+어성초77패드1개-30% off (무료배송)</t>
  </si>
  <si>
    <t>어성초 77% 패드 (1/11 순차발송 예정)옵션=어성초 77 클리어 패드 1개-20% off</t>
  </si>
  <si>
    <t>어성초 77% 패드 (1/11 순차발송 예정)옵션=어성초 77 클리어 패드 2개-30% off (무료배송)</t>
  </si>
  <si>
    <t>어성초 77% 패드 (1/11 순차발송 예정)옵션=어성초77토너1개+어성초77패드1개-30% off (무료배송)</t>
  </si>
  <si>
    <t>청귤 비타 잡티 마스크옵션=청귤 비타 잡티 마스크 1장</t>
  </si>
  <si>
    <t>청귤 비타 잡티 마스크옵션=청귤 비타 잡티 마스크 10장(50% off)</t>
  </si>
  <si>
    <t>아누아_청귤마스크팩_품평단모집_0104</t>
  </si>
  <si>
    <t>어성초 80 수분 진정 앰플옵션=어성초 80 앰플 2개 - 27%off (무료배송)</t>
  </si>
  <si>
    <t>어성초 클리어패드 70P_CS</t>
  </si>
  <si>
    <t>어성초 80 수분 진정 앰플옵션=어성초 80 앰플 2개 - 27%off (무료배송)</t>
    <phoneticPr fontId="1" type="noConversion"/>
  </si>
  <si>
    <t>디스커버리_소히방2</t>
  </si>
  <si>
    <t>T_아누아_토너_스마트채널</t>
  </si>
  <si>
    <t>토너_도전_0105</t>
  </si>
  <si>
    <t>어성초 77 수딩 토너 (클리어패드 세트 구매시 1/11 순차발송 예정)옵션=어성초 77 토너 1개-20% off</t>
  </si>
  <si>
    <t>어성초 77 수딩 토너 (클리어패드 세트 구매시 1/11 순차발송 예정)옵션=어성초 77 토너 2개-30% off (무료배송)</t>
  </si>
  <si>
    <t>어성초 77 수딩 토너 (클리어패드 세트 구매시 1/11 순차발송 예정)옵션=어성초 77토너1개 + 어성초77패드1개 -30% off (무료배송)</t>
  </si>
  <si>
    <t>어성초 77 클리어 패드 (1/11 순차발송 예정)옵션=어성초 77 클리어 패드 3개-35% off (무료배송)</t>
  </si>
  <si>
    <t>어성초 77 포어 클리어 패드 (1/11 순차발송 예정)옵션=어성초 77 클리어 패드 3개-35% off (무료배송)</t>
  </si>
  <si>
    <t>어성초 77% 패드 (1/11 순차발송 예정)옵션=어성초 77 클리어 패드 3개-35% off (무료배송)</t>
  </si>
  <si>
    <t>T_아누아_토너로션_메인</t>
  </si>
  <si>
    <t>어성초 클렌징폼 120ml</t>
  </si>
  <si>
    <t>아누아_비즈보드_리타게팅</t>
  </si>
  <si>
    <t>카카오 비즈보드_방문_210111</t>
  </si>
  <si>
    <t>T_토너_후기형 테스트_메인</t>
  </si>
  <si>
    <t>T_토너_키워드테스트_메인</t>
  </si>
  <si>
    <t>아누아_77%패드_청소년관심사_메인</t>
  </si>
  <si>
    <t>어성초 77 수딩 토너옵션=어성초 77 토너 1개-20% off</t>
  </si>
  <si>
    <t>어성초 77 수딩 토너옵션=어성초 77 토너 2개-30% off (무료배송)</t>
  </si>
  <si>
    <t>어성초 77 수딩 토너옵션=어성초 77토너1개 + 어성초77패드1개 -30% off (무료배송)</t>
  </si>
  <si>
    <t>어성초 77 클리어 패드옵션=어성초 77 클리어 패드 3개-35% off (무료배송)</t>
  </si>
  <si>
    <t>어성초 77% 패드옵션=어성초 77 클리어 패드 3개-35% off (무료배송)</t>
  </si>
  <si>
    <t>어성초 77 포어 클리어 패드옵션=어성초 77 클리어 패드 3개-35% off (무료배송)</t>
  </si>
  <si>
    <t>T_토너_테스트</t>
  </si>
  <si>
    <t>토너_메인_기존소재</t>
  </si>
  <si>
    <t>대용량 어성초 77 수딩 토너 500ml옵션=대용량 어성초 77 토너 1개 - 27% OFF</t>
  </si>
  <si>
    <t>대용량 어성초 77 수딩 토너 500ml화장솜(선택)=촉촉 스킨팩 화장솜</t>
  </si>
  <si>
    <t>어성초 78 수딩 크림 100ml어성초 78 수딩 크림 100ml</t>
  </si>
  <si>
    <t>수딩 크림</t>
    <phoneticPr fontId="1" type="noConversion"/>
  </si>
  <si>
    <t>T_토너_테스트_여드름 서브지면</t>
  </si>
  <si>
    <t>[01/27 순차발송] 어성초 77 클리어 패드옵션=어성초 77 클리어 패드 1개-20% off</t>
  </si>
  <si>
    <t>[01/27 순차발송] 어성초 77 클리어 패드옵션=어성초 77 클리어 패드 2개-30% off (무료배송)</t>
  </si>
  <si>
    <t>[01/27 순차발송] 어성초 77 클리어 패드옵션=어성초 77 클리어 패드 2+1 EVENT (무료배송)</t>
  </si>
  <si>
    <t>[01/27 순차발송] 어성초 77 클리어 패드옵션=어성초77토너1개+어성초77패드1개-30% off (무료배송)</t>
  </si>
  <si>
    <t>[01/27 순차발송] 어성초 77 포어 클리어 패드옵션=어성초 77 클리어 패드 1개-20% off</t>
  </si>
  <si>
    <t>[01/27 순차발송] 어성초 77 포어 클리어 패드옵션=어성초 77 클리어 패드 2개-30% off (무료배송)</t>
  </si>
  <si>
    <t>[01/27 순차발송] 어성초 77 포어 클리어 패드옵션=어성초 77 클리어 패드 2+1 EVENT (무료배송)</t>
  </si>
  <si>
    <t>[01/27 순차발송] 어성초 77 포어 클리어 패드옵션=어성초77토너1개+어성초77패드1개-30% off (무료배송)</t>
  </si>
  <si>
    <t>[01/27 순차발송] 어성초 77% 패드옵션=어성초 77 클리어 패드 1개-20% off</t>
  </si>
  <si>
    <t>[01/27 순차발송] 어성초 77% 패드옵션=어성초 77 클리어 패드 2개-30% off (무료배송)</t>
  </si>
  <si>
    <t>[01/27 순차발송] 어성초 77% 패드옵션=어성초 77 클리어 패드 2+1 EVENT (무료배송)</t>
  </si>
  <si>
    <t>[01/27 순차발송] 어성초 77% 패드옵션=어성초77토너1개+어성초77패드1개-30% off (무료배송)</t>
  </si>
  <si>
    <t>어성초 77 수딩 토너옵션=</t>
  </si>
  <si>
    <t>어성초 77 수딩 토너옵션=BEST어성초 77 토너 2개-30% off (무료배송)</t>
  </si>
  <si>
    <t>청귤 비타 잡티 마스크옵션=청귤 비타 잡티 마스크 10장 (50% off)</t>
  </si>
  <si>
    <t>자작나무 수분 마스크옵션=자작나무 수분 마스크 10장 (50% off)</t>
  </si>
  <si>
    <t>T_토너_구매의도테스트</t>
  </si>
  <si>
    <t>아누아_수분마스크팩_210118</t>
  </si>
  <si>
    <t>마스크팩</t>
    <phoneticPr fontId="1" type="noConversion"/>
  </si>
  <si>
    <t>디스커버리_DP_B&amp;A #2</t>
  </si>
  <si>
    <t>디스커버리_미닝님</t>
  </si>
  <si>
    <t>자작나무 수분 마스크옵션=자작나무 수분 마스크 1장</t>
  </si>
  <si>
    <t>어성초 아크네 바디워시 500ml어성초 아크네 바디워시 500ml</t>
  </si>
  <si>
    <t>바디워시</t>
    <phoneticPr fontId="1" type="noConversion"/>
  </si>
  <si>
    <t>디스커버리_DP_B&amp;A_판매</t>
  </si>
  <si>
    <t>디스커버리_DP_B&amp;A</t>
  </si>
  <si>
    <t>동영상_반응형_카드뉴스</t>
  </si>
  <si>
    <t>동영상_맞춤_태국 카드뉴스</t>
  </si>
  <si>
    <t>디스커버리_미닝님_4554알수없음</t>
  </si>
  <si>
    <t>디스커버리_DP_B&amp;A #3</t>
  </si>
  <si>
    <t>네이버 GFA</t>
    <phoneticPr fontId="1" type="noConversion"/>
  </si>
  <si>
    <t>네이버 쇼핑검색</t>
    <phoneticPr fontId="1" type="noConversion"/>
  </si>
  <si>
    <t>아누아_앰플_플친대상메시지_재발송_210120</t>
  </si>
  <si>
    <t>앰플</t>
    <phoneticPr fontId="1" type="noConversion"/>
  </si>
  <si>
    <t>디스커버리_DP_관심사</t>
  </si>
  <si>
    <t>동영상_반응형</t>
  </si>
  <si>
    <t>어성초 클리어패드 2P</t>
  </si>
  <si>
    <t>[플친단독] 어성초 80 수분 진정 앰플옵션=어성초 80 앰플 1개 - 28%off</t>
  </si>
  <si>
    <t>[플친단독] 어성초 80 수분 진정 앰플옵션=어성초 80 앰플 2+1 EVENT (무료배송)</t>
  </si>
  <si>
    <t>디스커버리_DP_관심사1_소재테스트 #3</t>
  </si>
  <si>
    <t>동영상_디스커버리_0121</t>
  </si>
  <si>
    <t>디스커버리_DP_관심사1테스트</t>
  </si>
  <si>
    <t>디스커버리_DP_관심사1_소재테스트 #2</t>
  </si>
  <si>
    <t>토너</t>
    <phoneticPr fontId="1" type="noConversion"/>
  </si>
  <si>
    <t>5 제로 무기자차 선크림 50ml5 제로 무기자차 선크림 50ml</t>
  </si>
  <si>
    <t>선크림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</si>
</sst>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-&quot;₩&quot;* #,##0.00_-;\-&quot;₩&quot;* #,##0.00_-;_-&quot;₩&quot;* &quot;-&quot;??_-;_-@_-"/>
    <numFmt numFmtId="24" formatCode="\$#,##0_);[Red]\(\$#,##0\)"/>
    <numFmt numFmtId="176" formatCode="_(&quot;₩&quot;* #,##0_);_(&quot;₩&quot;* \(#,##0\);_(&quot;₩&quot;* &quot;-&quot;_);_(@_)"/>
    <numFmt numFmtId="177" formatCode="_(* #,##0_);_(* \(#,##0\);_(* &quot;-&quot;_);_(@_)"/>
    <numFmt numFmtId="178" formatCode="mm&quot;월&quot;\ dd&quot;일&quot;"/>
    <numFmt numFmtId="180" formatCode="&quot;₩&quot;#,##0.00;&quot;₩&quot;\-#,##0.00"/>
    <numFmt numFmtId="181" formatCode="[$-F800]dddd\,\ mmmm\ dd\,\ yyyy"/>
    <numFmt numFmtId="183" formatCode="[$Rp-3809]#,##0_);[Red]\([$Rp-3809]#,##0\)"/>
    <numFmt numFmtId="184" formatCode="#,##0\ [$₫-42A]"/>
    <numFmt numFmtId="185" formatCode="\$#,##0.0_);[Red]\(\$#,##0.0\)"/>
    <numFmt numFmtId="186" formatCode="0.0%"/>
    <numFmt numFmtId="187" formatCode="yyyy\-mm\-dd"/>
    <numFmt numFmtId="188" formatCode="_-&quot;₩&quot;* #,##0.0_-;\-&quot;₩&quot;* #,##0.0_-;_-&quot;₩&quot;* &quot;-&quot;?_-;_-@_-"/>
    <numFmt numFmtId="189" formatCode="m&quot;월&quot;\ d&quot;일&quot;;@"/>
  </numFmts>
  <fonts count="8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name val="돋움"/>
      <family val="3"/>
      <charset val="129"/>
    </font>
    <font>
      <sz val="12"/>
      <name val="Times New Roman"/>
      <family val="1"/>
    </font>
    <font>
      <sz val="11"/>
      <color indexed="9"/>
      <name val="맑은 고딕"/>
      <family val="3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System"/>
      <family val="2"/>
      <charset val="129"/>
    </font>
    <font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name val="Helv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4"/>
      <name val="뼻뮝"/>
      <family val="3"/>
      <charset val="129"/>
    </font>
    <font>
      <sz val="11"/>
      <name val="굴림체"/>
      <family val="3"/>
      <charset val="129"/>
    </font>
    <font>
      <sz val="11"/>
      <color indexed="60"/>
      <name val="맑은 고딕"/>
      <family val="3"/>
      <charset val="129"/>
    </font>
    <font>
      <sz val="12"/>
      <name val="뼻뮝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9"/>
      <name val="굴림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color indexed="8"/>
      <name val="Arial"/>
      <family val="2"/>
    </font>
    <font>
      <sz val="10"/>
      <color indexed="8"/>
      <name val="굴림체"/>
      <family val="3"/>
      <charset val="129"/>
    </font>
    <font>
      <sz val="11"/>
      <color theme="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나눔고딕"/>
      <family val="3"/>
      <charset val="129"/>
    </font>
    <font>
      <sz val="11"/>
      <color rgb="FF000000"/>
      <name val="돋움"/>
      <family val="3"/>
      <charset val="129"/>
    </font>
    <font>
      <sz val="11"/>
      <color indexed="8"/>
      <name val="맑은 고딕"/>
      <family val="3"/>
      <charset val="129"/>
      <scheme val="minor"/>
    </font>
    <font>
      <u/>
      <sz val="11"/>
      <color theme="10"/>
      <name val="나눔고딕"/>
      <family val="3"/>
      <charset val="129"/>
    </font>
    <font>
      <sz val="11"/>
      <color theme="1"/>
      <name val="Calibri"/>
      <family val="2"/>
    </font>
    <font>
      <sz val="11"/>
      <color theme="1"/>
      <name val="맑은 고딕"/>
      <family val="2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222"/>
      <scheme val="minor"/>
    </font>
    <font>
      <sz val="11"/>
      <name val="맑은 고딕"/>
      <family val="3"/>
      <charset val="129"/>
      <scheme val="minor"/>
    </font>
    <font>
      <sz val="11"/>
      <color theme="1"/>
      <name val="Calibri"/>
      <family val="2"/>
      <charset val="129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ajor"/>
    </font>
    <font>
      <sz val="11"/>
      <color rgb="FF333333"/>
      <name val="Arial"/>
      <family val="2"/>
    </font>
    <font>
      <sz val="9"/>
      <color rgb="FF202124"/>
      <name val="Arial"/>
      <family val="2"/>
    </font>
    <font>
      <sz val="10"/>
      <name val="Verdana"/>
      <family val="2"/>
    </font>
  </fonts>
  <fills count="6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967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4" fillId="0" borderId="0"/>
    <xf numFmtId="0" fontId="24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 applyFont="0" applyFill="0" applyBorder="0" applyAlignment="0" applyProtection="0"/>
    <xf numFmtId="0" fontId="26" fillId="0" borderId="0"/>
    <xf numFmtId="0" fontId="27" fillId="0" borderId="0"/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2" fillId="0" borderId="0"/>
    <xf numFmtId="0" fontId="31" fillId="0" borderId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3" fontId="3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80" fontId="26" fillId="0" borderId="0" applyFont="0" applyFill="0" applyBorder="0" applyAlignment="0" applyProtection="0"/>
    <xf numFmtId="0" fontId="33" fillId="0" borderId="0" applyFont="0" applyFill="0" applyBorder="0" applyAlignment="0" applyProtection="0"/>
    <xf numFmtId="2" fontId="33" fillId="0" borderId="0" applyFont="0" applyFill="0" applyBorder="0" applyAlignment="0" applyProtection="0"/>
    <xf numFmtId="0" fontId="34" fillId="0" borderId="10" applyNumberFormat="0" applyAlignment="0" applyProtection="0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4" fillId="0" borderId="11">
      <alignment horizontal="left" vertical="center"/>
    </xf>
    <xf numFmtId="0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/>
    <xf numFmtId="10" fontId="33" fillId="0" borderId="0" applyFont="0" applyFill="0" applyBorder="0" applyAlignment="0" applyProtection="0"/>
    <xf numFmtId="0" fontId="36" fillId="0" borderId="0"/>
    <xf numFmtId="0" fontId="33" fillId="0" borderId="12" applyNumberFormat="0" applyFont="0" applyFill="0" applyAlignment="0" applyProtection="0"/>
    <xf numFmtId="0" fontId="33" fillId="0" borderId="12" applyNumberFormat="0" applyFont="0" applyFill="0" applyAlignment="0" applyProtection="0"/>
    <xf numFmtId="0" fontId="33" fillId="0" borderId="12" applyNumberFormat="0" applyFont="0" applyFill="0" applyAlignment="0" applyProtection="0"/>
    <xf numFmtId="0" fontId="33" fillId="0" borderId="12" applyNumberFormat="0" applyFont="0" applyFill="0" applyAlignment="0" applyProtection="0"/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38" fillId="53" borderId="13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0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41" fillId="54" borderId="14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23" fillId="10" borderId="8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61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57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43" fillId="0" borderId="0"/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45" fillId="56" borderId="15" applyNumberFormat="0" applyAlignment="0" applyProtection="0">
      <alignment vertical="center"/>
    </xf>
    <xf numFmtId="0" fontId="45" fillId="56" borderId="15" applyNumberFormat="0" applyAlignment="0" applyProtection="0">
      <alignment vertical="center"/>
    </xf>
    <xf numFmtId="0" fontId="45" fillId="56" borderId="15" applyNumberFormat="0" applyAlignment="0" applyProtection="0">
      <alignment vertical="center"/>
    </xf>
    <xf numFmtId="0" fontId="45" fillId="56" borderId="15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45" fillId="56" borderId="15" applyNumberFormat="0" applyAlignment="0" applyProtection="0">
      <alignment vertical="center"/>
    </xf>
    <xf numFmtId="0" fontId="45" fillId="56" borderId="15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45" fillId="56" borderId="15" applyNumberFormat="0" applyAlignment="0" applyProtection="0">
      <alignment vertical="center"/>
    </xf>
    <xf numFmtId="0" fontId="45" fillId="56" borderId="15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177" fontId="33" fillId="0" borderId="0" applyFont="0" applyFill="0" applyBorder="0" applyAlignment="0" applyProtection="0"/>
    <xf numFmtId="177" fontId="46" fillId="0" borderId="0" applyNumberFormat="0">
      <protection locked="0"/>
    </xf>
    <xf numFmtId="177" fontId="46" fillId="0" borderId="0" applyNumberFormat="0">
      <protection locked="0"/>
    </xf>
    <xf numFmtId="177" fontId="20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177" fontId="26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177" fontId="65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177" fontId="41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177" fontId="61" fillId="0" borderId="0" applyFont="0" applyFill="0" applyBorder="0" applyAlignment="0" applyProtection="0">
      <alignment vertical="center"/>
    </xf>
    <xf numFmtId="177" fontId="61" fillId="0" borderId="0" applyFont="0" applyFill="0" applyBorder="0" applyAlignment="0" applyProtection="0">
      <alignment vertical="center"/>
    </xf>
    <xf numFmtId="177" fontId="57" fillId="0" borderId="0" applyFont="0" applyFill="0" applyBorder="0" applyAlignment="0" applyProtection="0">
      <alignment vertical="center"/>
    </xf>
    <xf numFmtId="177" fontId="26" fillId="0" borderId="0" applyFont="0" applyFill="0" applyBorder="0" applyAlignment="0" applyProtection="0"/>
    <xf numFmtId="177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177" fontId="61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177" fontId="33" fillId="0" borderId="0" applyFont="0" applyFill="0" applyBorder="0" applyAlignment="0" applyProtection="0"/>
    <xf numFmtId="0" fontId="26" fillId="0" borderId="0"/>
    <xf numFmtId="0" fontId="26" fillId="0" borderId="0"/>
    <xf numFmtId="0" fontId="25" fillId="0" borderId="0" applyFont="0" applyFill="0" applyBorder="0" applyAlignment="0" applyProtection="0"/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47" fillId="0" borderId="16" applyNumberFormat="0" applyFill="0" applyAlignment="0" applyProtection="0">
      <alignment vertical="center"/>
    </xf>
    <xf numFmtId="0" fontId="47" fillId="0" borderId="1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49" fillId="40" borderId="13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7" fillId="7" borderId="4" applyNumberFormat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55" fillId="53" borderId="21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76" fontId="20" fillId="0" borderId="0" applyFont="0" applyFill="0" applyBorder="0" applyAlignment="0" applyProtection="0">
      <alignment vertical="center"/>
    </xf>
    <xf numFmtId="176" fontId="26" fillId="0" borderId="0" applyFont="0" applyFill="0" applyBorder="0" applyAlignment="0" applyProtection="0">
      <alignment vertical="center"/>
    </xf>
    <xf numFmtId="176" fontId="46" fillId="0" borderId="0" applyNumberFormat="0">
      <protection locked="0"/>
    </xf>
    <xf numFmtId="176" fontId="26" fillId="0" borderId="0" applyFont="0" applyFill="0" applyBorder="0" applyAlignment="0" applyProtection="0">
      <alignment vertical="center"/>
    </xf>
    <xf numFmtId="176" fontId="65" fillId="0" borderId="0" applyFont="0" applyFill="0" applyBorder="0" applyAlignment="0" applyProtection="0">
      <alignment vertical="center"/>
    </xf>
    <xf numFmtId="176" fontId="46" fillId="0" borderId="0" applyNumberFormat="0">
      <protection locked="0"/>
    </xf>
    <xf numFmtId="176" fontId="46" fillId="0" borderId="0" applyNumberFormat="0">
      <protection locked="0"/>
    </xf>
    <xf numFmtId="0" fontId="33" fillId="0" borderId="0"/>
    <xf numFmtId="0" fontId="20" fillId="0" borderId="0">
      <alignment vertical="center"/>
    </xf>
    <xf numFmtId="0" fontId="26" fillId="0" borderId="0">
      <alignment vertical="center"/>
    </xf>
    <xf numFmtId="0" fontId="33" fillId="0" borderId="0"/>
    <xf numFmtId="0" fontId="26" fillId="0" borderId="0">
      <alignment vertical="center"/>
    </xf>
    <xf numFmtId="0" fontId="20" fillId="0" borderId="0">
      <alignment vertical="center"/>
    </xf>
    <xf numFmtId="0" fontId="3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3" fillId="0" borderId="0"/>
    <xf numFmtId="0" fontId="33" fillId="0" borderId="0"/>
    <xf numFmtId="0" fontId="20" fillId="0" borderId="0">
      <alignment vertical="center"/>
    </xf>
    <xf numFmtId="0" fontId="20" fillId="0" borderId="0">
      <alignment vertical="center"/>
    </xf>
    <xf numFmtId="0" fontId="33" fillId="0" borderId="0"/>
    <xf numFmtId="0" fontId="33" fillId="0" borderId="0"/>
    <xf numFmtId="0" fontId="20" fillId="0" borderId="0">
      <alignment vertical="center"/>
    </xf>
    <xf numFmtId="0" fontId="33" fillId="0" borderId="0"/>
    <xf numFmtId="0" fontId="20" fillId="0" borderId="0">
      <alignment vertical="center"/>
    </xf>
    <xf numFmtId="0" fontId="46" fillId="0" borderId="0">
      <protection locked="0"/>
    </xf>
    <xf numFmtId="0" fontId="33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3" fillId="0" borderId="0"/>
    <xf numFmtId="0" fontId="20" fillId="0" borderId="0">
      <alignment vertical="center"/>
    </xf>
    <xf numFmtId="0" fontId="20" fillId="0" borderId="0">
      <alignment vertical="center"/>
    </xf>
    <xf numFmtId="0" fontId="33" fillId="0" borderId="0"/>
    <xf numFmtId="0" fontId="20" fillId="0" borderId="0">
      <alignment vertical="center"/>
    </xf>
    <xf numFmtId="0" fontId="33" fillId="0" borderId="0"/>
    <xf numFmtId="181" fontId="20" fillId="0" borderId="0">
      <alignment vertical="center"/>
    </xf>
    <xf numFmtId="181" fontId="20" fillId="0" borderId="0">
      <alignment vertical="center"/>
    </xf>
    <xf numFmtId="0" fontId="33" fillId="0" borderId="0"/>
    <xf numFmtId="0" fontId="61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6" fillId="0" borderId="0">
      <protection locked="0"/>
    </xf>
    <xf numFmtId="0" fontId="20" fillId="0" borderId="0">
      <alignment vertical="center"/>
    </xf>
    <xf numFmtId="0" fontId="20" fillId="0" borderId="0">
      <alignment vertical="center"/>
    </xf>
    <xf numFmtId="0" fontId="2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6" fillId="0" borderId="0"/>
    <xf numFmtId="0" fontId="26" fillId="0" borderId="0">
      <alignment vertical="center"/>
    </xf>
    <xf numFmtId="0" fontId="23" fillId="0" borderId="0">
      <alignment vertical="center"/>
    </xf>
    <xf numFmtId="0" fontId="56" fillId="0" borderId="0"/>
    <xf numFmtId="0" fontId="23" fillId="0" borderId="0">
      <alignment vertical="center"/>
    </xf>
    <xf numFmtId="0" fontId="23" fillId="0" borderId="0">
      <alignment vertical="center"/>
    </xf>
    <xf numFmtId="0" fontId="26" fillId="0" borderId="0">
      <alignment vertical="center"/>
    </xf>
    <xf numFmtId="0" fontId="20" fillId="0" borderId="0">
      <alignment vertical="center"/>
    </xf>
    <xf numFmtId="0" fontId="56" fillId="0" borderId="0"/>
    <xf numFmtId="0" fontId="26" fillId="0" borderId="0">
      <alignment vertical="center"/>
    </xf>
    <xf numFmtId="0" fontId="20" fillId="0" borderId="0">
      <alignment vertical="center"/>
    </xf>
    <xf numFmtId="0" fontId="26" fillId="0" borderId="0">
      <alignment vertical="center"/>
    </xf>
    <xf numFmtId="0" fontId="20" fillId="0" borderId="0">
      <alignment vertical="center"/>
    </xf>
    <xf numFmtId="0" fontId="61" fillId="0" borderId="0">
      <alignment vertical="center"/>
    </xf>
    <xf numFmtId="0" fontId="33" fillId="0" borderId="0"/>
    <xf numFmtId="0" fontId="74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3" fillId="0" borderId="0"/>
    <xf numFmtId="0" fontId="33" fillId="0" borderId="0"/>
    <xf numFmtId="0" fontId="20" fillId="0" borderId="0">
      <alignment vertical="center"/>
    </xf>
    <xf numFmtId="0" fontId="6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3" fillId="0" borderId="0"/>
    <xf numFmtId="0" fontId="20" fillId="0" borderId="0">
      <alignment vertical="center"/>
    </xf>
    <xf numFmtId="0" fontId="20" fillId="0" borderId="0">
      <alignment vertical="center"/>
    </xf>
    <xf numFmtId="0" fontId="33" fillId="0" borderId="0"/>
    <xf numFmtId="0" fontId="20" fillId="0" borderId="0">
      <alignment vertical="center"/>
    </xf>
    <xf numFmtId="0" fontId="20" fillId="0" borderId="0">
      <alignment vertical="center"/>
    </xf>
    <xf numFmtId="0" fontId="33" fillId="0" borderId="0"/>
    <xf numFmtId="0" fontId="20" fillId="0" borderId="0">
      <alignment vertical="center"/>
    </xf>
    <xf numFmtId="0" fontId="26" fillId="0" borderId="0">
      <alignment vertical="center"/>
    </xf>
    <xf numFmtId="0" fontId="20" fillId="0" borderId="0">
      <alignment vertical="center"/>
    </xf>
    <xf numFmtId="0" fontId="26" fillId="0" borderId="0">
      <alignment vertical="center"/>
    </xf>
    <xf numFmtId="0" fontId="20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20" fillId="0" borderId="0">
      <alignment vertical="center"/>
    </xf>
    <xf numFmtId="0" fontId="56" fillId="0" borderId="0"/>
    <xf numFmtId="0" fontId="20" fillId="0" borderId="0">
      <alignment vertical="center"/>
    </xf>
    <xf numFmtId="0" fontId="75" fillId="0" borderId="0"/>
    <xf numFmtId="0" fontId="20" fillId="0" borderId="0">
      <alignment vertical="center"/>
    </xf>
    <xf numFmtId="0" fontId="75" fillId="0" borderId="0"/>
    <xf numFmtId="0" fontId="20" fillId="0" borderId="0">
      <alignment vertical="center"/>
    </xf>
    <xf numFmtId="0" fontId="75" fillId="0" borderId="0"/>
    <xf numFmtId="0" fontId="20" fillId="0" borderId="0">
      <alignment vertical="center"/>
    </xf>
    <xf numFmtId="0" fontId="75" fillId="0" borderId="0"/>
    <xf numFmtId="0" fontId="20" fillId="0" borderId="0">
      <alignment vertical="center"/>
    </xf>
    <xf numFmtId="0" fontId="75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81" fontId="20" fillId="0" borderId="0">
      <alignment vertical="center"/>
    </xf>
    <xf numFmtId="0" fontId="20" fillId="0" borderId="0">
      <alignment vertical="center"/>
    </xf>
    <xf numFmtId="0" fontId="46" fillId="0" borderId="0">
      <protection locked="0"/>
    </xf>
    <xf numFmtId="0" fontId="33" fillId="0" borderId="0"/>
    <xf numFmtId="0" fontId="20" fillId="0" borderId="0">
      <alignment vertical="center"/>
    </xf>
    <xf numFmtId="0" fontId="20" fillId="0" borderId="0">
      <alignment vertical="center"/>
    </xf>
    <xf numFmtId="0" fontId="33" fillId="0" borderId="0"/>
    <xf numFmtId="0" fontId="2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5" fillId="0" borderId="0">
      <alignment vertical="center"/>
    </xf>
    <xf numFmtId="0" fontId="33" fillId="0" borderId="0"/>
    <xf numFmtId="0" fontId="20" fillId="0" borderId="0">
      <alignment vertical="center"/>
    </xf>
    <xf numFmtId="0" fontId="26" fillId="0" borderId="0">
      <alignment vertical="center"/>
    </xf>
    <xf numFmtId="0" fontId="20" fillId="0" borderId="0">
      <alignment vertical="center"/>
    </xf>
    <xf numFmtId="0" fontId="33" fillId="0" borderId="0" applyBorder="0">
      <protection locked="0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6" fillId="0" borderId="0"/>
    <xf numFmtId="0" fontId="20" fillId="0" borderId="0">
      <alignment vertical="center"/>
    </xf>
    <xf numFmtId="0" fontId="20" fillId="0" borderId="0">
      <alignment vertical="center"/>
    </xf>
    <xf numFmtId="0" fontId="33" fillId="0" borderId="0"/>
    <xf numFmtId="0" fontId="26" fillId="0" borderId="0">
      <alignment vertical="center"/>
    </xf>
    <xf numFmtId="0" fontId="20" fillId="0" borderId="0">
      <alignment vertical="center"/>
    </xf>
    <xf numFmtId="0" fontId="33" fillId="0" borderId="0"/>
    <xf numFmtId="0" fontId="26" fillId="0" borderId="0"/>
    <xf numFmtId="0" fontId="33" fillId="0" borderId="0"/>
    <xf numFmtId="0" fontId="20" fillId="0" borderId="0">
      <alignment vertical="center"/>
    </xf>
    <xf numFmtId="0" fontId="33" fillId="0" borderId="0"/>
    <xf numFmtId="0" fontId="26" fillId="0" borderId="0">
      <alignment vertical="center"/>
    </xf>
    <xf numFmtId="0" fontId="33" fillId="0" borderId="0"/>
    <xf numFmtId="0" fontId="20" fillId="0" borderId="0">
      <alignment vertical="center"/>
    </xf>
    <xf numFmtId="0" fontId="33" fillId="0" borderId="0"/>
    <xf numFmtId="0" fontId="26" fillId="0" borderId="0">
      <alignment vertical="center"/>
    </xf>
    <xf numFmtId="0" fontId="77" fillId="0" borderId="0" applyNumberForma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0" fillId="0" borderId="0" xfId="0" pivotButton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0" fillId="0" borderId="0" xfId="0" applyFont="1" applyBorder="1">
      <alignment vertical="center"/>
    </xf>
    <xf numFmtId="0" fontId="20" fillId="0" borderId="0" xfId="0" quotePrefix="1" applyFont="1" applyBorder="1">
      <alignment vertical="center"/>
    </xf>
    <xf numFmtId="0" fontId="0" fillId="0" borderId="0" xfId="0">
      <alignment vertical="center"/>
    </xf>
    <xf numFmtId="49" fontId="20" fillId="0" borderId="0" xfId="0" applyNumberFormat="1" applyFont="1" applyFill="1" applyBorder="1">
      <alignment vertical="center"/>
    </xf>
    <xf numFmtId="0" fontId="20" fillId="0" borderId="0" xfId="0" applyFont="1" applyFill="1" applyBorder="1">
      <alignment vertical="center"/>
    </xf>
    <xf numFmtId="177" fontId="0" fillId="0" borderId="0" xfId="42" applyFont="1">
      <alignment vertical="center"/>
    </xf>
    <xf numFmtId="3" fontId="0" fillId="0" borderId="0" xfId="0" applyNumberFormat="1">
      <alignment vertical="center"/>
    </xf>
    <xf numFmtId="0" fontId="0" fillId="0" borderId="0" xfId="0">
      <alignment vertical="center"/>
    </xf>
    <xf numFmtId="0" fontId="21" fillId="2" borderId="0" xfId="0" applyFont="1" applyFill="1" applyAlignment="1">
      <alignment horizontal="center" vertical="center"/>
    </xf>
    <xf numFmtId="49" fontId="20" fillId="0" borderId="0" xfId="0" applyNumberFormat="1" applyFont="1">
      <alignment vertical="center"/>
    </xf>
    <xf numFmtId="0" fontId="20" fillId="0" borderId="0" xfId="0" applyFont="1">
      <alignment vertical="center"/>
    </xf>
    <xf numFmtId="0" fontId="20" fillId="0" borderId="0" xfId="0" quotePrefix="1" applyFont="1">
      <alignment vertical="center"/>
    </xf>
    <xf numFmtId="0" fontId="22" fillId="2" borderId="0" xfId="0" applyFont="1" applyFill="1">
      <alignment vertical="center"/>
    </xf>
    <xf numFmtId="49" fontId="20" fillId="0" borderId="0" xfId="0" applyNumberFormat="1" applyFont="1" applyFill="1">
      <alignment vertical="center"/>
    </xf>
    <xf numFmtId="0" fontId="0" fillId="0" borderId="0" xfId="0" applyFill="1">
      <alignment vertical="center"/>
    </xf>
    <xf numFmtId="0" fontId="20" fillId="0" borderId="0" xfId="0" applyFont="1" applyFill="1">
      <alignment vertical="center"/>
    </xf>
    <xf numFmtId="0" fontId="20" fillId="0" borderId="0" xfId="0" quotePrefix="1" applyFont="1" applyFill="1">
      <alignment vertical="center"/>
    </xf>
    <xf numFmtId="177" fontId="0" fillId="0" borderId="0" xfId="42" applyFont="1" applyFill="1">
      <alignment vertical="center"/>
    </xf>
    <xf numFmtId="49" fontId="20" fillId="3" borderId="0" xfId="0" applyNumberFormat="1" applyFont="1" applyFill="1">
      <alignment vertical="center"/>
    </xf>
    <xf numFmtId="0" fontId="20" fillId="3" borderId="0" xfId="0" applyFont="1" applyFill="1">
      <alignment vertical="center"/>
    </xf>
    <xf numFmtId="49" fontId="20" fillId="57" borderId="0" xfId="0" applyNumberFormat="1" applyFont="1" applyFill="1">
      <alignment vertical="center"/>
    </xf>
    <xf numFmtId="178" fontId="0" fillId="0" borderId="0" xfId="0" applyNumberFormat="1" applyFill="1" applyBorder="1">
      <alignment vertical="center"/>
    </xf>
    <xf numFmtId="14" fontId="0" fillId="0" borderId="0" xfId="0" applyNumberFormat="1" applyAlignment="1">
      <alignment horizontal="left" vertical="center"/>
    </xf>
    <xf numFmtId="0" fontId="20" fillId="3" borderId="0" xfId="0" applyFont="1" applyFill="1" applyAlignment="1">
      <alignment horizontal="center" vertical="center"/>
    </xf>
    <xf numFmtId="0" fontId="20" fillId="57" borderId="0" xfId="0" applyFont="1" applyFill="1">
      <alignment vertical="center"/>
    </xf>
    <xf numFmtId="0" fontId="0" fillId="2" borderId="0" xfId="0" applyFill="1">
      <alignment vertical="center"/>
    </xf>
    <xf numFmtId="0" fontId="20" fillId="60" borderId="0" xfId="0" applyFont="1" applyFill="1" applyAlignment="1">
      <alignment horizontal="left" vertical="center"/>
    </xf>
    <xf numFmtId="0" fontId="20" fillId="60" borderId="0" xfId="2856" quotePrefix="1" applyFont="1" applyFill="1" applyAlignment="1" applyProtection="1">
      <alignment vertical="center"/>
    </xf>
    <xf numFmtId="0" fontId="20" fillId="0" borderId="0" xfId="0" applyFont="1" applyFill="1" applyAlignment="1">
      <alignment horizontal="center" vertical="center"/>
    </xf>
    <xf numFmtId="9" fontId="20" fillId="0" borderId="0" xfId="0" applyNumberFormat="1" applyFont="1" applyFill="1" applyAlignment="1">
      <alignment horizontal="right" vertical="center"/>
    </xf>
    <xf numFmtId="9" fontId="20" fillId="3" borderId="0" xfId="0" applyNumberFormat="1" applyFont="1" applyFill="1" applyAlignment="1">
      <alignment horizontal="right" vertical="center"/>
    </xf>
    <xf numFmtId="49" fontId="20" fillId="60" borderId="0" xfId="0" applyNumberFormat="1" applyFont="1" applyFill="1" applyAlignment="1">
      <alignment horizontal="left" vertical="center"/>
    </xf>
    <xf numFmtId="0" fontId="20" fillId="59" borderId="0" xfId="0" applyFont="1" applyFill="1" applyAlignment="1">
      <alignment horizontal="left" vertical="center"/>
    </xf>
    <xf numFmtId="0" fontId="20" fillId="59" borderId="0" xfId="2856" quotePrefix="1" applyFont="1" applyFill="1" applyAlignment="1" applyProtection="1">
      <alignment vertical="center"/>
    </xf>
    <xf numFmtId="177" fontId="20" fillId="62" borderId="0" xfId="42" applyFont="1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177" fontId="20" fillId="0" borderId="0" xfId="42" applyFont="1" applyFill="1" applyBorder="1" applyAlignment="1">
      <alignment horizontal="center"/>
    </xf>
    <xf numFmtId="49" fontId="20" fillId="59" borderId="0" xfId="0" applyNumberFormat="1" applyFont="1" applyFill="1" applyAlignment="1">
      <alignment horizontal="left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10" fontId="20" fillId="0" borderId="0" xfId="0" applyNumberFormat="1" applyFont="1" applyAlignment="1">
      <alignment horizontal="right" vertical="center"/>
    </xf>
    <xf numFmtId="9" fontId="20" fillId="0" borderId="0" xfId="0" applyNumberFormat="1" applyFont="1" applyAlignment="1">
      <alignment horizontal="right" vertical="center"/>
    </xf>
    <xf numFmtId="0" fontId="20" fillId="3" borderId="0" xfId="0" quotePrefix="1" applyFont="1" applyFill="1">
      <alignment vertical="center"/>
    </xf>
    <xf numFmtId="0" fontId="2" fillId="3" borderId="0" xfId="0" applyFont="1" applyFill="1">
      <alignment vertical="center"/>
    </xf>
    <xf numFmtId="10" fontId="20" fillId="0" borderId="0" xfId="0" applyNumberFormat="1" applyFont="1" applyFill="1" applyAlignment="1">
      <alignment horizontal="right" vertical="center"/>
    </xf>
    <xf numFmtId="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82" fillId="59" borderId="0" xfId="2856" applyFont="1" applyFill="1" applyAlignment="1" applyProtection="1">
      <alignment vertical="center"/>
    </xf>
    <xf numFmtId="177" fontId="20" fillId="59" borderId="0" xfId="42" applyFont="1" applyFill="1" applyBorder="1" applyAlignment="1">
      <alignment horizontal="center"/>
    </xf>
    <xf numFmtId="0" fontId="20" fillId="60" borderId="0" xfId="2856" applyFont="1" applyFill="1" applyAlignment="1" applyProtection="1">
      <alignment vertical="center"/>
    </xf>
    <xf numFmtId="177" fontId="20" fillId="60" borderId="0" xfId="42" applyFont="1" applyFill="1" applyBorder="1" applyAlignment="1">
      <alignment horizontal="center"/>
    </xf>
    <xf numFmtId="0" fontId="20" fillId="61" borderId="0" xfId="2856" applyFont="1" applyFill="1" applyAlignment="1" applyProtection="1">
      <alignment vertical="center"/>
    </xf>
    <xf numFmtId="0" fontId="20" fillId="61" borderId="0" xfId="0" applyFont="1" applyFill="1" applyAlignment="1">
      <alignment horizontal="left" vertical="center"/>
    </xf>
    <xf numFmtId="49" fontId="20" fillId="61" borderId="0" xfId="0" applyNumberFormat="1" applyFont="1" applyFill="1" applyAlignment="1">
      <alignment horizontal="left" vertical="center"/>
    </xf>
    <xf numFmtId="0" fontId="82" fillId="61" borderId="0" xfId="2856" applyFont="1" applyFill="1" applyAlignment="1" applyProtection="1">
      <alignment vertical="center"/>
    </xf>
    <xf numFmtId="177" fontId="20" fillId="0" borderId="0" xfId="42" applyFont="1" applyAlignment="1">
      <alignment vertical="center"/>
    </xf>
    <xf numFmtId="177" fontId="20" fillId="0" borderId="0" xfId="42" applyFont="1">
      <alignment vertical="center"/>
    </xf>
    <xf numFmtId="177" fontId="20" fillId="61" borderId="0" xfId="42" applyFont="1" applyFill="1" applyBorder="1" applyAlignment="1">
      <alignment horizontal="center"/>
    </xf>
    <xf numFmtId="0" fontId="82" fillId="60" borderId="0" xfId="2856" applyFont="1" applyFill="1" applyAlignment="1" applyProtection="1">
      <alignment vertical="center"/>
    </xf>
    <xf numFmtId="0" fontId="20" fillId="63" borderId="22" xfId="0" applyFont="1" applyFill="1" applyBorder="1">
      <alignment vertical="center"/>
    </xf>
    <xf numFmtId="0" fontId="20" fillId="63" borderId="22" xfId="0" applyFont="1" applyFill="1" applyBorder="1" applyAlignment="1">
      <alignment horizontal="right" vertical="center"/>
    </xf>
    <xf numFmtId="0" fontId="20" fillId="63" borderId="22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7" fontId="20" fillId="0" borderId="0" xfId="42" applyFont="1" applyBorder="1" applyAlignment="1">
      <alignment vertical="center"/>
    </xf>
    <xf numFmtId="0" fontId="20" fillId="59" borderId="0" xfId="2856" applyFont="1" applyFill="1" applyAlignment="1" applyProtection="1">
      <alignment vertical="center"/>
    </xf>
    <xf numFmtId="186" fontId="20" fillId="0" borderId="0" xfId="0" applyNumberFormat="1" applyFont="1" applyAlignment="1">
      <alignment horizontal="right" vertical="center"/>
    </xf>
    <xf numFmtId="183" fontId="0" fillId="0" borderId="0" xfId="0" applyNumberFormat="1" applyFill="1" applyBorder="1" applyAlignment="1">
      <alignment horizontal="center"/>
    </xf>
    <xf numFmtId="24" fontId="0" fillId="0" borderId="0" xfId="0" applyNumberFormat="1" applyFont="1" applyFill="1" applyBorder="1" applyAlignment="1">
      <alignment horizontal="center"/>
    </xf>
    <xf numFmtId="24" fontId="84" fillId="0" borderId="0" xfId="0" applyNumberFormat="1" applyFont="1" applyFill="1" applyBorder="1" applyAlignment="1">
      <alignment horizontal="center" vertical="center"/>
    </xf>
    <xf numFmtId="184" fontId="85" fillId="0" borderId="0" xfId="0" applyNumberFormat="1" applyFont="1" applyFill="1" applyBorder="1" applyAlignment="1"/>
    <xf numFmtId="185" fontId="84" fillId="0" borderId="0" xfId="0" applyNumberFormat="1" applyFont="1" applyFill="1" applyBorder="1" applyAlignment="1">
      <alignment horizontal="center"/>
    </xf>
    <xf numFmtId="185" fontId="84" fillId="0" borderId="0" xfId="0" applyNumberFormat="1" applyFont="1" applyFill="1" applyBorder="1" applyAlignment="1">
      <alignment horizontal="center" vertical="center"/>
    </xf>
    <xf numFmtId="0" fontId="84" fillId="0" borderId="0" xfId="0" applyFont="1" applyFill="1" applyBorder="1" applyAlignment="1">
      <alignment horizontal="center"/>
    </xf>
    <xf numFmtId="0" fontId="20" fillId="0" borderId="12" xfId="0" applyFont="1" applyBorder="1">
      <alignment vertical="center"/>
    </xf>
    <xf numFmtId="0" fontId="20" fillId="0" borderId="12" xfId="0" quotePrefix="1" applyFont="1" applyBorder="1">
      <alignment vertical="center"/>
    </xf>
    <xf numFmtId="10" fontId="20" fillId="0" borderId="12" xfId="0" applyNumberFormat="1" applyFont="1" applyBorder="1" applyAlignment="1">
      <alignment horizontal="right" vertical="center"/>
    </xf>
    <xf numFmtId="0" fontId="20" fillId="0" borderId="12" xfId="0" applyFont="1" applyBorder="1" applyAlignment="1">
      <alignment horizontal="center" vertical="center"/>
    </xf>
    <xf numFmtId="0" fontId="20" fillId="0" borderId="12" xfId="0" quotePrefix="1" applyFont="1" applyFill="1" applyBorder="1">
      <alignment vertical="center"/>
    </xf>
    <xf numFmtId="0" fontId="0" fillId="57" borderId="0" xfId="0" applyFill="1">
      <alignment vertical="center"/>
    </xf>
    <xf numFmtId="0" fontId="20" fillId="57" borderId="0" xfId="0" quotePrefix="1" applyFont="1" applyFill="1">
      <alignment vertical="center"/>
    </xf>
    <xf numFmtId="10" fontId="20" fillId="57" borderId="0" xfId="0" applyNumberFormat="1" applyFont="1" applyFill="1" applyAlignment="1">
      <alignment horizontal="right" vertical="center"/>
    </xf>
    <xf numFmtId="0" fontId="84" fillId="57" borderId="0" xfId="0" applyFont="1" applyFill="1" applyBorder="1" applyAlignment="1">
      <alignment horizontal="center"/>
    </xf>
    <xf numFmtId="0" fontId="20" fillId="57" borderId="0" xfId="0" applyFont="1" applyFill="1" applyAlignment="1">
      <alignment horizontal="center" vertical="center"/>
    </xf>
    <xf numFmtId="0" fontId="0" fillId="57" borderId="0" xfId="0" applyFont="1" applyFill="1">
      <alignment vertical="center"/>
    </xf>
    <xf numFmtId="0" fontId="20" fillId="57" borderId="0" xfId="0" applyFont="1" applyFill="1" applyAlignment="1">
      <alignment vertical="center" wrapText="1"/>
    </xf>
    <xf numFmtId="0" fontId="20" fillId="58" borderId="0" xfId="0" applyFont="1" applyFill="1">
      <alignment vertical="center"/>
    </xf>
    <xf numFmtId="0" fontId="20" fillId="2" borderId="0" xfId="0" applyFont="1" applyFill="1">
      <alignment vertical="center"/>
    </xf>
    <xf numFmtId="0" fontId="20" fillId="64" borderId="0" xfId="0" applyFont="1" applyFill="1">
      <alignment vertical="center"/>
    </xf>
    <xf numFmtId="0" fontId="20" fillId="65" borderId="0" xfId="0" applyFont="1" applyFill="1">
      <alignment vertical="center"/>
    </xf>
    <xf numFmtId="49" fontId="20" fillId="65" borderId="0" xfId="0" applyNumberFormat="1" applyFont="1" applyFill="1">
      <alignment vertical="center"/>
    </xf>
    <xf numFmtId="0" fontId="0" fillId="65" borderId="0" xfId="0" applyFont="1" applyFill="1">
      <alignment vertical="center"/>
    </xf>
    <xf numFmtId="0" fontId="20" fillId="65" borderId="0" xfId="0" applyFont="1" applyFill="1" applyAlignment="1">
      <alignment vertical="center" wrapText="1"/>
    </xf>
    <xf numFmtId="0" fontId="20" fillId="65" borderId="0" xfId="0" quotePrefix="1" applyFont="1" applyFill="1">
      <alignment vertical="center"/>
    </xf>
    <xf numFmtId="10" fontId="20" fillId="65" borderId="0" xfId="0" applyNumberFormat="1" applyFont="1" applyFill="1" applyAlignment="1">
      <alignment horizontal="right" vertical="center"/>
    </xf>
    <xf numFmtId="0" fontId="20" fillId="65" borderId="0" xfId="0" applyFont="1" applyFill="1" applyAlignment="1">
      <alignment horizontal="center" vertical="center"/>
    </xf>
    <xf numFmtId="3" fontId="86" fillId="0" borderId="0" xfId="0" applyNumberFormat="1" applyFont="1">
      <alignment vertical="center"/>
    </xf>
    <xf numFmtId="0" fontId="2" fillId="2" borderId="0" xfId="0" applyFont="1" applyFill="1">
      <alignment vertical="center"/>
    </xf>
    <xf numFmtId="187" fontId="0" fillId="0" borderId="0" xfId="0" applyNumberFormat="1" applyAlignment="1">
      <alignment horizontal="left" vertical="center"/>
    </xf>
    <xf numFmtId="3" fontId="87" fillId="0" borderId="0" xfId="0" applyNumberFormat="1" applyFont="1">
      <alignment vertical="center"/>
    </xf>
    <xf numFmtId="188" fontId="0" fillId="0" borderId="0" xfId="0" applyNumberFormat="1">
      <alignment vertical="center"/>
    </xf>
    <xf numFmtId="44" fontId="0" fillId="0" borderId="0" xfId="0" applyNumberFormat="1">
      <alignment vertical="center"/>
    </xf>
    <xf numFmtId="0" fontId="0" fillId="66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 applyBorder="1">
      <alignment vertical="center"/>
    </xf>
    <xf numFmtId="49" fontId="20" fillId="67" borderId="0" xfId="0" applyNumberFormat="1" applyFont="1" applyFill="1">
      <alignment vertical="center"/>
    </xf>
    <xf numFmtId="0" fontId="0" fillId="0" borderId="0" xfId="0">
      <alignment vertical="center"/>
    </xf>
    <xf numFmtId="0" fontId="20" fillId="67" borderId="0" xfId="0" applyFont="1" applyFill="1">
      <alignment vertical="center"/>
    </xf>
    <xf numFmtId="0" fontId="0" fillId="67" borderId="0" xfId="0" applyFill="1">
      <alignment vertical="center"/>
    </xf>
    <xf numFmtId="9" fontId="20" fillId="67" borderId="0" xfId="0" applyNumberFormat="1" applyFont="1" applyFill="1" applyAlignment="1">
      <alignment horizontal="right" vertical="center"/>
    </xf>
    <xf numFmtId="0" fontId="0" fillId="60" borderId="0" xfId="0" applyFill="1">
      <alignment vertical="center"/>
    </xf>
    <xf numFmtId="0" fontId="58" fillId="68" borderId="0" xfId="0" applyFont="1" applyFill="1">
      <alignment vertical="center"/>
    </xf>
    <xf numFmtId="0" fontId="58" fillId="68" borderId="0" xfId="0" applyFont="1" applyFill="1" applyAlignment="1">
      <alignment horizontal="right" vertical="center"/>
    </xf>
    <xf numFmtId="0" fontId="58" fillId="68" borderId="0" xfId="0" applyFont="1" applyFill="1" applyAlignment="1">
      <alignment horizontal="center" vertical="center"/>
    </xf>
    <xf numFmtId="0" fontId="64" fillId="68" borderId="0" xfId="0" applyFont="1" applyFill="1">
      <alignment vertical="center"/>
    </xf>
    <xf numFmtId="189" fontId="0" fillId="0" borderId="0" xfId="0" applyNumberFormat="1">
      <alignment vertical="center"/>
    </xf>
    <xf numFmtId="0" fontId="88" fillId="0" borderId="0" xfId="0" applyFont="1" applyAlignment="1">
      <alignment horizontal="left"/>
    </xf>
    <xf numFmtId="0" fontId="88" fillId="0" borderId="0" xfId="0" applyFont="1" applyAlignment="1">
      <alignment horizontal="right"/>
    </xf>
    <xf numFmtId="0" fontId="20" fillId="0" borderId="0" xfId="0" applyFont="1" applyBorder="1" applyAlignment="1">
      <alignment horizontal="right" vertical="center"/>
    </xf>
    <xf numFmtId="0" fontId="20" fillId="0" borderId="0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189" fontId="0" fillId="0" borderId="0" xfId="0" applyNumberFormat="1" applyBorder="1">
      <alignment vertical="center"/>
    </xf>
    <xf numFmtId="0" fontId="0" fillId="60" borderId="0" xfId="0" applyFill="1" applyBorder="1">
      <alignment vertical="center"/>
    </xf>
    <xf numFmtId="0" fontId="88" fillId="0" borderId="0" xfId="0" applyFont="1" applyBorder="1" applyAlignment="1">
      <alignment horizontal="left"/>
    </xf>
    <xf numFmtId="178" fontId="0" fillId="0" borderId="0" xfId="0" applyNumberFormat="1" applyBorder="1">
      <alignment vertical="center"/>
    </xf>
    <xf numFmtId="0" fontId="0" fillId="2" borderId="0" xfId="0" applyFill="1" applyBorder="1">
      <alignment vertical="center"/>
    </xf>
    <xf numFmtId="177" fontId="0" fillId="0" borderId="0" xfId="42" applyFont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60" borderId="0" xfId="0" applyFont="1" applyFill="1">
      <alignment vertical="center"/>
    </xf>
  </cellXfs>
  <cellStyles count="2967">
    <cellStyle name="??&amp;O?&amp;H?_x0008__x000f__x0007_?_x0007__x0001__x0001_" xfId="44" xr:uid="{B9EDBFEC-C040-468C-8E5D-E96421ADEB7E}"/>
    <cellStyle name="??&amp;O?&amp;H?_x0008_??_x0007__x0001__x0001_" xfId="45" xr:uid="{529CE065-D3C5-4EAC-87C4-7D78CF867B86}"/>
    <cellStyle name="_10월급여" xfId="46" xr:uid="{B16527BA-3C39-4C49-88AB-2EEC2FD3CF39}"/>
    <cellStyle name="_2006년_신세계 푸드" xfId="47" xr:uid="{76289BE5-3C47-4557-A01D-BE6614C4AEBB}"/>
    <cellStyle name="_2007급여" xfId="48" xr:uid="{37B9C458-2DDE-4F7C-9467-D1E5A333F30C}"/>
    <cellStyle name="_2007급여_2007급여(오피스웨이)" xfId="49" xr:uid="{38FADCC4-82D0-46A3-986C-929FA89EC009}"/>
    <cellStyle name="_2007급여_2007급여(오피스웨이)_2007년_오피스웨이" xfId="50" xr:uid="{2F7BEA03-3F1F-4708-AEF5-4B6DDE2DC3D9}"/>
    <cellStyle name="_2007급여_2007급여(오피스웨이)_2007년_오피스웨이_1" xfId="51" xr:uid="{001B3969-4961-4857-903A-DE6B6632D672}"/>
    <cellStyle name="_2007급여_2007급여(오피스웨이)_2007년_오피스웨이_1_2007년_오피스웨이" xfId="52" xr:uid="{2F1B77D5-5B67-454D-8529-3C6107692453}"/>
    <cellStyle name="_2007급여_2007급여(오피스웨이)_2007년_오피스웨이_2007년_오피스웨이" xfId="53" xr:uid="{B54E9696-C569-49A8-93AD-EB399F2DC774}"/>
    <cellStyle name="_2007급여_2007급여(오피스웨이)_2007년_오피스웨이_2007년_오피스웨이_1" xfId="54" xr:uid="{D59C77D4-81AD-4399-8E60-429D6151977E}"/>
    <cellStyle name="_2007급여_2007급여(오피스웨이)_2007년_오피스웨이_2007년_오피스웨이_1_2007년_오피스웨이" xfId="55" xr:uid="{9A096F93-8AE2-44F8-97B5-62401AFB6469}"/>
    <cellStyle name="_2007급여_2007급여(오피스웨이)_2007년_오피스웨이_2007년_오피스웨이_2007년_오피스웨이" xfId="56" xr:uid="{7052EFD6-069F-43B1-A8A5-B268A34C9FBC}"/>
    <cellStyle name="_2007급여_2007급여(오피스웨이)_2007년_오피스웨이_2007년_오피스웨이_2007년_오피스웨이_2007년_오피스웨이" xfId="57" xr:uid="{B68A08A2-4326-453E-8C5F-47175F3C06F5}"/>
    <cellStyle name="_2007급여_2007년_오피스웨이" xfId="58" xr:uid="{69096F40-3756-45D7-A61E-470D6B1C2F80}"/>
    <cellStyle name="_2007급여_2007년_오피스웨이_1" xfId="59" xr:uid="{3A3C8906-FF9D-4A7F-8B16-5E27111B26BB}"/>
    <cellStyle name="_2007급여_2007년_오피스웨이_1_2007년_오피스웨이" xfId="60" xr:uid="{B599E6C7-140E-439D-9F1C-3488F6143E91}"/>
    <cellStyle name="_2007급여_2007년_오피스웨이_2007년_오피스웨이" xfId="61" xr:uid="{9FE485B1-5654-4E2E-8B9B-EF9D71188BDA}"/>
    <cellStyle name="_2007급여_2007년_오피스웨이_2007년_오피스웨이_1" xfId="62" xr:uid="{18B32495-79AE-4265-B8AC-0B2A1457E8C3}"/>
    <cellStyle name="_2007급여_2007년_오피스웨이_2007년_오피스웨이_1_2007년_오피스웨이" xfId="63" xr:uid="{2D54F41C-C6ED-4167-AEEB-0AAF454DEBFA}"/>
    <cellStyle name="_2007급여_2007년_오피스웨이_2007년_오피스웨이_2007년_오피스웨이" xfId="64" xr:uid="{030026EB-6970-4ED5-A27C-5D488C14592E}"/>
    <cellStyle name="_2007급여_2007년_오피스웨이_2007년_오피스웨이_2007년_오피스웨이_2007년_오피스웨이" xfId="65" xr:uid="{37DAA884-22F8-4729-8AA1-043C371DE2D4}"/>
    <cellStyle name="_2007년_오피스웨이" xfId="66" xr:uid="{F70FF263-18BA-43EE-B61B-0B40154E6E40}"/>
    <cellStyle name="_2007년_오피스웨이_1" xfId="67" xr:uid="{4440F086-3006-4016-AD8B-D7A50F2D664A}"/>
    <cellStyle name="_2007년_오피스웨이_1_2007년_오피스웨이" xfId="68" xr:uid="{E510A934-B516-4F54-A95B-BE35491D88FB}"/>
    <cellStyle name="_2007년_오피스웨이_2007년_오피스웨이" xfId="69" xr:uid="{B4E5ABE6-D64E-49BE-8FEE-8C8683C9E2D9}"/>
    <cellStyle name="_2007년_오피스웨이_2007년_오피스웨이_1" xfId="70" xr:uid="{D66C20D7-6307-4E38-8B47-4652DD232B4A}"/>
    <cellStyle name="_2007년_오피스웨이_2007년_오피스웨이_1_2007년_오피스웨이" xfId="71" xr:uid="{0B7024F1-9D1F-46E0-BA22-E6CD7334486E}"/>
    <cellStyle name="_2007년_오피스웨이_2007년_오피스웨이_2007년_오피스웨이" xfId="72" xr:uid="{08CD627B-1435-4F2A-BBC0-2DFA3B25C029}"/>
    <cellStyle name="_2007년_오피스웨이_2007년_오피스웨이_2007년_오피스웨이_2007년_오피스웨이" xfId="73" xr:uid="{C2832ECD-B49B-42F6-97EC-17D24BACAE2A}"/>
    <cellStyle name="_2009년급여(FX유통)" xfId="74" xr:uid="{EFC6D872-BD13-49D9-8326-946CD0746914}"/>
    <cellStyle name="_il현근무자" xfId="75" xr:uid="{1F310FF8-FEF6-4262-9AFD-6AC60637609B}"/>
    <cellStyle name="_시제이부곡10월급여" xfId="76" xr:uid="{585CEC4B-38F0-42A1-9097-395F335F7F73}"/>
    <cellStyle name="_시제이부곡10월급여_2007급여" xfId="77" xr:uid="{507532EC-F4FF-4528-8EB4-E22139DFC535}"/>
    <cellStyle name="_시제이부곡10월급여_2007급여_2007급여(오피스웨이)" xfId="78" xr:uid="{9EB381C9-2299-4A74-A780-40D1A4B98F94}"/>
    <cellStyle name="_시제이부곡10월급여_2007급여_2007급여(오피스웨이)_2007년_오피스웨이" xfId="79" xr:uid="{2310B30F-F677-487B-9D1D-D8A117914C6D}"/>
    <cellStyle name="_시제이부곡10월급여_2007급여_2007급여(오피스웨이)_2007년_오피스웨이_1" xfId="80" xr:uid="{2E2A7C09-EF0B-43AD-B5C7-65673E915DC3}"/>
    <cellStyle name="_시제이부곡10월급여_2007급여_2007급여(오피스웨이)_2007년_오피스웨이_1_2007년_오피스웨이" xfId="81" xr:uid="{11190C12-B34E-40FA-9788-FB74FA6A66EE}"/>
    <cellStyle name="_시제이부곡10월급여_2007급여_2007급여(오피스웨이)_2007년_오피스웨이_2007년_오피스웨이" xfId="82" xr:uid="{5D67F75F-52F8-4B5D-A6DA-7957CE5CB704}"/>
    <cellStyle name="_시제이부곡10월급여_2007급여_2007급여(오피스웨이)_2007년_오피스웨이_2007년_오피스웨이_1" xfId="83" xr:uid="{6F4D1365-E100-4901-B6C9-6F99A3CCDEB5}"/>
    <cellStyle name="_시제이부곡10월급여_2007급여_2007급여(오피스웨이)_2007년_오피스웨이_2007년_오피스웨이_1_2007년_오피스웨이" xfId="84" xr:uid="{CC20CE87-97E2-45A9-A339-06725D5FAFE5}"/>
    <cellStyle name="_시제이부곡10월급여_2007급여_2007급여(오피스웨이)_2007년_오피스웨이_2007년_오피스웨이_2007년_오피스웨이" xfId="85" xr:uid="{9DDFB3A0-ACAC-44A0-A036-6C7DC38D08BD}"/>
    <cellStyle name="_시제이부곡10월급여_2007급여_2007급여(오피스웨이)_2007년_오피스웨이_2007년_오피스웨이_2007년_오피스웨이_2007년_오피스웨이" xfId="86" xr:uid="{0C1B4091-B16E-4A08-A5E8-2C3956A3D518}"/>
    <cellStyle name="_시제이부곡10월급여_2007급여_2007년_오피스웨이" xfId="87" xr:uid="{DF733C5A-3A48-4C66-8590-62ED8824FA84}"/>
    <cellStyle name="_시제이부곡10월급여_2007급여_2007년_오피스웨이_1" xfId="88" xr:uid="{07D58803-2B1D-48DE-A2E9-31047FBBCBAB}"/>
    <cellStyle name="_시제이부곡10월급여_2007급여_2007년_오피스웨이_1_2007년_오피스웨이" xfId="89" xr:uid="{7A1B7ECF-450C-4843-AA36-FEDE6FB4F489}"/>
    <cellStyle name="_시제이부곡10월급여_2007급여_2007년_오피스웨이_2007년_오피스웨이" xfId="90" xr:uid="{B4BD96E2-0E77-4FB0-B7ED-DDA90D1F823B}"/>
    <cellStyle name="_시제이부곡10월급여_2007급여_2007년_오피스웨이_2007년_오피스웨이_1" xfId="91" xr:uid="{B6CB79BB-82F7-4FFD-A4C7-2717632216DA}"/>
    <cellStyle name="_시제이부곡10월급여_2007급여_2007년_오피스웨이_2007년_오피스웨이_1_2007년_오피스웨이" xfId="92" xr:uid="{08072ACF-D1CF-4223-ADAF-8D3BF17B7296}"/>
    <cellStyle name="_시제이부곡10월급여_2007급여_2007년_오피스웨이_2007년_오피스웨이_2007년_오피스웨이" xfId="93" xr:uid="{E0B3DCCD-664E-4EA6-A0AA-11D4B19E1E96}"/>
    <cellStyle name="_시제이부곡10월급여_2007급여_2007년_오피스웨이_2007년_오피스웨이_2007년_오피스웨이_2007년_오피스웨이" xfId="94" xr:uid="{484F9E03-00FA-4456-984B-23FA91F58924}"/>
    <cellStyle name="_시제이부곡10월급여_2007년_오피스웨이" xfId="95" xr:uid="{95438E43-18F6-44DC-8D5D-C782E4DA50E9}"/>
    <cellStyle name="_시제이부곡10월급여_2007년_오피스웨이_1" xfId="96" xr:uid="{C12A9072-2048-44EE-B41A-CBBF8B222EB7}"/>
    <cellStyle name="_시제이부곡10월급여_2007년_오피스웨이_1_2007년_오피스웨이" xfId="97" xr:uid="{9F2960D1-3558-488E-BD91-B532BCD5AC23}"/>
    <cellStyle name="_시제이부곡10월급여_2007년_오피스웨이_2007년_오피스웨이" xfId="98" xr:uid="{6944AC40-02CF-498C-8A2D-6CA762D253B2}"/>
    <cellStyle name="_시제이부곡10월급여_2007년_오피스웨이_2007년_오피스웨이_1" xfId="99" xr:uid="{2456C079-8189-43A5-977C-FED4EDB48DE0}"/>
    <cellStyle name="_시제이부곡10월급여_2007년_오피스웨이_2007년_오피스웨이_1_2007년_오피스웨이" xfId="100" xr:uid="{38B85A6F-349F-40B9-9A11-0E825DDCD0AE}"/>
    <cellStyle name="_시제이부곡10월급여_2007년_오피스웨이_2007년_오피스웨이_2007년_오피스웨이" xfId="101" xr:uid="{6A43603F-A7C2-49CA-A533-2A7921D69685}"/>
    <cellStyle name="_시제이부곡10월급여_2007년_오피스웨이_2007년_오피스웨이_2007년_오피스웨이_2007년_오피스웨이" xfId="102" xr:uid="{83D79A26-4438-4BAB-91FA-6412E208C05E}"/>
    <cellStyle name="_씨제이부곡9월급여" xfId="103" xr:uid="{EFB92E6A-7667-4727-99F1-69B4BC7D389A}"/>
    <cellStyle name="_씨제이부곡9월급여_2007급여" xfId="104" xr:uid="{9BA4D224-EB23-4026-B021-D1DB49281F45}"/>
    <cellStyle name="_씨제이부곡9월급여_2007급여_2007급여(오피스웨이)" xfId="105" xr:uid="{6E2A7685-A889-4009-AE96-B8ECFDB0AD10}"/>
    <cellStyle name="_씨제이부곡9월급여_2007급여_2007급여(오피스웨이)_2007년_오피스웨이" xfId="106" xr:uid="{2858E0FA-3A20-4AAA-B516-F8503FD38F07}"/>
    <cellStyle name="_씨제이부곡9월급여_2007급여_2007급여(오피스웨이)_2007년_오피스웨이_1" xfId="107" xr:uid="{0F614ABD-2646-491E-B62F-EDBA52150F81}"/>
    <cellStyle name="_씨제이부곡9월급여_2007급여_2007급여(오피스웨이)_2007년_오피스웨이_1_2007년_오피스웨이" xfId="108" xr:uid="{50E3C147-47A5-49F8-B67A-D194642486B0}"/>
    <cellStyle name="_씨제이부곡9월급여_2007급여_2007급여(오피스웨이)_2007년_오피스웨이_2007년_오피스웨이" xfId="109" xr:uid="{3640BCFB-933B-4046-83CF-F4D7057F08A7}"/>
    <cellStyle name="_씨제이부곡9월급여_2007급여_2007급여(오피스웨이)_2007년_오피스웨이_2007년_오피스웨이_1" xfId="110" xr:uid="{1227D204-76B2-4D79-9216-FC28E416C16F}"/>
    <cellStyle name="_씨제이부곡9월급여_2007급여_2007급여(오피스웨이)_2007년_오피스웨이_2007년_오피스웨이_1_2007년_오피스웨이" xfId="111" xr:uid="{43C6D218-F03E-4EAD-897D-BF49C75C0DBF}"/>
    <cellStyle name="_씨제이부곡9월급여_2007급여_2007급여(오피스웨이)_2007년_오피스웨이_2007년_오피스웨이_2007년_오피스웨이" xfId="112" xr:uid="{6806B101-ADAA-4010-B49D-98512DFD42F7}"/>
    <cellStyle name="_씨제이부곡9월급여_2007급여_2007급여(오피스웨이)_2007년_오피스웨이_2007년_오피스웨이_2007년_오피스웨이_2007년_오피스웨이" xfId="113" xr:uid="{491AAF52-4143-41C4-B099-413BCF2FFC6F}"/>
    <cellStyle name="_씨제이부곡9월급여_2007급여_2007년_오피스웨이" xfId="114" xr:uid="{2D048DA2-A771-4449-BE9B-90709BBC0D86}"/>
    <cellStyle name="_씨제이부곡9월급여_2007급여_2007년_오피스웨이_1" xfId="115" xr:uid="{09304A22-9740-47C1-A876-F35980E4986F}"/>
    <cellStyle name="_씨제이부곡9월급여_2007급여_2007년_오피스웨이_1_2007년_오피스웨이" xfId="116" xr:uid="{78738D4D-86C4-4D62-BC6D-A6BFFE267A93}"/>
    <cellStyle name="_씨제이부곡9월급여_2007급여_2007년_오피스웨이_2007년_오피스웨이" xfId="117" xr:uid="{46C512CE-B8DE-436B-A3FD-2162E44B3336}"/>
    <cellStyle name="_씨제이부곡9월급여_2007급여_2007년_오피스웨이_2007년_오피스웨이_1" xfId="118" xr:uid="{C5C61D1A-19F2-4CBE-A78E-E3587B6374AF}"/>
    <cellStyle name="_씨제이부곡9월급여_2007급여_2007년_오피스웨이_2007년_오피스웨이_1_2007년_오피스웨이" xfId="119" xr:uid="{D2E8E3CB-A104-4F4E-86AE-CDB14D08CC0D}"/>
    <cellStyle name="_씨제이부곡9월급여_2007급여_2007년_오피스웨이_2007년_오피스웨이_2007년_오피스웨이" xfId="120" xr:uid="{B2ABA8EC-4D36-4E5E-98D5-EF9C4D056709}"/>
    <cellStyle name="_씨제이부곡9월급여_2007급여_2007년_오피스웨이_2007년_오피스웨이_2007년_오피스웨이_2007년_오피스웨이" xfId="121" xr:uid="{F8663340-2FE4-49FB-9CC6-4E49E8A220E7}"/>
    <cellStyle name="_씨제이부곡9월급여_2007년_오피스웨이" xfId="122" xr:uid="{B84FAE52-A345-4FFC-9227-678C473C6D91}"/>
    <cellStyle name="_씨제이부곡9월급여_2007년_오피스웨이_1" xfId="123" xr:uid="{98AD289D-BAF5-4E1A-8207-00EE0051F60D}"/>
    <cellStyle name="_씨제이부곡9월급여_2007년_오피스웨이_1_2007년_오피스웨이" xfId="124" xr:uid="{10C6A212-4878-4D40-BAF8-659C81722560}"/>
    <cellStyle name="_씨제이부곡9월급여_2007년_오피스웨이_2007년_오피스웨이" xfId="125" xr:uid="{C3B2959C-A350-402B-B950-DB805E3E4C17}"/>
    <cellStyle name="_씨제이부곡9월급여_2007년_오피스웨이_2007년_오피스웨이_1" xfId="126" xr:uid="{D7299481-C90B-4B36-B153-A41FD76F2A84}"/>
    <cellStyle name="_씨제이부곡9월급여_2007년_오피스웨이_2007년_오피스웨이_1_2007년_오피스웨이" xfId="127" xr:uid="{57A2166A-6FB2-4563-8582-8CC63F6049D0}"/>
    <cellStyle name="_씨제이부곡9월급여_2007년_오피스웨이_2007년_오피스웨이_2007년_오피스웨이" xfId="128" xr:uid="{6298B0C5-BD27-4D0C-A059-AAD3F8841DEA}"/>
    <cellStyle name="_씨제이부곡9월급여_2007년_오피스웨이_2007년_오피스웨이_2007년_오피스웨이_2007년_오피스웨이" xfId="129" xr:uid="{95258BC2-F1B1-4A9E-9A94-6F8645A98E55}"/>
    <cellStyle name="_씨제이부곡9월급여_시제이부곡10월급여" xfId="130" xr:uid="{7FEC10D5-38C5-44BD-905A-72F1EF337C7F}"/>
    <cellStyle name="_씨제이부곡9월급여_시제이부곡10월급여_2007급여" xfId="131" xr:uid="{EF27A657-8089-4963-852D-2F929F19B6D0}"/>
    <cellStyle name="_씨제이부곡9월급여_시제이부곡10월급여_2007급여_2007급여(오피스웨이)" xfId="132" xr:uid="{21CD7E8A-729D-42CE-90C3-5D86B2C80A8B}"/>
    <cellStyle name="_씨제이부곡9월급여_시제이부곡10월급여_2007급여_2007급여(오피스웨이)_2007년_오피스웨이" xfId="133" xr:uid="{EE395815-BA7B-4FA3-B47B-F2AB0D8E7958}"/>
    <cellStyle name="_씨제이부곡9월급여_시제이부곡10월급여_2007급여_2007급여(오피스웨이)_2007년_오피스웨이_1" xfId="134" xr:uid="{CD7369A4-7EAC-4F6E-B151-BE8D44EEC8A5}"/>
    <cellStyle name="_씨제이부곡9월급여_시제이부곡10월급여_2007급여_2007급여(오피스웨이)_2007년_오피스웨이_1_2007년_오피스웨이" xfId="135" xr:uid="{95EC80B6-0693-4B7F-A93A-894FE295C4B7}"/>
    <cellStyle name="_씨제이부곡9월급여_시제이부곡10월급여_2007급여_2007급여(오피스웨이)_2007년_오피스웨이_2007년_오피스웨이" xfId="136" xr:uid="{23D66326-BD89-48D6-AF87-B781BA263A80}"/>
    <cellStyle name="_씨제이부곡9월급여_시제이부곡10월급여_2007급여_2007급여(오피스웨이)_2007년_오피스웨이_2007년_오피스웨이_1" xfId="137" xr:uid="{829640E8-20AB-4714-A38B-CDB4A12A7723}"/>
    <cellStyle name="_씨제이부곡9월급여_시제이부곡10월급여_2007급여_2007급여(오피스웨이)_2007년_오피스웨이_2007년_오피스웨이_1_2007년_오피스웨이" xfId="138" xr:uid="{9B8383EC-4DE2-4245-88BA-A6F321B27C44}"/>
    <cellStyle name="_씨제이부곡9월급여_시제이부곡10월급여_2007급여_2007급여(오피스웨이)_2007년_오피스웨이_2007년_오피스웨이_2007년_오피스웨이" xfId="139" xr:uid="{325375C4-9ABC-4F71-B2E1-1970BC45E13F}"/>
    <cellStyle name="_씨제이부곡9월급여_시제이부곡10월급여_2007급여_2007급여(오피스웨이)_2007년_오피스웨이_2007년_오피스웨이_2007년_오피스웨이_2007년_오피스웨이" xfId="140" xr:uid="{82A3AB0A-D87C-44A9-B168-CFDBA71596A0}"/>
    <cellStyle name="_씨제이부곡9월급여_시제이부곡10월급여_2007급여_2007년_오피스웨이" xfId="141" xr:uid="{AF2B72D5-A13F-4FDE-AE3A-77576763FC88}"/>
    <cellStyle name="_씨제이부곡9월급여_시제이부곡10월급여_2007급여_2007년_오피스웨이_1" xfId="142" xr:uid="{8F65769C-B5A9-4D17-959D-FEF1E850353E}"/>
    <cellStyle name="_씨제이부곡9월급여_시제이부곡10월급여_2007급여_2007년_오피스웨이_1_2007년_오피스웨이" xfId="143" xr:uid="{FB11805C-8F6A-449C-A76B-3789DDF3CBEF}"/>
    <cellStyle name="_씨제이부곡9월급여_시제이부곡10월급여_2007급여_2007년_오피스웨이_2007년_오피스웨이" xfId="144" xr:uid="{50B0EB7B-2579-456F-9219-1D7860D66AC9}"/>
    <cellStyle name="_씨제이부곡9월급여_시제이부곡10월급여_2007급여_2007년_오피스웨이_2007년_오피스웨이_1" xfId="145" xr:uid="{32CC98C3-5881-4481-981D-05FE608F5FCF}"/>
    <cellStyle name="_씨제이부곡9월급여_시제이부곡10월급여_2007급여_2007년_오피스웨이_2007년_오피스웨이_1_2007년_오피스웨이" xfId="146" xr:uid="{B5553AFD-318B-4C1F-A325-898551454378}"/>
    <cellStyle name="_씨제이부곡9월급여_시제이부곡10월급여_2007급여_2007년_오피스웨이_2007년_오피스웨이_2007년_오피스웨이" xfId="147" xr:uid="{8A9BE98F-9D17-4F53-BA6A-8F3A4A869F78}"/>
    <cellStyle name="_씨제이부곡9월급여_시제이부곡10월급여_2007급여_2007년_오피스웨이_2007년_오피스웨이_2007년_오피스웨이_2007년_오피스웨이" xfId="148" xr:uid="{F9350E42-A80F-4360-95B1-93A50770523A}"/>
    <cellStyle name="_씨제이부곡9월급여_시제이부곡10월급여_2007년_오피스웨이" xfId="149" xr:uid="{2C7E5DD0-A11A-4577-8EA3-D29BF18B7F89}"/>
    <cellStyle name="_씨제이부곡9월급여_시제이부곡10월급여_2007년_오피스웨이_1" xfId="150" xr:uid="{6222AD14-B5A9-4694-A514-67141AB05808}"/>
    <cellStyle name="_씨제이부곡9월급여_시제이부곡10월급여_2007년_오피스웨이_1_2007년_오피스웨이" xfId="151" xr:uid="{F925432D-DF98-4419-8A1C-02AD314EA6D0}"/>
    <cellStyle name="_씨제이부곡9월급여_시제이부곡10월급여_2007년_오피스웨이_2007년_오피스웨이" xfId="152" xr:uid="{8582BA2E-78E1-4619-BDDE-97211C404E35}"/>
    <cellStyle name="_씨제이부곡9월급여_시제이부곡10월급여_2007년_오피스웨이_2007년_오피스웨이_1" xfId="153" xr:uid="{8D0AF92F-8738-4471-A34B-CF024764336C}"/>
    <cellStyle name="_씨제이부곡9월급여_시제이부곡10월급여_2007년_오피스웨이_2007년_오피스웨이_1_2007년_오피스웨이" xfId="154" xr:uid="{BFA51E84-AAC7-476A-99D3-DF7C8CF63D61}"/>
    <cellStyle name="_씨제이부곡9월급여_시제이부곡10월급여_2007년_오피스웨이_2007년_오피스웨이_2007년_오피스웨이" xfId="155" xr:uid="{1D345394-A5B8-4B7B-81BB-DF9B18E77620}"/>
    <cellStyle name="_씨제이부곡9월급여_시제이부곡10월급여_2007년_오피스웨이_2007년_오피스웨이_2007년_오피스웨이_2007년_오피스웨이" xfId="156" xr:uid="{56A55451-4705-4270-AAA9-81CFAF3F9A47}"/>
    <cellStyle name="_애드(인원)_11월" xfId="157" xr:uid="{E7CFF7C4-1AD7-488D-83D0-9F51B373CDCA}"/>
    <cellStyle name="_최종10월마감" xfId="158" xr:uid="{83EE7956-C4EF-40D6-B58C-1E2869D04131}"/>
    <cellStyle name="_현근무자" xfId="159" xr:uid="{811BFD69-4515-4E0D-8C43-BF8F006BD62A}"/>
    <cellStyle name="¤@?e_TEST-1 " xfId="160" xr:uid="{1DBEF633-A3CD-43DA-B4E2-08971BDE6A50}"/>
    <cellStyle name="20% - 강조색1" xfId="19" builtinId="30" customBuiltin="1"/>
    <cellStyle name="20% - 강조색1 10" xfId="161" xr:uid="{0E77858D-8F71-4F94-830A-26107DE7B847}"/>
    <cellStyle name="20% - 강조색1 11" xfId="162" xr:uid="{37E3FD42-BA97-4957-B6BC-0C8057D877EF}"/>
    <cellStyle name="20% - 강조색1 12" xfId="163" xr:uid="{D141B579-F512-4DB4-A000-0E40DF2BD635}"/>
    <cellStyle name="20% - 강조색1 13" xfId="164" xr:uid="{5C606E00-EAE1-496B-B02C-A7A2901EBA83}"/>
    <cellStyle name="20% - 강조색1 14" xfId="165" xr:uid="{4386A758-5D3C-4ADB-A66C-1A4DD9BD9B73}"/>
    <cellStyle name="20% - 강조색1 15" xfId="166" xr:uid="{0A158975-35EF-44A9-AC2E-D9984B31F101}"/>
    <cellStyle name="20% - 강조색1 16" xfId="167" xr:uid="{393C7707-A708-4BEC-91BD-B5F26CD0395E}"/>
    <cellStyle name="20% - 강조색1 17" xfId="168" xr:uid="{4463BDF2-4AF6-44A9-AFD4-A2EAF1BEC12A}"/>
    <cellStyle name="20% - 강조색1 18" xfId="169" xr:uid="{DA12445E-3691-4D31-9A5D-483FAE6F944F}"/>
    <cellStyle name="20% - 강조색1 19" xfId="170" xr:uid="{88805F37-A8DF-4E8B-9550-EF1855EA66A7}"/>
    <cellStyle name="20% - 강조색1 2" xfId="171" xr:uid="{EC17AB0A-A65C-4326-9429-9A7C1A97C718}"/>
    <cellStyle name="20% - 강조색1 2 10" xfId="172" xr:uid="{D5A9E2C1-A6F9-4000-8939-74A85D88CB1D}"/>
    <cellStyle name="20% - 강조색1 2 11" xfId="173" xr:uid="{DBC6F2EF-9030-47BF-95BA-9012EA085DD5}"/>
    <cellStyle name="20% - 강조색1 2 12" xfId="174" xr:uid="{B37AAF01-CC4E-49B4-ABBF-49D409CD28DB}"/>
    <cellStyle name="20% - 강조색1 2 13" xfId="175" xr:uid="{1EEB0266-EB65-4CBD-AD25-571B19AE140A}"/>
    <cellStyle name="20% - 강조색1 2 14" xfId="176" xr:uid="{B283BFA6-B5AA-467C-AF6A-5C268A6AC41C}"/>
    <cellStyle name="20% - 강조색1 2 2" xfId="177" xr:uid="{DFCC7486-3AF1-4570-B511-FE91D3CCEDA4}"/>
    <cellStyle name="20% - 강조색1 2 2 2" xfId="178" xr:uid="{B5876328-DFDE-404D-B61E-8AA411EA0EE9}"/>
    <cellStyle name="20% - 강조색1 2 2 3" xfId="179" xr:uid="{3AE83ABC-018F-4253-8F11-8FA6A958E328}"/>
    <cellStyle name="20% - 강조색1 2 2 4" xfId="180" xr:uid="{7F2478DD-5007-4C81-8256-90D8E91829D1}"/>
    <cellStyle name="20% - 강조색1 2 2 5" xfId="181" xr:uid="{CD5DCAE5-6766-4FA0-A852-E1D09847B159}"/>
    <cellStyle name="20% - 강조색1 2 3" xfId="182" xr:uid="{52CA12D9-9897-42C2-B4D1-A5A7119DAF42}"/>
    <cellStyle name="20% - 강조색1 2 3 2" xfId="183" xr:uid="{FCF47D2C-5D02-48D3-A223-0426E5ADC0EF}"/>
    <cellStyle name="20% - 강조색1 2 3 3" xfId="184" xr:uid="{BC7F8A80-8156-4A50-BE88-78F5A0E46332}"/>
    <cellStyle name="20% - 강조색1 2 3 4" xfId="185" xr:uid="{1BFE9705-7FB8-41D9-BCF7-D90ECD92BCCC}"/>
    <cellStyle name="20% - 강조색1 2 4" xfId="186" xr:uid="{EB711F28-42D2-4261-B2E2-9749B8DC8E8E}"/>
    <cellStyle name="20% - 강조색1 2 5" xfId="187" xr:uid="{B2FD62A8-4106-4AC9-B685-00AE8009FCCE}"/>
    <cellStyle name="20% - 강조색1 2 6" xfId="188" xr:uid="{F4E05446-01B3-45E3-9B27-806F1E8B5DFB}"/>
    <cellStyle name="20% - 강조색1 2 7" xfId="189" xr:uid="{025694AA-7C3A-4A6F-8F6C-596F3E4494C1}"/>
    <cellStyle name="20% - 강조색1 2 8" xfId="190" xr:uid="{DCA5AC2F-DB4B-4EFE-AD27-5C00589FE6BE}"/>
    <cellStyle name="20% - 강조색1 2 9" xfId="191" xr:uid="{5760C4D5-D05F-43A8-8BB2-739D6724DDE7}"/>
    <cellStyle name="20% - 강조색1 20" xfId="192" xr:uid="{F551A687-4B62-4728-8441-F49389C226A0}"/>
    <cellStyle name="20% - 강조색1 21" xfId="193" xr:uid="{F1D24BBB-7BE8-4702-9128-5667351526CC}"/>
    <cellStyle name="20% - 강조색1 22" xfId="194" xr:uid="{B8221F61-5058-44EE-BFAD-68B76AA537BB}"/>
    <cellStyle name="20% - 강조색1 23" xfId="195" xr:uid="{F60B6939-6D73-4144-8A53-3108048C56CA}"/>
    <cellStyle name="20% - 강조색1 24" xfId="196" xr:uid="{0413DDBB-8762-4514-98C2-0E60F5EF9182}"/>
    <cellStyle name="20% - 강조색1 25" xfId="197" xr:uid="{5755281E-518A-461F-BFA7-3A856B133AAE}"/>
    <cellStyle name="20% - 강조색1 26" xfId="198" xr:uid="{A7970EBE-B6E2-42E1-865C-0D001464675C}"/>
    <cellStyle name="20% - 강조색1 27" xfId="199" xr:uid="{370C9FCD-5FE7-4A79-9668-BAFFF7218E58}"/>
    <cellStyle name="20% - 강조색1 28" xfId="200" xr:uid="{7CFBA312-0743-427A-B5DE-C210CFF83E75}"/>
    <cellStyle name="20% - 강조색1 29" xfId="201" xr:uid="{969D8180-CE69-43CE-8FDC-0CC7A767E355}"/>
    <cellStyle name="20% - 강조색1 3" xfId="202" xr:uid="{14AAB5AF-ABFA-4B84-B260-3FBA845FE789}"/>
    <cellStyle name="20% - 강조색1 3 2" xfId="203" xr:uid="{73C70CF5-0618-47AA-8D67-B1ADF9093272}"/>
    <cellStyle name="20% - 강조색1 30" xfId="204" xr:uid="{8585D9F4-1016-441A-A5F8-3E9FDCF9098A}"/>
    <cellStyle name="20% - 강조색1 31" xfId="205" xr:uid="{2FB515AC-C27B-444E-8743-141393866284}"/>
    <cellStyle name="20% - 강조색1 32" xfId="206" xr:uid="{2FF1A133-27C2-4D85-BD5D-D0FBDD7ABC95}"/>
    <cellStyle name="20% - 강조색1 4" xfId="207" xr:uid="{AEA006C3-3057-41A8-A0FB-5241AFB5F8C5}"/>
    <cellStyle name="20% - 강조색1 5" xfId="208" xr:uid="{C29CDFE1-1EDA-4D94-8635-D0FAE81A8863}"/>
    <cellStyle name="20% - 강조색1 6" xfId="209" xr:uid="{0B1095B1-377C-4F3A-894E-5BCC4E45E833}"/>
    <cellStyle name="20% - 강조색1 7" xfId="210" xr:uid="{F19C311D-99A5-46E7-9B7B-672F32B978A2}"/>
    <cellStyle name="20% - 강조색1 8" xfId="211" xr:uid="{F31AB68C-8D42-4B17-B7D6-13586AAC6898}"/>
    <cellStyle name="20% - 강조색1 9" xfId="212" xr:uid="{7DFBFCAE-419C-4C96-8691-24E7CE928772}"/>
    <cellStyle name="20% - 강조색2" xfId="23" builtinId="34" customBuiltin="1"/>
    <cellStyle name="20% - 강조색2 10" xfId="213" xr:uid="{BF272192-8292-4987-B555-292E0579A663}"/>
    <cellStyle name="20% - 강조색2 11" xfId="214" xr:uid="{A1468B0D-7C5D-4748-9C14-18BC24884C8A}"/>
    <cellStyle name="20% - 강조색2 12" xfId="215" xr:uid="{4590CFDF-0085-472B-977F-1DA83C27D122}"/>
    <cellStyle name="20% - 강조색2 13" xfId="216" xr:uid="{BBB082B6-F611-4DE1-9CD1-D4B6911E8A5A}"/>
    <cellStyle name="20% - 강조색2 14" xfId="217" xr:uid="{D2239059-0019-443B-BAE8-12D394AFFCD0}"/>
    <cellStyle name="20% - 강조색2 15" xfId="218" xr:uid="{3E385438-B963-42ED-9BFB-C84ADF8F7AC6}"/>
    <cellStyle name="20% - 강조색2 16" xfId="219" xr:uid="{0201E88D-A6F7-48BF-890C-04B5CE50E5CC}"/>
    <cellStyle name="20% - 강조색2 17" xfId="220" xr:uid="{E71D35DE-95C9-4810-BEB1-0DEC378B42E6}"/>
    <cellStyle name="20% - 강조색2 18" xfId="221" xr:uid="{14DCC17E-83D0-4297-89A8-B172385C188F}"/>
    <cellStyle name="20% - 강조색2 19" xfId="222" xr:uid="{C8DA0FB6-D996-41CF-9E5E-73777D19DAF2}"/>
    <cellStyle name="20% - 강조색2 2" xfId="223" xr:uid="{B1683C4B-94D7-4E83-9CBE-8B3790BE6EFB}"/>
    <cellStyle name="20% - 강조색2 2 10" xfId="224" xr:uid="{8BF554FC-F920-4C28-A248-11B852403AEF}"/>
    <cellStyle name="20% - 강조색2 2 11" xfId="225" xr:uid="{16BA6E7E-4FB7-46F1-9A57-B326D9E7B769}"/>
    <cellStyle name="20% - 강조색2 2 12" xfId="226" xr:uid="{5AD4A950-07E5-4A23-99BA-7562E9746C0F}"/>
    <cellStyle name="20% - 강조색2 2 13" xfId="227" xr:uid="{82EB4B98-1CC8-4002-8BF0-FAA89F3B9F30}"/>
    <cellStyle name="20% - 강조색2 2 14" xfId="228" xr:uid="{B8454514-CF36-48C5-9F87-E9C9D5DEA338}"/>
    <cellStyle name="20% - 강조색2 2 2" xfId="229" xr:uid="{D10AEA94-0616-4F88-BF7A-E21E70A97ACC}"/>
    <cellStyle name="20% - 강조색2 2 2 2" xfId="230" xr:uid="{82E445EB-0F90-403D-B1F5-9273B799EC05}"/>
    <cellStyle name="20% - 강조색2 2 2 3" xfId="231" xr:uid="{8887E3D6-6273-4A5A-B104-043D9E4ECD2D}"/>
    <cellStyle name="20% - 강조색2 2 2 4" xfId="232" xr:uid="{1457D537-08FA-4B0C-A5DE-70179ECC70C6}"/>
    <cellStyle name="20% - 강조색2 2 2 5" xfId="233" xr:uid="{97A82B2A-8FA4-4C29-B6F8-CED95E5E6312}"/>
    <cellStyle name="20% - 강조색2 2 3" xfId="234" xr:uid="{CEB90138-F70A-403B-9A3A-BA671D41E3DA}"/>
    <cellStyle name="20% - 강조색2 2 3 2" xfId="235" xr:uid="{D7E9817C-5EE7-4CAA-AADB-3A6519CCF0D5}"/>
    <cellStyle name="20% - 강조색2 2 3 3" xfId="236" xr:uid="{C2346F77-DDFC-4974-BC6A-CEFD336C8D36}"/>
    <cellStyle name="20% - 강조색2 2 3 4" xfId="237" xr:uid="{4B091D07-B5AD-47A1-97FA-81A79E14675B}"/>
    <cellStyle name="20% - 강조색2 2 4" xfId="238" xr:uid="{F3C5FDF7-7DDF-4F2E-A8B6-56E6C5CB4D36}"/>
    <cellStyle name="20% - 강조색2 2 5" xfId="239" xr:uid="{E71B6107-39DB-40DB-855C-F08633177F6C}"/>
    <cellStyle name="20% - 강조색2 2 6" xfId="240" xr:uid="{4443401C-4A21-418D-99F8-75BE35EF0677}"/>
    <cellStyle name="20% - 강조색2 2 7" xfId="241" xr:uid="{6CFCDE99-9FBE-4E3A-A94D-81D78F9E61F7}"/>
    <cellStyle name="20% - 강조색2 2 8" xfId="242" xr:uid="{28831E09-3441-444A-9CEF-EAF5A576C8CA}"/>
    <cellStyle name="20% - 강조색2 2 9" xfId="243" xr:uid="{3002C24B-8A59-442F-B852-03822C88006E}"/>
    <cellStyle name="20% - 강조색2 20" xfId="244" xr:uid="{D70D67F5-FA5F-4D00-AD51-4DF3FEFDCF5D}"/>
    <cellStyle name="20% - 강조색2 21" xfId="245" xr:uid="{33B1DC91-F54E-4A08-B008-67D46F354562}"/>
    <cellStyle name="20% - 강조색2 22" xfId="246" xr:uid="{00B766F4-00F5-40FC-9164-23D68A306DA0}"/>
    <cellStyle name="20% - 강조색2 23" xfId="247" xr:uid="{97AF439B-1A9F-4EA4-A1A1-56264307BCC5}"/>
    <cellStyle name="20% - 강조색2 24" xfId="248" xr:uid="{D0443B2E-7BAF-4A61-A13A-77A9BE36A434}"/>
    <cellStyle name="20% - 강조색2 25" xfId="249" xr:uid="{6A05EE3E-B5BF-4131-8BA9-B9512EC9B5E9}"/>
    <cellStyle name="20% - 강조색2 26" xfId="250" xr:uid="{07F48A7D-8B71-4BA6-A269-49F2B5874B29}"/>
    <cellStyle name="20% - 강조색2 27" xfId="251" xr:uid="{BE3B180E-7445-4B44-B089-B6E0765D8677}"/>
    <cellStyle name="20% - 강조색2 28" xfId="252" xr:uid="{28EE3779-1C78-4BA3-9959-AFB45FD53EE6}"/>
    <cellStyle name="20% - 강조색2 29" xfId="253" xr:uid="{F3C8E14E-1189-4EF4-9F3D-082BEA14A8A8}"/>
    <cellStyle name="20% - 강조색2 3" xfId="254" xr:uid="{B4ED9B61-A05F-42B9-A428-0F0B8E5C39F0}"/>
    <cellStyle name="20% - 강조색2 3 2" xfId="255" xr:uid="{76B6E899-7C9C-441A-8F90-1A873211D95C}"/>
    <cellStyle name="20% - 강조색2 30" xfId="256" xr:uid="{ADAB8665-4217-4DDD-A705-248D372E2D54}"/>
    <cellStyle name="20% - 강조색2 31" xfId="257" xr:uid="{DB1BBEAB-32DD-43E0-84A7-680CB29F7E14}"/>
    <cellStyle name="20% - 강조색2 32" xfId="258" xr:uid="{53BD1E9D-33CF-48CF-991E-CD7A7FBFF389}"/>
    <cellStyle name="20% - 강조색2 4" xfId="259" xr:uid="{E3D444D4-06DC-46ED-BFCC-B2B65E8D342C}"/>
    <cellStyle name="20% - 강조색2 5" xfId="260" xr:uid="{1815FDC6-1A2D-4B1E-89DE-72A8B908EE19}"/>
    <cellStyle name="20% - 강조색2 6" xfId="261" xr:uid="{4248367A-DA76-44F3-8D83-CDB56D8F21A7}"/>
    <cellStyle name="20% - 강조색2 7" xfId="262" xr:uid="{AEA1DE67-5A0A-4937-8BE5-A490C1277714}"/>
    <cellStyle name="20% - 강조색2 8" xfId="263" xr:uid="{2996E635-3FCA-4FF5-A02F-3BC478DF7987}"/>
    <cellStyle name="20% - 강조색2 9" xfId="264" xr:uid="{C57CD1DE-A7B0-41D0-AFFF-93183853993D}"/>
    <cellStyle name="20% - 강조색3" xfId="27" builtinId="38" customBuiltin="1"/>
    <cellStyle name="20% - 강조색3 10" xfId="265" xr:uid="{7F058483-AE20-4954-938B-11C0262E07DF}"/>
    <cellStyle name="20% - 강조색3 11" xfId="266" xr:uid="{1A2F33B2-F42E-4754-B5A3-6A4A0185B093}"/>
    <cellStyle name="20% - 강조색3 12" xfId="267" xr:uid="{F617A043-B63F-4328-83B8-5DC6FA99CA65}"/>
    <cellStyle name="20% - 강조색3 13" xfId="268" xr:uid="{926B281D-465C-4A0C-9EB8-4BD27D2F6FFD}"/>
    <cellStyle name="20% - 강조색3 14" xfId="269" xr:uid="{2E5FEBA5-3CE4-4816-90C4-864F14BFCB27}"/>
    <cellStyle name="20% - 강조색3 15" xfId="270" xr:uid="{AFBCBFF3-8B95-4C70-9A62-83FF21F4B0E6}"/>
    <cellStyle name="20% - 강조색3 16" xfId="271" xr:uid="{D2E20207-8C38-4F28-B1C8-B36DA7671C84}"/>
    <cellStyle name="20% - 강조색3 17" xfId="272" xr:uid="{C1ACC6B9-1A2C-42E1-A97D-98CC62B090E6}"/>
    <cellStyle name="20% - 강조색3 18" xfId="273" xr:uid="{D94B9B4F-09AA-4377-9225-4E477E79579C}"/>
    <cellStyle name="20% - 강조색3 19" xfId="274" xr:uid="{819BEB13-E192-41D6-AB2C-DB849369A62D}"/>
    <cellStyle name="20% - 강조색3 2" xfId="275" xr:uid="{03D98ACE-BF2C-4E49-B566-98661FF0FD05}"/>
    <cellStyle name="20% - 강조색3 2 10" xfId="276" xr:uid="{1142D3D3-2730-42BF-ADFD-E1FD5961CE4B}"/>
    <cellStyle name="20% - 강조색3 2 11" xfId="277" xr:uid="{9EC41A27-B5C7-4414-8240-947D2AB526AA}"/>
    <cellStyle name="20% - 강조색3 2 12" xfId="278" xr:uid="{9CBEBFFF-5CEA-4892-8E25-3BD7C722D9B5}"/>
    <cellStyle name="20% - 강조색3 2 13" xfId="279" xr:uid="{E1C31DF5-680D-4EA4-8076-57DA4E2DBEEE}"/>
    <cellStyle name="20% - 강조색3 2 14" xfId="280" xr:uid="{670A5E02-74F6-4769-BA40-C23FA3551E6A}"/>
    <cellStyle name="20% - 강조색3 2 2" xfId="281" xr:uid="{F4835547-555C-4D53-B075-5152E980D952}"/>
    <cellStyle name="20% - 강조색3 2 2 2" xfId="282" xr:uid="{307337CA-CE08-4A78-823D-13ECA6730D3C}"/>
    <cellStyle name="20% - 강조색3 2 2 3" xfId="283" xr:uid="{BE855E0D-1DAE-4F39-B4C6-6F1EBB7E16ED}"/>
    <cellStyle name="20% - 강조색3 2 2 4" xfId="284" xr:uid="{64E7997D-CF8B-4E29-9924-CC2A3CA950AE}"/>
    <cellStyle name="20% - 강조색3 2 2 5" xfId="285" xr:uid="{75B3EC44-9017-44AD-B1E7-78A2173D0462}"/>
    <cellStyle name="20% - 강조색3 2 3" xfId="286" xr:uid="{B50DCFD6-9268-4C12-833A-D2E45E03FA4B}"/>
    <cellStyle name="20% - 강조색3 2 3 2" xfId="287" xr:uid="{E7738CB1-D554-474E-ADFF-943F6F6F4E17}"/>
    <cellStyle name="20% - 강조색3 2 3 3" xfId="288" xr:uid="{A15BD439-8CE7-48C5-8BD4-40E6C5C8F699}"/>
    <cellStyle name="20% - 강조색3 2 3 4" xfId="289" xr:uid="{9C314A44-AE42-4C14-986F-E7022AFCB19D}"/>
    <cellStyle name="20% - 강조색3 2 4" xfId="290" xr:uid="{689FDBDB-3741-4812-97E6-C864D53832B5}"/>
    <cellStyle name="20% - 강조색3 2 5" xfId="291" xr:uid="{C14A2E40-6840-4964-9E3F-8136376E098F}"/>
    <cellStyle name="20% - 강조색3 2 6" xfId="292" xr:uid="{A3AEE3B1-806E-4EFD-AF0A-438A281AE833}"/>
    <cellStyle name="20% - 강조색3 2 7" xfId="293" xr:uid="{46502F4B-4C04-4FB5-B399-9142B4EEDE46}"/>
    <cellStyle name="20% - 강조색3 2 8" xfId="294" xr:uid="{0552080E-7983-4DE8-98A9-0C50A8B67378}"/>
    <cellStyle name="20% - 강조색3 2 9" xfId="295" xr:uid="{FAD3C576-F744-42E2-A4E2-FD0D706C9CEF}"/>
    <cellStyle name="20% - 강조색3 20" xfId="296" xr:uid="{0AF80A1E-1B0C-4A4C-A8A1-CBE3DB787EF5}"/>
    <cellStyle name="20% - 강조색3 21" xfId="297" xr:uid="{0A41830E-C77D-462F-89CF-C9E974E3D84B}"/>
    <cellStyle name="20% - 강조색3 22" xfId="298" xr:uid="{4A7C47E2-A050-4CBA-A783-3B73B1A7922A}"/>
    <cellStyle name="20% - 강조색3 23" xfId="299" xr:uid="{5DA5A6CD-41DB-42AF-B267-AF9E77BFA553}"/>
    <cellStyle name="20% - 강조색3 24" xfId="300" xr:uid="{C78F361A-E534-4E35-AFD2-44BEAE9BC6C4}"/>
    <cellStyle name="20% - 강조색3 25" xfId="301" xr:uid="{0FF72622-DBEE-4450-BC8B-5B170275DA88}"/>
    <cellStyle name="20% - 강조색3 26" xfId="302" xr:uid="{FD31B457-CC4F-498D-AFF5-FA1C6763368B}"/>
    <cellStyle name="20% - 강조색3 27" xfId="303" xr:uid="{FC75C799-1BBF-4840-B2F1-6FB3D6F77AE4}"/>
    <cellStyle name="20% - 강조색3 28" xfId="304" xr:uid="{64087774-A216-44FB-94EB-E70A8457EA89}"/>
    <cellStyle name="20% - 강조색3 29" xfId="305" xr:uid="{AC89E3AA-3E37-4DD3-8950-B3AEF3204556}"/>
    <cellStyle name="20% - 강조색3 3" xfId="306" xr:uid="{AD2BBDC6-516D-4657-9204-1280C560B7AB}"/>
    <cellStyle name="20% - 강조색3 3 2" xfId="307" xr:uid="{2CA9FEB8-D77A-4443-88C0-9ACFA549E302}"/>
    <cellStyle name="20% - 강조색3 30" xfId="308" xr:uid="{5DC328DB-2C2F-4936-A461-80F5F071E7AF}"/>
    <cellStyle name="20% - 강조색3 31" xfId="309" xr:uid="{FBD79968-64E8-4366-BF89-370BECFBBE68}"/>
    <cellStyle name="20% - 강조색3 32" xfId="310" xr:uid="{8CEFED75-C3D8-48D2-BDED-E71612C2B7D9}"/>
    <cellStyle name="20% - 강조색3 4" xfId="311" xr:uid="{D755C5DF-A32D-409E-AE4F-A4028ED8901E}"/>
    <cellStyle name="20% - 강조색3 5" xfId="312" xr:uid="{DD1F4360-3D17-4299-9457-E79831C414D3}"/>
    <cellStyle name="20% - 강조색3 6" xfId="313" xr:uid="{47FD91E2-8787-4C43-9721-812C173F9D5A}"/>
    <cellStyle name="20% - 강조색3 7" xfId="314" xr:uid="{23545596-63F6-41C5-9B5A-9348241CAA8A}"/>
    <cellStyle name="20% - 강조색3 8" xfId="315" xr:uid="{DE2C7325-551B-4704-9CD4-FAC87EB21335}"/>
    <cellStyle name="20% - 강조색3 9" xfId="316" xr:uid="{D1FDD817-B6FF-47A3-97FA-9515E815B8DE}"/>
    <cellStyle name="20% - 강조색4" xfId="31" builtinId="42" customBuiltin="1"/>
    <cellStyle name="20% - 강조색4 10" xfId="317" xr:uid="{A180BC7E-8CA3-4195-9B6C-E4F0BC83D40F}"/>
    <cellStyle name="20% - 강조색4 11" xfId="318" xr:uid="{22FC71AD-7E94-4E94-8439-9C3495AF45C4}"/>
    <cellStyle name="20% - 강조색4 12" xfId="319" xr:uid="{60BD09F3-109C-454B-AB27-2ABD4A951BF8}"/>
    <cellStyle name="20% - 강조색4 13" xfId="320" xr:uid="{E492E3BA-F584-47EB-93EF-7625CF32D3A7}"/>
    <cellStyle name="20% - 강조색4 14" xfId="321" xr:uid="{DEC311EF-15E6-4A4C-88C5-D2F8ED44986B}"/>
    <cellStyle name="20% - 강조색4 15" xfId="322" xr:uid="{57C91723-829D-4B0C-8855-D30E1FDE17ED}"/>
    <cellStyle name="20% - 강조색4 16" xfId="323" xr:uid="{65921530-C72E-4D68-8911-EC16F8AA5CC0}"/>
    <cellStyle name="20% - 강조색4 17" xfId="324" xr:uid="{982C53E5-6D83-4ED8-B94D-CE4642133B59}"/>
    <cellStyle name="20% - 강조색4 18" xfId="325" xr:uid="{C3232265-FB26-4EC6-AA1A-2D60E0766DD7}"/>
    <cellStyle name="20% - 강조색4 19" xfId="326" xr:uid="{48D5B2F9-366E-4E58-84F2-77E5F6D2531B}"/>
    <cellStyle name="20% - 강조색4 2" xfId="327" xr:uid="{83ABB325-4A0A-4FA5-B1E7-6D48B274DF23}"/>
    <cellStyle name="20% - 강조색4 2 10" xfId="328" xr:uid="{0D156956-EECB-4F53-BA63-CD17031C4D78}"/>
    <cellStyle name="20% - 강조색4 2 11" xfId="329" xr:uid="{3CD97C01-9F5B-49A6-B5DA-1F4DCF044C60}"/>
    <cellStyle name="20% - 강조색4 2 12" xfId="330" xr:uid="{CC83DE56-D0FB-4C1A-B56D-8E84A5456CAA}"/>
    <cellStyle name="20% - 강조색4 2 13" xfId="331" xr:uid="{675F7030-F629-4BC7-AEF6-EAFAAE3F3EC1}"/>
    <cellStyle name="20% - 강조색4 2 14" xfId="332" xr:uid="{6DD43A36-42AE-4C59-AA58-B7769DC9D3D7}"/>
    <cellStyle name="20% - 강조색4 2 2" xfId="333" xr:uid="{FCF0DFF6-28BB-469E-8937-551345E04965}"/>
    <cellStyle name="20% - 강조색4 2 2 2" xfId="334" xr:uid="{4EDBB15D-C5B2-44D8-933A-A9CC579ADCD7}"/>
    <cellStyle name="20% - 강조색4 2 2 3" xfId="335" xr:uid="{6A635D53-ED5F-48D0-B701-FBE695BEB44E}"/>
    <cellStyle name="20% - 강조색4 2 2 4" xfId="336" xr:uid="{A6B33CB5-F84A-4F17-B318-187FEB69C24A}"/>
    <cellStyle name="20% - 강조색4 2 2 5" xfId="337" xr:uid="{F872AB52-FBEB-4FCA-B416-B50B11F6CA77}"/>
    <cellStyle name="20% - 강조색4 2 3" xfId="338" xr:uid="{75E3710E-E063-4E11-8D5D-CDBA188E2A90}"/>
    <cellStyle name="20% - 강조색4 2 3 2" xfId="339" xr:uid="{DF196E7C-5766-4BF2-8D0A-0AB6BAC0EADC}"/>
    <cellStyle name="20% - 강조색4 2 3 3" xfId="340" xr:uid="{BC4F30C7-AA64-45C5-95FB-AEF1BBC08416}"/>
    <cellStyle name="20% - 강조색4 2 3 4" xfId="341" xr:uid="{5A4B97DD-0393-41FE-A7E5-9299D4270BB1}"/>
    <cellStyle name="20% - 강조색4 2 4" xfId="342" xr:uid="{D8588508-E0B6-4322-835D-C86C8E605373}"/>
    <cellStyle name="20% - 강조색4 2 5" xfId="343" xr:uid="{7528A353-22AE-4094-97BB-3CBEDD1DCCFD}"/>
    <cellStyle name="20% - 강조색4 2 6" xfId="344" xr:uid="{ECB1495E-73E3-4238-8EFD-E02A44DD39E4}"/>
    <cellStyle name="20% - 강조색4 2 7" xfId="345" xr:uid="{3E8B3998-875F-4B54-831F-FBE8B2F687B8}"/>
    <cellStyle name="20% - 강조색4 2 8" xfId="346" xr:uid="{6A4B644A-5559-4A62-9DA9-DA0760734BE4}"/>
    <cellStyle name="20% - 강조색4 2 9" xfId="347" xr:uid="{DF2C058F-BA65-44B7-8D3F-BAA0DAB91C0C}"/>
    <cellStyle name="20% - 강조색4 20" xfId="348" xr:uid="{AF946533-A5E7-4F6C-9D9B-0DA89907B40E}"/>
    <cellStyle name="20% - 강조색4 21" xfId="349" xr:uid="{641169C5-A020-4524-AB6E-B45A8468EA10}"/>
    <cellStyle name="20% - 강조색4 22" xfId="350" xr:uid="{4AF1E066-A911-4677-BF81-1A0ADF46B2E3}"/>
    <cellStyle name="20% - 강조색4 23" xfId="351" xr:uid="{03205617-5EA3-40ED-B129-02CF38FC30A4}"/>
    <cellStyle name="20% - 강조색4 24" xfId="352" xr:uid="{97D97C2C-FB2A-420E-B898-FE9D0E57A80E}"/>
    <cellStyle name="20% - 강조색4 25" xfId="353" xr:uid="{0CA967F5-66A3-4329-B2AE-AC3E92DEE9F6}"/>
    <cellStyle name="20% - 강조색4 26" xfId="354" xr:uid="{32D50D0C-914E-4718-A76B-D153F1C27C9F}"/>
    <cellStyle name="20% - 강조색4 27" xfId="355" xr:uid="{BB7CCE73-22EB-41DF-9ED1-C16905DFD97D}"/>
    <cellStyle name="20% - 강조색4 28" xfId="356" xr:uid="{12F39D61-1BD4-40AE-B3CE-8FC78ED5DAFA}"/>
    <cellStyle name="20% - 강조색4 29" xfId="357" xr:uid="{302A1228-7780-46B1-85C5-279F27629A8D}"/>
    <cellStyle name="20% - 강조색4 3" xfId="358" xr:uid="{BBF194F8-BD5D-43B9-B5AA-FA5A316B8859}"/>
    <cellStyle name="20% - 강조색4 3 2" xfId="359" xr:uid="{02A42C16-CF1C-445A-82AB-ED0D0C69828D}"/>
    <cellStyle name="20% - 강조색4 30" xfId="360" xr:uid="{0215BDE1-6225-470A-976E-9D8DFA98FA63}"/>
    <cellStyle name="20% - 강조색4 31" xfId="361" xr:uid="{CEB605EA-1ED4-4F7A-86C4-CEAF3F45DD06}"/>
    <cellStyle name="20% - 강조색4 32" xfId="362" xr:uid="{92421060-0EFC-4FBF-AA54-016FBF4A56E2}"/>
    <cellStyle name="20% - 강조색4 4" xfId="363" xr:uid="{743C510D-8B93-4AAE-87BB-9E79A2259A8C}"/>
    <cellStyle name="20% - 강조색4 5" xfId="364" xr:uid="{55A3F4DB-3788-4347-97A4-06A5EF58039B}"/>
    <cellStyle name="20% - 강조색4 6" xfId="365" xr:uid="{8E0D09E5-FBBF-4DFA-9CD1-886729396ECD}"/>
    <cellStyle name="20% - 강조색4 7" xfId="366" xr:uid="{F44B6CB0-B5B1-40E8-9F71-9685B279E0E7}"/>
    <cellStyle name="20% - 강조색4 8" xfId="367" xr:uid="{A574A4A6-ED0B-40E2-962E-64326FF686AA}"/>
    <cellStyle name="20% - 강조색4 9" xfId="368" xr:uid="{424C8A06-D9D3-465D-8AE5-C78421F7132E}"/>
    <cellStyle name="20% - 강조색5" xfId="35" builtinId="46" customBuiltin="1"/>
    <cellStyle name="20% - 강조색5 10" xfId="369" xr:uid="{0340CB40-6D3A-4F48-8D33-CF26C44855FA}"/>
    <cellStyle name="20% - 강조색5 11" xfId="370" xr:uid="{0807119D-7DD9-4DD7-AF56-7000BF8A8B55}"/>
    <cellStyle name="20% - 강조색5 12" xfId="371" xr:uid="{7E7EA280-1FD4-4F1E-A75F-AE1B2273AEC0}"/>
    <cellStyle name="20% - 강조색5 13" xfId="372" xr:uid="{1EBCC4B9-C94E-49B5-B232-B7DCF61D431A}"/>
    <cellStyle name="20% - 강조색5 14" xfId="373" xr:uid="{45DD2DA9-0084-4BBB-AD6F-A428070D7ECC}"/>
    <cellStyle name="20% - 강조색5 15" xfId="374" xr:uid="{302B15B5-BB85-4D07-94D3-52102B51233B}"/>
    <cellStyle name="20% - 강조색5 16" xfId="375" xr:uid="{E01C509C-29CA-4929-B7AB-439239B7DCD9}"/>
    <cellStyle name="20% - 강조색5 17" xfId="376" xr:uid="{0719396C-2075-4F67-810A-D3AB4D488D82}"/>
    <cellStyle name="20% - 강조색5 18" xfId="377" xr:uid="{390E7327-179F-488F-9A4F-25D26371404D}"/>
    <cellStyle name="20% - 강조색5 19" xfId="378" xr:uid="{829AC93A-7C8E-47A0-B5DB-E318FF2668AF}"/>
    <cellStyle name="20% - 강조색5 2" xfId="379" xr:uid="{C7CC8843-27CA-4C7F-BF84-8C9E5F4C74D6}"/>
    <cellStyle name="20% - 강조색5 2 10" xfId="380" xr:uid="{BEBFD7B8-1BCD-4581-B660-C8062AE6D12D}"/>
    <cellStyle name="20% - 강조색5 2 11" xfId="381" xr:uid="{3345DD74-B36F-40FF-BB76-2BC14F34EE1D}"/>
    <cellStyle name="20% - 강조색5 2 12" xfId="382" xr:uid="{EDC8EA75-1E57-47F8-AC85-CD0415D8BD8B}"/>
    <cellStyle name="20% - 강조색5 2 13" xfId="383" xr:uid="{17A8B47F-6C2B-4CBF-9EC3-8C4450C3A387}"/>
    <cellStyle name="20% - 강조색5 2 14" xfId="384" xr:uid="{77C62DA6-BED3-49FE-9D68-E6B42B0CEB6E}"/>
    <cellStyle name="20% - 강조색5 2 2" xfId="385" xr:uid="{82F85EA3-ABEB-4D4D-B222-4737497A1060}"/>
    <cellStyle name="20% - 강조색5 2 2 2" xfId="386" xr:uid="{A3A0B24E-9624-43AE-9647-5ECACB6DD079}"/>
    <cellStyle name="20% - 강조색5 2 2 3" xfId="387" xr:uid="{2F680AFC-68A2-4D28-9EC2-058AA759F69C}"/>
    <cellStyle name="20% - 강조색5 2 2 4" xfId="388" xr:uid="{36B76DAD-B9A1-45F2-9A0F-09F075898003}"/>
    <cellStyle name="20% - 강조색5 2 2 5" xfId="389" xr:uid="{93121F9D-7CA1-4FB9-90F5-CB5117C58AC0}"/>
    <cellStyle name="20% - 강조색5 2 3" xfId="390" xr:uid="{1FFF7137-4269-400C-B1C6-654D7BDAD8DA}"/>
    <cellStyle name="20% - 강조색5 2 3 2" xfId="391" xr:uid="{508DCA43-8FBD-42F7-B76E-A9980D63F1A0}"/>
    <cellStyle name="20% - 강조색5 2 3 3" xfId="392" xr:uid="{51292393-2B0A-4675-9E6B-461A667AD008}"/>
    <cellStyle name="20% - 강조색5 2 3 4" xfId="393" xr:uid="{05D4AB2F-8434-478F-8FBA-0335E596D8F8}"/>
    <cellStyle name="20% - 강조색5 2 4" xfId="394" xr:uid="{57433C35-D02A-4B27-B00E-56D9B7ABAB95}"/>
    <cellStyle name="20% - 강조색5 2 5" xfId="395" xr:uid="{15F153E3-9690-442B-8EC3-EEE59659EAC6}"/>
    <cellStyle name="20% - 강조색5 2 6" xfId="396" xr:uid="{8205E6A6-29AF-4AE0-8E0A-689345CBF316}"/>
    <cellStyle name="20% - 강조색5 2 7" xfId="397" xr:uid="{0B0CDA40-DDC6-4E28-9D1D-04A6CA4A8478}"/>
    <cellStyle name="20% - 강조색5 2 8" xfId="398" xr:uid="{D3A51BC4-DD4A-4997-A56D-821DDCC6987A}"/>
    <cellStyle name="20% - 강조색5 2 9" xfId="399" xr:uid="{F4E40F38-DD46-4581-8A72-A08A6F0F27CE}"/>
    <cellStyle name="20% - 강조색5 20" xfId="400" xr:uid="{F395CDA0-961A-410D-86B4-7870369A9A08}"/>
    <cellStyle name="20% - 강조색5 21" xfId="401" xr:uid="{05F021B0-71E8-45A8-982C-D2DF801B660C}"/>
    <cellStyle name="20% - 강조색5 22" xfId="402" xr:uid="{B087D691-D4F9-4475-8C55-EE80AC27F99A}"/>
    <cellStyle name="20% - 강조색5 23" xfId="403" xr:uid="{E0A067F4-677C-4B34-A082-46D1EB1173E4}"/>
    <cellStyle name="20% - 강조색5 24" xfId="404" xr:uid="{36437D71-E06C-418C-A7BD-DE77DF734EB4}"/>
    <cellStyle name="20% - 강조색5 25" xfId="405" xr:uid="{F3EDF524-2259-4471-A605-958C67F124C6}"/>
    <cellStyle name="20% - 강조색5 26" xfId="406" xr:uid="{677E54EF-281C-4ECC-91BC-381D33509ECE}"/>
    <cellStyle name="20% - 강조색5 27" xfId="407" xr:uid="{1E5002E6-4669-4EBC-BFF4-82584FB1FCA6}"/>
    <cellStyle name="20% - 강조색5 28" xfId="408" xr:uid="{9E51753E-1F0A-4118-90EB-B78258BE19B7}"/>
    <cellStyle name="20% - 강조색5 29" xfId="409" xr:uid="{2167F08A-5243-4C7B-BD25-E1023B97A88A}"/>
    <cellStyle name="20% - 강조색5 3" xfId="410" xr:uid="{3C5DEFA8-6FB2-46B1-A8BA-FBDEBA1DFF0A}"/>
    <cellStyle name="20% - 강조색5 3 2" xfId="411" xr:uid="{3FCCC985-DA2E-4ED2-B1A5-2EE662E1C544}"/>
    <cellStyle name="20% - 강조색5 30" xfId="412" xr:uid="{019EC6E7-0E31-4D48-85F8-AC0135194CE3}"/>
    <cellStyle name="20% - 강조색5 31" xfId="413" xr:uid="{44BC9F27-9F91-4C3D-9242-E9C546E32997}"/>
    <cellStyle name="20% - 강조색5 32" xfId="414" xr:uid="{7B4C7CE0-E2EB-4CA2-8F26-F1F438203B2C}"/>
    <cellStyle name="20% - 강조색5 4" xfId="415" xr:uid="{01D9AAF2-6BBF-4D77-866C-2F2216B74E6B}"/>
    <cellStyle name="20% - 강조색5 5" xfId="416" xr:uid="{9235BEEF-D320-49A6-9152-53C26839D7BE}"/>
    <cellStyle name="20% - 강조색5 6" xfId="417" xr:uid="{AF050B03-E7AE-41B1-B1D7-9CF81B2F95DB}"/>
    <cellStyle name="20% - 강조색5 7" xfId="418" xr:uid="{F35892FC-57AF-4113-A120-7709C86EA934}"/>
    <cellStyle name="20% - 강조색5 8" xfId="419" xr:uid="{281BA8DD-BDD4-472C-9876-463A7D1CAE6E}"/>
    <cellStyle name="20% - 강조색5 9" xfId="420" xr:uid="{91C6DAC9-3D4C-4DE8-A77C-F21CC3190DFD}"/>
    <cellStyle name="20% - 강조색6" xfId="39" builtinId="50" customBuiltin="1"/>
    <cellStyle name="20% - 강조색6 10" xfId="421" xr:uid="{2E7BB0C2-E889-4DCF-A736-58710221DA33}"/>
    <cellStyle name="20% - 강조색6 11" xfId="422" xr:uid="{285269FB-B367-49BF-9D02-8D7D3D9422C8}"/>
    <cellStyle name="20% - 강조색6 12" xfId="423" xr:uid="{F3B7B595-3A36-48E2-B05B-EE6E3858459E}"/>
    <cellStyle name="20% - 강조색6 13" xfId="424" xr:uid="{FD3A5F0B-03C0-4CF1-A983-E6A77B497ED2}"/>
    <cellStyle name="20% - 강조색6 14" xfId="425" xr:uid="{F69FF326-2C7D-4D43-B7B0-53FCD9A050A3}"/>
    <cellStyle name="20% - 강조색6 15" xfId="426" xr:uid="{ED611943-9C4F-4CD2-866C-E644C58FD67D}"/>
    <cellStyle name="20% - 강조색6 16" xfId="427" xr:uid="{FA7DDF17-65A8-4867-948D-88A7C4CDCBED}"/>
    <cellStyle name="20% - 강조색6 17" xfId="428" xr:uid="{02520A39-E8A2-43BA-ADE7-471D4D048324}"/>
    <cellStyle name="20% - 강조색6 18" xfId="429" xr:uid="{AF1DEAF2-BAD1-4D05-A95E-58F92A2E43CC}"/>
    <cellStyle name="20% - 강조색6 19" xfId="430" xr:uid="{5FE33427-0E35-4B2F-88E2-2B33688FC8F3}"/>
    <cellStyle name="20% - 강조색6 2" xfId="431" xr:uid="{8184C278-4295-44B9-BB4A-81494DB3BC8F}"/>
    <cellStyle name="20% - 강조색6 2 10" xfId="432" xr:uid="{47577553-F764-4E25-A4C9-C8433BD2AD39}"/>
    <cellStyle name="20% - 강조색6 2 11" xfId="433" xr:uid="{2ED0C43C-62DB-420D-ABB3-F7D94F4B76F3}"/>
    <cellStyle name="20% - 강조색6 2 12" xfId="434" xr:uid="{69B6833F-6B14-4E50-BC1F-976423DE774A}"/>
    <cellStyle name="20% - 강조색6 2 13" xfId="435" xr:uid="{5F9B72F4-3CD5-4310-8D49-53E439FC0318}"/>
    <cellStyle name="20% - 강조색6 2 14" xfId="436" xr:uid="{78AC9678-FB22-40FD-AF96-68CA0490F2BB}"/>
    <cellStyle name="20% - 강조색6 2 2" xfId="437" xr:uid="{A3119D0C-989B-4608-89CD-AE5B1B1BFBB5}"/>
    <cellStyle name="20% - 강조색6 2 2 2" xfId="438" xr:uid="{FC9157A9-9A0B-4741-9F5D-CD9898E7575B}"/>
    <cellStyle name="20% - 강조색6 2 2 3" xfId="439" xr:uid="{7461DECB-75DB-415D-ACB4-42713CD60717}"/>
    <cellStyle name="20% - 강조색6 2 2 4" xfId="440" xr:uid="{DC066D15-752A-45BE-A373-2C37F0E14E29}"/>
    <cellStyle name="20% - 강조색6 2 2 5" xfId="441" xr:uid="{EFE37D87-7B9C-44FC-92FF-F52B79EE2E17}"/>
    <cellStyle name="20% - 강조색6 2 3" xfId="442" xr:uid="{ABE33584-0247-4DEB-B787-11F0977ADEE7}"/>
    <cellStyle name="20% - 강조색6 2 3 2" xfId="443" xr:uid="{253F163C-3600-4D1B-8A22-4F76C014F312}"/>
    <cellStyle name="20% - 강조색6 2 3 3" xfId="444" xr:uid="{5119898D-01D4-42A1-BF64-55ED14BEA2C0}"/>
    <cellStyle name="20% - 강조색6 2 3 4" xfId="445" xr:uid="{934D03A2-ED1C-428D-8896-F2F90EC1294C}"/>
    <cellStyle name="20% - 강조색6 2 4" xfId="446" xr:uid="{074939A7-8E3B-42E6-81DA-F45C6298F66B}"/>
    <cellStyle name="20% - 강조색6 2 5" xfId="447" xr:uid="{F5B68F93-7086-40E6-A36A-7445A8C712AF}"/>
    <cellStyle name="20% - 강조색6 2 6" xfId="448" xr:uid="{00C8C185-2B5C-496C-AFAC-880E65A560F9}"/>
    <cellStyle name="20% - 강조색6 2 7" xfId="449" xr:uid="{FB9F3DE1-E054-436F-A21E-2E6AF7761B18}"/>
    <cellStyle name="20% - 강조색6 2 8" xfId="450" xr:uid="{5F43C1D5-7B7A-4247-8E7B-7358A1E3498B}"/>
    <cellStyle name="20% - 강조색6 2 9" xfId="451" xr:uid="{AC99ADED-3F27-4452-AF27-E9D1E5AE0023}"/>
    <cellStyle name="20% - 강조색6 20" xfId="452" xr:uid="{DB1B465D-69C8-469E-90E3-97CA2DFB3DFD}"/>
    <cellStyle name="20% - 강조색6 21" xfId="453" xr:uid="{BCDF7A5D-9AA1-4BB7-8263-5A266E97C8E8}"/>
    <cellStyle name="20% - 강조색6 22" xfId="454" xr:uid="{16BD96AC-524C-4129-BDDF-87E71FC6CC79}"/>
    <cellStyle name="20% - 강조색6 23" xfId="455" xr:uid="{30111BB3-1BC8-4E24-BEA5-84723B755D9D}"/>
    <cellStyle name="20% - 강조색6 24" xfId="456" xr:uid="{FFFB2685-94ED-4DCB-B978-BE4D3B358315}"/>
    <cellStyle name="20% - 강조색6 25" xfId="457" xr:uid="{C8B7105D-C070-4F38-AB28-C783189B7B8B}"/>
    <cellStyle name="20% - 강조색6 26" xfId="458" xr:uid="{9C651855-5FA7-4263-8184-12CD946DAE04}"/>
    <cellStyle name="20% - 강조색6 27" xfId="459" xr:uid="{D7CE8C07-03C8-434F-8CFD-D2CDC23C0322}"/>
    <cellStyle name="20% - 강조색6 28" xfId="460" xr:uid="{0B06455C-2728-4869-8F9A-B80CFA681658}"/>
    <cellStyle name="20% - 강조색6 29" xfId="461" xr:uid="{5B42F362-EEF5-4D84-B5D6-7E4788041865}"/>
    <cellStyle name="20% - 강조색6 3" xfId="462" xr:uid="{6C6E0011-FEAE-43FA-AC42-79A64F023E82}"/>
    <cellStyle name="20% - 강조색6 3 2" xfId="463" xr:uid="{60B7D1CF-ED81-4DA8-8F8E-0A367F1848AE}"/>
    <cellStyle name="20% - 강조색6 30" xfId="464" xr:uid="{5D88E3DA-1D03-467F-BC5C-87389DCB397F}"/>
    <cellStyle name="20% - 강조색6 31" xfId="465" xr:uid="{2AC6B35B-DB68-4DAF-A4F4-0C9FC242E300}"/>
    <cellStyle name="20% - 강조색6 32" xfId="466" xr:uid="{E0094D9C-4670-4BBE-A054-D0D90A98E4F7}"/>
    <cellStyle name="20% - 강조색6 4" xfId="467" xr:uid="{CE8147DD-87BB-4A8F-94EC-2B1ADF5404C9}"/>
    <cellStyle name="20% - 강조색6 5" xfId="468" xr:uid="{F2F3AE09-71A2-4C5B-99B6-D3A49D99DCB6}"/>
    <cellStyle name="20% - 강조색6 6" xfId="469" xr:uid="{0999F75A-101A-4136-B509-4C87240C465C}"/>
    <cellStyle name="20% - 강조색6 7" xfId="470" xr:uid="{BBFD6EE1-61FC-4EAB-B67C-7422EB8F55E0}"/>
    <cellStyle name="20% - 강조색6 8" xfId="471" xr:uid="{4B4D8F1C-C282-4389-85A2-9EE34B232C10}"/>
    <cellStyle name="20% - 강조색6 9" xfId="472" xr:uid="{2D586133-97BD-4E6C-BF08-6DC79614CFEE}"/>
    <cellStyle name="40% - 강조색1" xfId="20" builtinId="31" customBuiltin="1"/>
    <cellStyle name="40% - 강조색1 10" xfId="473" xr:uid="{5C41C86D-7284-4E71-ACFC-536031725670}"/>
    <cellStyle name="40% - 강조색1 11" xfId="474" xr:uid="{2165E1D5-CF36-4AC5-B5E3-959F04404822}"/>
    <cellStyle name="40% - 강조색1 12" xfId="475" xr:uid="{DFFFD8B8-0877-4BC7-88CC-128A11743233}"/>
    <cellStyle name="40% - 강조색1 13" xfId="476" xr:uid="{1DAA459E-312E-4FBC-BEE5-06785124F56C}"/>
    <cellStyle name="40% - 강조색1 14" xfId="477" xr:uid="{55E4E1D7-5115-46CF-8A67-5596B36301BD}"/>
    <cellStyle name="40% - 강조색1 15" xfId="478" xr:uid="{2254F146-6F5F-4845-8001-4D8533D7918D}"/>
    <cellStyle name="40% - 강조색1 16" xfId="479" xr:uid="{846E4C96-DFC1-463A-AFA2-66359D168288}"/>
    <cellStyle name="40% - 강조색1 17" xfId="480" xr:uid="{17836CD5-8E26-454F-96AE-7B389BB1EF6C}"/>
    <cellStyle name="40% - 강조색1 18" xfId="481" xr:uid="{B998DFCB-7273-4EFE-AA42-794C2635D411}"/>
    <cellStyle name="40% - 강조색1 19" xfId="482" xr:uid="{E44C1C34-2054-4E2F-8ACC-6E99D7BD0D4B}"/>
    <cellStyle name="40% - 강조색1 2" xfId="483" xr:uid="{D110B32E-1616-483A-A375-94DC1A726442}"/>
    <cellStyle name="40% - 강조색1 2 10" xfId="484" xr:uid="{F45F427C-6468-4744-BE01-DBE937AF8E32}"/>
    <cellStyle name="40% - 강조색1 2 11" xfId="485" xr:uid="{FEC558FA-4604-4CAE-9546-928E57DD7E8F}"/>
    <cellStyle name="40% - 강조색1 2 12" xfId="486" xr:uid="{5AE9500D-206E-4746-A5C9-6575D4D01557}"/>
    <cellStyle name="40% - 강조색1 2 13" xfId="487" xr:uid="{6A36689F-EFE4-4A9D-8D0D-BA2271E1A388}"/>
    <cellStyle name="40% - 강조색1 2 14" xfId="488" xr:uid="{C1DF2413-D602-426C-BA74-0025859CB92D}"/>
    <cellStyle name="40% - 강조색1 2 2" xfId="489" xr:uid="{67D4E755-4380-4122-807B-2012DE0C931C}"/>
    <cellStyle name="40% - 강조색1 2 2 2" xfId="490" xr:uid="{728F1AE8-9193-4802-9CF0-F62B9C12E325}"/>
    <cellStyle name="40% - 강조색1 2 2 3" xfId="491" xr:uid="{8137775F-944D-40EC-8F72-67DB586C4853}"/>
    <cellStyle name="40% - 강조색1 2 2 4" xfId="492" xr:uid="{4AC48556-E74B-40E7-BDCD-4D612DCC577B}"/>
    <cellStyle name="40% - 강조색1 2 2 5" xfId="493" xr:uid="{EA9ECB35-215E-4ACF-A179-74AA36200639}"/>
    <cellStyle name="40% - 강조색1 2 3" xfId="494" xr:uid="{DDDE6F71-0157-492A-A017-0BAED4F05950}"/>
    <cellStyle name="40% - 강조색1 2 3 2" xfId="495" xr:uid="{142F48A1-F110-43F9-80E3-0F3DA3478F2E}"/>
    <cellStyle name="40% - 강조색1 2 3 3" xfId="496" xr:uid="{6F13449B-B5D8-4CED-85BF-B6CA4BFE19FE}"/>
    <cellStyle name="40% - 강조색1 2 3 4" xfId="497" xr:uid="{91827EB7-CC3F-49A1-B777-E706AFE651C0}"/>
    <cellStyle name="40% - 강조색1 2 4" xfId="498" xr:uid="{4FDCFD89-C9FA-4D09-8E0F-5C02CE2FB093}"/>
    <cellStyle name="40% - 강조색1 2 5" xfId="499" xr:uid="{B096B4D8-2BD9-4C0D-82BD-C13FAD19A825}"/>
    <cellStyle name="40% - 강조색1 2 6" xfId="500" xr:uid="{018CA133-8A99-4B44-B13A-798D19241E0B}"/>
    <cellStyle name="40% - 강조색1 2 7" xfId="501" xr:uid="{991A5DA0-A5F3-4740-B1CA-C6EF8BD497C0}"/>
    <cellStyle name="40% - 강조색1 2 8" xfId="502" xr:uid="{60C936F2-276D-43E4-9E5A-6647F20D9048}"/>
    <cellStyle name="40% - 강조색1 2 9" xfId="503" xr:uid="{77CA40B5-5CD3-448D-97D6-8E10487E3141}"/>
    <cellStyle name="40% - 강조색1 20" xfId="504" xr:uid="{1EEA0CF0-04A7-45E2-BA78-2222529EBAFA}"/>
    <cellStyle name="40% - 강조색1 21" xfId="505" xr:uid="{320FA36F-F4F8-4B4F-AE43-0A5C288530C0}"/>
    <cellStyle name="40% - 강조색1 22" xfId="506" xr:uid="{565F80CF-4A84-4DD6-9488-1781CFDBB097}"/>
    <cellStyle name="40% - 강조색1 23" xfId="507" xr:uid="{DC9F4988-556E-4354-AEF7-A8840F56A1AD}"/>
    <cellStyle name="40% - 강조색1 24" xfId="508" xr:uid="{E888996C-95C9-48D1-B3DA-F8CA3473E347}"/>
    <cellStyle name="40% - 강조색1 25" xfId="509" xr:uid="{F81D99A5-45E8-44B7-A000-E1555D252A05}"/>
    <cellStyle name="40% - 강조색1 26" xfId="510" xr:uid="{7FFC92E2-8830-4B2F-B676-69B7EB967D6B}"/>
    <cellStyle name="40% - 강조색1 27" xfId="511" xr:uid="{E4AD5A64-DB50-41DC-A422-98D999804299}"/>
    <cellStyle name="40% - 강조색1 28" xfId="512" xr:uid="{DADEC115-5F3A-4161-9ABA-054FE4179270}"/>
    <cellStyle name="40% - 강조색1 29" xfId="513" xr:uid="{13B9A056-C6A3-4B76-9D6A-33770A3B7B9F}"/>
    <cellStyle name="40% - 강조색1 3" xfId="514" xr:uid="{60F0D2F2-2D78-4418-822D-68E8F78E9FB6}"/>
    <cellStyle name="40% - 강조색1 3 2" xfId="515" xr:uid="{52A90A56-1979-4225-B412-AAB246D57534}"/>
    <cellStyle name="40% - 강조색1 30" xfId="516" xr:uid="{067DAC8E-92C2-49F9-8E26-F1E59B65E154}"/>
    <cellStyle name="40% - 강조색1 31" xfId="517" xr:uid="{6D169CD0-0392-4769-8A3B-E41B4A013C58}"/>
    <cellStyle name="40% - 강조색1 32" xfId="518" xr:uid="{C18E546B-0B39-4BD5-A1F3-6AA98828BB50}"/>
    <cellStyle name="40% - 강조색1 4" xfId="519" xr:uid="{49EFE322-8DDD-487B-90BF-0992FB24F06E}"/>
    <cellStyle name="40% - 강조색1 5" xfId="520" xr:uid="{EB7E515C-1A72-4B60-8A9F-8919377FE55F}"/>
    <cellStyle name="40% - 강조색1 6" xfId="521" xr:uid="{F69557F8-3543-4168-A972-5D9EE8C3DAE2}"/>
    <cellStyle name="40% - 강조색1 7" xfId="522" xr:uid="{0FC9F0F6-0FBC-4ADF-966E-3364F30818BF}"/>
    <cellStyle name="40% - 강조색1 8" xfId="523" xr:uid="{A8DE4955-DE2C-4316-B6AA-C37A94881ABD}"/>
    <cellStyle name="40% - 강조색1 9" xfId="524" xr:uid="{CECAE1E5-B10B-424D-BE7D-7BBE028A1C66}"/>
    <cellStyle name="40% - 강조색2" xfId="24" builtinId="35" customBuiltin="1"/>
    <cellStyle name="40% - 강조색2 10" xfId="525" xr:uid="{30A43790-6D8D-4367-8D90-D6F710DD1DCA}"/>
    <cellStyle name="40% - 강조색2 11" xfId="526" xr:uid="{B97738CE-EAAA-47D7-85F9-B14C22BBA95E}"/>
    <cellStyle name="40% - 강조색2 12" xfId="527" xr:uid="{E72808B1-5E0A-42F6-A762-7A5139A2B5D8}"/>
    <cellStyle name="40% - 강조색2 13" xfId="528" xr:uid="{69F73A3B-3EEF-49DB-85BB-5A63340B5015}"/>
    <cellStyle name="40% - 강조색2 14" xfId="529" xr:uid="{038058CD-3B78-4BB2-9986-1424B0A4B15E}"/>
    <cellStyle name="40% - 강조색2 15" xfId="530" xr:uid="{735C98FA-6F16-49A4-A751-15758C5727AA}"/>
    <cellStyle name="40% - 강조색2 16" xfId="531" xr:uid="{64E69D49-80C1-4DEC-AF00-61AAF96CB4E3}"/>
    <cellStyle name="40% - 강조색2 17" xfId="532" xr:uid="{5E914366-B07C-4B72-A4A1-BCF928D4CA66}"/>
    <cellStyle name="40% - 강조색2 18" xfId="533" xr:uid="{50121B34-AC04-40D2-A45F-FFE17098E531}"/>
    <cellStyle name="40% - 강조색2 19" xfId="534" xr:uid="{9ED10DFE-1B53-4DD0-B8E9-AC029A79538F}"/>
    <cellStyle name="40% - 강조색2 2" xfId="535" xr:uid="{EF70D99A-617D-44D3-B79D-6FBF45B552CC}"/>
    <cellStyle name="40% - 강조색2 2 10" xfId="536" xr:uid="{3A324064-4251-48F5-B9C1-1EEF6CA20B4C}"/>
    <cellStyle name="40% - 강조색2 2 11" xfId="537" xr:uid="{2C6F0BC8-9C7B-4AC4-8875-B681EC874B9E}"/>
    <cellStyle name="40% - 강조색2 2 12" xfId="538" xr:uid="{4C6ACD64-F243-4969-BFD0-93D818840763}"/>
    <cellStyle name="40% - 강조색2 2 13" xfId="539" xr:uid="{49444E23-2FEC-4460-BC53-A0BDE8647AC5}"/>
    <cellStyle name="40% - 강조색2 2 14" xfId="540" xr:uid="{1687CCA4-5EC7-4F4A-86B7-2A637B75C9D6}"/>
    <cellStyle name="40% - 강조색2 2 2" xfId="541" xr:uid="{0A48ECB4-37CC-45AB-9E2A-EECE8D383BFB}"/>
    <cellStyle name="40% - 강조색2 2 2 2" xfId="542" xr:uid="{24B45814-475F-482A-A1D3-A5D1761BB804}"/>
    <cellStyle name="40% - 강조색2 2 2 3" xfId="543" xr:uid="{DEA5D478-2B23-454A-BDF2-7E3FE24AE84A}"/>
    <cellStyle name="40% - 강조색2 2 2 4" xfId="544" xr:uid="{C4EF1445-A072-43EF-8125-8F8F56FDA9FD}"/>
    <cellStyle name="40% - 강조색2 2 2 5" xfId="545" xr:uid="{0964C0E0-5395-42C6-8DAE-22E6F2AED6B0}"/>
    <cellStyle name="40% - 강조색2 2 3" xfId="546" xr:uid="{61CE9258-8242-4D02-BB7F-CA83E33D7864}"/>
    <cellStyle name="40% - 강조색2 2 3 2" xfId="547" xr:uid="{B235822F-EDF5-48BF-9CF1-6D8CAA3BBE71}"/>
    <cellStyle name="40% - 강조색2 2 3 3" xfId="548" xr:uid="{5A33BF26-3A21-44FE-A6AE-FADCA3B76027}"/>
    <cellStyle name="40% - 강조색2 2 3 4" xfId="549" xr:uid="{39878244-C23D-4163-A869-D95EE8486D4F}"/>
    <cellStyle name="40% - 강조색2 2 4" xfId="550" xr:uid="{E0C89699-F4C7-43FF-9BCB-9D3F41915828}"/>
    <cellStyle name="40% - 강조색2 2 5" xfId="551" xr:uid="{60148A42-3B22-4157-87A0-2BA303345DCA}"/>
    <cellStyle name="40% - 강조색2 2 6" xfId="552" xr:uid="{63F5D00C-4C21-4101-8863-84BC8E3682C0}"/>
    <cellStyle name="40% - 강조색2 2 7" xfId="553" xr:uid="{56689442-04A9-49F8-922E-16253744123D}"/>
    <cellStyle name="40% - 강조색2 2 8" xfId="554" xr:uid="{86E03AA2-A0BB-4F42-8435-B877808A26C6}"/>
    <cellStyle name="40% - 강조색2 2 9" xfId="555" xr:uid="{A5458E54-F6DD-48C1-8564-92FA843B23CE}"/>
    <cellStyle name="40% - 강조색2 20" xfId="556" xr:uid="{635536C6-573A-4E93-9E60-DDCBEA880009}"/>
    <cellStyle name="40% - 강조색2 21" xfId="557" xr:uid="{18142978-EFCA-4757-87F4-92FB2B69DDD7}"/>
    <cellStyle name="40% - 강조색2 22" xfId="558" xr:uid="{5D6D9B92-9DB8-4AD1-9EE4-6D3DBA3082F7}"/>
    <cellStyle name="40% - 강조색2 23" xfId="559" xr:uid="{2E1221A6-221F-4546-9DB8-2738A1E2BEAB}"/>
    <cellStyle name="40% - 강조색2 24" xfId="560" xr:uid="{61A1FEB8-B919-435D-A580-8A42B2DE1F15}"/>
    <cellStyle name="40% - 강조색2 25" xfId="561" xr:uid="{83C66D47-7602-4DCB-A75D-28FB39FA7F6D}"/>
    <cellStyle name="40% - 강조색2 26" xfId="562" xr:uid="{6C2BC750-3489-407F-89E1-DB553C269B29}"/>
    <cellStyle name="40% - 강조색2 27" xfId="563" xr:uid="{C1E1F65A-90F1-4142-A008-3488750B0878}"/>
    <cellStyle name="40% - 강조색2 28" xfId="564" xr:uid="{A550C23B-550F-401B-B8AA-2AE812AA9177}"/>
    <cellStyle name="40% - 강조색2 29" xfId="565" xr:uid="{AB2C373A-2C6D-4EA6-BABC-AF19A738C732}"/>
    <cellStyle name="40% - 강조색2 3" xfId="566" xr:uid="{D8CA3725-91BD-4C98-9B8A-250C357DABDA}"/>
    <cellStyle name="40% - 강조색2 3 2" xfId="567" xr:uid="{B8AC014E-48E6-482F-B2A1-387CCD726C81}"/>
    <cellStyle name="40% - 강조색2 30" xfId="568" xr:uid="{4DDFC988-4AE2-42FA-A4BA-20CD7357F273}"/>
    <cellStyle name="40% - 강조색2 31" xfId="569" xr:uid="{BD9FABF1-BE67-4303-90A6-1678CE3B916E}"/>
    <cellStyle name="40% - 강조색2 32" xfId="570" xr:uid="{B0BF3052-C2BF-43CA-A128-8D1B677801E9}"/>
    <cellStyle name="40% - 강조색2 4" xfId="571" xr:uid="{5EA2F62B-1E17-485D-A030-CEC30A2058B1}"/>
    <cellStyle name="40% - 강조색2 5" xfId="572" xr:uid="{6EB66148-3E0C-4B36-89EB-35503A196612}"/>
    <cellStyle name="40% - 강조색2 6" xfId="573" xr:uid="{531EBC20-1153-4656-B973-92D66F2EFA36}"/>
    <cellStyle name="40% - 강조색2 7" xfId="574" xr:uid="{EF3E5D10-B172-4F29-8C85-FA7B6588D2BD}"/>
    <cellStyle name="40% - 강조색2 8" xfId="575" xr:uid="{A46E1880-2EB8-499B-9F98-54EE8A99C12C}"/>
    <cellStyle name="40% - 강조색2 9" xfId="576" xr:uid="{9E2BF386-8141-4F76-AF8D-8EDE9E85BC03}"/>
    <cellStyle name="40% - 강조색3" xfId="28" builtinId="39" customBuiltin="1"/>
    <cellStyle name="40% - 강조색3 10" xfId="577" xr:uid="{C6C2299E-1311-425E-81D0-4D28371ED158}"/>
    <cellStyle name="40% - 강조색3 11" xfId="578" xr:uid="{8FEFE631-B884-4E03-B895-9C9F8D794655}"/>
    <cellStyle name="40% - 강조색3 12" xfId="579" xr:uid="{D118FB7D-9EA3-4ABD-8CCB-CCB638852A8F}"/>
    <cellStyle name="40% - 강조색3 13" xfId="580" xr:uid="{7728590A-A845-4236-967F-ACACAB7163D0}"/>
    <cellStyle name="40% - 강조색3 14" xfId="581" xr:uid="{9CF9935E-56B8-4EFA-AB5D-913A19AAC580}"/>
    <cellStyle name="40% - 강조색3 15" xfId="582" xr:uid="{5BD6B85B-233E-47F5-86F3-69DF6C4558E7}"/>
    <cellStyle name="40% - 강조색3 16" xfId="583" xr:uid="{5F819617-654F-40A7-9164-DBAA078617DE}"/>
    <cellStyle name="40% - 강조색3 17" xfId="584" xr:uid="{7A528058-B412-42CE-BB65-483EE2511A72}"/>
    <cellStyle name="40% - 강조색3 18" xfId="585" xr:uid="{7FEBFECE-2C59-43BF-820B-1061A7B58FDD}"/>
    <cellStyle name="40% - 강조색3 19" xfId="586" xr:uid="{55DF2F65-B44C-44AF-9BF0-CC96AEBD8E4B}"/>
    <cellStyle name="40% - 강조색3 2" xfId="587" xr:uid="{45BCCB2A-A5C8-410E-827A-F5A2AD131F37}"/>
    <cellStyle name="40% - 강조색3 2 10" xfId="588" xr:uid="{C28B8A5B-CB5D-43BE-82CE-B728C25472E2}"/>
    <cellStyle name="40% - 강조색3 2 11" xfId="589" xr:uid="{774492B5-203A-42EC-817E-F55B16802D44}"/>
    <cellStyle name="40% - 강조색3 2 12" xfId="590" xr:uid="{085DFE8B-855E-482E-A541-53A3DF4E1C51}"/>
    <cellStyle name="40% - 강조색3 2 13" xfId="591" xr:uid="{2A5259D2-E434-49B3-989A-6E098E40ADBB}"/>
    <cellStyle name="40% - 강조색3 2 14" xfId="592" xr:uid="{2BB46B0D-50DF-4315-AF1F-A56706237B2D}"/>
    <cellStyle name="40% - 강조색3 2 2" xfId="593" xr:uid="{E53B0441-3067-4CD2-A95C-D9ECFB02B913}"/>
    <cellStyle name="40% - 강조색3 2 2 2" xfId="594" xr:uid="{C6079A58-EEAD-4DC8-B193-FCD0AC5BD4EE}"/>
    <cellStyle name="40% - 강조색3 2 2 3" xfId="595" xr:uid="{C7A3C254-539A-4EB6-BEF7-C230A6FE4584}"/>
    <cellStyle name="40% - 강조색3 2 2 4" xfId="596" xr:uid="{A6F75CB1-9C5D-4E0D-B0FA-E75509AEEE84}"/>
    <cellStyle name="40% - 강조색3 2 2 5" xfId="597" xr:uid="{5C2C818F-DC12-4C9E-9064-C3EE3110641C}"/>
    <cellStyle name="40% - 강조색3 2 3" xfId="598" xr:uid="{E44E73AF-F50C-45CE-87FC-C9E193897966}"/>
    <cellStyle name="40% - 강조색3 2 3 2" xfId="599" xr:uid="{49F11306-CA41-421D-83A1-CA086A14BDEB}"/>
    <cellStyle name="40% - 강조색3 2 3 3" xfId="600" xr:uid="{F7509DDC-5647-4D6F-8A94-382FDBF73559}"/>
    <cellStyle name="40% - 강조색3 2 3 4" xfId="601" xr:uid="{6F39A9AF-9303-4EDC-AF90-9A58F22554FC}"/>
    <cellStyle name="40% - 강조색3 2 4" xfId="602" xr:uid="{1303ADA9-AE6B-4417-BD6F-BF67C20E1C8A}"/>
    <cellStyle name="40% - 강조색3 2 5" xfId="603" xr:uid="{41026898-9359-49B4-9858-EF1EB22FD6B6}"/>
    <cellStyle name="40% - 강조색3 2 6" xfId="604" xr:uid="{9CE9364B-A16C-4C2C-AE6A-C44E2F8696D0}"/>
    <cellStyle name="40% - 강조색3 2 7" xfId="605" xr:uid="{C8EA4E68-D4C2-42CA-BB6C-BF5A1E9B1C13}"/>
    <cellStyle name="40% - 강조색3 2 8" xfId="606" xr:uid="{23904B44-E757-4D63-823B-507402505D39}"/>
    <cellStyle name="40% - 강조색3 2 9" xfId="607" xr:uid="{B8BCB9CC-3BF1-4E28-BDBB-E19FD9D3E96A}"/>
    <cellStyle name="40% - 강조색3 20" xfId="608" xr:uid="{538F5A6E-96BD-439B-8372-414352E7C09F}"/>
    <cellStyle name="40% - 강조색3 21" xfId="609" xr:uid="{C895BD69-E6A2-478F-BB57-C6D6F5B7C8D5}"/>
    <cellStyle name="40% - 강조색3 22" xfId="610" xr:uid="{985A328E-4EC5-459E-A1E9-3FB3F4B5470D}"/>
    <cellStyle name="40% - 강조색3 23" xfId="611" xr:uid="{8B990B00-9D60-4B9F-9801-04C773856B9B}"/>
    <cellStyle name="40% - 강조색3 24" xfId="612" xr:uid="{91A29843-F9F2-4FB7-BD7B-6DF1F7CBB7CB}"/>
    <cellStyle name="40% - 강조색3 25" xfId="613" xr:uid="{29EE63E3-B661-4942-A7CD-08F0FDC8BF18}"/>
    <cellStyle name="40% - 강조색3 26" xfId="614" xr:uid="{6F92EAFA-C9B5-43DC-BE5B-7D21428BF29B}"/>
    <cellStyle name="40% - 강조색3 27" xfId="615" xr:uid="{32CB14A2-D456-4F66-A50C-D6BC8A8AFB3D}"/>
    <cellStyle name="40% - 강조색3 28" xfId="616" xr:uid="{E9D7CE9C-CF86-4BB5-BA8B-CA3962D41349}"/>
    <cellStyle name="40% - 강조색3 29" xfId="617" xr:uid="{3054FD06-15D3-4D42-85B8-968BE7CF733A}"/>
    <cellStyle name="40% - 강조색3 3" xfId="618" xr:uid="{BC205946-882A-4CDF-834F-6227A97ED244}"/>
    <cellStyle name="40% - 강조색3 3 2" xfId="619" xr:uid="{A2504705-99B1-4A9E-8280-CA392163A329}"/>
    <cellStyle name="40% - 강조색3 30" xfId="620" xr:uid="{25ED791F-97F7-422E-B20A-5ABA95F8BC25}"/>
    <cellStyle name="40% - 강조색3 31" xfId="621" xr:uid="{53D0BAF9-A3AF-4BFD-946C-F6AFDED20102}"/>
    <cellStyle name="40% - 강조색3 32" xfId="622" xr:uid="{1C5B97F5-5F0D-46DF-A6AD-14C6D48CBE00}"/>
    <cellStyle name="40% - 강조색3 4" xfId="623" xr:uid="{27CCEE11-D598-4C5D-BA38-ECA456DBA885}"/>
    <cellStyle name="40% - 강조색3 5" xfId="624" xr:uid="{E062EDA9-BC07-4939-8F2F-D627A368B821}"/>
    <cellStyle name="40% - 강조색3 6" xfId="625" xr:uid="{3B8B38E4-68CE-4F4C-9267-058DD6BED865}"/>
    <cellStyle name="40% - 강조색3 7" xfId="626" xr:uid="{C46DAD12-DED8-4A58-AAF6-B4355141E1C7}"/>
    <cellStyle name="40% - 강조색3 8" xfId="627" xr:uid="{034CFA2C-2954-4778-B472-5EC61C8B6754}"/>
    <cellStyle name="40% - 강조색3 9" xfId="628" xr:uid="{BDE63950-626C-4726-BC9C-62121582FCC9}"/>
    <cellStyle name="40% - 강조색4" xfId="32" builtinId="43" customBuiltin="1"/>
    <cellStyle name="40% - 강조색4 10" xfId="629" xr:uid="{80A94F22-C039-4A7A-8F3C-A266FCD8BFC5}"/>
    <cellStyle name="40% - 강조색4 11" xfId="630" xr:uid="{8A2D46CB-4F28-4FE5-A3E1-82734141C474}"/>
    <cellStyle name="40% - 강조색4 12" xfId="631" xr:uid="{FA9E3BF3-F994-4213-BD34-95908F3CCAA7}"/>
    <cellStyle name="40% - 강조색4 13" xfId="632" xr:uid="{E76DFD56-380E-43BB-9C36-0A4ADE49D91B}"/>
    <cellStyle name="40% - 강조색4 14" xfId="633" xr:uid="{43384899-6200-43AA-809D-DE58D881CEA7}"/>
    <cellStyle name="40% - 강조색4 15" xfId="634" xr:uid="{87225586-BE80-4745-B7DE-7F9ACD8B4D43}"/>
    <cellStyle name="40% - 강조색4 16" xfId="635" xr:uid="{BC43EF9A-2C8E-431A-B16F-A3B04CE3FE74}"/>
    <cellStyle name="40% - 강조색4 17" xfId="636" xr:uid="{ACA61916-6E50-4151-8D02-85EEC6C58991}"/>
    <cellStyle name="40% - 강조색4 18" xfId="637" xr:uid="{19E81F85-79D4-4DB7-B6D6-577195A0958C}"/>
    <cellStyle name="40% - 강조색4 19" xfId="638" xr:uid="{4FE8EE3B-438E-4E66-9DBD-952AB2D47893}"/>
    <cellStyle name="40% - 강조색4 2" xfId="639" xr:uid="{8057DF49-BE28-4BEE-9200-1ADC587E72B0}"/>
    <cellStyle name="40% - 강조색4 2 10" xfId="640" xr:uid="{7C235286-B6B9-4A11-B458-5AB42E014A5A}"/>
    <cellStyle name="40% - 강조색4 2 11" xfId="641" xr:uid="{F019D509-8628-445F-8040-D5B1DD363836}"/>
    <cellStyle name="40% - 강조색4 2 12" xfId="642" xr:uid="{C7BA3E20-D908-49EC-92F7-25E0113B5E38}"/>
    <cellStyle name="40% - 강조색4 2 13" xfId="643" xr:uid="{6BC01A84-5EF4-4DE9-A26E-24BA561DED50}"/>
    <cellStyle name="40% - 강조색4 2 14" xfId="644" xr:uid="{20E906D2-611E-4F9D-950E-95CBDBDA87E1}"/>
    <cellStyle name="40% - 강조색4 2 2" xfId="645" xr:uid="{46994FA5-ABAF-4D7E-AB44-5A436A276FF8}"/>
    <cellStyle name="40% - 강조색4 2 2 2" xfId="646" xr:uid="{89651D20-DF43-42E3-BD5E-9B0ED061A4CF}"/>
    <cellStyle name="40% - 강조색4 2 2 3" xfId="647" xr:uid="{235EA99D-380A-4024-BD3D-B2AB4A465C3C}"/>
    <cellStyle name="40% - 강조색4 2 2 4" xfId="648" xr:uid="{A140D739-0E2F-4EC5-8E5B-A0564146D68E}"/>
    <cellStyle name="40% - 강조색4 2 2 5" xfId="649" xr:uid="{DC8EE2FE-23DD-4B42-BFC6-44C87B109D63}"/>
    <cellStyle name="40% - 강조색4 2 3" xfId="650" xr:uid="{51C943B6-F0C2-47A8-A2B1-F44ED921AAC1}"/>
    <cellStyle name="40% - 강조색4 2 3 2" xfId="651" xr:uid="{7375702D-E88A-4EEA-8C3B-4A0ED1ACA5C6}"/>
    <cellStyle name="40% - 강조색4 2 3 3" xfId="652" xr:uid="{9284F417-B42B-477D-A281-096879DE51CD}"/>
    <cellStyle name="40% - 강조색4 2 3 4" xfId="653" xr:uid="{4FCC6EBA-5C2A-4966-A555-C718DE5A0212}"/>
    <cellStyle name="40% - 강조색4 2 4" xfId="654" xr:uid="{32810DC4-1960-4A58-8365-FADF40FBB7D4}"/>
    <cellStyle name="40% - 강조색4 2 5" xfId="655" xr:uid="{151481FA-3B11-45AC-A15C-B4556C987404}"/>
    <cellStyle name="40% - 강조색4 2 6" xfId="656" xr:uid="{E69D3073-8B6B-466F-9EEA-940DAD26981F}"/>
    <cellStyle name="40% - 강조색4 2 7" xfId="657" xr:uid="{10D7188C-DC17-4030-8956-60B2228EF7D8}"/>
    <cellStyle name="40% - 강조색4 2 8" xfId="658" xr:uid="{FC565158-430F-4D1A-B34A-6397BCBE1875}"/>
    <cellStyle name="40% - 강조색4 2 9" xfId="659" xr:uid="{1FA27859-BE3A-42C5-ABDC-F80A31E42A3E}"/>
    <cellStyle name="40% - 강조색4 20" xfId="660" xr:uid="{FD4489AA-CD42-4F48-A3E8-50D9C6CAFFAA}"/>
    <cellStyle name="40% - 강조색4 21" xfId="661" xr:uid="{224BE4C7-A34B-4722-9EED-EAC8B91AA794}"/>
    <cellStyle name="40% - 강조색4 22" xfId="662" xr:uid="{747AEE88-4584-4F85-A890-F49978DE3ED9}"/>
    <cellStyle name="40% - 강조색4 23" xfId="663" xr:uid="{09679365-0CBB-44C9-A38E-1EAD4967DA24}"/>
    <cellStyle name="40% - 강조색4 24" xfId="664" xr:uid="{EDE1E954-1F99-4EB0-9370-A1D84FEAF7EA}"/>
    <cellStyle name="40% - 강조색4 25" xfId="665" xr:uid="{13C89701-FAA3-4DBE-863D-EF907EE7E574}"/>
    <cellStyle name="40% - 강조색4 26" xfId="666" xr:uid="{10647948-2F7C-42F6-9014-06C966BEB21F}"/>
    <cellStyle name="40% - 강조색4 27" xfId="667" xr:uid="{485F30B8-0F50-4278-B844-BA6109999759}"/>
    <cellStyle name="40% - 강조색4 28" xfId="668" xr:uid="{52B1F1E9-3FBB-4729-9B44-330A2853DDED}"/>
    <cellStyle name="40% - 강조색4 29" xfId="669" xr:uid="{494B5463-41CC-4B46-AFD0-5632CE78FB70}"/>
    <cellStyle name="40% - 강조색4 3" xfId="670" xr:uid="{186A1DEE-58E3-4CAD-BE7B-EEBD9CC74E86}"/>
    <cellStyle name="40% - 강조색4 3 2" xfId="671" xr:uid="{2A8CA0BF-69C2-4AB7-95E7-9261FD70A283}"/>
    <cellStyle name="40% - 강조색4 30" xfId="672" xr:uid="{8F6E118F-48E3-49F5-912E-28A44A2ABCBF}"/>
    <cellStyle name="40% - 강조색4 31" xfId="673" xr:uid="{A04F0FEB-0DA4-48A6-A0C0-A584AA261EBE}"/>
    <cellStyle name="40% - 강조색4 32" xfId="674" xr:uid="{EEB4B061-ABBE-4724-AACA-86F6F9E7A648}"/>
    <cellStyle name="40% - 강조색4 4" xfId="675" xr:uid="{839E966D-296A-467B-BD1F-3C70E1D063BA}"/>
    <cellStyle name="40% - 강조색4 5" xfId="676" xr:uid="{E59E29E2-19D1-4973-A355-41F2F0B9CF1B}"/>
    <cellStyle name="40% - 강조색4 6" xfId="677" xr:uid="{61A8019E-1E9E-4184-AC56-FF7DA902136B}"/>
    <cellStyle name="40% - 강조색4 7" xfId="678" xr:uid="{133EB8C6-6957-4F1B-A463-589332CE60A6}"/>
    <cellStyle name="40% - 강조색4 8" xfId="679" xr:uid="{9BBE2A9E-927C-4BE0-861A-6E2D27373421}"/>
    <cellStyle name="40% - 강조색4 9" xfId="680" xr:uid="{A3AEF6F0-EB0D-4179-9D59-2B5B375549A7}"/>
    <cellStyle name="40% - 강조색5" xfId="36" builtinId="47" customBuiltin="1"/>
    <cellStyle name="40% - 강조색5 10" xfId="681" xr:uid="{8EA1D8E2-85AA-4601-ADA9-ACDB58C88E59}"/>
    <cellStyle name="40% - 강조색5 11" xfId="682" xr:uid="{3D1BE424-DAB8-4058-8BDF-4B110F468494}"/>
    <cellStyle name="40% - 강조색5 12" xfId="683" xr:uid="{628B0D2A-23C2-4496-86AB-2254C01986FD}"/>
    <cellStyle name="40% - 강조색5 13" xfId="684" xr:uid="{1AD2DDA6-892E-4424-B6C6-4BF6B367308C}"/>
    <cellStyle name="40% - 강조색5 14" xfId="685" xr:uid="{4CF7C388-C0B7-47C0-A17A-829C3F56364B}"/>
    <cellStyle name="40% - 강조색5 15" xfId="686" xr:uid="{9A288E63-138C-462C-B4D9-3122C44BEA8F}"/>
    <cellStyle name="40% - 강조색5 16" xfId="687" xr:uid="{3B9F5FA8-3557-4106-84BE-8C3B4B8BDA75}"/>
    <cellStyle name="40% - 강조색5 17" xfId="688" xr:uid="{DF60C04E-707C-459D-9F5A-ADF21D0A7AD8}"/>
    <cellStyle name="40% - 강조색5 18" xfId="689" xr:uid="{3E8FD99B-A8A2-4C03-8A03-5255B6F8B087}"/>
    <cellStyle name="40% - 강조색5 19" xfId="690" xr:uid="{DF641F5C-25AC-4E9C-A670-071B48727B55}"/>
    <cellStyle name="40% - 강조색5 2" xfId="691" xr:uid="{F534D92D-6E07-474B-8148-570530A5A1E8}"/>
    <cellStyle name="40% - 강조색5 2 10" xfId="692" xr:uid="{6590B9BD-BB03-494D-A03F-179874F5101B}"/>
    <cellStyle name="40% - 강조색5 2 11" xfId="693" xr:uid="{10AC169B-B84C-4C90-9425-A6A7AFBD84E6}"/>
    <cellStyle name="40% - 강조색5 2 12" xfId="694" xr:uid="{1D65DA7C-07BD-4F25-9ECB-D84CC0C4BFD1}"/>
    <cellStyle name="40% - 강조색5 2 13" xfId="695" xr:uid="{F3448216-CF62-4E13-98EA-090C20B09F04}"/>
    <cellStyle name="40% - 강조색5 2 14" xfId="696" xr:uid="{CD9F627F-AA06-4FC4-A7BB-1F4102BD6139}"/>
    <cellStyle name="40% - 강조색5 2 2" xfId="697" xr:uid="{C6BE4767-DAAE-4329-BA27-B10268EA90F0}"/>
    <cellStyle name="40% - 강조색5 2 2 2" xfId="698" xr:uid="{5D196B4E-307D-4F64-A340-83D3EC115BBE}"/>
    <cellStyle name="40% - 강조색5 2 2 3" xfId="699" xr:uid="{B833E136-2299-4F2B-B312-470923203785}"/>
    <cellStyle name="40% - 강조색5 2 2 4" xfId="700" xr:uid="{0D71FB97-ACD6-474A-B711-978E47D9EDF0}"/>
    <cellStyle name="40% - 강조색5 2 2 5" xfId="701" xr:uid="{B1C872D0-3270-47F3-A00E-BE919C3779EE}"/>
    <cellStyle name="40% - 강조색5 2 3" xfId="702" xr:uid="{A7AC8F62-7C43-427F-A8D5-8CADA493DC49}"/>
    <cellStyle name="40% - 강조색5 2 3 2" xfId="703" xr:uid="{DB1DFE87-17DA-4FC1-908B-60DB3E65AEB5}"/>
    <cellStyle name="40% - 강조색5 2 3 3" xfId="704" xr:uid="{D05D01AC-63A3-413F-801C-FA3068EA1B75}"/>
    <cellStyle name="40% - 강조색5 2 3 4" xfId="705" xr:uid="{F20BBF6F-D9B0-4752-9160-85B82FDB5CD7}"/>
    <cellStyle name="40% - 강조색5 2 4" xfId="706" xr:uid="{5505732D-C629-40D8-A62A-6EC694FA2F96}"/>
    <cellStyle name="40% - 강조색5 2 5" xfId="707" xr:uid="{5486EBDE-CCA3-488C-A739-0B26E3364B5C}"/>
    <cellStyle name="40% - 강조색5 2 6" xfId="708" xr:uid="{6BD2DF3C-5908-4EBC-8EE7-D3952B70A6B3}"/>
    <cellStyle name="40% - 강조색5 2 7" xfId="709" xr:uid="{8122C7C7-291F-412E-97BF-B697CCB5C919}"/>
    <cellStyle name="40% - 강조색5 2 8" xfId="710" xr:uid="{ABD925E9-78AC-42E8-93A6-31DDA3A668D0}"/>
    <cellStyle name="40% - 강조색5 2 9" xfId="711" xr:uid="{6B0D5EC8-550B-4B1F-93B6-4591EF946A7D}"/>
    <cellStyle name="40% - 강조색5 20" xfId="712" xr:uid="{3EA61BD0-BF71-47BF-81D6-E44BA04A3354}"/>
    <cellStyle name="40% - 강조색5 21" xfId="713" xr:uid="{BF92CCC8-356B-4A9D-9ABD-3DDCB5DF4A45}"/>
    <cellStyle name="40% - 강조색5 22" xfId="714" xr:uid="{41A46B29-CA71-42AD-96C8-771D6E857501}"/>
    <cellStyle name="40% - 강조색5 23" xfId="715" xr:uid="{B844C4EE-ED01-4AC1-9AC1-44E08750226B}"/>
    <cellStyle name="40% - 강조색5 24" xfId="716" xr:uid="{61DC0904-66F0-47F7-928D-0832A177D6E0}"/>
    <cellStyle name="40% - 강조색5 25" xfId="717" xr:uid="{1C783623-F610-4F7C-A410-2CD7912872E6}"/>
    <cellStyle name="40% - 강조색5 26" xfId="718" xr:uid="{471EFA36-B0FE-4EFF-B308-5D97920E29FF}"/>
    <cellStyle name="40% - 강조색5 27" xfId="719" xr:uid="{FDBF1810-BE6F-44B7-9662-853A723E00BA}"/>
    <cellStyle name="40% - 강조색5 28" xfId="720" xr:uid="{E2CD6A8B-5312-4C27-97E2-132DA0B349B7}"/>
    <cellStyle name="40% - 강조색5 29" xfId="721" xr:uid="{0176BB45-E180-497D-A784-61C804FC8B16}"/>
    <cellStyle name="40% - 강조색5 3" xfId="722" xr:uid="{660F90DA-CC25-451B-B628-17BE2A7EFC3B}"/>
    <cellStyle name="40% - 강조색5 3 2" xfId="723" xr:uid="{2D9347AB-0A2B-4CBD-B4DA-1EF9415EDE40}"/>
    <cellStyle name="40% - 강조색5 30" xfId="724" xr:uid="{C5FACC56-A2E9-45A6-A0F2-0409ED829778}"/>
    <cellStyle name="40% - 강조색5 31" xfId="725" xr:uid="{D658A4AC-2B18-4C79-A353-1B57DC277CD1}"/>
    <cellStyle name="40% - 강조색5 32" xfId="726" xr:uid="{5E8DA691-518A-4BAA-BA4C-054D6F0E9C65}"/>
    <cellStyle name="40% - 강조색5 4" xfId="727" xr:uid="{81467ACF-5BA6-4E0D-93C3-602341AF57F8}"/>
    <cellStyle name="40% - 강조색5 5" xfId="728" xr:uid="{C59F20AD-B425-4CA2-A5B3-33363EF088F2}"/>
    <cellStyle name="40% - 강조색5 6" xfId="729" xr:uid="{F6F779B4-2497-4ED6-BD82-EC400379D81A}"/>
    <cellStyle name="40% - 강조색5 7" xfId="730" xr:uid="{0DEE15B4-27D8-439E-8490-84B0D44D0A4C}"/>
    <cellStyle name="40% - 강조색5 8" xfId="731" xr:uid="{1BBAC024-5BA5-43A8-A5D6-A2C921270716}"/>
    <cellStyle name="40% - 강조색5 9" xfId="732" xr:uid="{B5310A15-C6A0-46AA-8485-120E9B0E1935}"/>
    <cellStyle name="40% - 강조색6" xfId="40" builtinId="51" customBuiltin="1"/>
    <cellStyle name="40% - 강조색6 10" xfId="733" xr:uid="{623E0810-F36F-4561-9B7C-744BAFA55CA1}"/>
    <cellStyle name="40% - 강조색6 11" xfId="734" xr:uid="{A0E63A8D-044B-4FE8-85A8-8C0E4F5E94C7}"/>
    <cellStyle name="40% - 강조색6 12" xfId="735" xr:uid="{C21AD307-62D6-4958-8385-40DE2428D694}"/>
    <cellStyle name="40% - 강조색6 13" xfId="736" xr:uid="{48F34C48-0BF1-46D5-B51A-8CD5E0E0C85A}"/>
    <cellStyle name="40% - 강조색6 14" xfId="737" xr:uid="{3315D862-39FF-41A3-A569-99C14DDEF819}"/>
    <cellStyle name="40% - 강조색6 15" xfId="738" xr:uid="{593B12B0-F427-48D7-ABE9-F409AF25E8E6}"/>
    <cellStyle name="40% - 강조색6 16" xfId="739" xr:uid="{C81E5DB4-75B4-40D9-A673-A71667E95A94}"/>
    <cellStyle name="40% - 강조색6 17" xfId="740" xr:uid="{FCA71768-7C8E-4B0F-AEE1-F8FF63F65307}"/>
    <cellStyle name="40% - 강조색6 18" xfId="741" xr:uid="{3A32CF79-D1FC-421D-93E5-5714AFBEF227}"/>
    <cellStyle name="40% - 강조색6 19" xfId="742" xr:uid="{A7359EE0-D64D-4F06-93BB-B4810600707E}"/>
    <cellStyle name="40% - 강조색6 2" xfId="743" xr:uid="{4E9017E2-3ED3-4088-99A4-7634F9A4FE97}"/>
    <cellStyle name="40% - 강조색6 2 10" xfId="744" xr:uid="{77C6C235-7BDF-4E9E-85D5-59A8D5C7C859}"/>
    <cellStyle name="40% - 강조색6 2 11" xfId="745" xr:uid="{E8D1753D-DA00-4082-A709-3C2C88FC97F9}"/>
    <cellStyle name="40% - 강조색6 2 12" xfId="746" xr:uid="{3AB6FA23-1B00-4A97-A96A-936F387A0552}"/>
    <cellStyle name="40% - 강조색6 2 13" xfId="747" xr:uid="{51DD2FE5-5A5A-4F9F-9AAC-3BE2E1275D64}"/>
    <cellStyle name="40% - 강조색6 2 14" xfId="748" xr:uid="{81448BE1-E206-4A16-B3BC-47EC41A6752D}"/>
    <cellStyle name="40% - 강조색6 2 2" xfId="749" xr:uid="{23C4DBA8-9400-46E8-821B-19BB711980CB}"/>
    <cellStyle name="40% - 강조색6 2 2 2" xfId="750" xr:uid="{DB7FC161-B222-4251-A694-9FCFEDF7C5AB}"/>
    <cellStyle name="40% - 강조색6 2 2 3" xfId="751" xr:uid="{ACEF090C-07E2-44D0-BC26-F6E01941BC19}"/>
    <cellStyle name="40% - 강조색6 2 2 4" xfId="752" xr:uid="{405B35EF-8B96-4502-82E6-D242DD86F5F3}"/>
    <cellStyle name="40% - 강조색6 2 2 5" xfId="753" xr:uid="{2FDC1141-CCCB-4F17-BE6A-FFA18AA82330}"/>
    <cellStyle name="40% - 강조색6 2 3" xfId="754" xr:uid="{D1C8FC48-495F-4F15-8569-B95B2CAE88AF}"/>
    <cellStyle name="40% - 강조색6 2 3 2" xfId="755" xr:uid="{A1BECE82-207B-4BB5-936B-15015A3FBEF9}"/>
    <cellStyle name="40% - 강조색6 2 3 3" xfId="756" xr:uid="{597E4A9E-9EC1-4CD1-92E9-529342CD3E88}"/>
    <cellStyle name="40% - 강조색6 2 3 4" xfId="757" xr:uid="{A775A8FD-DBEB-48EC-BBC8-CE49FD6DE460}"/>
    <cellStyle name="40% - 강조색6 2 4" xfId="758" xr:uid="{E1B696AF-5EA5-44C3-A681-F312B66FBAD2}"/>
    <cellStyle name="40% - 강조색6 2 5" xfId="759" xr:uid="{04B75249-ECAF-419E-8AE4-BEEE4A15DCA2}"/>
    <cellStyle name="40% - 강조색6 2 6" xfId="760" xr:uid="{899E7A87-2FEF-461B-982F-2403B7581636}"/>
    <cellStyle name="40% - 강조색6 2 7" xfId="761" xr:uid="{0BF460F3-A745-4E15-9156-58D5EBE2F513}"/>
    <cellStyle name="40% - 강조색6 2 8" xfId="762" xr:uid="{76D0E8EF-C58D-4747-9EAE-DA152A1AD764}"/>
    <cellStyle name="40% - 강조색6 2 9" xfId="763" xr:uid="{269704DF-1F63-4385-A465-BF3C33B430D9}"/>
    <cellStyle name="40% - 강조색6 20" xfId="764" xr:uid="{E0223442-1168-4F3B-98F5-9063D4368695}"/>
    <cellStyle name="40% - 강조색6 21" xfId="765" xr:uid="{DD802775-C871-48C1-82FA-35D208CB3F62}"/>
    <cellStyle name="40% - 강조색6 22" xfId="766" xr:uid="{7701721A-DA24-40BD-8219-6C30CAA27F10}"/>
    <cellStyle name="40% - 강조색6 23" xfId="767" xr:uid="{622EDD0E-A2AD-44BF-BCFC-9F58A48FD570}"/>
    <cellStyle name="40% - 강조색6 24" xfId="768" xr:uid="{A155E4A1-5C40-4F2E-841B-3F0D42398D87}"/>
    <cellStyle name="40% - 강조색6 25" xfId="769" xr:uid="{E904678D-22D0-429D-8BCA-482C76771BDE}"/>
    <cellStyle name="40% - 강조색6 26" xfId="770" xr:uid="{6DFAEAB0-94D4-485D-8665-A53AB7E5E3CD}"/>
    <cellStyle name="40% - 강조색6 27" xfId="771" xr:uid="{BA9191B9-95DD-43F3-AAE6-AFF8FB278FFA}"/>
    <cellStyle name="40% - 강조색6 28" xfId="772" xr:uid="{D84E4A5A-4871-4095-A9BA-A0E056920101}"/>
    <cellStyle name="40% - 강조색6 29" xfId="773" xr:uid="{DCCC5DCD-4A09-481E-97E3-E1FD98CAE052}"/>
    <cellStyle name="40% - 강조색6 3" xfId="774" xr:uid="{8BCF911C-A291-43E4-93BB-856D58823A27}"/>
    <cellStyle name="40% - 강조색6 3 2" xfId="775" xr:uid="{B2F7D3C4-14C7-4703-9B44-1699A5D69E81}"/>
    <cellStyle name="40% - 강조색6 30" xfId="776" xr:uid="{EFB807F2-70C4-441F-8217-C1C4C83E4047}"/>
    <cellStyle name="40% - 강조색6 31" xfId="777" xr:uid="{9945E6C4-FD95-440E-ACF8-FD1CEE7D7F5A}"/>
    <cellStyle name="40% - 강조색6 32" xfId="778" xr:uid="{9E2478F0-D105-4E07-ABD4-D343CBE8E5A8}"/>
    <cellStyle name="40% - 강조색6 4" xfId="779" xr:uid="{3CCC57E7-20E1-4428-809F-386F549F0991}"/>
    <cellStyle name="40% - 강조색6 5" xfId="780" xr:uid="{987AF10F-0DDB-4A7D-9805-52431E6961DE}"/>
    <cellStyle name="40% - 강조색6 6" xfId="781" xr:uid="{367F11EF-F0D8-432D-AFBB-84C1072A7B4A}"/>
    <cellStyle name="40% - 강조색6 7" xfId="782" xr:uid="{D909E053-7404-4731-AEA2-B4F504BE9429}"/>
    <cellStyle name="40% - 강조색6 8" xfId="783" xr:uid="{DE1FE8A4-EE13-4C1B-BCEA-2BF343DAB1E1}"/>
    <cellStyle name="40% - 강조색6 9" xfId="784" xr:uid="{30084343-B7B3-448E-BF6C-1D705D0BAECF}"/>
    <cellStyle name="60% - 강조색1" xfId="21" builtinId="32" customBuiltin="1"/>
    <cellStyle name="60% - 강조색1 10" xfId="785" xr:uid="{33A35BFF-E6D3-4FEB-B04C-8E01D9C3557C}"/>
    <cellStyle name="60% - 강조색1 11" xfId="786" xr:uid="{9C0E85DC-9E96-48A3-B496-84C68C1FB9DC}"/>
    <cellStyle name="60% - 강조색1 12" xfId="787" xr:uid="{0C0B3F41-021D-4A3A-83BB-0C0B11455E14}"/>
    <cellStyle name="60% - 강조색1 13" xfId="788" xr:uid="{6ACBDDBC-695B-4137-9B2E-BA7E45A7D849}"/>
    <cellStyle name="60% - 강조색1 14" xfId="789" xr:uid="{43ED48DC-EE89-4C65-9C18-A33DC1FE78D9}"/>
    <cellStyle name="60% - 강조색1 15" xfId="790" xr:uid="{89E65F55-AE36-4F30-BF2C-702A4C36BE98}"/>
    <cellStyle name="60% - 강조색1 16" xfId="791" xr:uid="{67DD5A98-F286-46AA-9A73-CE5E257B43E7}"/>
    <cellStyle name="60% - 강조색1 17" xfId="792" xr:uid="{FA390CDC-6B5C-45B4-A0C6-C0F5EBF2527E}"/>
    <cellStyle name="60% - 강조색1 18" xfId="793" xr:uid="{9E7C0306-CAC0-414B-9F03-210BB4A5A016}"/>
    <cellStyle name="60% - 강조색1 19" xfId="794" xr:uid="{64940EEA-EEBA-484B-8C4D-58AAD386BCC0}"/>
    <cellStyle name="60% - 강조색1 2" xfId="795" xr:uid="{36A7D2BD-0B84-447A-84A8-529C3019613D}"/>
    <cellStyle name="60% - 강조색1 2 10" xfId="796" xr:uid="{A0E6876A-F4DF-4910-A52E-E4D61651C26A}"/>
    <cellStyle name="60% - 강조색1 2 11" xfId="797" xr:uid="{D18307CE-AB10-4841-8F0F-1787A1516EA9}"/>
    <cellStyle name="60% - 강조색1 2 12" xfId="798" xr:uid="{6D6EB76C-D00F-41E8-A6DF-042F5A184181}"/>
    <cellStyle name="60% - 강조색1 2 2" xfId="799" xr:uid="{78AF6CD3-0F57-4F1F-BF50-79F52EBB06E2}"/>
    <cellStyle name="60% - 강조색1 2 2 2" xfId="800" xr:uid="{A0EC23DD-5CE5-437C-9697-C3A141CA5B31}"/>
    <cellStyle name="60% - 강조색1 2 2 3" xfId="801" xr:uid="{396FF27D-778E-47D3-BEBC-57856FAA91D6}"/>
    <cellStyle name="60% - 강조색1 2 3" xfId="802" xr:uid="{B42B356C-9F8C-42F4-8CC5-10343485CA28}"/>
    <cellStyle name="60% - 강조색1 2 4" xfId="803" xr:uid="{53028901-AB6F-4FD6-9D7A-3466642AF488}"/>
    <cellStyle name="60% - 강조색1 2 5" xfId="804" xr:uid="{F49D96BC-5A00-427B-B8F8-BEB912D3BD33}"/>
    <cellStyle name="60% - 강조색1 2 6" xfId="805" xr:uid="{9C0908E9-9C2C-49B7-84BB-678097FA31AF}"/>
    <cellStyle name="60% - 강조색1 2 7" xfId="806" xr:uid="{401115D2-B3C9-4A77-BE18-202A33B66ECC}"/>
    <cellStyle name="60% - 강조색1 2 8" xfId="807" xr:uid="{410E6DEC-A138-4257-B1AB-9FA646EA97F9}"/>
    <cellStyle name="60% - 강조색1 2 9" xfId="808" xr:uid="{9A074FDB-8B38-4DFF-8117-33110B6CA148}"/>
    <cellStyle name="60% - 강조색1 20" xfId="809" xr:uid="{1B11BFF8-2142-4FDE-8C99-F21079488407}"/>
    <cellStyle name="60% - 강조색1 21" xfId="810" xr:uid="{DACCA32B-05BC-4C54-BF37-19D387A8CA35}"/>
    <cellStyle name="60% - 강조색1 22" xfId="811" xr:uid="{D2F026A0-38CF-455A-ACB0-01EDE37C847F}"/>
    <cellStyle name="60% - 강조색1 23" xfId="812" xr:uid="{4C8E047B-38A4-41B5-9D9A-F615A6F72EF4}"/>
    <cellStyle name="60% - 강조색1 24" xfId="813" xr:uid="{E6955367-4DD7-4994-89FB-E82B87EBE16F}"/>
    <cellStyle name="60% - 강조색1 25" xfId="814" xr:uid="{D58D3906-38B4-4CC3-A8D3-BB48A1D223F2}"/>
    <cellStyle name="60% - 강조색1 26" xfId="815" xr:uid="{B0570ACF-E150-412A-BD6A-795B35437619}"/>
    <cellStyle name="60% - 강조색1 27" xfId="816" xr:uid="{F8D3CD25-79F1-4503-89EE-7B5A009178DA}"/>
    <cellStyle name="60% - 강조색1 28" xfId="817" xr:uid="{A55DD974-77F5-4034-8EE1-1FEB3BF51A87}"/>
    <cellStyle name="60% - 강조색1 29" xfId="818" xr:uid="{357F8639-861B-4A2E-AA8D-19E351B2C8FA}"/>
    <cellStyle name="60% - 강조색1 3" xfId="819" xr:uid="{FDEA1B92-8272-4558-A738-A7A63D61BD94}"/>
    <cellStyle name="60% - 강조색1 3 2" xfId="820" xr:uid="{1C036A27-3FC4-4A94-BE1E-39BCB0F25F64}"/>
    <cellStyle name="60% - 강조색1 30" xfId="821" xr:uid="{2F10FD56-3804-4006-A9B9-811992D71AA4}"/>
    <cellStyle name="60% - 강조색1 31" xfId="822" xr:uid="{530AF3CA-3B68-4ED7-BAFD-D85F7D1A9F6C}"/>
    <cellStyle name="60% - 강조색1 32" xfId="823" xr:uid="{E3614BC8-3C52-4941-A305-6FA1FF586D83}"/>
    <cellStyle name="60% - 강조색1 4" xfId="824" xr:uid="{5BBC1249-ED98-4F0F-8041-7249C0F4DBAE}"/>
    <cellStyle name="60% - 강조색1 5" xfId="825" xr:uid="{547D81E8-C50B-4326-80BB-6A90AE216A71}"/>
    <cellStyle name="60% - 강조색1 6" xfId="826" xr:uid="{7CA2B6F3-308A-413E-8F5E-E9614A6CDA8E}"/>
    <cellStyle name="60% - 강조색1 7" xfId="827" xr:uid="{CF517316-C800-474B-8529-99AF85D1846E}"/>
    <cellStyle name="60% - 강조색1 8" xfId="828" xr:uid="{CD0C2D11-E922-4974-AA98-15DF67449B1F}"/>
    <cellStyle name="60% - 강조색1 9" xfId="829" xr:uid="{1B2538D7-E0A5-4346-B6A4-0FE993F3C1E6}"/>
    <cellStyle name="60% - 강조색2" xfId="25" builtinId="36" customBuiltin="1"/>
    <cellStyle name="60% - 강조색2 10" xfId="830" xr:uid="{3DAC2EAF-C625-410B-AF9D-05D3B8B69AAF}"/>
    <cellStyle name="60% - 강조색2 11" xfId="831" xr:uid="{A00CF91B-6124-48E6-85DF-54F8A72B0444}"/>
    <cellStyle name="60% - 강조색2 12" xfId="832" xr:uid="{E3DCCBAD-3167-474E-91F9-9624793F6EEC}"/>
    <cellStyle name="60% - 강조색2 13" xfId="833" xr:uid="{26C338F4-A27C-4162-A70D-FC156096B996}"/>
    <cellStyle name="60% - 강조색2 14" xfId="834" xr:uid="{124E5985-1CD2-47F9-AE66-55679D1051AB}"/>
    <cellStyle name="60% - 강조색2 15" xfId="835" xr:uid="{A6307F5E-AC4D-4E8E-BAE9-BB7377907639}"/>
    <cellStyle name="60% - 강조색2 16" xfId="836" xr:uid="{A1850BA8-5774-4EF6-9828-138E49BC04CE}"/>
    <cellStyle name="60% - 강조색2 17" xfId="837" xr:uid="{E1AC7B29-25D7-4B7D-9D8D-69C8676FACB5}"/>
    <cellStyle name="60% - 강조색2 18" xfId="838" xr:uid="{5A09EBAB-48D8-4059-9390-DC72206D3632}"/>
    <cellStyle name="60% - 강조색2 19" xfId="839" xr:uid="{9A4AB398-958B-4AB5-96C4-4EE0F7833E18}"/>
    <cellStyle name="60% - 강조색2 2" xfId="840" xr:uid="{FEC57072-4A58-4F4B-A772-D1EAF1254E85}"/>
    <cellStyle name="60% - 강조색2 2 10" xfId="841" xr:uid="{2C26F33D-AAF2-4E4C-9C49-2E95DD9FAF0A}"/>
    <cellStyle name="60% - 강조색2 2 11" xfId="842" xr:uid="{F997C92D-8385-44F1-BA3B-F473BEDAB149}"/>
    <cellStyle name="60% - 강조색2 2 12" xfId="843" xr:uid="{4788FC14-9115-42A6-BFF7-CD4466ECBB5A}"/>
    <cellStyle name="60% - 강조색2 2 2" xfId="844" xr:uid="{99E950AB-828B-40E8-92FE-F3119046C6A1}"/>
    <cellStyle name="60% - 강조색2 2 2 2" xfId="845" xr:uid="{789C8E9B-1B6D-417A-91D7-B4215C6B2320}"/>
    <cellStyle name="60% - 강조색2 2 2 3" xfId="846" xr:uid="{301F9842-3134-4F04-9DD3-EDCDED5ECE14}"/>
    <cellStyle name="60% - 강조색2 2 3" xfId="847" xr:uid="{B0FEF284-0584-48AB-B1D1-DE4059E449E2}"/>
    <cellStyle name="60% - 강조색2 2 4" xfId="848" xr:uid="{14BA11BF-EFB0-489D-BDF6-A0E454E620F7}"/>
    <cellStyle name="60% - 강조색2 2 5" xfId="849" xr:uid="{20A20BE1-73DA-4382-A97E-0C202A3E8DDA}"/>
    <cellStyle name="60% - 강조색2 2 6" xfId="850" xr:uid="{EDC401BF-3DD9-420F-8BB0-46080DB18CD0}"/>
    <cellStyle name="60% - 강조색2 2 7" xfId="851" xr:uid="{C00E8C93-E4FA-4402-A9D4-8792A01E2530}"/>
    <cellStyle name="60% - 강조색2 2 8" xfId="852" xr:uid="{D12C201B-747D-48AE-B124-3F0848448E0C}"/>
    <cellStyle name="60% - 강조색2 2 9" xfId="853" xr:uid="{B0DEA32C-4FAC-4875-AFEE-1904FF4E0E0A}"/>
    <cellStyle name="60% - 강조색2 20" xfId="854" xr:uid="{5149E07F-3D77-4BF2-9883-FDFBEB7D50DB}"/>
    <cellStyle name="60% - 강조색2 21" xfId="855" xr:uid="{A38BAAEB-0416-442F-98DD-DA5C29640B42}"/>
    <cellStyle name="60% - 강조색2 22" xfId="856" xr:uid="{06E35A4C-C7F3-4F51-9DB8-58CD7208D981}"/>
    <cellStyle name="60% - 강조색2 23" xfId="857" xr:uid="{46EF6072-95C4-4635-B893-3D1A45B376D9}"/>
    <cellStyle name="60% - 강조색2 24" xfId="858" xr:uid="{28097956-850B-42FE-8F87-AD88ACAD5E11}"/>
    <cellStyle name="60% - 강조색2 25" xfId="859" xr:uid="{154358F9-9C7C-47F7-A02B-4B72636FCC8E}"/>
    <cellStyle name="60% - 강조색2 26" xfId="860" xr:uid="{459D5358-B54D-4DA6-8EA1-D687CAD64AA2}"/>
    <cellStyle name="60% - 강조색2 27" xfId="861" xr:uid="{4016DF7F-8F8E-4C37-8F81-B13F949F48F5}"/>
    <cellStyle name="60% - 강조색2 28" xfId="862" xr:uid="{489896DE-6F01-4EA7-885E-084BC8EF433C}"/>
    <cellStyle name="60% - 강조색2 29" xfId="863" xr:uid="{146FAE82-B573-4FB7-850D-1520D82A8010}"/>
    <cellStyle name="60% - 강조색2 3" xfId="864" xr:uid="{2800923B-10E2-456B-B15C-317E702359BD}"/>
    <cellStyle name="60% - 강조색2 3 2" xfId="865" xr:uid="{DE7BC936-AB33-43F1-8B28-A43609B325E1}"/>
    <cellStyle name="60% - 강조색2 30" xfId="866" xr:uid="{1D7DF367-F46F-4B9C-8D32-B48665FE693B}"/>
    <cellStyle name="60% - 강조색2 31" xfId="867" xr:uid="{18A45A40-BE1F-4CC0-A7D1-99EB43138717}"/>
    <cellStyle name="60% - 강조색2 32" xfId="868" xr:uid="{1B24F60D-A493-4FDD-A2D2-9F92BA26883F}"/>
    <cellStyle name="60% - 강조색2 4" xfId="869" xr:uid="{5ED586A2-A28E-4CC3-A323-03C3307AE254}"/>
    <cellStyle name="60% - 강조색2 5" xfId="870" xr:uid="{EA32A3C3-00FA-4A04-98BE-7A760225DB17}"/>
    <cellStyle name="60% - 강조색2 6" xfId="871" xr:uid="{DBB22DEE-867E-4EF3-8913-4573C611A394}"/>
    <cellStyle name="60% - 강조색2 7" xfId="872" xr:uid="{DD3180B4-32B8-4E3E-927E-863FE31D46DE}"/>
    <cellStyle name="60% - 강조색2 8" xfId="873" xr:uid="{34EB241F-9309-454A-A77D-893C234C8C09}"/>
    <cellStyle name="60% - 강조색2 9" xfId="874" xr:uid="{3F219F67-9E03-46ED-B059-00662F0A0181}"/>
    <cellStyle name="60% - 강조색3" xfId="29" builtinId="40" customBuiltin="1"/>
    <cellStyle name="60% - 강조색3 10" xfId="875" xr:uid="{2906185D-E301-4642-AC56-7FB8D0043CC7}"/>
    <cellStyle name="60% - 강조색3 11" xfId="876" xr:uid="{0286C749-B935-48A1-A0B7-F8C538B220A8}"/>
    <cellStyle name="60% - 강조색3 12" xfId="877" xr:uid="{EE02E8EB-77E0-4164-AB18-395728F52B6A}"/>
    <cellStyle name="60% - 강조색3 13" xfId="878" xr:uid="{C6883F39-97AB-4BB8-8AE4-38A8C3446FC5}"/>
    <cellStyle name="60% - 강조색3 14" xfId="879" xr:uid="{5FF0E89B-CA0A-4928-AD13-19BA0E1D8B42}"/>
    <cellStyle name="60% - 강조색3 15" xfId="880" xr:uid="{0FF1AA95-ACD5-482D-8D3F-63000FAE0B1B}"/>
    <cellStyle name="60% - 강조색3 16" xfId="881" xr:uid="{2A916442-3E93-451E-9159-2B934C661257}"/>
    <cellStyle name="60% - 강조색3 17" xfId="882" xr:uid="{E904B2D3-6861-4914-B72A-C83C47BFDFAD}"/>
    <cellStyle name="60% - 강조색3 18" xfId="883" xr:uid="{9233BB54-10CC-4BFD-B1C3-8A3D943BCB21}"/>
    <cellStyle name="60% - 강조색3 19" xfId="884" xr:uid="{61B40B41-F3F2-4635-B099-C5662D6D949F}"/>
    <cellStyle name="60% - 강조색3 2" xfId="885" xr:uid="{7258CDD3-57F8-4323-BAC8-3E4FF6831C37}"/>
    <cellStyle name="60% - 강조색3 2 10" xfId="886" xr:uid="{8F02009C-BE9C-495A-9E3E-A1F920DD6E7A}"/>
    <cellStyle name="60% - 강조색3 2 11" xfId="887" xr:uid="{C921EEC5-781C-4599-9466-E00121445061}"/>
    <cellStyle name="60% - 강조색3 2 12" xfId="888" xr:uid="{2638B721-4F1C-41F9-8E66-2C8F55AE091B}"/>
    <cellStyle name="60% - 강조색3 2 2" xfId="889" xr:uid="{531598F0-422E-442E-990B-0E3AEFB4B736}"/>
    <cellStyle name="60% - 강조색3 2 2 2" xfId="890" xr:uid="{EDBE7BBA-128B-45E6-8E7B-7C96CC4B2133}"/>
    <cellStyle name="60% - 강조색3 2 2 3" xfId="891" xr:uid="{25AD55E1-32FF-4B8B-821A-B8A528BBCD65}"/>
    <cellStyle name="60% - 강조색3 2 3" xfId="892" xr:uid="{F9074D7C-A7D3-4FAB-9CF0-8FDEFA2FC198}"/>
    <cellStyle name="60% - 강조색3 2 4" xfId="893" xr:uid="{9BA856F3-BD01-4AF7-B1FB-BB10DAB53A28}"/>
    <cellStyle name="60% - 강조색3 2 5" xfId="894" xr:uid="{4E1758B4-3E7E-4389-9BA1-39872C5238F7}"/>
    <cellStyle name="60% - 강조색3 2 6" xfId="895" xr:uid="{874A61E0-0661-4974-9FB8-4B6D81CC306E}"/>
    <cellStyle name="60% - 강조색3 2 7" xfId="896" xr:uid="{9906BB97-1BED-4FC2-909D-8D3B738D00CF}"/>
    <cellStyle name="60% - 강조색3 2 8" xfId="897" xr:uid="{0F7E03F2-7EA7-444D-AA99-BFEE48944092}"/>
    <cellStyle name="60% - 강조색3 2 9" xfId="898" xr:uid="{837CBD4D-56BC-4B12-A4CA-F5678F86761C}"/>
    <cellStyle name="60% - 강조색3 20" xfId="899" xr:uid="{77813021-C6C6-4943-8068-3E9143915A72}"/>
    <cellStyle name="60% - 강조색3 21" xfId="900" xr:uid="{78B23E85-C9C0-403B-BCA2-9FD0BB235FB1}"/>
    <cellStyle name="60% - 강조색3 22" xfId="901" xr:uid="{B3D3EC1A-8171-4F57-9354-3B05D3F30937}"/>
    <cellStyle name="60% - 강조색3 23" xfId="902" xr:uid="{B2A7DA60-FC16-4A26-B545-100AF5F1DBF2}"/>
    <cellStyle name="60% - 강조색3 24" xfId="903" xr:uid="{B0F907C8-991A-45FB-93F4-98328B24BE31}"/>
    <cellStyle name="60% - 강조색3 25" xfId="904" xr:uid="{2674D702-FCD9-4B1E-883E-C1BF7E9F0241}"/>
    <cellStyle name="60% - 강조색3 26" xfId="905" xr:uid="{58764BC0-2E27-4A3A-9B76-031407FE6490}"/>
    <cellStyle name="60% - 강조색3 27" xfId="906" xr:uid="{D2F28112-0646-4EB8-B9D8-C80A0802AF12}"/>
    <cellStyle name="60% - 강조색3 28" xfId="907" xr:uid="{EAC698F1-AF01-4374-BC56-C6F8FF50FAF8}"/>
    <cellStyle name="60% - 강조색3 29" xfId="908" xr:uid="{4AA1275D-68AD-42FB-8F17-DE5BF7473287}"/>
    <cellStyle name="60% - 강조색3 3" xfId="909" xr:uid="{A43A6A32-F4B5-4770-97DC-13E583A3B8A8}"/>
    <cellStyle name="60% - 강조색3 3 2" xfId="910" xr:uid="{F205AACE-82D3-4EFC-B8E6-8CB3D7BE54B3}"/>
    <cellStyle name="60% - 강조색3 30" xfId="911" xr:uid="{C2E98DD2-D6DC-413B-819E-A28D35E7E74F}"/>
    <cellStyle name="60% - 강조색3 31" xfId="912" xr:uid="{09293AB5-AD04-4462-A10F-C4349C80D68E}"/>
    <cellStyle name="60% - 강조색3 32" xfId="913" xr:uid="{8D090200-174A-4215-AC90-8CDF09AF74EA}"/>
    <cellStyle name="60% - 강조색3 4" xfId="914" xr:uid="{88843949-7CD2-4414-896E-E63E0CBCF1AE}"/>
    <cellStyle name="60% - 강조색3 5" xfId="915" xr:uid="{94E8596E-1BCF-45F4-AE67-F8F330A718C7}"/>
    <cellStyle name="60% - 강조색3 6" xfId="916" xr:uid="{F82F0931-959F-490B-A79D-3313E2C5A31B}"/>
    <cellStyle name="60% - 강조색3 7" xfId="917" xr:uid="{D0653574-0B41-4FCE-A973-CDBAEE73C841}"/>
    <cellStyle name="60% - 강조색3 8" xfId="918" xr:uid="{59F30B57-5ABE-400A-B67E-C63D8A145109}"/>
    <cellStyle name="60% - 강조색3 9" xfId="919" xr:uid="{AF8B8D31-2934-4E20-B31A-5C7B91373843}"/>
    <cellStyle name="60% - 강조색4" xfId="33" builtinId="44" customBuiltin="1"/>
    <cellStyle name="60% - 강조색4 10" xfId="920" xr:uid="{30B7F0B4-0F9D-475E-8AC3-065282787E81}"/>
    <cellStyle name="60% - 강조색4 11" xfId="921" xr:uid="{38083350-0E72-450B-BDF5-053C0FB6625D}"/>
    <cellStyle name="60% - 강조색4 12" xfId="922" xr:uid="{079EC468-90E6-4B22-8560-E47674B4D20D}"/>
    <cellStyle name="60% - 강조색4 13" xfId="923" xr:uid="{B94A2CF0-22C2-4FC5-900C-BED0DDD09B8E}"/>
    <cellStyle name="60% - 강조색4 14" xfId="924" xr:uid="{0353E0C3-0418-4DA8-BACC-3A47AE56C0E6}"/>
    <cellStyle name="60% - 강조색4 15" xfId="925" xr:uid="{050BC79E-2A55-4127-AD40-C4F0BBC7EEFB}"/>
    <cellStyle name="60% - 강조색4 16" xfId="926" xr:uid="{D45BEC15-0A18-4A0C-9443-FC8231F61B9F}"/>
    <cellStyle name="60% - 강조색4 17" xfId="927" xr:uid="{200C4E3D-CBDB-454C-8EE7-EDC27775E7AC}"/>
    <cellStyle name="60% - 강조색4 18" xfId="928" xr:uid="{2CF1FD0B-9EFB-4D7D-AA6E-FDDB0BCB11AE}"/>
    <cellStyle name="60% - 강조색4 19" xfId="929" xr:uid="{07BA0E3D-35E4-4A9E-8885-BA90574A3724}"/>
    <cellStyle name="60% - 강조색4 2" xfId="930" xr:uid="{8F23F8F5-0F6E-4087-8074-BEB455966E67}"/>
    <cellStyle name="60% - 강조색4 2 10" xfId="931" xr:uid="{553DF9A5-978A-4654-8504-D7F8496FA9FD}"/>
    <cellStyle name="60% - 강조색4 2 11" xfId="932" xr:uid="{A6D17374-651D-461C-9A4B-33DC168290D6}"/>
    <cellStyle name="60% - 강조색4 2 12" xfId="933" xr:uid="{5C1DFA74-1716-4343-8391-570935623744}"/>
    <cellStyle name="60% - 강조색4 2 2" xfId="934" xr:uid="{93BD76D9-B2E6-4498-9D81-AA8CF131A1E2}"/>
    <cellStyle name="60% - 강조색4 2 2 2" xfId="935" xr:uid="{7486E297-CDB7-4406-B883-4B5870C34DB9}"/>
    <cellStyle name="60% - 강조색4 2 2 3" xfId="936" xr:uid="{EC4D019D-BF1D-4D69-A47C-B7D8C8F8067A}"/>
    <cellStyle name="60% - 강조색4 2 3" xfId="937" xr:uid="{167E9299-9FA7-4592-910D-EEF8DD07A8EE}"/>
    <cellStyle name="60% - 강조색4 2 4" xfId="938" xr:uid="{2DDCC2B7-A88B-4C4E-B22E-B84189A250BD}"/>
    <cellStyle name="60% - 강조색4 2 5" xfId="939" xr:uid="{D1C410F0-8DC0-4D4A-9AB0-28C3E3BF89E2}"/>
    <cellStyle name="60% - 강조색4 2 6" xfId="940" xr:uid="{123FD7F2-84EC-46B4-9CE4-AB1DF8A12265}"/>
    <cellStyle name="60% - 강조색4 2 7" xfId="941" xr:uid="{7F9395D0-D024-461D-BBFC-1318D1353DEC}"/>
    <cellStyle name="60% - 강조색4 2 8" xfId="942" xr:uid="{6923939A-CD5E-4CBF-A40D-DCE828685C11}"/>
    <cellStyle name="60% - 강조색4 2 9" xfId="943" xr:uid="{4ED6D5F6-FCFB-4F4B-9C18-E95E866D5C6A}"/>
    <cellStyle name="60% - 강조색4 20" xfId="944" xr:uid="{294D3C9C-4961-4391-92B3-FC40CB806C92}"/>
    <cellStyle name="60% - 강조색4 21" xfId="945" xr:uid="{26DBB426-C81F-4BCE-9864-A022CF4D6ED3}"/>
    <cellStyle name="60% - 강조색4 22" xfId="946" xr:uid="{F4489EF8-AB40-4222-BB7B-146429188304}"/>
    <cellStyle name="60% - 강조색4 23" xfId="947" xr:uid="{62FCCDFA-8B3F-4693-9ECD-0D05122EA5D0}"/>
    <cellStyle name="60% - 강조색4 24" xfId="948" xr:uid="{F545A57B-4DDC-482A-AA77-29E1D5A81251}"/>
    <cellStyle name="60% - 강조색4 25" xfId="949" xr:uid="{9721AF68-1128-4115-9BB1-DCFABBEE0460}"/>
    <cellStyle name="60% - 강조색4 26" xfId="950" xr:uid="{3E4D4E0E-E235-4A0F-8397-2378DED38DA5}"/>
    <cellStyle name="60% - 강조색4 27" xfId="951" xr:uid="{7FEC3235-700F-4313-81CF-B60D52685D56}"/>
    <cellStyle name="60% - 강조색4 28" xfId="952" xr:uid="{D64DB23C-A941-41A3-868E-27BEA130AABC}"/>
    <cellStyle name="60% - 강조색4 29" xfId="953" xr:uid="{F06289FB-106A-4D96-90E0-980438C49E3A}"/>
    <cellStyle name="60% - 강조색4 3" xfId="954" xr:uid="{A851DCB4-62D6-486B-BD5C-9C74FD2C95C2}"/>
    <cellStyle name="60% - 강조색4 3 2" xfId="955" xr:uid="{F2E111DA-F1B6-43CC-BE4D-1FEBBA180321}"/>
    <cellStyle name="60% - 강조색4 30" xfId="956" xr:uid="{4C80C7FA-FB9A-44E0-B514-F1E3186BFDA0}"/>
    <cellStyle name="60% - 강조색4 31" xfId="957" xr:uid="{48CFFE21-C182-404F-A853-6CBFD5483814}"/>
    <cellStyle name="60% - 강조색4 32" xfId="958" xr:uid="{617812C6-D993-4598-8238-8F3C79B51F2D}"/>
    <cellStyle name="60% - 강조색4 4" xfId="959" xr:uid="{56B7E8CA-EAC2-43CC-A2A2-E67D7DC49300}"/>
    <cellStyle name="60% - 강조색4 5" xfId="960" xr:uid="{8756F5CF-5F13-45B5-B464-9B1E99606956}"/>
    <cellStyle name="60% - 강조색4 6" xfId="961" xr:uid="{7C1C62B3-586C-4901-A4DE-122F29956AF4}"/>
    <cellStyle name="60% - 강조색4 7" xfId="962" xr:uid="{54CBC243-4CF6-4607-B645-770710EAB056}"/>
    <cellStyle name="60% - 강조색4 8" xfId="963" xr:uid="{CB9F0D36-27EF-463F-AEEC-A0063E501E31}"/>
    <cellStyle name="60% - 강조색4 9" xfId="964" xr:uid="{2D12A840-66A9-4B2B-B5E3-AE1701771922}"/>
    <cellStyle name="60% - 강조색5" xfId="37" builtinId="48" customBuiltin="1"/>
    <cellStyle name="60% - 강조색5 10" xfId="965" xr:uid="{82638F7B-41F5-49E4-81DB-6EAF247A851D}"/>
    <cellStyle name="60% - 강조색5 11" xfId="966" xr:uid="{FA36D811-B108-4819-BBE2-59F638729453}"/>
    <cellStyle name="60% - 강조색5 12" xfId="967" xr:uid="{30AD47F5-E730-4872-BB80-D77E3902B1F6}"/>
    <cellStyle name="60% - 강조색5 13" xfId="968" xr:uid="{BE2FB266-0BF1-4C60-B01D-7513253D10A8}"/>
    <cellStyle name="60% - 강조색5 14" xfId="969" xr:uid="{7F55DFBC-1DA7-4387-A30E-4A42163BF59D}"/>
    <cellStyle name="60% - 강조색5 15" xfId="970" xr:uid="{F7731502-2ECE-4D4D-815F-73802BBAB372}"/>
    <cellStyle name="60% - 강조색5 16" xfId="971" xr:uid="{79205186-D4E0-47BB-B453-90EBD9C45FAB}"/>
    <cellStyle name="60% - 강조색5 17" xfId="972" xr:uid="{03717953-8332-48B3-9E33-2E9617CC42E5}"/>
    <cellStyle name="60% - 강조색5 18" xfId="973" xr:uid="{0C55287C-FEAC-4A05-8456-11BE9F154982}"/>
    <cellStyle name="60% - 강조색5 19" xfId="974" xr:uid="{FFB398A6-009F-4AAE-B2AF-BE50A8D0140B}"/>
    <cellStyle name="60% - 강조색5 2" xfId="975" xr:uid="{084C4F7F-D8FB-4A7C-A2B2-AF9A67F1DA28}"/>
    <cellStyle name="60% - 강조색5 2 10" xfId="976" xr:uid="{65D7F1F4-94D7-4BD8-B192-09E030C7112A}"/>
    <cellStyle name="60% - 강조색5 2 11" xfId="977" xr:uid="{9CB61E7A-F899-435F-84AC-C6925D1CB621}"/>
    <cellStyle name="60% - 강조색5 2 12" xfId="978" xr:uid="{D0CF1ABB-CEBC-437C-960A-AEB7E1491455}"/>
    <cellStyle name="60% - 강조색5 2 2" xfId="979" xr:uid="{7AEEBBAF-6BE3-4152-88CD-F6115F7C1255}"/>
    <cellStyle name="60% - 강조색5 2 2 2" xfId="980" xr:uid="{AE88720A-52C0-442D-A9CA-5EF397333A88}"/>
    <cellStyle name="60% - 강조색5 2 2 3" xfId="981" xr:uid="{DD7044F6-830E-4A77-94A4-3961C3459C36}"/>
    <cellStyle name="60% - 강조색5 2 3" xfId="982" xr:uid="{311552C5-04FD-46BF-9288-3E7EE0A2D053}"/>
    <cellStyle name="60% - 강조색5 2 4" xfId="983" xr:uid="{9D742ED5-B077-49ED-9DA8-9A33DC20745F}"/>
    <cellStyle name="60% - 강조색5 2 5" xfId="984" xr:uid="{D39103B5-9186-4FE9-B196-53E15A6E4DDF}"/>
    <cellStyle name="60% - 강조색5 2 6" xfId="985" xr:uid="{49D1CE22-28D9-46FE-9C40-1E158A3747CE}"/>
    <cellStyle name="60% - 강조색5 2 7" xfId="986" xr:uid="{580E5DC8-9D56-4F88-9D3E-A940FFBBBF1E}"/>
    <cellStyle name="60% - 강조색5 2 8" xfId="987" xr:uid="{9034FD3B-72F1-4CE1-8797-C8EC621D14F9}"/>
    <cellStyle name="60% - 강조색5 2 9" xfId="988" xr:uid="{95FF461D-43FA-4C2C-B7CA-74BFB5B0752F}"/>
    <cellStyle name="60% - 강조색5 20" xfId="989" xr:uid="{1BB67734-E175-4BEF-A110-91F08DBC97E3}"/>
    <cellStyle name="60% - 강조색5 21" xfId="990" xr:uid="{7F358188-3221-4083-B2C9-84D3B977E17A}"/>
    <cellStyle name="60% - 강조색5 22" xfId="991" xr:uid="{C95E7F98-47B4-4B7B-B88C-0DCF342375B1}"/>
    <cellStyle name="60% - 강조색5 23" xfId="992" xr:uid="{FEA4D1F3-5988-466F-A7C6-66EAA4155FDE}"/>
    <cellStyle name="60% - 강조색5 24" xfId="993" xr:uid="{3D7C4D69-9967-4D83-9887-A242A8F767CC}"/>
    <cellStyle name="60% - 강조색5 25" xfId="994" xr:uid="{4CE4A644-2E1B-4537-B77F-C8EB040FF9AC}"/>
    <cellStyle name="60% - 강조색5 26" xfId="995" xr:uid="{0E56E17F-BCA6-4079-88DE-3B99B3AF78E9}"/>
    <cellStyle name="60% - 강조색5 27" xfId="996" xr:uid="{DF1A3E54-3C21-459B-BB21-B3C1244AE8C7}"/>
    <cellStyle name="60% - 강조색5 28" xfId="997" xr:uid="{80B6A5F0-89C2-4C06-8538-4BB246675774}"/>
    <cellStyle name="60% - 강조색5 29" xfId="998" xr:uid="{4A1D12CB-9122-46FD-B841-DED5C1F33E01}"/>
    <cellStyle name="60% - 강조색5 3" xfId="999" xr:uid="{6F42005C-B7B3-4BC2-84F3-F9BBA170D231}"/>
    <cellStyle name="60% - 강조색5 3 2" xfId="1000" xr:uid="{5474F0AF-776C-404E-A750-FF964AB6A044}"/>
    <cellStyle name="60% - 강조색5 30" xfId="1001" xr:uid="{2DA506E0-FFF9-4747-AF62-7DFAEA8975FA}"/>
    <cellStyle name="60% - 강조색5 31" xfId="1002" xr:uid="{E52B134C-5529-42E8-BDA2-DEB4E917868C}"/>
    <cellStyle name="60% - 강조색5 32" xfId="1003" xr:uid="{0675C89D-4603-464D-A70A-52C6E683F07D}"/>
    <cellStyle name="60% - 강조색5 4" xfId="1004" xr:uid="{31D9BA65-87A4-40EC-AE0E-9AA4071BFD04}"/>
    <cellStyle name="60% - 강조색5 5" xfId="1005" xr:uid="{03945EFE-1430-44E3-8FF1-8C75C1C9104C}"/>
    <cellStyle name="60% - 강조색5 6" xfId="1006" xr:uid="{6B3C57AB-1E34-4387-B91A-6451B24A9CF8}"/>
    <cellStyle name="60% - 강조색5 7" xfId="1007" xr:uid="{DD375EA0-2636-4A19-A9E5-B236F2D80091}"/>
    <cellStyle name="60% - 강조색5 8" xfId="1008" xr:uid="{05698C8E-D01B-4781-81D4-CEC2E8311616}"/>
    <cellStyle name="60% - 강조색5 9" xfId="1009" xr:uid="{3B707FC6-CB6C-40B1-B69C-D4F554D2C700}"/>
    <cellStyle name="60% - 강조색6" xfId="41" builtinId="52" customBuiltin="1"/>
    <cellStyle name="60% - 강조색6 10" xfId="1010" xr:uid="{DEC50F69-26EA-4A4B-BC39-92A8BAE10E7D}"/>
    <cellStyle name="60% - 강조색6 11" xfId="1011" xr:uid="{BA7DDE15-DF8C-40B0-A43E-FABD26CB201A}"/>
    <cellStyle name="60% - 강조색6 12" xfId="1012" xr:uid="{CAA61CB8-CBBA-46A8-9622-F2A6B07EACEB}"/>
    <cellStyle name="60% - 강조색6 13" xfId="1013" xr:uid="{7E29C056-F182-434A-8F5C-2A360669AAF7}"/>
    <cellStyle name="60% - 강조색6 14" xfId="1014" xr:uid="{2A2195D9-674C-4D23-9038-4588EE1A6DFC}"/>
    <cellStyle name="60% - 강조색6 15" xfId="1015" xr:uid="{27CE58CA-6A16-4036-97F9-F49DEC3603BF}"/>
    <cellStyle name="60% - 강조색6 16" xfId="1016" xr:uid="{FDC03FAB-60B4-45D0-B0D1-062732A5FF39}"/>
    <cellStyle name="60% - 강조색6 17" xfId="1017" xr:uid="{B450A150-FB7D-40BA-B30A-1C873FA6B8FE}"/>
    <cellStyle name="60% - 강조색6 18" xfId="1018" xr:uid="{086E6F91-2033-4ECE-A9F9-95DF5DC925C0}"/>
    <cellStyle name="60% - 강조색6 19" xfId="1019" xr:uid="{EF636F08-F14E-4882-9F09-5808E6C961A4}"/>
    <cellStyle name="60% - 강조색6 2" xfId="1020" xr:uid="{9B0C80F8-0597-4D48-9EA3-747E7DDE6D94}"/>
    <cellStyle name="60% - 강조색6 2 10" xfId="1021" xr:uid="{A475079F-9B6C-456E-A924-7D428FB3F4E3}"/>
    <cellStyle name="60% - 강조색6 2 11" xfId="1022" xr:uid="{3C3D7FC2-603D-4E3A-B419-6B7BFC1D14CE}"/>
    <cellStyle name="60% - 강조색6 2 12" xfId="1023" xr:uid="{581132D9-8A13-497F-BFFE-6EE8771195A9}"/>
    <cellStyle name="60% - 강조색6 2 2" xfId="1024" xr:uid="{3B3333EF-D213-44D5-9CB1-38AF1C124CEB}"/>
    <cellStyle name="60% - 강조색6 2 2 2" xfId="1025" xr:uid="{E49581A1-03F0-4237-8F73-C3B3AE6E0DA3}"/>
    <cellStyle name="60% - 강조색6 2 2 3" xfId="1026" xr:uid="{3C7C8425-2DC6-47D0-867B-D1D6246F20F2}"/>
    <cellStyle name="60% - 강조색6 2 3" xfId="1027" xr:uid="{CABD8B14-355F-409A-B11B-49D597A17293}"/>
    <cellStyle name="60% - 강조색6 2 4" xfId="1028" xr:uid="{0A11A0EE-6C07-4F65-A03A-9933803FA36F}"/>
    <cellStyle name="60% - 강조색6 2 5" xfId="1029" xr:uid="{629DEEBF-41F3-4FA5-A6A5-83776FAFC857}"/>
    <cellStyle name="60% - 강조색6 2 6" xfId="1030" xr:uid="{BFB59BCE-AB49-44AE-91D8-CCDC2343108C}"/>
    <cellStyle name="60% - 강조색6 2 7" xfId="1031" xr:uid="{241C331E-317B-41A2-ADCD-A07CC2ECF422}"/>
    <cellStyle name="60% - 강조색6 2 8" xfId="1032" xr:uid="{25CD0744-D745-4E28-A491-9FB66DF47664}"/>
    <cellStyle name="60% - 강조색6 2 9" xfId="1033" xr:uid="{E422E515-4E55-4511-A5B1-CDF3148B2208}"/>
    <cellStyle name="60% - 강조색6 20" xfId="1034" xr:uid="{E3C084FF-D92B-4D3A-8455-6E159193C3A2}"/>
    <cellStyle name="60% - 강조색6 21" xfId="1035" xr:uid="{AE74D4AE-2258-435A-A5D3-98733F894F22}"/>
    <cellStyle name="60% - 강조색6 22" xfId="1036" xr:uid="{7A22C353-09A0-4C4B-AC29-ED32EA6D2619}"/>
    <cellStyle name="60% - 강조색6 23" xfId="1037" xr:uid="{369BE1C9-FF62-42F7-BCE2-B236415B385F}"/>
    <cellStyle name="60% - 강조색6 24" xfId="1038" xr:uid="{4885BE94-D3CF-409C-B609-34B0EABA8D86}"/>
    <cellStyle name="60% - 강조색6 25" xfId="1039" xr:uid="{AFD5E2C1-7458-45DF-9601-AE2225ACD3CD}"/>
    <cellStyle name="60% - 강조색6 26" xfId="1040" xr:uid="{8598AE1B-38F5-4EBB-A418-166BD4115B09}"/>
    <cellStyle name="60% - 강조색6 27" xfId="1041" xr:uid="{5FE03BE3-AB71-4124-9EFF-0D8BCDFF82C6}"/>
    <cellStyle name="60% - 강조색6 28" xfId="1042" xr:uid="{FBA9DC23-E430-4D71-A50B-E7D905DC5C2A}"/>
    <cellStyle name="60% - 강조색6 29" xfId="1043" xr:uid="{3D0B0E5E-8AA1-47C2-98F5-64BADFA7DF47}"/>
    <cellStyle name="60% - 강조색6 3" xfId="1044" xr:uid="{B8B0B640-F901-4BDD-B4D7-54A5234131F9}"/>
    <cellStyle name="60% - 강조색6 3 2" xfId="1045" xr:uid="{DC9EB0BE-FCD0-4AD3-9ECD-9DD884314E09}"/>
    <cellStyle name="60% - 강조색6 30" xfId="1046" xr:uid="{10566CC5-9DF1-4DF9-AD0E-1B7B4AF5DCE2}"/>
    <cellStyle name="60% - 강조색6 31" xfId="1047" xr:uid="{A3E80AFC-5526-4EB9-9E6A-6890581C8A00}"/>
    <cellStyle name="60% - 강조색6 32" xfId="1048" xr:uid="{D5082D13-2FBD-483A-B679-05C5221BAE56}"/>
    <cellStyle name="60% - 강조색6 4" xfId="1049" xr:uid="{17FE654F-2412-413C-B92B-A5D9E599A108}"/>
    <cellStyle name="60% - 강조색6 5" xfId="1050" xr:uid="{91B45696-05CC-42AC-A3D7-A03FF4DADEE6}"/>
    <cellStyle name="60% - 강조색6 6" xfId="1051" xr:uid="{7A1AF5C4-F00B-4198-9A19-C8CB4588AB81}"/>
    <cellStyle name="60% - 강조색6 7" xfId="1052" xr:uid="{90459EEF-AD56-4310-9852-42376877AEC3}"/>
    <cellStyle name="60% - 강조색6 8" xfId="1053" xr:uid="{F9351989-7AC5-43E5-9CA1-72DBBF5E50C2}"/>
    <cellStyle name="60% - 강조색6 9" xfId="1054" xr:uid="{479A8C6D-416D-4E99-81F1-85C39653F4B8}"/>
    <cellStyle name="A¨­￠￢￠O [0]_INQUIRY ￠?￥i¨u¡AAⓒ￢Aⓒª " xfId="1055" xr:uid="{F5D1D7FE-86CD-4594-8124-D7E39C4A0175}"/>
    <cellStyle name="A¨­￠￢￠O_INQUIRY ￠?￥i¨u¡AAⓒ￢Aⓒª " xfId="1056" xr:uid="{3C2E2D39-7B16-4F53-8F5C-CF0285E34F4F}"/>
    <cellStyle name="AeE­ [0]_AMT " xfId="1057" xr:uid="{0EB742DE-CD9A-4ED1-9B25-EAE52298D314}"/>
    <cellStyle name="AeE­_AMT " xfId="1058" xr:uid="{C4AB5B43-7736-4E80-9007-A44AA40602DA}"/>
    <cellStyle name="AeE¡ⓒ [0]_INQUIRY ￠?￥i¨u¡AAⓒ￢Aⓒª " xfId="1059" xr:uid="{80F798D8-8B48-4EB7-A1B5-0692CFC885C8}"/>
    <cellStyle name="AeE¡ⓒ_INQUIRY ￠?￥i¨u¡AAⓒ￢Aⓒª " xfId="1060" xr:uid="{A2EA60EF-8918-4FD1-82DB-8812F96A5DA0}"/>
    <cellStyle name="AÞ¸¶ [0]_AN°y(1.25) " xfId="1061" xr:uid="{7D6F6234-2CCD-49B7-8BA5-C9A6BF5F15AB}"/>
    <cellStyle name="AÞ¸¶_AN°y(1.25) " xfId="1062" xr:uid="{42C93714-6217-4691-B049-F34EC4E0DFC1}"/>
    <cellStyle name="C¡IA¨ª_¡ic¨u¡A¨￢I¨￢¡Æ AN¡Æe " xfId="1063" xr:uid="{8C093F8D-2F22-438B-A43F-9EC7EAB2A1B1}"/>
    <cellStyle name="C￥AØ_¿μ¾÷CoE² " xfId="1064" xr:uid="{B6C7B39C-CB74-41D4-84BD-A8A637C26D02}"/>
    <cellStyle name="Comma [0]_ SG&amp;A Bridge " xfId="1065" xr:uid="{3521755F-B1CB-4F21-8845-BEA851FE23D6}"/>
    <cellStyle name="Comma_ SG&amp;A Bridge " xfId="1066" xr:uid="{2EA8A919-3C7B-4F06-891B-EF358AD5C5F4}"/>
    <cellStyle name="Comma0" xfId="1067" xr:uid="{ED697C8B-DA08-472B-BB32-5EE25557D478}"/>
    <cellStyle name="Curren?_x0012_퐀_x0017_?" xfId="1068" xr:uid="{51DF0662-F4A2-488C-BA31-2BE2820DC82B}"/>
    <cellStyle name="Currency [0]_ SG&amp;A Bridge " xfId="1069" xr:uid="{D6512D23-9F43-4575-8B7C-0CDB0433BBDC}"/>
    <cellStyle name="Currency_ SG&amp;A Bridge " xfId="1070" xr:uid="{2D9443F3-7B81-49F2-87AD-B44242BCD69E}"/>
    <cellStyle name="Currency0" xfId="1071" xr:uid="{ADBA3F92-B9F8-4139-A926-DE396A027125}"/>
    <cellStyle name="Date" xfId="1072" xr:uid="{FBE222D3-A1EF-4C62-8D37-4E63FBB25602}"/>
    <cellStyle name="Fixed" xfId="1073" xr:uid="{82DE9DB7-02E0-49F1-B31A-6D9DE8D91B1D}"/>
    <cellStyle name="Header1" xfId="1074" xr:uid="{664EE5DB-3911-44D9-B3E7-9A1C1D548B0B}"/>
    <cellStyle name="Header2" xfId="1075" xr:uid="{E957D2BC-3AB8-482E-8B6B-D3BCD46DB5DC}"/>
    <cellStyle name="Header2 2" xfId="1076" xr:uid="{6C6365E9-D7E9-473C-A978-031F3F492DE7}"/>
    <cellStyle name="Header2 2 10" xfId="1077" xr:uid="{6C34316A-8C2D-4322-93BC-9C185A4CC254}"/>
    <cellStyle name="Header2 2 10 2" xfId="1078" xr:uid="{0C810824-1D1F-4418-8372-6FE44E09D0D7}"/>
    <cellStyle name="Header2 2 11" xfId="1079" xr:uid="{1CED25F9-0CF0-4D3A-B6D8-A4725EFC8E9C}"/>
    <cellStyle name="Header2 2 2" xfId="1080" xr:uid="{63FFD821-A5BE-417C-89A8-9A2B8013CDA3}"/>
    <cellStyle name="Header2 2 2 2" xfId="1081" xr:uid="{930CB404-73F1-471A-9C40-43D7ED31B713}"/>
    <cellStyle name="Header2 2 2 2 2" xfId="1082" xr:uid="{EEF24527-B743-4E03-ABF8-61A8DF2C238F}"/>
    <cellStyle name="Header2 2 2 3" xfId="1083" xr:uid="{FA642339-FD08-4C1E-90F2-4031B6249A8E}"/>
    <cellStyle name="Header2 2 2 3 2" xfId="1084" xr:uid="{F67C7FE9-8288-4272-9479-6361A85919CA}"/>
    <cellStyle name="Header2 2 2 4" xfId="1085" xr:uid="{08C3273F-D0C2-4AA5-A70E-D99272CA83FE}"/>
    <cellStyle name="Header2 2 2 4 2" xfId="1086" xr:uid="{74A1D041-5EE3-4E25-B71F-AAD7EBD75270}"/>
    <cellStyle name="Header2 2 2 5" xfId="1087" xr:uid="{082EEE43-DDA3-4666-A6D3-8B6C5CA878F6}"/>
    <cellStyle name="Header2 2 2 5 2" xfId="1088" xr:uid="{56DDA4A8-90AB-45A8-8B12-B7D99BAD4208}"/>
    <cellStyle name="Header2 2 2 6" xfId="1089" xr:uid="{04D37222-36AB-4E49-93DF-D23A48690C3A}"/>
    <cellStyle name="Header2 2 2 6 2" xfId="1090" xr:uid="{4E75941F-8943-4E55-8F9D-BEDFCB5E2378}"/>
    <cellStyle name="Header2 2 2 7" xfId="1091" xr:uid="{31CE623A-F761-4E96-8D3D-EACEF06F5E18}"/>
    <cellStyle name="Header2 2 2 7 2" xfId="1092" xr:uid="{0CEA547A-6515-46C6-A106-23CEA41B7B55}"/>
    <cellStyle name="Header2 2 2 8" xfId="1093" xr:uid="{284848EC-BA73-460B-8270-5B863516A462}"/>
    <cellStyle name="Header2 2 2 8 2" xfId="1094" xr:uid="{130BC07A-8F58-46DB-9D81-994CB74EEB49}"/>
    <cellStyle name="Header2 2 2 9" xfId="1095" xr:uid="{175A98D5-3557-40B5-BAF5-9DF5D3E7A804}"/>
    <cellStyle name="Header2 2 3" xfId="1096" xr:uid="{FD38B4C1-FB51-4B4F-9D45-9DBA9607AD81}"/>
    <cellStyle name="Header2 2 3 2" xfId="1097" xr:uid="{94492DD5-994F-41D5-A710-1598E130FD96}"/>
    <cellStyle name="Header2 2 3 2 2" xfId="1098" xr:uid="{0CBD5D95-C1BC-49CA-A371-4A8CAD710274}"/>
    <cellStyle name="Header2 2 3 3" xfId="1099" xr:uid="{A044605E-89A4-482F-8C65-E42C6878301A}"/>
    <cellStyle name="Header2 2 3 3 2" xfId="1100" xr:uid="{C320809B-7B55-4301-ACB5-F6D4935AE681}"/>
    <cellStyle name="Header2 2 3 4" xfId="1101" xr:uid="{99F0A524-C6D4-4DBD-8C6F-8033362B53D2}"/>
    <cellStyle name="Header2 2 3 4 2" xfId="1102" xr:uid="{635C696A-6BA3-427F-8F1C-415F6BD311B7}"/>
    <cellStyle name="Header2 2 3 5" xfId="1103" xr:uid="{59A3BE26-1978-4972-A858-7748140A99B7}"/>
    <cellStyle name="Header2 2 3 5 2" xfId="1104" xr:uid="{3876B601-73C9-40E8-97F6-4267B0DB30FC}"/>
    <cellStyle name="Header2 2 3 6" xfId="1105" xr:uid="{C8ADEED3-C95B-4404-B448-1746F5003E67}"/>
    <cellStyle name="Header2 2 3 6 2" xfId="1106" xr:uid="{A4CD1C7B-408E-4BDE-BC2B-808F46E53B47}"/>
    <cellStyle name="Header2 2 3 7" xfId="1107" xr:uid="{1D76BCC7-34C8-4ACD-A4A5-728072E2DA90}"/>
    <cellStyle name="Header2 2 3 7 2" xfId="1108" xr:uid="{E3B83C04-F8AE-4A5A-A95D-E8649F7A8863}"/>
    <cellStyle name="Header2 2 3 8" xfId="1109" xr:uid="{EE450288-920F-4C42-B5AF-EB35CC193AA8}"/>
    <cellStyle name="Header2 2 3 8 2" xfId="1110" xr:uid="{281DF21E-ED03-4D8C-8EA9-7CD0AF54B6B7}"/>
    <cellStyle name="Header2 2 3 9" xfId="1111" xr:uid="{C7D34574-92E3-4671-BF3D-E1A79A09A2D6}"/>
    <cellStyle name="Header2 2 4" xfId="1112" xr:uid="{92FE35C8-79DE-4A32-BD1B-9E26FBD9649C}"/>
    <cellStyle name="Header2 2 4 2" xfId="1113" xr:uid="{7830359B-60E5-4A3D-AE07-A7F93C83AE9B}"/>
    <cellStyle name="Header2 2 5" xfId="1114" xr:uid="{C5ECF82D-E095-428F-A2D8-B47F6F8E84F7}"/>
    <cellStyle name="Header2 2 5 2" xfId="1115" xr:uid="{46CA4410-A434-4F8E-AE77-1EF81E1BCB44}"/>
    <cellStyle name="Header2 2 6" xfId="1116" xr:uid="{6E8B36A4-446A-4B06-B0E4-374F7C1A9C78}"/>
    <cellStyle name="Header2 2 6 2" xfId="1117" xr:uid="{71AEB80D-B457-44C9-8CE3-131C788E5019}"/>
    <cellStyle name="Header2 2 7" xfId="1118" xr:uid="{A846E58F-C84F-4621-B4F7-82E887E3859D}"/>
    <cellStyle name="Header2 2 7 2" xfId="1119" xr:uid="{2DA9313D-5451-47DC-8090-F1E1B2309AA6}"/>
    <cellStyle name="Header2 2 8" xfId="1120" xr:uid="{8E50AA99-DE39-4B83-AF1D-290BE3C216ED}"/>
    <cellStyle name="Header2 2 8 2" xfId="1121" xr:uid="{A1B957A2-FC4C-4357-BF63-DEDFBA9CF396}"/>
    <cellStyle name="Header2 2 9" xfId="1122" xr:uid="{0A63F8AC-BD3B-45DC-80F6-79953B9D389C}"/>
    <cellStyle name="Header2 2 9 2" xfId="1123" xr:uid="{58BC37D3-B5AC-43CD-86BE-8CA136EACD43}"/>
    <cellStyle name="Header2 3" xfId="1124" xr:uid="{3B9B2B99-16DA-4504-8CE4-6EB1A47C11BE}"/>
    <cellStyle name="Header2 3 2" xfId="1125" xr:uid="{96A9ED62-3BCD-43E4-921C-601A7072DBF2}"/>
    <cellStyle name="Header2 3 2 2" xfId="1126" xr:uid="{8C0FAEB2-78FE-4614-9DAA-67020511FCF4}"/>
    <cellStyle name="Header2 3 3" xfId="1127" xr:uid="{1853E99D-B553-4B50-94C4-CC68E0C5E477}"/>
    <cellStyle name="Header2 3 3 2" xfId="1128" xr:uid="{87EE8186-250A-4671-9B38-C192B1EB6F1A}"/>
    <cellStyle name="Header2 3 4" xfId="1129" xr:uid="{6B179344-6DFD-4FE1-8D27-13E72578863B}"/>
    <cellStyle name="Header2 3 4 2" xfId="1130" xr:uid="{611223DA-2AC2-495B-884D-7F3419959BD7}"/>
    <cellStyle name="Header2 3 5" xfId="1131" xr:uid="{7DD41E48-6315-4B5F-9826-5E643EE63C35}"/>
    <cellStyle name="Header2 3 5 2" xfId="1132" xr:uid="{1B0C16EC-E7F9-4E89-ABEB-5A8BE0130BD7}"/>
    <cellStyle name="Header2 3 6" xfId="1133" xr:uid="{1AA25B43-CB35-486C-99E6-9EFF4A3D4503}"/>
    <cellStyle name="Header2 3 6 2" xfId="1134" xr:uid="{3D84D168-C77A-47D4-9C96-CDAD4B7086BF}"/>
    <cellStyle name="Header2 3 7" xfId="1135" xr:uid="{52EE4BF0-B8A0-4B05-BF50-67AFDAD1482E}"/>
    <cellStyle name="Header2 3 7 2" xfId="1136" xr:uid="{7CFDEB41-BCD3-4787-875B-42E1ADA64D58}"/>
    <cellStyle name="Header2 3 8" xfId="1137" xr:uid="{267DE603-6846-4CC5-9B32-DDD2E7C68E43}"/>
    <cellStyle name="Header2 3 8 2" xfId="1138" xr:uid="{D8388F69-6FCD-481A-9646-57EB843FD8C3}"/>
    <cellStyle name="Header2 3 9" xfId="1139" xr:uid="{AABCB8A7-25C7-47AF-979C-996B33BC037F}"/>
    <cellStyle name="Header2 4" xfId="1140" xr:uid="{3892DC02-911E-4A1C-8E6B-BBBB36859F78}"/>
    <cellStyle name="Header2 4 2" xfId="1141" xr:uid="{DD597D89-7F9B-486B-B731-CDCD0D9787D0}"/>
    <cellStyle name="Header2 4 2 2" xfId="1142" xr:uid="{CA132ADC-C3EA-4E60-BC03-06F656862239}"/>
    <cellStyle name="Header2 4 3" xfId="1143" xr:uid="{0811F71E-0B3D-412C-91BD-645FB0D9432F}"/>
    <cellStyle name="Header2 4 3 2" xfId="1144" xr:uid="{645BE17A-C9B6-45A8-B8B1-3CD61FF233FD}"/>
    <cellStyle name="Header2 4 4" xfId="1145" xr:uid="{525B0858-FBA2-4104-9F3E-BCBB4D658933}"/>
    <cellStyle name="Header2 4 4 2" xfId="1146" xr:uid="{BC47D77A-9402-4E0E-B0E2-8B7D41BD5679}"/>
    <cellStyle name="Header2 4 5" xfId="1147" xr:uid="{2E8DBEB4-B29D-4D90-B4A3-0E385B9071C0}"/>
    <cellStyle name="Header2 4 5 2" xfId="1148" xr:uid="{133E6F23-3FAA-47AA-9D23-5D39E982DDDF}"/>
    <cellStyle name="Header2 4 6" xfId="1149" xr:uid="{063215DF-84C5-42E2-A369-33EBA530AA62}"/>
    <cellStyle name="Header2 4 6 2" xfId="1150" xr:uid="{EF7DAA81-F009-43B9-B23D-BEFC41B454C7}"/>
    <cellStyle name="Header2 4 7" xfId="1151" xr:uid="{423CF41B-0AAC-4288-BB60-F4EC7525D314}"/>
    <cellStyle name="Header2 4 7 2" xfId="1152" xr:uid="{5A6A705D-248C-4521-9BA0-4CE63DE0EBF9}"/>
    <cellStyle name="Header2 4 8" xfId="1153" xr:uid="{E3E4F755-D1A5-478A-9FCA-9F31E1ABC808}"/>
    <cellStyle name="Header2 4 8 2" xfId="1154" xr:uid="{6A7E0503-DD93-441A-85F3-A44D2D631FC9}"/>
    <cellStyle name="Header2 4 9" xfId="1155" xr:uid="{6CF5CED9-829C-40E7-AF7D-0143E73BE9B9}"/>
    <cellStyle name="Header2 5" xfId="1156" xr:uid="{D106B7E6-CBF6-4DF3-AC46-4D0E1C7BD81C}"/>
    <cellStyle name="Header2 5 2" xfId="1157" xr:uid="{232C57F5-B992-49F7-B886-3C5F1BEFCDC0}"/>
    <cellStyle name="Header2 6" xfId="1158" xr:uid="{04B27870-9AC9-4689-AE19-32AF84DE919A}"/>
    <cellStyle name="Header2 6 2" xfId="1159" xr:uid="{324FB18E-93EB-40D0-9FEA-C0C1FF476445}"/>
    <cellStyle name="Header2 7" xfId="1160" xr:uid="{3C10F0E7-379B-47B4-A8B1-335B91F9D8BD}"/>
    <cellStyle name="Header2 7 2" xfId="1161" xr:uid="{2021182D-08F6-449E-BD1F-BB6B9F11662F}"/>
    <cellStyle name="Heading 1" xfId="1162" xr:uid="{BE240C0B-89E3-4DC1-B444-C43CB2959A01}"/>
    <cellStyle name="Heading 2" xfId="1163" xr:uid="{FACB261D-BCA6-49FB-A332-C727F3E6E908}"/>
    <cellStyle name="Normal_ SG&amp;A Bridge " xfId="1164" xr:uid="{5B37D54A-D743-4105-8CDF-606DA6175059}"/>
    <cellStyle name="Percent [2]" xfId="1165" xr:uid="{F47184BB-73FE-46D7-9A1F-FBC005541A6D}"/>
    <cellStyle name="subhead" xfId="1166" xr:uid="{84C539CD-0F06-4AC4-A13A-B2F4CC1D59AD}"/>
    <cellStyle name="Total" xfId="1167" xr:uid="{4C6DA7FE-7D9C-44A4-AA9E-4F0D0C48B1AD}"/>
    <cellStyle name="Total 2" xfId="1168" xr:uid="{BDB64869-D460-42FA-9822-0EBB0D7D4BC3}"/>
    <cellStyle name="Total 2 2" xfId="1169" xr:uid="{27D5169B-E8BE-4F5B-A2AE-8620E23594FA}"/>
    <cellStyle name="Total 3" xfId="1170" xr:uid="{B7F57DA7-9C14-43A3-8F41-0E73FB7772D1}"/>
    <cellStyle name="강조색1" xfId="18" builtinId="29" customBuiltin="1"/>
    <cellStyle name="강조색1 10" xfId="1171" xr:uid="{D9C46086-6058-418C-8278-A5152AB7B334}"/>
    <cellStyle name="강조색1 11" xfId="1172" xr:uid="{5FAA72A3-51F5-418D-8AE9-1E761AA31A10}"/>
    <cellStyle name="강조색1 12" xfId="1173" xr:uid="{78BA46DC-B105-4266-A581-635AD12FB5AC}"/>
    <cellStyle name="강조색1 13" xfId="1174" xr:uid="{AD162D8C-DD6A-405E-84E5-61670F4C05AE}"/>
    <cellStyle name="강조색1 14" xfId="1175" xr:uid="{9A93DCC0-FEAF-4C53-8A4B-C6B3DB72E395}"/>
    <cellStyle name="강조색1 15" xfId="1176" xr:uid="{C384E341-1440-4FFE-B9CE-B37FA86AE705}"/>
    <cellStyle name="강조색1 16" xfId="1177" xr:uid="{78CF972B-61A8-42E1-A6DF-5F6D4555A52A}"/>
    <cellStyle name="강조색1 17" xfId="1178" xr:uid="{F7FDF9D0-D2DB-4D73-9ABE-F43051C47195}"/>
    <cellStyle name="강조색1 18" xfId="1179" xr:uid="{D3E3BD70-92C4-4D91-B3FE-BEB25EDD6E55}"/>
    <cellStyle name="강조색1 19" xfId="1180" xr:uid="{9E0F6285-482B-4550-AA02-814F2E059160}"/>
    <cellStyle name="강조색1 2" xfId="1181" xr:uid="{C861DC90-AA5E-45DA-B4A8-EB94CAEC393A}"/>
    <cellStyle name="강조색1 2 10" xfId="1182" xr:uid="{269411C9-47ED-44A6-8617-9977211CA89C}"/>
    <cellStyle name="강조색1 2 11" xfId="1183" xr:uid="{1D61E1C9-4F4E-43B8-AA9B-2E306652CB6B}"/>
    <cellStyle name="강조색1 2 12" xfId="1184" xr:uid="{96DF5219-191C-4874-BD0A-352739FD131F}"/>
    <cellStyle name="강조색1 2 2" xfId="1185" xr:uid="{9CFABCB5-A2EA-4A82-A20F-D13CC8C76303}"/>
    <cellStyle name="강조색1 2 2 2" xfId="1186" xr:uid="{7EA3C126-73DC-478D-9A1F-6CC423BBF9B9}"/>
    <cellStyle name="강조색1 2 2 3" xfId="1187" xr:uid="{7703C78E-942C-4D56-A6E0-E853B3E60263}"/>
    <cellStyle name="강조색1 2 3" xfId="1188" xr:uid="{0D565E3F-36F8-404F-8523-4D21D485B586}"/>
    <cellStyle name="강조색1 2 4" xfId="1189" xr:uid="{81339179-1127-4D73-B336-C6F36EC2B919}"/>
    <cellStyle name="강조색1 2 5" xfId="1190" xr:uid="{036270B6-BE38-4D7E-8CB9-13504E7B3F94}"/>
    <cellStyle name="강조색1 2 6" xfId="1191" xr:uid="{2083D512-8096-4A48-9FE6-2D9C0298D1F7}"/>
    <cellStyle name="강조색1 2 7" xfId="1192" xr:uid="{8C5291B3-5EA8-4D48-93DE-FA6C5726938E}"/>
    <cellStyle name="강조색1 2 8" xfId="1193" xr:uid="{9EFF3D1B-9F6C-419F-82B7-C04591A160C7}"/>
    <cellStyle name="강조색1 2 9" xfId="1194" xr:uid="{15B31A18-DB1C-4D78-A5CB-D928047D8F1D}"/>
    <cellStyle name="강조색1 20" xfId="1195" xr:uid="{261411FD-A3A0-49A8-AFF4-C3CE1D542B15}"/>
    <cellStyle name="강조색1 21" xfId="1196" xr:uid="{77B92429-7A4F-476B-88F4-7E69C75AA522}"/>
    <cellStyle name="강조색1 22" xfId="1197" xr:uid="{8B541834-A26E-4455-BEA5-030EB9A73F63}"/>
    <cellStyle name="강조색1 23" xfId="1198" xr:uid="{B00C4414-263C-484F-B199-1718E2BB8B07}"/>
    <cellStyle name="강조색1 24" xfId="1199" xr:uid="{AB996423-B566-4406-AC1B-84AB10BF817B}"/>
    <cellStyle name="강조색1 25" xfId="1200" xr:uid="{A50AC961-AC51-42A0-AD3F-6B8E163FB476}"/>
    <cellStyle name="강조색1 26" xfId="1201" xr:uid="{59C24F28-3437-4984-8522-952F333B9CA8}"/>
    <cellStyle name="강조색1 27" xfId="1202" xr:uid="{A88602D3-FFAC-4318-BC5B-E8D13ADD0313}"/>
    <cellStyle name="강조색1 28" xfId="1203" xr:uid="{2261BEEE-EC20-47AA-A0DA-4755E7C289B0}"/>
    <cellStyle name="강조색1 29" xfId="1204" xr:uid="{8D95F012-C20B-415E-827B-FD13DCB75628}"/>
    <cellStyle name="강조색1 3" xfId="1205" xr:uid="{7C30D44C-0655-4B2D-BCF8-4D642459E1EF}"/>
    <cellStyle name="강조색1 3 2" xfId="1206" xr:uid="{5F22B81E-5318-476F-9434-5AF42F51675A}"/>
    <cellStyle name="강조색1 30" xfId="1207" xr:uid="{8C85E703-F234-4758-ADEE-20B07D935063}"/>
    <cellStyle name="강조색1 31" xfId="1208" xr:uid="{2E264776-347F-4984-AB66-60E37BE6BB08}"/>
    <cellStyle name="강조색1 32" xfId="1209" xr:uid="{C553483B-0D4A-40EB-800B-22CF3E5C2025}"/>
    <cellStyle name="강조색1 4" xfId="1210" xr:uid="{8F6A0EA7-5B91-454D-8F53-17ED6129E834}"/>
    <cellStyle name="강조색1 5" xfId="1211" xr:uid="{C8D30B19-344B-4CFE-88BB-FF223C765DF5}"/>
    <cellStyle name="강조색1 6" xfId="1212" xr:uid="{D7FFA85D-F061-4E3C-AF99-A074DB205FD0}"/>
    <cellStyle name="강조색1 7" xfId="1213" xr:uid="{00EE5309-418B-491B-935D-C9F1D19995FE}"/>
    <cellStyle name="강조색1 8" xfId="1214" xr:uid="{14498D3F-907C-43E7-9178-4532A0913972}"/>
    <cellStyle name="강조색1 9" xfId="1215" xr:uid="{D8CA8F37-8FBF-4D1B-AEF3-3E610D466FDD}"/>
    <cellStyle name="강조색2" xfId="22" builtinId="33" customBuiltin="1"/>
    <cellStyle name="강조색2 10" xfId="1216" xr:uid="{F6713725-FDBF-4C5D-ADF0-3F260E63B6F9}"/>
    <cellStyle name="강조색2 11" xfId="1217" xr:uid="{AD09C701-B3BF-410D-87FD-14A17F31961D}"/>
    <cellStyle name="강조색2 12" xfId="1218" xr:uid="{DC2AF1F1-BEAA-46C5-93C2-27C6EDE8CAE7}"/>
    <cellStyle name="강조색2 13" xfId="1219" xr:uid="{076148DD-680D-4598-B681-9D1673A03AC7}"/>
    <cellStyle name="강조색2 14" xfId="1220" xr:uid="{FE1D4EA3-E925-4A54-B1AA-7798F28C5BCC}"/>
    <cellStyle name="강조색2 15" xfId="1221" xr:uid="{09CC2021-2316-4FF1-AD9B-8F4C33A03A06}"/>
    <cellStyle name="강조색2 16" xfId="1222" xr:uid="{44F129E0-6E54-45FF-AFBB-BD9B20D54049}"/>
    <cellStyle name="강조색2 17" xfId="1223" xr:uid="{FAB3E1A9-1AEB-4243-AB1F-25EE7C69C3B4}"/>
    <cellStyle name="강조색2 18" xfId="1224" xr:uid="{1FA0D854-3F0E-4A18-9AC7-4145EE3E799B}"/>
    <cellStyle name="강조색2 19" xfId="1225" xr:uid="{1C94B6ED-F13C-4EB6-8093-64F5A6C95D1D}"/>
    <cellStyle name="강조색2 2" xfId="1226" xr:uid="{A887726B-8131-45CE-9978-FF475617FB7E}"/>
    <cellStyle name="강조색2 2 10" xfId="1227" xr:uid="{1D20CBDD-43F8-4997-A366-261447764E27}"/>
    <cellStyle name="강조색2 2 11" xfId="1228" xr:uid="{67E270EC-C8F4-41DC-93A9-F40E514CB75E}"/>
    <cellStyle name="강조색2 2 12" xfId="1229" xr:uid="{E310A18E-D3D5-49E7-9EE0-E64F011685C3}"/>
    <cellStyle name="강조색2 2 2" xfId="1230" xr:uid="{F1F5B59F-8C5B-4CB8-88B6-4AB076E9E3FA}"/>
    <cellStyle name="강조색2 2 2 2" xfId="1231" xr:uid="{2BF82D7D-A07E-4AD5-B394-0C6F663C7336}"/>
    <cellStyle name="강조색2 2 2 3" xfId="1232" xr:uid="{63FBB286-405A-4EA8-BD1D-F1B99B976C4E}"/>
    <cellStyle name="강조색2 2 3" xfId="1233" xr:uid="{C59EE386-C2B5-46D4-84D7-E8689100DDA6}"/>
    <cellStyle name="강조색2 2 4" xfId="1234" xr:uid="{5502386D-E6A7-410C-BB49-339851B2584F}"/>
    <cellStyle name="강조색2 2 5" xfId="1235" xr:uid="{C6BFD4DC-BD2D-43AD-9C0D-0CAA5012625F}"/>
    <cellStyle name="강조색2 2 6" xfId="1236" xr:uid="{0D72B79C-E1AD-42D3-84AA-0E10251DC2B5}"/>
    <cellStyle name="강조색2 2 7" xfId="1237" xr:uid="{F6BB4588-7156-487B-AF39-372958D35BAA}"/>
    <cellStyle name="강조색2 2 8" xfId="1238" xr:uid="{C7C4544D-410F-48B8-8484-711C8F68876D}"/>
    <cellStyle name="강조색2 2 9" xfId="1239" xr:uid="{F9946356-2C05-49B2-8095-E63CF7E53CFF}"/>
    <cellStyle name="강조색2 20" xfId="1240" xr:uid="{5071C3C7-9127-4946-A8A7-56EFCF8111C0}"/>
    <cellStyle name="강조색2 21" xfId="1241" xr:uid="{EE345350-10F1-4289-B0A3-7AE1A498903C}"/>
    <cellStyle name="강조색2 22" xfId="1242" xr:uid="{A7D30648-E53C-4562-99CA-18769C8A0F59}"/>
    <cellStyle name="강조색2 23" xfId="1243" xr:uid="{94C0D729-9C2A-4377-9476-DD7104C3C416}"/>
    <cellStyle name="강조색2 24" xfId="1244" xr:uid="{08297EC9-9037-46B9-B9D4-FB600642BD93}"/>
    <cellStyle name="강조색2 25" xfId="1245" xr:uid="{8B52590E-B0CA-41B0-97F4-A7C4F09A3C20}"/>
    <cellStyle name="강조색2 26" xfId="1246" xr:uid="{B954091A-B184-43BD-A710-49C77CB7EA4E}"/>
    <cellStyle name="강조색2 27" xfId="1247" xr:uid="{5D20D5E1-74BE-4B2B-84E1-115CD417302C}"/>
    <cellStyle name="강조색2 28" xfId="1248" xr:uid="{2F7676A9-1E16-48A0-B092-27FE56E12E88}"/>
    <cellStyle name="강조색2 29" xfId="1249" xr:uid="{B665BEF7-167A-4659-BFC4-87295B335889}"/>
    <cellStyle name="강조색2 3" xfId="1250" xr:uid="{33803DC9-C440-41E9-BEF6-5CCA3303A544}"/>
    <cellStyle name="강조색2 3 2" xfId="1251" xr:uid="{0B278C46-8BC5-4E1A-AF9A-528A0354262E}"/>
    <cellStyle name="강조색2 30" xfId="1252" xr:uid="{5AE968FC-A18F-4859-9656-05D7DBF2964E}"/>
    <cellStyle name="강조색2 31" xfId="1253" xr:uid="{B0D2ACFD-88C5-4FC7-88C4-F8D8900DF6DA}"/>
    <cellStyle name="강조색2 32" xfId="1254" xr:uid="{161C2E35-2304-4972-A674-17F9B25A7B10}"/>
    <cellStyle name="강조색2 4" xfId="1255" xr:uid="{D0437BE2-1EB0-4940-8CF5-93B589601B6E}"/>
    <cellStyle name="강조색2 5" xfId="1256" xr:uid="{D8A4A859-F0F5-4879-B05F-8A0FDE29BB01}"/>
    <cellStyle name="강조색2 6" xfId="1257" xr:uid="{A5B3F928-4469-46B5-BD84-B0AAA1FC169C}"/>
    <cellStyle name="강조색2 7" xfId="1258" xr:uid="{1B67790F-CF0E-4891-A612-06F55C6A8368}"/>
    <cellStyle name="강조색2 8" xfId="1259" xr:uid="{C2FD2963-0AD9-4C92-A6AB-28681AE550E9}"/>
    <cellStyle name="강조색2 9" xfId="1260" xr:uid="{8AEA4211-D927-44EE-B38F-A203640D4422}"/>
    <cellStyle name="강조색3" xfId="26" builtinId="37" customBuiltin="1"/>
    <cellStyle name="강조색3 10" xfId="1261" xr:uid="{FB01C7F0-EAC4-4108-9CF8-3F324286459D}"/>
    <cellStyle name="강조색3 11" xfId="1262" xr:uid="{C1F2F32A-D888-4821-9A52-EBD902909703}"/>
    <cellStyle name="강조색3 12" xfId="1263" xr:uid="{BAD5852D-1C9E-4318-B3EC-B9FEB7D8BF4C}"/>
    <cellStyle name="강조색3 13" xfId="1264" xr:uid="{B69AD6CC-E789-4B56-8FC9-E03ABE3E6E25}"/>
    <cellStyle name="강조색3 14" xfId="1265" xr:uid="{E3BB474D-27E5-4015-84E6-6F07226F3D7C}"/>
    <cellStyle name="강조색3 15" xfId="1266" xr:uid="{98209E45-2DDF-45FD-A874-1EC977E634BF}"/>
    <cellStyle name="강조색3 16" xfId="1267" xr:uid="{3DB26D8D-2637-4D95-B6F9-41668F1161FB}"/>
    <cellStyle name="강조색3 17" xfId="1268" xr:uid="{5D42122B-5158-4806-8D91-AC88CD18EF82}"/>
    <cellStyle name="강조색3 18" xfId="1269" xr:uid="{645EAD49-1173-49D9-A5B5-1AD41B0115E6}"/>
    <cellStyle name="강조색3 19" xfId="1270" xr:uid="{A57885F8-87F2-4869-86E8-0BDE7121A774}"/>
    <cellStyle name="강조색3 2" xfId="1271" xr:uid="{10F2325A-7FFA-4D17-80AA-FE2155AE1163}"/>
    <cellStyle name="강조색3 2 10" xfId="1272" xr:uid="{E4CC79F0-5451-4F19-8CBD-48AA10C0E626}"/>
    <cellStyle name="강조색3 2 11" xfId="1273" xr:uid="{51A10361-FDB6-48C7-9F3C-13571D0636F9}"/>
    <cellStyle name="강조색3 2 12" xfId="1274" xr:uid="{5BC870D1-9C0B-4343-816D-30ADD45007C4}"/>
    <cellStyle name="강조색3 2 2" xfId="1275" xr:uid="{53328CC9-01DF-478E-B677-A02C30BE6B67}"/>
    <cellStyle name="강조색3 2 2 2" xfId="1276" xr:uid="{F816754E-C3B2-4B27-8B40-BFB8CAC2737E}"/>
    <cellStyle name="강조색3 2 2 3" xfId="1277" xr:uid="{9115A3BA-5F86-41D0-8C3E-CEEE5BD13852}"/>
    <cellStyle name="강조색3 2 3" xfId="1278" xr:uid="{44345871-7F40-4F1A-8CCC-729E0FBF4BA0}"/>
    <cellStyle name="강조색3 2 4" xfId="1279" xr:uid="{C5723A08-7FC2-467D-AD36-D5A175060AC1}"/>
    <cellStyle name="강조색3 2 5" xfId="1280" xr:uid="{DB58308D-EEC9-49EA-B7F3-5B48F6FAC982}"/>
    <cellStyle name="강조색3 2 6" xfId="1281" xr:uid="{4DD545CF-581F-410E-A7D3-6C97F1F73E55}"/>
    <cellStyle name="강조색3 2 7" xfId="1282" xr:uid="{7A0E49E2-6F25-4F58-82F7-5B59EA0343D6}"/>
    <cellStyle name="강조색3 2 8" xfId="1283" xr:uid="{F61BBF83-FC53-4D5B-9BE6-76D0CBC1223A}"/>
    <cellStyle name="강조색3 2 9" xfId="1284" xr:uid="{A293237B-91F4-4083-8F0C-25DCBEE2E2F0}"/>
    <cellStyle name="강조색3 20" xfId="1285" xr:uid="{9E4096BA-787E-4A2A-9CC1-0AF994EEACE1}"/>
    <cellStyle name="강조색3 21" xfId="1286" xr:uid="{9601C837-6F0E-4165-907C-BE0519FEBDE4}"/>
    <cellStyle name="강조색3 22" xfId="1287" xr:uid="{BB8BF012-2582-4395-994C-25654D72145C}"/>
    <cellStyle name="강조색3 23" xfId="1288" xr:uid="{505133CC-6183-4470-A730-883F5D8A1066}"/>
    <cellStyle name="강조색3 24" xfId="1289" xr:uid="{7EDA77C3-7710-4F25-B43A-4B423EDE398C}"/>
    <cellStyle name="강조색3 25" xfId="1290" xr:uid="{BA3AC188-11A6-449E-8E95-9F1F7C9330E2}"/>
    <cellStyle name="강조색3 26" xfId="1291" xr:uid="{5ACC60F0-C3DC-4A3D-A359-7424C762D3B0}"/>
    <cellStyle name="강조색3 27" xfId="1292" xr:uid="{6B341777-2197-4688-9D95-83F4A680BB7C}"/>
    <cellStyle name="강조색3 28" xfId="1293" xr:uid="{5A4226F4-3D46-4372-883E-E939791812BE}"/>
    <cellStyle name="강조색3 29" xfId="1294" xr:uid="{EC4DC242-FE06-49E1-B22F-F344FEBFA77F}"/>
    <cellStyle name="강조색3 3" xfId="1295" xr:uid="{A10225B8-5318-4E4C-AFCB-1B33D62F0B54}"/>
    <cellStyle name="강조색3 3 2" xfId="1296" xr:uid="{062FDC96-628D-4195-B814-1B7E9D4A0C25}"/>
    <cellStyle name="강조색3 30" xfId="1297" xr:uid="{CA501975-D84F-4D55-BCA0-FB672A9C82BC}"/>
    <cellStyle name="강조색3 31" xfId="1298" xr:uid="{FA3A7D87-2C0E-4EB3-8058-AFF60170076D}"/>
    <cellStyle name="강조색3 32" xfId="1299" xr:uid="{3B3EFC74-5100-4C76-A003-E1FFEACA1832}"/>
    <cellStyle name="강조색3 4" xfId="1300" xr:uid="{738FAB45-45BB-43F5-AECD-778D02815820}"/>
    <cellStyle name="강조색3 5" xfId="1301" xr:uid="{5F7A63BF-A9E7-4CAC-88E6-0F27D27B58E9}"/>
    <cellStyle name="강조색3 6" xfId="1302" xr:uid="{723581B5-0067-448C-A862-BF41B159A1AA}"/>
    <cellStyle name="강조색3 7" xfId="1303" xr:uid="{65C5BF5B-AA39-42D5-94CB-A27C83E4E480}"/>
    <cellStyle name="강조색3 8" xfId="1304" xr:uid="{78ABBFCD-86B4-4ECD-AE24-1932407D563E}"/>
    <cellStyle name="강조색3 9" xfId="1305" xr:uid="{672750D5-5E50-4F59-91A7-4C51009DC990}"/>
    <cellStyle name="강조색4" xfId="30" builtinId="41" customBuiltin="1"/>
    <cellStyle name="강조색4 10" xfId="1306" xr:uid="{F9E8BCCD-32E6-47CD-9CC1-5993ADF48A08}"/>
    <cellStyle name="강조색4 11" xfId="1307" xr:uid="{8F177FA7-07D3-4D70-BBBD-6EAEFCF61D11}"/>
    <cellStyle name="강조색4 12" xfId="1308" xr:uid="{B5E16828-C3CD-47DD-BD8A-CD89A0A7781F}"/>
    <cellStyle name="강조색4 13" xfId="1309" xr:uid="{2242BFA9-B814-4671-A011-4D66999E7F35}"/>
    <cellStyle name="강조색4 14" xfId="1310" xr:uid="{A7536047-99E9-4F46-BE14-5ED9AE6E2569}"/>
    <cellStyle name="강조색4 15" xfId="1311" xr:uid="{8C3331B4-6FC1-4D4B-94D1-D31BC5042407}"/>
    <cellStyle name="강조색4 16" xfId="1312" xr:uid="{F266688F-5F9A-4789-85A8-247EA9D2DDCF}"/>
    <cellStyle name="강조색4 17" xfId="1313" xr:uid="{0F820BD1-6DF7-4CBF-A649-3E29898848DC}"/>
    <cellStyle name="강조색4 18" xfId="1314" xr:uid="{DBC624B5-8570-4788-A27C-6B0A20EBD1AE}"/>
    <cellStyle name="강조색4 19" xfId="1315" xr:uid="{189166E8-6798-402D-8D61-C9806E59F6B0}"/>
    <cellStyle name="강조색4 2" xfId="1316" xr:uid="{51ABB3AD-A705-4305-81F0-71800226BF66}"/>
    <cellStyle name="강조색4 2 10" xfId="1317" xr:uid="{A1DFA367-9F08-4533-961A-9A7D4E4DDCDE}"/>
    <cellStyle name="강조색4 2 11" xfId="1318" xr:uid="{27987C7B-C7CE-46E0-9923-52DD05F1477E}"/>
    <cellStyle name="강조색4 2 12" xfId="1319" xr:uid="{E4CC1159-E3E8-49B3-BCF4-E15F8ABFF123}"/>
    <cellStyle name="강조색4 2 2" xfId="1320" xr:uid="{44B07153-196F-41C4-98DA-DFD5D943F347}"/>
    <cellStyle name="강조색4 2 2 2" xfId="1321" xr:uid="{BC8A04FF-8214-4F9B-B94A-B289D743FB9D}"/>
    <cellStyle name="강조색4 2 2 3" xfId="1322" xr:uid="{941CE989-72D8-41F8-BD0C-EB13C9F82AD6}"/>
    <cellStyle name="강조색4 2 3" xfId="1323" xr:uid="{83080572-8E91-4BC9-A819-6DF5C7CCE31D}"/>
    <cellStyle name="강조색4 2 4" xfId="1324" xr:uid="{DB834372-194B-4F20-BE36-C6E9265C80FC}"/>
    <cellStyle name="강조색4 2 5" xfId="1325" xr:uid="{4EF7B2FC-DBC0-44B4-9A84-4F8D70C0541F}"/>
    <cellStyle name="강조색4 2 6" xfId="1326" xr:uid="{F2858F74-F0D9-4685-A6DB-AC4400B8F812}"/>
    <cellStyle name="강조색4 2 7" xfId="1327" xr:uid="{0148C3C3-AAAE-424A-B8F8-0F0A740F1A44}"/>
    <cellStyle name="강조색4 2 8" xfId="1328" xr:uid="{BA257319-4E61-4751-8C1A-130EB539BF02}"/>
    <cellStyle name="강조색4 2 9" xfId="1329" xr:uid="{21E99A1C-4AEF-4266-8DA5-2B424F64F280}"/>
    <cellStyle name="강조색4 20" xfId="1330" xr:uid="{6D9E3D00-DC6F-476C-8DD5-409F81455CE6}"/>
    <cellStyle name="강조색4 21" xfId="1331" xr:uid="{191D3C8F-B8A6-47C0-84DA-7BC6C02781EC}"/>
    <cellStyle name="강조색4 22" xfId="1332" xr:uid="{F858D662-38AA-4C16-A9DF-27CFC7963A33}"/>
    <cellStyle name="강조색4 23" xfId="1333" xr:uid="{CCB9A3CF-2552-4B83-980C-C09B80875E6F}"/>
    <cellStyle name="강조색4 24" xfId="1334" xr:uid="{20907089-49BB-48E3-8AF6-98D2950D0E35}"/>
    <cellStyle name="강조색4 25" xfId="1335" xr:uid="{66E85378-4EC2-42E1-8B48-B5119BC083BA}"/>
    <cellStyle name="강조색4 26" xfId="1336" xr:uid="{D23FB9E5-BBBF-41EC-9648-8D2D09B49CEB}"/>
    <cellStyle name="강조색4 27" xfId="1337" xr:uid="{D52F90D9-0693-48D5-8A59-F7E206DF2C22}"/>
    <cellStyle name="강조색4 28" xfId="1338" xr:uid="{B8A7665E-6AB0-464D-A702-5B8D029D08C4}"/>
    <cellStyle name="강조색4 29" xfId="1339" xr:uid="{BD1B2A62-6F79-4DCB-A1EC-04252670D022}"/>
    <cellStyle name="강조색4 3" xfId="1340" xr:uid="{E09AEFF8-E37B-4195-97FB-720BBD536659}"/>
    <cellStyle name="강조색4 3 2" xfId="1341" xr:uid="{4CBC1BEF-D095-499D-AFA6-AA32BC3BF6E9}"/>
    <cellStyle name="강조색4 30" xfId="1342" xr:uid="{05B1A2A8-FEDE-412C-8C1C-8E7A483102A2}"/>
    <cellStyle name="강조색4 31" xfId="1343" xr:uid="{5D978B00-A973-4B9E-BA10-2B465E07CB07}"/>
    <cellStyle name="강조색4 32" xfId="1344" xr:uid="{3E34B0F9-CAA8-4108-8D6A-51E8F5DFAFB3}"/>
    <cellStyle name="강조색4 4" xfId="1345" xr:uid="{4B09104C-24A7-4316-AF57-E48220F6700F}"/>
    <cellStyle name="강조색4 5" xfId="1346" xr:uid="{CD07E537-8E9B-41FC-84B6-BE5D91F22D64}"/>
    <cellStyle name="강조색4 6" xfId="1347" xr:uid="{5112AA12-52EB-4311-8924-45D0C43C3FE9}"/>
    <cellStyle name="강조색4 7" xfId="1348" xr:uid="{73689113-435B-4734-9617-92D3D0AE0375}"/>
    <cellStyle name="강조색4 8" xfId="1349" xr:uid="{D86FA4C7-84CE-4BF6-83E4-29C4C6E09220}"/>
    <cellStyle name="강조색4 9" xfId="1350" xr:uid="{EC9531A6-A7EA-428E-8A49-D086457D70BE}"/>
    <cellStyle name="강조색5" xfId="34" builtinId="45" customBuiltin="1"/>
    <cellStyle name="강조색5 10" xfId="1351" xr:uid="{9025A559-AE52-4B04-9F9B-B92F1E93B1F4}"/>
    <cellStyle name="강조색5 11" xfId="1352" xr:uid="{8FBC998F-9430-40F1-9FDD-8FDDEBDD7E4D}"/>
    <cellStyle name="강조색5 12" xfId="1353" xr:uid="{FFCC8015-71C7-4CA8-B701-0E8F2B3A229A}"/>
    <cellStyle name="강조색5 13" xfId="1354" xr:uid="{D6008754-FAC0-40DF-B56B-9E500878D018}"/>
    <cellStyle name="강조색5 14" xfId="1355" xr:uid="{A316CD23-59CC-4B79-B9AD-B55BBAE53CB9}"/>
    <cellStyle name="강조색5 15" xfId="1356" xr:uid="{50F1B40C-BFA9-4580-BCF2-3473B6956162}"/>
    <cellStyle name="강조색5 16" xfId="1357" xr:uid="{2BFC2B0B-31D2-48E8-910B-964BA6CC4DAC}"/>
    <cellStyle name="강조색5 17" xfId="1358" xr:uid="{8ACB4902-8322-4ADA-A039-0F096197386E}"/>
    <cellStyle name="강조색5 18" xfId="1359" xr:uid="{00A45E4E-AAB4-46BC-9B59-D4C068D56AD4}"/>
    <cellStyle name="강조색5 19" xfId="1360" xr:uid="{81DA2E4E-493D-4F71-A035-B8A7C5CCB7D6}"/>
    <cellStyle name="강조색5 2" xfId="1361" xr:uid="{0D050222-2250-4648-B44B-A15303E937EB}"/>
    <cellStyle name="강조색5 2 10" xfId="1362" xr:uid="{F7F8D244-3954-41DA-9184-7A9052637EE9}"/>
    <cellStyle name="강조색5 2 11" xfId="1363" xr:uid="{0F8DF0E1-8FB9-44BB-AABD-4BC82AA98EE4}"/>
    <cellStyle name="강조색5 2 12" xfId="1364" xr:uid="{BEA9713F-9AF7-4182-8BBD-35F1AB9CF8C0}"/>
    <cellStyle name="강조색5 2 2" xfId="1365" xr:uid="{D95204F5-A751-495C-8E7F-DBC0ED0014FB}"/>
    <cellStyle name="강조색5 2 2 2" xfId="1366" xr:uid="{279CA33F-7E5E-4DB5-B7DF-0C23924CD70C}"/>
    <cellStyle name="강조색5 2 2 3" xfId="1367" xr:uid="{6BA0507C-2CC2-441A-88DA-26CE2846C3D1}"/>
    <cellStyle name="강조색5 2 3" xfId="1368" xr:uid="{E0C0CF66-C17B-4021-B1D0-6C8DA9AEF0EE}"/>
    <cellStyle name="강조색5 2 4" xfId="1369" xr:uid="{7E1DE843-6B92-4E3A-9849-9283B2C8CE14}"/>
    <cellStyle name="강조색5 2 5" xfId="1370" xr:uid="{B1A52688-E3E0-4F99-832A-B627994DEE60}"/>
    <cellStyle name="강조색5 2 6" xfId="1371" xr:uid="{775D069E-4B82-44AF-8B76-7DF9D2D534EB}"/>
    <cellStyle name="강조색5 2 7" xfId="1372" xr:uid="{3391FCB5-9EB0-4BCE-9845-02D44F1C2287}"/>
    <cellStyle name="강조색5 2 8" xfId="1373" xr:uid="{E9E1BF22-EA16-4667-A65D-8DF56CA49A85}"/>
    <cellStyle name="강조색5 2 9" xfId="1374" xr:uid="{BEEFF5C2-D12D-4BB9-9900-802BA7E3ED98}"/>
    <cellStyle name="강조색5 20" xfId="1375" xr:uid="{63729F7E-AE4C-45C1-96F1-2D08ADC81563}"/>
    <cellStyle name="강조색5 21" xfId="1376" xr:uid="{7E4E7707-0E0B-4016-9964-C422D8E6D9E0}"/>
    <cellStyle name="강조색5 22" xfId="1377" xr:uid="{6622AE58-3071-4A34-822F-690640EA462D}"/>
    <cellStyle name="강조색5 23" xfId="1378" xr:uid="{A93101A1-F9E5-462D-893B-EA30AE0BD04E}"/>
    <cellStyle name="강조색5 24" xfId="1379" xr:uid="{3DF32943-5BEC-4BA1-AA21-5D1D07E89F0F}"/>
    <cellStyle name="강조색5 25" xfId="1380" xr:uid="{EC07E595-F97B-49D8-9E3E-A739A2D92F04}"/>
    <cellStyle name="강조색5 26" xfId="1381" xr:uid="{B1725DAB-C0D1-4023-87D7-8EC7892D77DE}"/>
    <cellStyle name="강조색5 27" xfId="1382" xr:uid="{F0386A73-1B6D-487D-BAAC-A002DDB67D52}"/>
    <cellStyle name="강조색5 28" xfId="1383" xr:uid="{7BA08EDA-1E07-4F27-9B87-9B5C0C1EDD99}"/>
    <cellStyle name="강조색5 29" xfId="1384" xr:uid="{08F190DC-4478-4BD3-9598-CE037FD503D0}"/>
    <cellStyle name="강조색5 3" xfId="1385" xr:uid="{E071826A-2515-43A4-845E-A7675E568F92}"/>
    <cellStyle name="강조색5 3 2" xfId="1386" xr:uid="{DA37C7DD-07CB-4F79-A296-96904CB6B6AC}"/>
    <cellStyle name="강조색5 30" xfId="1387" xr:uid="{50D5D37E-7575-41E0-B7C8-B2B615270784}"/>
    <cellStyle name="강조색5 31" xfId="1388" xr:uid="{1C88E65C-3608-4D4D-84CC-8415B83241E3}"/>
    <cellStyle name="강조색5 32" xfId="1389" xr:uid="{715D8ED9-A69A-4B49-949D-35031A475890}"/>
    <cellStyle name="강조색5 4" xfId="1390" xr:uid="{DEB78B33-BCF4-4AA2-BBC1-6A2F65316E8A}"/>
    <cellStyle name="강조색5 5" xfId="1391" xr:uid="{63D48CD9-AB1F-492E-986B-054E3A777EBF}"/>
    <cellStyle name="강조색5 6" xfId="1392" xr:uid="{0A603D1B-9756-45EA-AEE3-30B0794E367F}"/>
    <cellStyle name="강조색5 7" xfId="1393" xr:uid="{68F6BCEF-0CFC-4F1E-979C-7BC29E9C4C36}"/>
    <cellStyle name="강조색5 8" xfId="1394" xr:uid="{0D2B9A0B-1CA4-4877-B848-F30D0ADDE07A}"/>
    <cellStyle name="강조색5 9" xfId="1395" xr:uid="{6D6F4A9D-235F-40DE-A7C6-2D1E36AF6CD7}"/>
    <cellStyle name="강조색6" xfId="38" builtinId="49" customBuiltin="1"/>
    <cellStyle name="강조색6 10" xfId="1396" xr:uid="{2D2EF4F8-7140-448D-AE46-269E601F0A0B}"/>
    <cellStyle name="강조색6 11" xfId="1397" xr:uid="{57473947-9305-49AE-BB8B-5C541C6BFC95}"/>
    <cellStyle name="강조색6 12" xfId="1398" xr:uid="{785F8CE1-4997-4B13-AB7B-BEE000B81CA6}"/>
    <cellStyle name="강조색6 13" xfId="1399" xr:uid="{49CE25CD-3E5C-4786-AC09-09C9EB9720F9}"/>
    <cellStyle name="강조색6 14" xfId="1400" xr:uid="{7DF4B897-B8E8-4864-AA58-F5FACAF5B5FE}"/>
    <cellStyle name="강조색6 15" xfId="1401" xr:uid="{59E746C4-EE44-4132-A0A8-64DB0D87A7A4}"/>
    <cellStyle name="강조색6 16" xfId="1402" xr:uid="{5E68E48C-AD65-4AB5-BE56-46D62FFEEB62}"/>
    <cellStyle name="강조색6 17" xfId="1403" xr:uid="{DBBFA880-1D14-4EF9-A37A-D2135EBD50BC}"/>
    <cellStyle name="강조색6 18" xfId="1404" xr:uid="{59A21A2B-E34A-45AD-A70D-7FD191990D95}"/>
    <cellStyle name="강조색6 19" xfId="1405" xr:uid="{FB8BE43D-7DA2-4CAA-9178-B95E8043C3CE}"/>
    <cellStyle name="강조색6 2" xfId="1406" xr:uid="{DC3C4707-2D21-44E2-B329-45C8D6D1CB04}"/>
    <cellStyle name="강조색6 2 10" xfId="1407" xr:uid="{F5725341-E3B3-4274-BECB-30961D4C0BE9}"/>
    <cellStyle name="강조색6 2 11" xfId="1408" xr:uid="{217536CA-D70B-45A1-9AB1-65C671184847}"/>
    <cellStyle name="강조색6 2 12" xfId="1409" xr:uid="{8757B913-5FA9-4072-B4F3-F955E1B84A96}"/>
    <cellStyle name="강조색6 2 2" xfId="1410" xr:uid="{933EE0C3-5E42-42EE-9CFE-C0FA0EC44C6A}"/>
    <cellStyle name="강조색6 2 2 2" xfId="1411" xr:uid="{F6EE796E-DFE0-4D80-A82F-1D9D01018230}"/>
    <cellStyle name="강조색6 2 2 3" xfId="1412" xr:uid="{B678C66C-B6AA-47BC-9AEF-71696BC67E45}"/>
    <cellStyle name="강조색6 2 3" xfId="1413" xr:uid="{CC2A16D0-81EE-4A27-B45C-7188015C5117}"/>
    <cellStyle name="강조색6 2 4" xfId="1414" xr:uid="{5A30DE95-43C9-41FC-82C2-54E86FDE3798}"/>
    <cellStyle name="강조색6 2 5" xfId="1415" xr:uid="{CCA6B4EC-9A28-449D-8E1C-8F0FCE143B37}"/>
    <cellStyle name="강조색6 2 6" xfId="1416" xr:uid="{7D07414C-61E0-4D50-9E60-3E302532E08E}"/>
    <cellStyle name="강조색6 2 7" xfId="1417" xr:uid="{AF7934C8-69DC-407B-98BC-10AA71776218}"/>
    <cellStyle name="강조색6 2 8" xfId="1418" xr:uid="{D2B7D169-EA02-432D-BCF7-AC32F8277E98}"/>
    <cellStyle name="강조색6 2 9" xfId="1419" xr:uid="{2A8D10F2-26C8-46EA-A7F0-1B57C22D7412}"/>
    <cellStyle name="강조색6 20" xfId="1420" xr:uid="{453A2D27-AE9C-4EF7-8896-EB992881AA0A}"/>
    <cellStyle name="강조색6 21" xfId="1421" xr:uid="{D7E18767-3692-4FBF-89E9-540D26E071F9}"/>
    <cellStyle name="강조색6 22" xfId="1422" xr:uid="{7208FDFE-D9F4-4CFE-8B62-C56E75E8FAFD}"/>
    <cellStyle name="강조색6 23" xfId="1423" xr:uid="{0FDE9CD7-7F75-401C-A6B2-B7868D0E4CFF}"/>
    <cellStyle name="강조색6 24" xfId="1424" xr:uid="{C0C47DF2-2788-4B0C-8EB6-03F9267C34E6}"/>
    <cellStyle name="강조색6 25" xfId="1425" xr:uid="{BD229075-F877-4660-8059-A184C0A56DF1}"/>
    <cellStyle name="강조색6 26" xfId="1426" xr:uid="{D41FCC53-8DE2-4EC2-886E-5FF61E88A511}"/>
    <cellStyle name="강조색6 27" xfId="1427" xr:uid="{E478A7FC-A753-47F7-9F38-BDEFAB43A53D}"/>
    <cellStyle name="강조색6 28" xfId="1428" xr:uid="{EE14BCB0-74BC-4D06-B23D-ED87FCA786FC}"/>
    <cellStyle name="강조색6 29" xfId="1429" xr:uid="{CC377BC5-6712-460C-828A-67D0A586A5FC}"/>
    <cellStyle name="강조색6 3" xfId="1430" xr:uid="{2CC52D27-8EAD-4CC6-9B3E-E13272282E74}"/>
    <cellStyle name="강조색6 3 2" xfId="1431" xr:uid="{59B8680C-1BCF-4754-97C3-E7FAB5DEF5DE}"/>
    <cellStyle name="강조색6 30" xfId="1432" xr:uid="{CA5549F2-3A6B-4DF4-8A94-C7EA6658817B}"/>
    <cellStyle name="강조색6 31" xfId="1433" xr:uid="{07DD30ED-4146-4C72-8805-A30C0205DEA3}"/>
    <cellStyle name="강조색6 32" xfId="1434" xr:uid="{F0310966-807D-493B-B61C-E463D2D53FF2}"/>
    <cellStyle name="강조색6 4" xfId="1435" xr:uid="{5D772D50-BB8B-432A-98B6-1FB3BAD7690A}"/>
    <cellStyle name="강조색6 5" xfId="1436" xr:uid="{F095C048-0483-4CD3-89BA-DDECF5039705}"/>
    <cellStyle name="강조색6 6" xfId="1437" xr:uid="{E9F3FFF0-949C-466C-912B-74D85D577F18}"/>
    <cellStyle name="강조색6 7" xfId="1438" xr:uid="{1A0DA7EC-1E28-4A50-A96D-6AF9872DE31B}"/>
    <cellStyle name="강조색6 8" xfId="1439" xr:uid="{0A41BABE-0215-45AF-ADD2-1CB55C5F9DDC}"/>
    <cellStyle name="강조색6 9" xfId="1440" xr:uid="{E5F813B2-12E9-4493-AA15-511E1E3BACFC}"/>
    <cellStyle name="경고문" xfId="14" builtinId="11" customBuiltin="1"/>
    <cellStyle name="경고문 10" xfId="1441" xr:uid="{49AAA755-5387-4E55-B0B6-AD90B06E957A}"/>
    <cellStyle name="경고문 11" xfId="1442" xr:uid="{36260DCA-1CE0-4DB9-AF92-980A78D7AC31}"/>
    <cellStyle name="경고문 12" xfId="1443" xr:uid="{9E7130FD-DEF9-4F61-8865-E3D38B018FE2}"/>
    <cellStyle name="경고문 13" xfId="1444" xr:uid="{6FA1FEAF-9176-443F-AA56-3B3D1DB98F85}"/>
    <cellStyle name="경고문 14" xfId="1445" xr:uid="{BA7B7CFF-DCEC-4D71-84D4-D66B50C3E65F}"/>
    <cellStyle name="경고문 15" xfId="1446" xr:uid="{ED71BACF-F4B5-4EC4-970F-1487D0844EDF}"/>
    <cellStyle name="경고문 16" xfId="1447" xr:uid="{D3475BCB-2C95-42E2-932A-440A17DEB8BC}"/>
    <cellStyle name="경고문 17" xfId="1448" xr:uid="{3B1154D1-1FF1-47F6-91FD-59C3D91A843F}"/>
    <cellStyle name="경고문 18" xfId="1449" xr:uid="{EA2D32F0-33B6-4CA2-913D-03D448FF2295}"/>
    <cellStyle name="경고문 19" xfId="1450" xr:uid="{1FDF0B80-B4B9-427B-ADC9-FFD77DFDD05A}"/>
    <cellStyle name="경고문 2" xfId="1451" xr:uid="{B595B756-9E16-44A8-AE3E-5B1995EBA394}"/>
    <cellStyle name="경고문 2 10" xfId="1452" xr:uid="{C6B978FA-912B-481E-AE64-374D0C7EA58E}"/>
    <cellStyle name="경고문 2 11" xfId="1453" xr:uid="{C68CC6F6-797C-4DEB-9D85-07E72D515256}"/>
    <cellStyle name="경고문 2 12" xfId="1454" xr:uid="{3D784A62-E1BC-4DCB-815C-DC2B05524942}"/>
    <cellStyle name="경고문 2 2" xfId="1455" xr:uid="{9BF29364-84B7-49D1-8297-5EF477187D37}"/>
    <cellStyle name="경고문 2 2 2" xfId="1456" xr:uid="{F60CBD1E-AFCB-42F2-B319-5F3DA4DDE677}"/>
    <cellStyle name="경고문 2 2 3" xfId="1457" xr:uid="{C60A2CA3-ED78-468B-A931-5BD82AC0EA0E}"/>
    <cellStyle name="경고문 2 3" xfId="1458" xr:uid="{D8C1DEC3-046F-4B69-9ECD-436D45044C6B}"/>
    <cellStyle name="경고문 2 4" xfId="1459" xr:uid="{C5E9E2DE-2680-4168-BF49-88EB8E06C80F}"/>
    <cellStyle name="경고문 2 5" xfId="1460" xr:uid="{9B7B820D-CBC0-43B7-BAEA-F7647133C75C}"/>
    <cellStyle name="경고문 2 6" xfId="1461" xr:uid="{75D86F0A-9360-4064-95C5-4A33A958EFCD}"/>
    <cellStyle name="경고문 2 7" xfId="1462" xr:uid="{FC060F1F-FF64-4A51-BAE7-3D7CD741CF19}"/>
    <cellStyle name="경고문 2 8" xfId="1463" xr:uid="{269370EB-AF97-4E29-9DEC-8A304D96000C}"/>
    <cellStyle name="경고문 2 9" xfId="1464" xr:uid="{58AC8D60-F816-47B3-AC65-F32E13331CE2}"/>
    <cellStyle name="경고문 20" xfId="1465" xr:uid="{CD90025D-7085-4E14-8E79-2AD2D4B71C7B}"/>
    <cellStyle name="경고문 21" xfId="1466" xr:uid="{30E1CDEA-B991-47CB-8131-5CCA15B1009A}"/>
    <cellStyle name="경고문 22" xfId="1467" xr:uid="{56C201F4-DE10-4588-85C0-6D11CD87B6D2}"/>
    <cellStyle name="경고문 23" xfId="1468" xr:uid="{5B77F411-4C1A-4EB7-90AC-2AF11DC52BE9}"/>
    <cellStyle name="경고문 24" xfId="1469" xr:uid="{58CFEB95-DD5D-46BB-AD21-C6155AA16AD2}"/>
    <cellStyle name="경고문 25" xfId="1470" xr:uid="{235D27F3-01EB-4B46-8213-35B75434F1E9}"/>
    <cellStyle name="경고문 26" xfId="1471" xr:uid="{6E5ABE14-293D-4632-91CC-D272E5E00C6B}"/>
    <cellStyle name="경고문 27" xfId="1472" xr:uid="{3B7DEAB6-445F-43AF-AAEC-DEEDE184C0CC}"/>
    <cellStyle name="경고문 28" xfId="1473" xr:uid="{5C71313F-4E87-428A-806B-BB0B6271756D}"/>
    <cellStyle name="경고문 29" xfId="1474" xr:uid="{9A679100-2255-41C1-9AEC-01D79E1F4A63}"/>
    <cellStyle name="경고문 3" xfId="1475" xr:uid="{EBD7EE86-7C4C-4D7E-B348-346093DE32C2}"/>
    <cellStyle name="경고문 3 2" xfId="1476" xr:uid="{96351EFA-9565-4468-8021-5C32FFD94BD3}"/>
    <cellStyle name="경고문 30" xfId="1477" xr:uid="{48D4CF9A-07CA-4EEC-B203-DA83301A005F}"/>
    <cellStyle name="경고문 31" xfId="1478" xr:uid="{3FF022A7-2973-46F0-B0C4-6A56B4F85713}"/>
    <cellStyle name="경고문 32" xfId="1479" xr:uid="{C73964A0-30B9-4218-963A-1F2275CDC088}"/>
    <cellStyle name="경고문 4" xfId="1480" xr:uid="{43FC5554-5B68-462C-B162-4C131D153758}"/>
    <cellStyle name="경고문 5" xfId="1481" xr:uid="{CDBA68D9-6CB8-4055-BB06-810664B6B198}"/>
    <cellStyle name="경고문 6" xfId="1482" xr:uid="{E2DD9D76-FC62-4876-A19B-A0BB3A971A90}"/>
    <cellStyle name="경고문 7" xfId="1483" xr:uid="{5D5D36EA-83A1-4878-A4A3-1E94AAC1581C}"/>
    <cellStyle name="경고문 8" xfId="1484" xr:uid="{4B19B149-E6DA-4FF6-AAE4-76C25E1D79A9}"/>
    <cellStyle name="경고문 9" xfId="1485" xr:uid="{C6668A38-C435-438C-B1F8-77CF72DC0EA9}"/>
    <cellStyle name="계산" xfId="11" builtinId="22" customBuiltin="1"/>
    <cellStyle name="계산 10" xfId="1486" xr:uid="{75E7C2F2-AC04-4872-82F5-7A88BCF812FA}"/>
    <cellStyle name="계산 11" xfId="1487" xr:uid="{CC9A4BDE-1D0D-44A1-A413-D2D158D80112}"/>
    <cellStyle name="계산 12" xfId="1488" xr:uid="{1B2FD264-FE26-4E18-AC07-129D430E8AB3}"/>
    <cellStyle name="계산 13" xfId="1489" xr:uid="{7292CE74-52D0-4B3A-836C-BC4436A6C747}"/>
    <cellStyle name="계산 14" xfId="1490" xr:uid="{F4AD03DE-4950-4729-BF0B-DD8A70A5C7A7}"/>
    <cellStyle name="계산 15" xfId="1491" xr:uid="{D869869A-54A4-4734-80A1-8BCF936DECC7}"/>
    <cellStyle name="계산 16" xfId="1492" xr:uid="{CA9C777A-99D4-4479-8DE6-63721049EDE9}"/>
    <cellStyle name="계산 17" xfId="1493" xr:uid="{7CDFF822-20BA-42A9-A198-754B3A7ED6DC}"/>
    <cellStyle name="계산 18" xfId="1494" xr:uid="{00A57D2D-64A6-4536-B710-7FCEAEE987F8}"/>
    <cellStyle name="계산 19" xfId="1495" xr:uid="{DB414922-7731-4A0C-8C62-A8BF3269F7F6}"/>
    <cellStyle name="계산 2" xfId="1496" xr:uid="{9C779F1B-0C30-439E-A55A-BF09A786A1CD}"/>
    <cellStyle name="계산 2 10" xfId="1497" xr:uid="{79D5E072-8962-40E5-99C5-C784727A949B}"/>
    <cellStyle name="계산 2 11" xfId="1498" xr:uid="{64B60F8E-9AA4-4227-BA7B-E2CE2A98EF9D}"/>
    <cellStyle name="계산 2 12" xfId="1499" xr:uid="{7AE7724E-E5C5-4224-9E8F-47484F38DC3E}"/>
    <cellStyle name="계산 2 2" xfId="1500" xr:uid="{D1669C03-7B3B-45C6-A9C3-77E1886CD254}"/>
    <cellStyle name="계산 2 2 10" xfId="1501" xr:uid="{79DD747F-00B1-4B69-A86E-71B275AD6E33}"/>
    <cellStyle name="계산 2 2 10 2" xfId="1502" xr:uid="{1D25CBA9-99EA-4B89-88E0-B14217F231ED}"/>
    <cellStyle name="계산 2 2 11" xfId="1503" xr:uid="{4570F5F9-D262-474E-924D-164EB8FE7C66}"/>
    <cellStyle name="계산 2 2 11 2" xfId="1504" xr:uid="{00CBBBB1-3D30-4409-A12F-0236EA96CC7F}"/>
    <cellStyle name="계산 2 2 2" xfId="1505" xr:uid="{FACE1484-46AE-40A9-B495-AEDAAB915118}"/>
    <cellStyle name="계산 2 2 2 10" xfId="1506" xr:uid="{205EEAAD-CCA9-4863-8FD0-3CBBC5FD9890}"/>
    <cellStyle name="계산 2 2 2 2" xfId="1507" xr:uid="{7CC8A318-6857-4F16-BAAB-99631B09C8DC}"/>
    <cellStyle name="계산 2 2 2 2 2" xfId="1508" xr:uid="{75165A8F-59CC-497C-86D3-F8811F7A08EF}"/>
    <cellStyle name="계산 2 2 2 3" xfId="1509" xr:uid="{1D0748BE-CD9A-4031-B509-43540400D110}"/>
    <cellStyle name="계산 2 2 2 3 2" xfId="1510" xr:uid="{004CE8BD-6778-4CBA-8AC3-081CD40004EF}"/>
    <cellStyle name="계산 2 2 2 4" xfId="1511" xr:uid="{B6094FC0-2413-4898-A54B-AA9CC469B556}"/>
    <cellStyle name="계산 2 2 2 4 2" xfId="1512" xr:uid="{7B1FB44C-AA11-404C-BFCF-779B34AE79F5}"/>
    <cellStyle name="계산 2 2 2 5" xfId="1513" xr:uid="{0CDA44A4-E100-4080-91D1-830CE14F679C}"/>
    <cellStyle name="계산 2 2 2 5 2" xfId="1514" xr:uid="{DE1E80C5-D057-4E54-AF4C-5B2A2C65F98E}"/>
    <cellStyle name="계산 2 2 2 6" xfId="1515" xr:uid="{60D5B145-4117-4A61-A98D-D0FA9E937F6D}"/>
    <cellStyle name="계산 2 2 2 6 2" xfId="1516" xr:uid="{EF8A7BD5-485C-42F5-9E6F-9D72641B947C}"/>
    <cellStyle name="계산 2 2 2 7" xfId="1517" xr:uid="{9DAE41A4-CD96-4E81-9F02-56943C56EA1A}"/>
    <cellStyle name="계산 2 2 2 7 2" xfId="1518" xr:uid="{017BD49F-FEF4-41B8-B646-769ABE89140B}"/>
    <cellStyle name="계산 2 2 2 8" xfId="1519" xr:uid="{C7C8DF23-4FD1-490B-8C62-DDE446C4C1B7}"/>
    <cellStyle name="계산 2 2 2 8 2" xfId="1520" xr:uid="{3CFA4A1F-9C9C-4BDA-9FB3-4C948A75AC04}"/>
    <cellStyle name="계산 2 2 2 9" xfId="1521" xr:uid="{FA5C4E98-08CE-4EFE-91A1-7B62514CD60E}"/>
    <cellStyle name="계산 2 2 2 9 2" xfId="1522" xr:uid="{D53B5FA4-D823-48DD-8097-1B3B084AE0CF}"/>
    <cellStyle name="계산 2 2 3" xfId="1523" xr:uid="{AFA29721-D9CE-4CAD-97DC-4B73124F4A72}"/>
    <cellStyle name="계산 2 2 3 10" xfId="1524" xr:uid="{1A243F11-24DF-4C2D-8E5E-7EBC2013FE02}"/>
    <cellStyle name="계산 2 2 3 2" xfId="1525" xr:uid="{292B2011-3AE2-4E67-90AC-8BA066523C7C}"/>
    <cellStyle name="계산 2 2 3 2 2" xfId="1526" xr:uid="{0867979F-E566-4670-82C3-5A0D41088F56}"/>
    <cellStyle name="계산 2 2 3 3" xfId="1527" xr:uid="{2AE16319-31D3-411B-8FE5-E13841C8F7D8}"/>
    <cellStyle name="계산 2 2 3 3 2" xfId="1528" xr:uid="{F9F64066-5F6C-42E5-BFBA-FB5D75D5133D}"/>
    <cellStyle name="계산 2 2 3 4" xfId="1529" xr:uid="{2F430F28-9448-4F0B-83B5-FE9939374BE4}"/>
    <cellStyle name="계산 2 2 3 4 2" xfId="1530" xr:uid="{64E5F501-7914-4880-A3AE-959724CF362B}"/>
    <cellStyle name="계산 2 2 3 5" xfId="1531" xr:uid="{5C776544-888B-4500-B33F-C6C5584656E1}"/>
    <cellStyle name="계산 2 2 3 5 2" xfId="1532" xr:uid="{411FC996-A65C-4904-95EA-9D110934725F}"/>
    <cellStyle name="계산 2 2 3 6" xfId="1533" xr:uid="{2C4A779B-2CF7-4F57-9AF8-62D92C6E746A}"/>
    <cellStyle name="계산 2 2 3 6 2" xfId="1534" xr:uid="{B5F99596-A490-4708-8C06-E57BD749C702}"/>
    <cellStyle name="계산 2 2 3 7" xfId="1535" xr:uid="{43D20F53-75F8-473B-818E-BCC855471A98}"/>
    <cellStyle name="계산 2 2 3 7 2" xfId="1536" xr:uid="{BD1C0ECB-B278-4A11-A9AF-2598F1BC176C}"/>
    <cellStyle name="계산 2 2 3 8" xfId="1537" xr:uid="{57F4DF1C-D1E4-4B4D-95F2-AC44A22C61B2}"/>
    <cellStyle name="계산 2 2 3 8 2" xfId="1538" xr:uid="{4145564F-1ACD-40F4-AE60-F3D8EDCF0F7E}"/>
    <cellStyle name="계산 2 2 3 9" xfId="1539" xr:uid="{C132BC84-2013-42D5-B290-3611E2CCA298}"/>
    <cellStyle name="계산 2 2 3 9 2" xfId="1540" xr:uid="{C3A89398-D297-4242-B178-9FC83FCBEDD2}"/>
    <cellStyle name="계산 2 2 4" xfId="1541" xr:uid="{030E6321-8BD1-45DD-B223-3D048F5069CD}"/>
    <cellStyle name="계산 2 2 4 2" xfId="1542" xr:uid="{68053CF1-0452-493F-AD58-B23FBFA0A47C}"/>
    <cellStyle name="계산 2 2 5" xfId="1543" xr:uid="{7DBE6356-B849-40A5-94E3-C58551919351}"/>
    <cellStyle name="계산 2 2 5 2" xfId="1544" xr:uid="{CC3CD9C8-5D34-4A4A-BD0B-108755DB7338}"/>
    <cellStyle name="계산 2 2 6" xfId="1545" xr:uid="{4AF0D169-8527-4CDB-9CF4-CC5B042CB035}"/>
    <cellStyle name="계산 2 2 6 2" xfId="1546" xr:uid="{A604607C-8874-4DB4-9735-1DE2284B8453}"/>
    <cellStyle name="계산 2 2 7" xfId="1547" xr:uid="{A1FED6F0-E4FA-48C8-8C83-13CEC4E4BCE5}"/>
    <cellStyle name="계산 2 2 7 2" xfId="1548" xr:uid="{01AE43C3-0D22-4ADB-B8C5-70D37FB9551E}"/>
    <cellStyle name="계산 2 2 8" xfId="1549" xr:uid="{2C5454DE-4BB0-49D9-A2EF-D99D8C3DFFD2}"/>
    <cellStyle name="계산 2 2 8 2" xfId="1550" xr:uid="{7FA9E974-DEE0-451B-B832-2A753B4F5A31}"/>
    <cellStyle name="계산 2 2 9" xfId="1551" xr:uid="{1B5DA30C-E5A7-4CBD-9814-5489258444FF}"/>
    <cellStyle name="계산 2 2 9 2" xfId="1552" xr:uid="{D25BB4A4-D0CD-4270-9EEC-922A9F6D8649}"/>
    <cellStyle name="계산 2 3" xfId="1553" xr:uid="{2084AA4D-859F-4854-B08C-E38EE61BF930}"/>
    <cellStyle name="계산 2 3 10" xfId="1554" xr:uid="{2B665852-7B0D-4D43-A0EF-0A3607551D3F}"/>
    <cellStyle name="계산 2 3 10 2" xfId="1555" xr:uid="{8F3F048F-997B-458B-BE37-DA6B8BF9A1A5}"/>
    <cellStyle name="계산 2 3 2" xfId="1556" xr:uid="{1410D3F4-BEBC-4D44-81B8-6949AD7F9C6F}"/>
    <cellStyle name="계산 2 3 2 2" xfId="1557" xr:uid="{DDB6C1A9-F727-4BE6-927A-0F8351CCFC5B}"/>
    <cellStyle name="계산 2 3 3" xfId="1558" xr:uid="{2DEE5AE6-3C10-4FDE-ABD4-AF113AEA4D07}"/>
    <cellStyle name="계산 2 3 3 2" xfId="1559" xr:uid="{B9892D1E-78E0-4E40-B645-FFA9F679A637}"/>
    <cellStyle name="계산 2 3 4" xfId="1560" xr:uid="{9D4A916B-0CB4-4E8A-994A-D6E9E57A6192}"/>
    <cellStyle name="계산 2 3 4 2" xfId="1561" xr:uid="{33DD824C-6102-4E61-9C50-62FF1579B09B}"/>
    <cellStyle name="계산 2 3 5" xfId="1562" xr:uid="{D77C7081-D67A-42D3-A858-F566ED40D581}"/>
    <cellStyle name="계산 2 3 5 2" xfId="1563" xr:uid="{FAB0485D-E10B-42B8-A222-E25706703D9D}"/>
    <cellStyle name="계산 2 3 6" xfId="1564" xr:uid="{2A1E0963-F92D-46D2-A490-B35D8F4ECE69}"/>
    <cellStyle name="계산 2 3 6 2" xfId="1565" xr:uid="{A21DA3F1-3738-42CC-90A6-2554DB0EB185}"/>
    <cellStyle name="계산 2 3 7" xfId="1566" xr:uid="{1A064342-4572-4306-B34B-F90BC61C4106}"/>
    <cellStyle name="계산 2 3 7 2" xfId="1567" xr:uid="{16B7200E-79B8-4944-AF76-EAF93DA61FBC}"/>
    <cellStyle name="계산 2 3 8" xfId="1568" xr:uid="{B169E885-C24A-40A5-A479-D1CA430A3734}"/>
    <cellStyle name="계산 2 3 8 2" xfId="1569" xr:uid="{5B169F8B-67F4-49A1-9ADD-74BBCB4AAD4A}"/>
    <cellStyle name="계산 2 3 9" xfId="1570" xr:uid="{B6A06D23-B5AA-46B7-A7F1-7613C7A2589D}"/>
    <cellStyle name="계산 2 3 9 2" xfId="1571" xr:uid="{B407898F-6C3F-42CF-BB2C-1B120471512B}"/>
    <cellStyle name="계산 2 4" xfId="1572" xr:uid="{581E8037-3622-46B2-87CD-A8F3375AC6A8}"/>
    <cellStyle name="계산 2 4 10" xfId="1573" xr:uid="{4CA99423-84B4-41CA-85E0-D73DD76BC343}"/>
    <cellStyle name="계산 2 4 10 2" xfId="1574" xr:uid="{ED4484CD-52D7-48F0-8977-C2939CE1D17D}"/>
    <cellStyle name="계산 2 4 2" xfId="1575" xr:uid="{212FAFD3-1660-4EE6-9194-7EA0C6614EAA}"/>
    <cellStyle name="계산 2 4 2 2" xfId="1576" xr:uid="{4F7F81CC-9A05-4FF9-B427-3111BE61CDD7}"/>
    <cellStyle name="계산 2 4 3" xfId="1577" xr:uid="{D03B2613-810D-403C-8805-0DB53B3FBD31}"/>
    <cellStyle name="계산 2 4 3 2" xfId="1578" xr:uid="{EBB52EB2-D815-4136-9983-C4845EB573AB}"/>
    <cellStyle name="계산 2 4 4" xfId="1579" xr:uid="{1E66B036-7C71-4395-850D-03CBD50B67EC}"/>
    <cellStyle name="계산 2 4 4 2" xfId="1580" xr:uid="{AEA9BAF5-5415-4EE2-AE4B-11083CE4604F}"/>
    <cellStyle name="계산 2 4 5" xfId="1581" xr:uid="{58592D25-2A4B-4BD2-AF71-DE7D052B1BFC}"/>
    <cellStyle name="계산 2 4 5 2" xfId="1582" xr:uid="{45A55E67-C0D4-4F67-A38D-4E214F1E9E5B}"/>
    <cellStyle name="계산 2 4 6" xfId="1583" xr:uid="{2BC9DEBA-68EF-4624-B6CE-A5B96C454FAB}"/>
    <cellStyle name="계산 2 4 6 2" xfId="1584" xr:uid="{571433CB-33FD-47CC-BD59-296F55C2632C}"/>
    <cellStyle name="계산 2 4 7" xfId="1585" xr:uid="{E0D1B12E-52E6-499D-B467-536738F685AA}"/>
    <cellStyle name="계산 2 4 7 2" xfId="1586" xr:uid="{15083914-841A-4A29-9C63-BFB62DB82330}"/>
    <cellStyle name="계산 2 4 8" xfId="1587" xr:uid="{90720F01-2FEF-4B7A-AC38-2806A5DF1073}"/>
    <cellStyle name="계산 2 4 8 2" xfId="1588" xr:uid="{3A54CC54-7A6C-42BD-916E-AFCBA7650956}"/>
    <cellStyle name="계산 2 4 9" xfId="1589" xr:uid="{02F60213-7E93-4C45-B8FB-A6E101F5B8AF}"/>
    <cellStyle name="계산 2 4 9 2" xfId="1590" xr:uid="{257BF971-49E8-497F-8D1A-C3F6FD348B49}"/>
    <cellStyle name="계산 2 5" xfId="1591" xr:uid="{0A48833E-7EBD-47BC-9353-DE411232CD68}"/>
    <cellStyle name="계산 2 5 2" xfId="1592" xr:uid="{65D68745-17DE-4059-B41C-CDC0C18BA64D}"/>
    <cellStyle name="계산 2 5 2 2" xfId="1593" xr:uid="{ECCB53AA-2631-463D-A8A8-2A54F2B82594}"/>
    <cellStyle name="계산 2 6" xfId="1594" xr:uid="{914F9F81-AD41-4D8C-8EC4-93DB08B9E0F6}"/>
    <cellStyle name="계산 2 6 2" xfId="1595" xr:uid="{F1B91269-20E9-4E18-80BD-2079124A988B}"/>
    <cellStyle name="계산 2 6 3" xfId="1596" xr:uid="{10EA7824-416E-401B-BC88-EA610EFEB47B}"/>
    <cellStyle name="계산 2 7" xfId="1597" xr:uid="{2C565D16-7CF0-4D3F-BC5D-5504BFD328ED}"/>
    <cellStyle name="계산 2 8" xfId="1598" xr:uid="{AFD55C44-A766-4536-A3FD-BD511F639EDB}"/>
    <cellStyle name="계산 2 9" xfId="1599" xr:uid="{1E87DA1A-6BF5-4B11-A973-DAE308DB6E94}"/>
    <cellStyle name="계산 20" xfId="1600" xr:uid="{79D30321-6B21-440A-915F-BBC9141AB2D9}"/>
    <cellStyle name="계산 21" xfId="1601" xr:uid="{17C3ECB1-21C3-440F-9885-F7963F5E8646}"/>
    <cellStyle name="계산 22" xfId="1602" xr:uid="{01E54E8B-BCCD-4CCE-9EAA-B3872D7A2765}"/>
    <cellStyle name="계산 23" xfId="1603" xr:uid="{48151BB0-7C4A-4E70-BAC7-C6A56A544B44}"/>
    <cellStyle name="계산 24" xfId="1604" xr:uid="{D7A7873C-05C2-496D-9F22-E968C23621EA}"/>
    <cellStyle name="계산 25" xfId="1605" xr:uid="{49650676-AB43-4A10-A071-46332C4C95AF}"/>
    <cellStyle name="계산 26" xfId="1606" xr:uid="{24FE019A-6D23-44CD-BD67-5D6B507B9140}"/>
    <cellStyle name="계산 27" xfId="1607" xr:uid="{EBBCB2A3-2264-4468-B680-77529A0041AF}"/>
    <cellStyle name="계산 28" xfId="1608" xr:uid="{6ADAB97B-064B-4883-A83C-8CDFB396AD97}"/>
    <cellStyle name="계산 29" xfId="1609" xr:uid="{5B41C78D-0A48-4678-9B3C-A5F298C2E6E1}"/>
    <cellStyle name="계산 3" xfId="1610" xr:uid="{C1E0A1EE-F37F-4456-89A7-48926AFD17A0}"/>
    <cellStyle name="계산 3 2" xfId="1611" xr:uid="{C1BB96C3-2A60-46E8-823B-5013C8CFCA47}"/>
    <cellStyle name="계산 30" xfId="1612" xr:uid="{F7117E52-1D16-4B26-891E-E5B8CA25D885}"/>
    <cellStyle name="계산 31" xfId="1613" xr:uid="{7B1DBAF8-4D64-4758-BB38-5D85BB1BA3DC}"/>
    <cellStyle name="계산 32" xfId="1614" xr:uid="{88FCCF35-A784-43EA-9CED-5CF1EB5BAAF1}"/>
    <cellStyle name="계산 4" xfId="1615" xr:uid="{B5B04D4A-84E2-413F-8B10-99E47A990604}"/>
    <cellStyle name="계산 5" xfId="1616" xr:uid="{04F48825-BFD4-4484-8F86-C23C38FA7353}"/>
    <cellStyle name="계산 6" xfId="1617" xr:uid="{74DC4798-BAAC-4E66-A401-C19D78B39DF1}"/>
    <cellStyle name="계산 7" xfId="1618" xr:uid="{C5FDA33A-7BAE-4A4E-9C5C-A1E0CF52F6AD}"/>
    <cellStyle name="계산 8" xfId="1619" xr:uid="{123AEE65-6267-43BB-AE09-3A4D311486D5}"/>
    <cellStyle name="계산 9" xfId="1620" xr:uid="{2FD5DE09-355F-4A47-9AEF-94D022B99770}"/>
    <cellStyle name="나쁨" xfId="7" builtinId="27" customBuiltin="1"/>
    <cellStyle name="나쁨 10" xfId="1621" xr:uid="{3A0181DD-156F-404B-9C08-DB2C45A7A75C}"/>
    <cellStyle name="나쁨 11" xfId="1622" xr:uid="{4B833572-502A-4835-874A-AD6F1C847964}"/>
    <cellStyle name="나쁨 12" xfId="1623" xr:uid="{6E702945-4F0C-4F84-B712-64EC34AA56D9}"/>
    <cellStyle name="나쁨 13" xfId="1624" xr:uid="{1DADC3A8-6021-4534-B7B6-A37FEEED9D89}"/>
    <cellStyle name="나쁨 14" xfId="1625" xr:uid="{16E4921C-DA8D-41DC-9CE4-0C9E75BB31D8}"/>
    <cellStyle name="나쁨 15" xfId="1626" xr:uid="{70BD1BA4-F451-450D-8AC6-BFA693B1C6F1}"/>
    <cellStyle name="나쁨 16" xfId="1627" xr:uid="{B04E1F1E-432E-4FD0-B70F-632F81B6AF2C}"/>
    <cellStyle name="나쁨 17" xfId="1628" xr:uid="{19522D63-715B-4541-9212-B9D4A145ECF6}"/>
    <cellStyle name="나쁨 18" xfId="1629" xr:uid="{877DAF96-D779-48EB-ABAE-EBD25E2FD25B}"/>
    <cellStyle name="나쁨 19" xfId="1630" xr:uid="{A736196E-0D25-4D34-AB5D-C087D594870B}"/>
    <cellStyle name="나쁨 2" xfId="1631" xr:uid="{17B5991F-0C79-4C76-8694-80D58388354D}"/>
    <cellStyle name="나쁨 2 10" xfId="1632" xr:uid="{D2088859-AE3D-4E2C-854F-84415EC4A90A}"/>
    <cellStyle name="나쁨 2 11" xfId="1633" xr:uid="{47B879DB-AA91-41DF-831B-53533F16F4D1}"/>
    <cellStyle name="나쁨 2 12" xfId="1634" xr:uid="{B8204FE4-3A2C-4D17-8E73-F09D80054459}"/>
    <cellStyle name="나쁨 2 2" xfId="1635" xr:uid="{2CF4E211-363C-467E-A2A6-FE6413FB812F}"/>
    <cellStyle name="나쁨 2 2 2" xfId="1636" xr:uid="{2D10CF01-E8EB-4F06-A138-4882695BAB17}"/>
    <cellStyle name="나쁨 2 2 3" xfId="1637" xr:uid="{37F23797-AF3C-48A0-BD94-A53BABB5FD8F}"/>
    <cellStyle name="나쁨 2 3" xfId="1638" xr:uid="{F7C182E5-5DCA-4874-BF2A-54697A85BF7C}"/>
    <cellStyle name="나쁨 2 4" xfId="1639" xr:uid="{23F52A53-6B8B-4710-BFE1-8BEEA12DA9F2}"/>
    <cellStyle name="나쁨 2 5" xfId="1640" xr:uid="{836998B3-4698-4B8E-A482-78ABDA23C3C0}"/>
    <cellStyle name="나쁨 2 6" xfId="1641" xr:uid="{0AD68CCC-6038-4F1C-BEBF-818B800BEE65}"/>
    <cellStyle name="나쁨 2 7" xfId="1642" xr:uid="{478DFA13-0E7E-491A-B3D2-BC733F56C236}"/>
    <cellStyle name="나쁨 2 8" xfId="1643" xr:uid="{49630059-6D63-441D-AB6B-3974B1B0BCEF}"/>
    <cellStyle name="나쁨 2 9" xfId="1644" xr:uid="{41E9707E-F29C-4677-A099-B99A6A660DB0}"/>
    <cellStyle name="나쁨 20" xfId="1645" xr:uid="{60A35D37-2C6B-491A-B2CB-CB6C74834918}"/>
    <cellStyle name="나쁨 21" xfId="1646" xr:uid="{5BE693FD-033E-4B52-B415-E430777FDBA3}"/>
    <cellStyle name="나쁨 22" xfId="1647" xr:uid="{30AC4E55-55C7-4355-8841-F25AA2E182AD}"/>
    <cellStyle name="나쁨 23" xfId="1648" xr:uid="{A114A331-9FB0-4CEE-97A0-42E30B96E349}"/>
    <cellStyle name="나쁨 24" xfId="1649" xr:uid="{4E003D4C-73EA-4F8D-A622-67BC19B198B7}"/>
    <cellStyle name="나쁨 25" xfId="1650" xr:uid="{2BF512BC-776C-4402-B620-8A2FE85D86E3}"/>
    <cellStyle name="나쁨 26" xfId="1651" xr:uid="{5BA38159-A1E5-45E3-86EC-D068273857B3}"/>
    <cellStyle name="나쁨 27" xfId="1652" xr:uid="{7F48D319-8AB0-4757-AA7D-31EC9575D1C9}"/>
    <cellStyle name="나쁨 28" xfId="1653" xr:uid="{08EAC0B8-9319-4657-BF3A-2C4CF519BD82}"/>
    <cellStyle name="나쁨 29" xfId="1654" xr:uid="{8D68096E-79E1-4631-9495-2AD64D078E3C}"/>
    <cellStyle name="나쁨 3" xfId="1655" xr:uid="{D84504D8-F000-4F09-A5E2-F84B185A6A8A}"/>
    <cellStyle name="나쁨 3 2" xfId="1656" xr:uid="{690E6053-136C-49AE-B3CB-5C62B201B43F}"/>
    <cellStyle name="나쁨 30" xfId="1657" xr:uid="{F0E77F34-C65A-4BFE-A313-53C67F09241B}"/>
    <cellStyle name="나쁨 31" xfId="1658" xr:uid="{9E23145E-2BAE-400B-B9FF-E88F2FC6AFF9}"/>
    <cellStyle name="나쁨 32" xfId="1659" xr:uid="{CAC09C7B-A8DF-4469-9BB2-0CDE3FAC2A3B}"/>
    <cellStyle name="나쁨 4" xfId="1660" xr:uid="{F4520BD5-CA23-4607-A368-FB00166EA2D0}"/>
    <cellStyle name="나쁨 5" xfId="1661" xr:uid="{A4F0BD67-E54C-4D82-9CBB-8B8EB6A8C078}"/>
    <cellStyle name="나쁨 6" xfId="1662" xr:uid="{8FE80949-053F-4A5C-9BE1-444A17283BC4}"/>
    <cellStyle name="나쁨 7" xfId="1663" xr:uid="{0215DC26-2384-4D1F-8524-33152FBAA1BC}"/>
    <cellStyle name="나쁨 8" xfId="1664" xr:uid="{D8354DA2-BD90-499B-8193-E596E73850A9}"/>
    <cellStyle name="나쁨 9" xfId="1665" xr:uid="{0E6A874F-0E4D-4E0F-BC1F-532EBC668D4B}"/>
    <cellStyle name="똿뗦먛귟 [0.00]_PRODUCT DETAIL Q1" xfId="1666" xr:uid="{6053F843-89C4-4A04-BD23-C25636923BBA}"/>
    <cellStyle name="똿뗦먛귟_PRODUCT DETAIL Q1" xfId="1667" xr:uid="{06DFAC15-0101-4C81-ACE9-E11505E2FFCE}"/>
    <cellStyle name="메모" xfId="15" builtinId="10" customBuiltin="1"/>
    <cellStyle name="메모 10" xfId="1668" xr:uid="{AFA9BB3B-22D7-4482-B6A1-245464F475EB}"/>
    <cellStyle name="메모 11" xfId="1669" xr:uid="{0CAFC694-312A-4077-BF38-BB14D0188901}"/>
    <cellStyle name="메모 12" xfId="1670" xr:uid="{D861B62A-DD26-41CE-B249-C029E9DE49C8}"/>
    <cellStyle name="메모 13" xfId="1671" xr:uid="{6E251C65-637D-4A27-8677-3848C06ACAB7}"/>
    <cellStyle name="메모 14" xfId="1672" xr:uid="{8BA388D9-66A3-4D5B-A514-57003EF89983}"/>
    <cellStyle name="메모 15" xfId="1673" xr:uid="{2293227C-FAD2-412C-B90F-15F896B95DFD}"/>
    <cellStyle name="메모 16" xfId="1674" xr:uid="{5BEE8BE8-7F96-4FD9-8AB1-965439369932}"/>
    <cellStyle name="메모 17" xfId="1675" xr:uid="{F8C0329F-DE2D-46CA-A9BF-4BDA271455FB}"/>
    <cellStyle name="메모 18" xfId="1676" xr:uid="{458E68CE-DC4A-4BDD-9410-1FD64B2E2F36}"/>
    <cellStyle name="메모 19" xfId="1677" xr:uid="{206F9CBC-1671-4B2F-B93A-2FD9C3A2D106}"/>
    <cellStyle name="메모 2" xfId="1678" xr:uid="{152E80EC-2560-49F9-88DF-76CBFF8B8A86}"/>
    <cellStyle name="메모 2 10" xfId="1679" xr:uid="{DCEBC607-03D0-4E63-B994-65FB1BBA9AB3}"/>
    <cellStyle name="메모 2 11" xfId="1680" xr:uid="{BFF771AB-B758-4939-8ED4-9FC68EB6A8B4}"/>
    <cellStyle name="메모 2 12" xfId="1681" xr:uid="{D3A97B6D-6196-43C5-BD10-C64527253322}"/>
    <cellStyle name="메모 2 2" xfId="1682" xr:uid="{6294043D-AA4D-4D05-A8ED-97339251AC5F}"/>
    <cellStyle name="메모 2 2 10" xfId="1683" xr:uid="{EDBB2A03-FD46-4AE4-B298-AFD3F7DA24FD}"/>
    <cellStyle name="메모 2 2 11" xfId="1684" xr:uid="{302B26BF-81BE-43BB-8E51-B1A8684123AD}"/>
    <cellStyle name="메모 2 2 12" xfId="1685" xr:uid="{3A094F60-B487-40B1-9221-836E401C30BA}"/>
    <cellStyle name="메모 2 2 2" xfId="1686" xr:uid="{17D70527-9DF5-4511-9CB0-0D0705085A81}"/>
    <cellStyle name="메모 2 2 2 2" xfId="1687" xr:uid="{88177497-867D-48E4-8629-666A978BA9E8}"/>
    <cellStyle name="메모 2 2 2 3" xfId="1688" xr:uid="{C44E6A3F-F8C0-43BD-A5BD-6462C0BC26BC}"/>
    <cellStyle name="메모 2 2 2 4" xfId="1689" xr:uid="{FEE71AEB-E28E-4064-9A83-2F72B7170C7A}"/>
    <cellStyle name="메모 2 2 2 5" xfId="1690" xr:uid="{EE446B43-1D40-4955-B5DA-6931B0C20DBD}"/>
    <cellStyle name="메모 2 2 2 6" xfId="1691" xr:uid="{4B86773A-2862-4700-BA36-CFE4CA2101B9}"/>
    <cellStyle name="메모 2 2 2 7" xfId="1692" xr:uid="{C9E97F76-39C9-400D-8DF0-85E9CFEBE7DA}"/>
    <cellStyle name="메모 2 2 2 8" xfId="1693" xr:uid="{AC7F6516-F47C-451F-BE0B-B2100D35B438}"/>
    <cellStyle name="메모 2 2 2 9" xfId="1694" xr:uid="{E97C4497-4AB8-4451-AF1F-66CDA9C4E348}"/>
    <cellStyle name="메모 2 2 3" xfId="1695" xr:uid="{B2F549A4-4840-4CE4-9292-C525FE30E17E}"/>
    <cellStyle name="메모 2 2 3 2" xfId="1696" xr:uid="{14F7E50E-149D-4993-8246-589236197DB3}"/>
    <cellStyle name="메모 2 2 3 3" xfId="1697" xr:uid="{5268BF70-0030-4DD3-9C6D-7C14CC2558B4}"/>
    <cellStyle name="메모 2 2 3 4" xfId="1698" xr:uid="{5826A3A6-AC91-49FA-AA17-86893D1A56D2}"/>
    <cellStyle name="메모 2 2 3 5" xfId="1699" xr:uid="{28C19766-9933-45A3-856A-D4F98EB32423}"/>
    <cellStyle name="메모 2 2 3 6" xfId="1700" xr:uid="{19DB99E2-50E4-4E7D-9219-981B56CF5871}"/>
    <cellStyle name="메모 2 2 3 7" xfId="1701" xr:uid="{5E4BFCEF-8EEA-492C-B12B-8F4780918935}"/>
    <cellStyle name="메모 2 2 3 8" xfId="1702" xr:uid="{FF199AD9-7D7E-4ECE-BAAA-10FA41A674E1}"/>
    <cellStyle name="메모 2 2 3 9" xfId="1703" xr:uid="{DA6D01D7-AC27-4D16-9DF9-18C69C1225D6}"/>
    <cellStyle name="메모 2 2 4" xfId="1704" xr:uid="{0B451B1F-5A36-452B-A94B-4A13A022811A}"/>
    <cellStyle name="메모 2 2 5" xfId="1705" xr:uid="{2F3CAE18-676E-40E3-AA86-0F835DAEBFF0}"/>
    <cellStyle name="메모 2 2 6" xfId="1706" xr:uid="{19466D67-2D94-4328-B5B8-2EDB31170A3D}"/>
    <cellStyle name="메모 2 2 7" xfId="1707" xr:uid="{855713CB-CDCE-4C9B-8B6A-85433935312C}"/>
    <cellStyle name="메모 2 2 8" xfId="1708" xr:uid="{F4850FF3-32DD-4870-8EAA-C173BC0DEC76}"/>
    <cellStyle name="메모 2 2 9" xfId="1709" xr:uid="{F72FC361-B613-4E0D-BD21-D50821C07A7D}"/>
    <cellStyle name="메모 2 3" xfId="1710" xr:uid="{71D74D0A-8DB7-417B-AF43-C38B169E426C}"/>
    <cellStyle name="메모 2 3 10" xfId="1711" xr:uid="{9F53C0A6-78FA-4E94-9E00-6976D0ACCEF9}"/>
    <cellStyle name="메모 2 3 2" xfId="1712" xr:uid="{2AB8230A-3E7A-44FF-A261-46A95F8FCCFD}"/>
    <cellStyle name="메모 2 3 3" xfId="1713" xr:uid="{AADCF2F2-3801-4F90-9D7B-F8179B7319B8}"/>
    <cellStyle name="메모 2 3 4" xfId="1714" xr:uid="{AB8C23DF-9A78-41CF-AFED-5CA0594FB8D9}"/>
    <cellStyle name="메모 2 3 5" xfId="1715" xr:uid="{672150A1-9097-4331-9DE3-F0B5F9E89AD7}"/>
    <cellStyle name="메모 2 3 6" xfId="1716" xr:uid="{263FE557-5C7D-4852-B2FE-93250FBFEBD5}"/>
    <cellStyle name="메모 2 3 7" xfId="1717" xr:uid="{972B0648-0725-46EB-9F39-C7893CF6945C}"/>
    <cellStyle name="메모 2 3 8" xfId="1718" xr:uid="{F0731F53-AC24-4ED2-B535-BD60DA7BE581}"/>
    <cellStyle name="메모 2 3 9" xfId="1719" xr:uid="{316CE1A6-70BE-4EA5-9B0C-3A251854A7CE}"/>
    <cellStyle name="메모 2 4" xfId="1720" xr:uid="{D6919327-08B9-4FBA-8180-D0B8ECA5AB7E}"/>
    <cellStyle name="메모 2 4 10" xfId="1721" xr:uid="{9B74700C-BCE0-4567-AB0C-75BF469FA411}"/>
    <cellStyle name="메모 2 4 2" xfId="1722" xr:uid="{D9FBBBF7-2F88-4F4B-936D-094DAE39E4F6}"/>
    <cellStyle name="메모 2 4 3" xfId="1723" xr:uid="{DC99D03C-F011-4F83-BCE5-CED03DCB5611}"/>
    <cellStyle name="메모 2 4 4" xfId="1724" xr:uid="{AFA3C1F8-9C4B-4D0D-A500-D7F0660E7CF6}"/>
    <cellStyle name="메모 2 4 5" xfId="1725" xr:uid="{C32A0AA9-9E73-443F-B03F-924E02E1FAF4}"/>
    <cellStyle name="메모 2 4 6" xfId="1726" xr:uid="{5C90F8FD-635D-4489-9319-46AC31248F15}"/>
    <cellStyle name="메모 2 4 7" xfId="1727" xr:uid="{3845F96B-0753-40AB-BAD2-E985BDF61960}"/>
    <cellStyle name="메모 2 4 8" xfId="1728" xr:uid="{BDB91794-1116-4509-918E-A50769750C8D}"/>
    <cellStyle name="메모 2 4 9" xfId="1729" xr:uid="{7AEF8AA8-7C9C-4547-B2AB-DEFA2A8F96CA}"/>
    <cellStyle name="메모 2 5" xfId="1730" xr:uid="{83D28AAC-9011-4BEA-B221-DCE09D2859B0}"/>
    <cellStyle name="메모 2 5 2" xfId="1731" xr:uid="{3C53EDF6-EEB3-410B-9E8A-475BA0486FD7}"/>
    <cellStyle name="메모 2 6" xfId="1732" xr:uid="{920A5841-9D25-456F-B50B-78BC0B774725}"/>
    <cellStyle name="메모 2 6 2" xfId="1733" xr:uid="{FFF8F306-73E3-4A74-997D-9E7EF22725B9}"/>
    <cellStyle name="메모 2 7" xfId="1734" xr:uid="{92D70459-09AA-4C25-BB56-D56E503F3CEB}"/>
    <cellStyle name="메모 2 8" xfId="1735" xr:uid="{363AE54B-2D85-40EA-9B10-F62E0B538422}"/>
    <cellStyle name="메모 2 9" xfId="1736" xr:uid="{678AE188-9F15-445F-83A3-FE12B5AA9F98}"/>
    <cellStyle name="메모 20" xfId="1737" xr:uid="{51E2BD24-A451-4DB1-8DE2-A69A0993A127}"/>
    <cellStyle name="메모 21" xfId="1738" xr:uid="{61159518-1974-4571-B5FB-3A54685FBB59}"/>
    <cellStyle name="메모 22" xfId="1739" xr:uid="{D883AC53-3757-4720-8884-21E69AEA1F33}"/>
    <cellStyle name="메모 23" xfId="1740" xr:uid="{E3207163-2C79-4D19-B37C-8C2C8B0D3B2D}"/>
    <cellStyle name="메모 24" xfId="1741" xr:uid="{74A9B34B-D259-4B7F-ABBA-F115B8903F8E}"/>
    <cellStyle name="메모 25" xfId="1742" xr:uid="{CB7B29AA-0392-49C0-9DDD-A84DA989CE3F}"/>
    <cellStyle name="메모 26" xfId="1743" xr:uid="{E6932A7D-CD93-440B-ACC8-B92AECA2653B}"/>
    <cellStyle name="메모 27" xfId="1744" xr:uid="{A95F2021-DC9A-464D-8A13-AE29A434A2A5}"/>
    <cellStyle name="메모 28" xfId="1745" xr:uid="{E6010947-CC58-47D0-8EE7-721CF7E62436}"/>
    <cellStyle name="메모 29" xfId="1746" xr:uid="{B46CA289-450F-43E3-933D-C717576D75CF}"/>
    <cellStyle name="메모 3" xfId="1747" xr:uid="{F4848178-FE46-45BD-8877-17232997A54A}"/>
    <cellStyle name="메모 3 2" xfId="1748" xr:uid="{721CE4FD-1CBE-4CBD-B06A-7DB13C888DDC}"/>
    <cellStyle name="메모 30" xfId="1749" xr:uid="{804639C6-2270-43DB-AEEB-F8A78B8EC74C}"/>
    <cellStyle name="메모 31" xfId="1750" xr:uid="{70696DFC-2E84-4FDC-BAF8-1825E163EE35}"/>
    <cellStyle name="메모 32" xfId="1751" xr:uid="{63AC6A2F-A799-499C-AD89-BD7D498306EF}"/>
    <cellStyle name="메모 4" xfId="1752" xr:uid="{3C627166-5272-40C8-816A-C7AFFE3CA52E}"/>
    <cellStyle name="메모 5" xfId="1753" xr:uid="{E4AD4A2C-BD6D-4484-87F0-027D22A16BE8}"/>
    <cellStyle name="메모 6" xfId="1754" xr:uid="{284C406B-41E6-4639-A14B-A44647636802}"/>
    <cellStyle name="메모 7" xfId="1755" xr:uid="{43F7C304-7074-4E61-B4E8-9BDF49961AD3}"/>
    <cellStyle name="메모 8" xfId="1756" xr:uid="{09ED9DF6-0D09-4291-A175-B768AA23D846}"/>
    <cellStyle name="메모 9" xfId="1757" xr:uid="{B6F237A3-D6AA-4A4E-BEB7-C98369F565FE}"/>
    <cellStyle name="믅됞 [0.00]_PRODUCT DETAIL Q1" xfId="1758" xr:uid="{04CE77CA-F2E3-48EC-A1C4-C0CD41451B68}"/>
    <cellStyle name="믅됞_PRODUCT DETAIL Q1" xfId="1759" xr:uid="{6434E964-AB32-446C-B2B8-86C8A8CA11D7}"/>
    <cellStyle name="백분율 2" xfId="1760" xr:uid="{7CE69661-5E98-45D4-8869-A169F26FC7F4}"/>
    <cellStyle name="백분율 2 2" xfId="1761" xr:uid="{201AA22E-374A-4EA0-B6E2-BA997FF68743}"/>
    <cellStyle name="백분율 2 2 2" xfId="1762" xr:uid="{9CAC5A2F-9682-4C31-8AD1-46770633C9A7}"/>
    <cellStyle name="백분율 2 3" xfId="1763" xr:uid="{5D62E23E-D452-4FF8-8F0E-D08E5A051D83}"/>
    <cellStyle name="백분율 3" xfId="1764" xr:uid="{2D067281-CBE9-4C66-AADD-C55B8307AB42}"/>
    <cellStyle name="백분율 3 2" xfId="1765" xr:uid="{3B981CF0-84FF-4C96-9D8D-0E947A2C7157}"/>
    <cellStyle name="백분율 3 2 2" xfId="1766" xr:uid="{36A4E19A-7803-44D9-84B7-686DBC96133D}"/>
    <cellStyle name="백분율 3 2 3" xfId="1767" xr:uid="{CF3D149C-ACBA-4C53-9CD9-9DDE81DBD9B8}"/>
    <cellStyle name="백분율 3 2 4" xfId="1768" xr:uid="{FC314D2B-E8DE-4DD0-BD03-00415CC87011}"/>
    <cellStyle name="백분율 3 3" xfId="1769" xr:uid="{C4CF851A-1CF2-4EAF-A9B5-4FBF933B5470}"/>
    <cellStyle name="백분율 3 4" xfId="1770" xr:uid="{2ADCFFB9-5903-4766-87A7-C6D273D10C12}"/>
    <cellStyle name="백분율 3 5" xfId="1771" xr:uid="{544C4C4F-0335-4D54-9630-E394560D6E90}"/>
    <cellStyle name="백분율 3 6" xfId="1772" xr:uid="{AAA29487-ED22-4042-854B-29333A75D621}"/>
    <cellStyle name="백분율 4" xfId="1773" xr:uid="{D0177A92-2190-43BC-B185-249556CBDD8F}"/>
    <cellStyle name="백분율 4 2" xfId="1774" xr:uid="{C802125E-28F0-48A8-AF54-A234B7FB7DD2}"/>
    <cellStyle name="백분율 5" xfId="1775" xr:uid="{16B6CCD2-5BC0-4BDB-9BEC-A0ADC39FF0BF}"/>
    <cellStyle name="백분율 5 2" xfId="1776" xr:uid="{79DB82B7-A9EC-4087-880A-8CBBC74C432B}"/>
    <cellStyle name="보통" xfId="8" builtinId="28" customBuiltin="1"/>
    <cellStyle name="보통 10" xfId="1777" xr:uid="{6443A103-B82F-4C60-8E88-4D1472FD51DA}"/>
    <cellStyle name="보통 11" xfId="1778" xr:uid="{D3CFF9F6-BE11-409A-BC7B-C7D0568A2137}"/>
    <cellStyle name="보통 12" xfId="1779" xr:uid="{EBC2C826-1620-4743-A246-062A640DFE1A}"/>
    <cellStyle name="보통 13" xfId="1780" xr:uid="{2FA1327A-A259-4953-9EC3-C3FE6742B7D0}"/>
    <cellStyle name="보통 14" xfId="1781" xr:uid="{780242C4-DE9B-4668-9F6E-157C5B0B1544}"/>
    <cellStyle name="보통 15" xfId="1782" xr:uid="{E973525D-1031-4254-B9C7-DDC4286D5E0E}"/>
    <cellStyle name="보통 16" xfId="1783" xr:uid="{521EDDB6-78A9-4335-BD88-8CAAA60F401C}"/>
    <cellStyle name="보통 17" xfId="1784" xr:uid="{44DBF86D-764B-4BDA-9FDC-0D7205B4687F}"/>
    <cellStyle name="보통 18" xfId="1785" xr:uid="{F4218B2D-C160-49C5-8DB6-41FC23181080}"/>
    <cellStyle name="보통 19" xfId="1786" xr:uid="{375BB662-6C21-4614-94F5-36E98E2B2D62}"/>
    <cellStyle name="보통 2" xfId="1787" xr:uid="{04598EC9-FA69-4D78-A376-36871655A874}"/>
    <cellStyle name="보통 2 10" xfId="1788" xr:uid="{C0412F28-F597-4A9E-B805-B2362898DCB2}"/>
    <cellStyle name="보통 2 11" xfId="1789" xr:uid="{74B846A9-E2F4-451C-AF5F-36CD224BACCA}"/>
    <cellStyle name="보통 2 12" xfId="1790" xr:uid="{F5A7502D-933E-4C07-BD4F-C2B5EF695A4B}"/>
    <cellStyle name="보통 2 2" xfId="1791" xr:uid="{81079588-0BC3-494F-BED2-89954B584019}"/>
    <cellStyle name="보통 2 2 2" xfId="1792" xr:uid="{25AB60E8-30B1-4B60-973F-7BC6D326840C}"/>
    <cellStyle name="보통 2 2 3" xfId="1793" xr:uid="{3AC509FC-84B0-48D3-8DE1-D0FCAD3A18DA}"/>
    <cellStyle name="보통 2 3" xfId="1794" xr:uid="{DB0679E6-1AC4-47AF-BA99-0BC4DAF03473}"/>
    <cellStyle name="보통 2 4" xfId="1795" xr:uid="{304DB3C1-7059-4CA8-84F3-D549F2F001E6}"/>
    <cellStyle name="보통 2 5" xfId="1796" xr:uid="{46F2868E-F045-43D1-AC0A-C0196658CCD2}"/>
    <cellStyle name="보통 2 6" xfId="1797" xr:uid="{5840CE14-C713-4946-979A-74F3DCB673D9}"/>
    <cellStyle name="보통 2 7" xfId="1798" xr:uid="{2FC2F5B6-189C-4480-87BE-F91360A76205}"/>
    <cellStyle name="보통 2 8" xfId="1799" xr:uid="{EE970685-E17B-40C1-BF69-81B6A9F1788E}"/>
    <cellStyle name="보통 2 9" xfId="1800" xr:uid="{D6082891-D7F8-4AD0-A173-C6DAD07EA7E8}"/>
    <cellStyle name="보통 20" xfId="1801" xr:uid="{929B955A-7E04-4181-87B9-A1F0EA7B3F53}"/>
    <cellStyle name="보통 21" xfId="1802" xr:uid="{2CC7454E-330C-4D2D-98FB-68CA1CDDBCF0}"/>
    <cellStyle name="보통 22" xfId="1803" xr:uid="{07055626-F624-474E-8240-1FFFA43669C4}"/>
    <cellStyle name="보통 23" xfId="1804" xr:uid="{29554AA7-9E90-45A4-83B2-3C80AEDE919C}"/>
    <cellStyle name="보통 24" xfId="1805" xr:uid="{8CF73E88-4205-4B1A-8FF5-ECD350FFD276}"/>
    <cellStyle name="보통 25" xfId="1806" xr:uid="{25A3F2EA-1514-432E-A1C6-E4951A4D8550}"/>
    <cellStyle name="보통 26" xfId="1807" xr:uid="{EEB0192D-EBD4-43AD-9A9C-E5D58C60BCF8}"/>
    <cellStyle name="보통 27" xfId="1808" xr:uid="{67453A77-9992-4857-ABB0-C2FC6A4B9666}"/>
    <cellStyle name="보통 28" xfId="1809" xr:uid="{5F2912A1-4B7C-4CDA-A652-30C2D29DE344}"/>
    <cellStyle name="보통 29" xfId="1810" xr:uid="{6189D178-8D97-49FB-A86E-4D55C1373970}"/>
    <cellStyle name="보통 3" xfId="1811" xr:uid="{A924EFCF-E5A4-44E6-B2BD-425E6025C961}"/>
    <cellStyle name="보통 3 2" xfId="1812" xr:uid="{AC4CA0F1-E043-4FCD-93DF-A7B7542593CB}"/>
    <cellStyle name="보통 30" xfId="1813" xr:uid="{0EF86D35-3839-4F2B-A8AF-A5B9493D0B1F}"/>
    <cellStyle name="보통 31" xfId="1814" xr:uid="{99015BA1-9BFC-4346-9AEB-16825DC263F5}"/>
    <cellStyle name="보통 32" xfId="1815" xr:uid="{428966F5-D02C-4A3F-B294-707EAAA5EEB0}"/>
    <cellStyle name="보통 4" xfId="1816" xr:uid="{C5710CD1-6986-4A90-9521-F7981C0C8C99}"/>
    <cellStyle name="보통 5" xfId="1817" xr:uid="{3EB48A8D-9422-4A20-90B7-3207E87B7696}"/>
    <cellStyle name="보통 6" xfId="1818" xr:uid="{1E58247C-00FA-41B5-81CA-CA0DBF100FD7}"/>
    <cellStyle name="보통 7" xfId="1819" xr:uid="{B29CABDB-9299-42B8-8792-84976E333641}"/>
    <cellStyle name="보통 8" xfId="1820" xr:uid="{9533BD83-3D32-41EB-9916-813CD40947DE}"/>
    <cellStyle name="보통 9" xfId="1821" xr:uid="{BB3B9D10-9FDE-4943-9A74-3F151A92BFA2}"/>
    <cellStyle name="뷭?_BOOKSHIP" xfId="1822" xr:uid="{0F9D1CCD-763B-441B-880F-E5516E72DF3E}"/>
    <cellStyle name="설명 텍스트" xfId="16" builtinId="53" customBuiltin="1"/>
    <cellStyle name="설명 텍스트 10" xfId="1823" xr:uid="{583D0283-5029-4815-81A1-1E1024DA8337}"/>
    <cellStyle name="설명 텍스트 11" xfId="1824" xr:uid="{90FB71E2-3CA7-4086-A41D-D68D8B6837D0}"/>
    <cellStyle name="설명 텍스트 12" xfId="1825" xr:uid="{9A5864FD-2153-4F9D-B018-51CC61B26AFF}"/>
    <cellStyle name="설명 텍스트 13" xfId="1826" xr:uid="{7DDFA5D8-E1C5-40C3-B10F-7A2557F818DE}"/>
    <cellStyle name="설명 텍스트 14" xfId="1827" xr:uid="{5B7838E6-BE72-4856-8C9B-AD7A73BE111F}"/>
    <cellStyle name="설명 텍스트 15" xfId="1828" xr:uid="{C01A3055-E8E8-41B0-A94D-54AC3B0B154D}"/>
    <cellStyle name="설명 텍스트 16" xfId="1829" xr:uid="{8D6B2548-ED5B-4D5A-9996-32CE885CB87E}"/>
    <cellStyle name="설명 텍스트 17" xfId="1830" xr:uid="{057186C5-FCA8-48F4-83D4-051C3ED56930}"/>
    <cellStyle name="설명 텍스트 18" xfId="1831" xr:uid="{F6B97E27-42EF-4FDE-AFD7-BD1C2ECFDB7D}"/>
    <cellStyle name="설명 텍스트 19" xfId="1832" xr:uid="{7D3D74CD-7584-4FE1-9B14-5D0626C58C9B}"/>
    <cellStyle name="설명 텍스트 2" xfId="1833" xr:uid="{4FC8D887-B8C8-4794-B5F0-A33C82BE127A}"/>
    <cellStyle name="설명 텍스트 2 10" xfId="1834" xr:uid="{BA6207C6-A8A3-47CF-9D93-0A846BE36997}"/>
    <cellStyle name="설명 텍스트 2 11" xfId="1835" xr:uid="{38C28203-611C-4022-9046-48A4684F56EE}"/>
    <cellStyle name="설명 텍스트 2 12" xfId="1836" xr:uid="{0BCAB388-945B-409E-A965-3A3A527172E9}"/>
    <cellStyle name="설명 텍스트 2 2" xfId="1837" xr:uid="{4747E2FC-F2E0-41AB-8978-F6455988197E}"/>
    <cellStyle name="설명 텍스트 2 2 2" xfId="1838" xr:uid="{BD02D42A-55D0-4F8E-95C8-D215F9D97CF8}"/>
    <cellStyle name="설명 텍스트 2 2 3" xfId="1839" xr:uid="{E6AA7C56-ED76-4442-8E9A-E2165CBF54B5}"/>
    <cellStyle name="설명 텍스트 2 3" xfId="1840" xr:uid="{355BFF9F-88F8-41D5-ABD1-B9CBD058DA94}"/>
    <cellStyle name="설명 텍스트 2 4" xfId="1841" xr:uid="{55151F9D-5786-46B6-B47F-38F5D3C2680F}"/>
    <cellStyle name="설명 텍스트 2 5" xfId="1842" xr:uid="{32646079-FD0C-446E-BF86-DE3E77668822}"/>
    <cellStyle name="설명 텍스트 2 6" xfId="1843" xr:uid="{44D031A2-261B-4F99-94D3-C93AB7EFE7D4}"/>
    <cellStyle name="설명 텍스트 2 7" xfId="1844" xr:uid="{2BA678E0-E65C-46CF-87D6-9F065273D810}"/>
    <cellStyle name="설명 텍스트 2 8" xfId="1845" xr:uid="{B3E0DA0C-C3B5-4A24-BF97-389CD2C72BA1}"/>
    <cellStyle name="설명 텍스트 2 9" xfId="1846" xr:uid="{735EF076-86F9-408C-8D3A-896B153B46D6}"/>
    <cellStyle name="설명 텍스트 20" xfId="1847" xr:uid="{B97F32A7-32FD-4520-85B9-1694429724B9}"/>
    <cellStyle name="설명 텍스트 21" xfId="1848" xr:uid="{B34B0384-19AF-4785-82E2-99048DFBED1D}"/>
    <cellStyle name="설명 텍스트 22" xfId="1849" xr:uid="{6DDFB6D2-4E61-46E1-A530-477EC1E39EE0}"/>
    <cellStyle name="설명 텍스트 23" xfId="1850" xr:uid="{89D18F9D-17C8-4D7C-B1E4-EAA937526286}"/>
    <cellStyle name="설명 텍스트 24" xfId="1851" xr:uid="{DA317A79-FA1D-4530-B3C3-5B6C9B298463}"/>
    <cellStyle name="설명 텍스트 25" xfId="1852" xr:uid="{113E2FC1-E8EC-4252-AC46-96387671C0A5}"/>
    <cellStyle name="설명 텍스트 26" xfId="1853" xr:uid="{02A6100B-4A2C-4363-BA5D-334FC55F0FCC}"/>
    <cellStyle name="설명 텍스트 27" xfId="1854" xr:uid="{68598D7F-EAB9-4162-AFEA-7E8793D3D7A3}"/>
    <cellStyle name="설명 텍스트 28" xfId="1855" xr:uid="{6BAC822A-CF53-4D1D-BB21-101CF0EC016F}"/>
    <cellStyle name="설명 텍스트 29" xfId="1856" xr:uid="{7D2585A7-4EB3-4C6E-85B8-79FBCA1ED2B6}"/>
    <cellStyle name="설명 텍스트 3" xfId="1857" xr:uid="{A830031B-87CF-41EE-B795-8A3887AADCDC}"/>
    <cellStyle name="설명 텍스트 3 2" xfId="1858" xr:uid="{DB3869E3-39C0-442F-8ACD-F7E8C8BCA5AF}"/>
    <cellStyle name="설명 텍스트 30" xfId="1859" xr:uid="{87AD84A3-DB46-453C-B817-043570296A54}"/>
    <cellStyle name="설명 텍스트 31" xfId="1860" xr:uid="{89A78DFB-492B-4BE9-9F21-9012E48CC72C}"/>
    <cellStyle name="설명 텍스트 32" xfId="1861" xr:uid="{2466E36D-286D-452E-9BF4-B2C4508575B3}"/>
    <cellStyle name="설명 텍스트 4" xfId="1862" xr:uid="{16A3B9CA-396A-4F38-A962-73C39587BC8D}"/>
    <cellStyle name="설명 텍스트 5" xfId="1863" xr:uid="{ADE9A983-DF0B-47DA-8302-824801CB4AB6}"/>
    <cellStyle name="설명 텍스트 6" xfId="1864" xr:uid="{5094784C-4A17-4F95-B7A2-FADE7A8C1CB7}"/>
    <cellStyle name="설명 텍스트 7" xfId="1865" xr:uid="{F7B8DD7D-0A7B-4502-BAFC-F00E20552E9A}"/>
    <cellStyle name="설명 텍스트 8" xfId="1866" xr:uid="{1D623F10-58A4-41E6-AA83-D742FCD57241}"/>
    <cellStyle name="설명 텍스트 9" xfId="1867" xr:uid="{050D0BC3-37BE-4600-9A8D-024200E32084}"/>
    <cellStyle name="셀 확인" xfId="13" builtinId="23" customBuiltin="1"/>
    <cellStyle name="셀 확인 10" xfId="1868" xr:uid="{D0542D52-389B-4ED2-9D86-D8BD329C2B6D}"/>
    <cellStyle name="셀 확인 11" xfId="1869" xr:uid="{00C6ACFF-C118-4CA4-9384-E4F52FD9D43B}"/>
    <cellStyle name="셀 확인 12" xfId="1870" xr:uid="{317AE557-D206-4BDD-99B7-5F527CEBAE36}"/>
    <cellStyle name="셀 확인 13" xfId="1871" xr:uid="{4EFC9902-5FD3-43E7-8B37-EEF868B80F43}"/>
    <cellStyle name="셀 확인 14" xfId="1872" xr:uid="{66D363A7-7AA9-4BAD-9DE9-51BBB14C65D9}"/>
    <cellStyle name="셀 확인 15" xfId="1873" xr:uid="{F1FC1DCE-00E3-4527-A377-58287369CDFD}"/>
    <cellStyle name="셀 확인 16" xfId="1874" xr:uid="{8B9D81D5-4BC3-4CAA-85E8-B65A967BEACB}"/>
    <cellStyle name="셀 확인 17" xfId="1875" xr:uid="{21306F0F-60C5-4904-8C91-59369C0AA246}"/>
    <cellStyle name="셀 확인 18" xfId="1876" xr:uid="{4DCD001E-C149-4FDF-B6AE-B7C2ED8FFBB4}"/>
    <cellStyle name="셀 확인 19" xfId="1877" xr:uid="{56A9DD28-2D8F-4438-AB1B-59DBC2CFFA01}"/>
    <cellStyle name="셀 확인 2" xfId="1878" xr:uid="{9D7C5198-990E-41B0-8026-F66C3FCF2BBA}"/>
    <cellStyle name="셀 확인 2 10" xfId="1879" xr:uid="{D341D0A9-5350-4CC1-B65B-695D2EB79E54}"/>
    <cellStyle name="셀 확인 2 11" xfId="1880" xr:uid="{F0592E24-2D1A-49AD-AD0A-E2D46FCDAA96}"/>
    <cellStyle name="셀 확인 2 12" xfId="1881" xr:uid="{2C2B124E-5F5D-4C01-B1FD-B36014DAA713}"/>
    <cellStyle name="셀 확인 2 2" xfId="1882" xr:uid="{DDCBD0D8-44C3-48F3-915E-15B3CE7FE4E1}"/>
    <cellStyle name="셀 확인 2 2 2" xfId="1883" xr:uid="{05A5965B-1E79-4318-9FE3-9604D39F3C39}"/>
    <cellStyle name="셀 확인 2 2 2 2" xfId="1884" xr:uid="{B5F4DCCB-17A6-4EE2-B9F5-516796DF369B}"/>
    <cellStyle name="셀 확인 2 2 3" xfId="1885" xr:uid="{057CCEF9-BAE5-4BCC-8A7D-FF86EF4C7F0E}"/>
    <cellStyle name="셀 확인 2 2 3 2" xfId="1886" xr:uid="{58725847-34AD-4AAD-B7E4-7CFBC95EA569}"/>
    <cellStyle name="셀 확인 2 3" xfId="1887" xr:uid="{DBAAA102-BC20-42A4-BE30-BB46D9B25A90}"/>
    <cellStyle name="셀 확인 2 3 2" xfId="1888" xr:uid="{7C82D26D-F892-4CC2-B984-86346BFE43B4}"/>
    <cellStyle name="셀 확인 2 3 2 2" xfId="1889" xr:uid="{F0B0A710-7D25-4CD9-A872-4F8176ADBB8B}"/>
    <cellStyle name="셀 확인 2 4" xfId="1890" xr:uid="{F56ECCAB-CDFA-4FFE-8C6E-064E3D86861A}"/>
    <cellStyle name="셀 확인 2 4 2" xfId="1891" xr:uid="{0D4AEB29-EF93-4B65-908A-9C651A3E9987}"/>
    <cellStyle name="셀 확인 2 4 3" xfId="1892" xr:uid="{0A0CFF3A-4A49-4646-A2CC-46B163011AF6}"/>
    <cellStyle name="셀 확인 2 5" xfId="1893" xr:uid="{05350A47-6AC6-4669-9B7A-1AEA3A7B2ABC}"/>
    <cellStyle name="셀 확인 2 6" xfId="1894" xr:uid="{40DEA9B3-97B2-4776-B92C-527D40E65500}"/>
    <cellStyle name="셀 확인 2 7" xfId="1895" xr:uid="{FAB03C38-D733-4D04-BB74-EE47C17E2CC7}"/>
    <cellStyle name="셀 확인 2 8" xfId="1896" xr:uid="{B523564A-A9A0-4EF2-B195-DB0336D53250}"/>
    <cellStyle name="셀 확인 2 9" xfId="1897" xr:uid="{28E5A82B-298A-4BC5-A6F0-EB3E03B7E922}"/>
    <cellStyle name="셀 확인 20" xfId="1898" xr:uid="{C2C637D7-2EF6-45BC-8C17-48547461D8BF}"/>
    <cellStyle name="셀 확인 21" xfId="1899" xr:uid="{2F0C0F97-2A37-4F72-9560-9EE5A4EB184B}"/>
    <cellStyle name="셀 확인 22" xfId="1900" xr:uid="{C569FC1A-A6C4-4AF4-A862-63F4FF473E47}"/>
    <cellStyle name="셀 확인 23" xfId="1901" xr:uid="{2AD0552C-E1F2-4D18-A58B-5667A67839D2}"/>
    <cellStyle name="셀 확인 24" xfId="1902" xr:uid="{253C11B3-D4A3-4D26-B1F7-68C3D3A87114}"/>
    <cellStyle name="셀 확인 25" xfId="1903" xr:uid="{01F0EE64-D423-4BEE-A4E6-15D9C15F3929}"/>
    <cellStyle name="셀 확인 26" xfId="1904" xr:uid="{E9B0F47D-6014-4A8C-A3F1-ECD9EA09DD48}"/>
    <cellStyle name="셀 확인 27" xfId="1905" xr:uid="{ECC930A3-C315-4A1B-A52C-AAD41F44D6B1}"/>
    <cellStyle name="셀 확인 28" xfId="1906" xr:uid="{B252E923-7D3E-4C8D-9AB4-D8C8FBDED5B2}"/>
    <cellStyle name="셀 확인 29" xfId="1907" xr:uid="{6B2CBE30-D700-4666-84DF-A125350C9A60}"/>
    <cellStyle name="셀 확인 3" xfId="1908" xr:uid="{09F8B80D-326E-44B0-8C45-E9111056EFE2}"/>
    <cellStyle name="셀 확인 3 2" xfId="1909" xr:uid="{0A62D9BC-B165-4374-BA8B-49423753A7A2}"/>
    <cellStyle name="셀 확인 30" xfId="1910" xr:uid="{D302B713-28ED-4A78-9CEA-320C672D5A7F}"/>
    <cellStyle name="셀 확인 31" xfId="1911" xr:uid="{56D98566-8186-4DD8-9C0E-1061C3623488}"/>
    <cellStyle name="셀 확인 32" xfId="1912" xr:uid="{A43E4708-14DC-485B-B4DE-0C39503325A3}"/>
    <cellStyle name="셀 확인 4" xfId="1913" xr:uid="{C8B01CE8-6C7A-4E93-AC84-605E0B7E28AA}"/>
    <cellStyle name="셀 확인 5" xfId="1914" xr:uid="{7B2734D8-153F-4071-9A6B-699BBBE09F25}"/>
    <cellStyle name="셀 확인 6" xfId="1915" xr:uid="{985D01C8-0D66-468C-9DB3-00661E945E52}"/>
    <cellStyle name="셀 확인 7" xfId="1916" xr:uid="{EB6F7927-3595-41D1-849C-8324649C0D52}"/>
    <cellStyle name="셀 확인 8" xfId="1917" xr:uid="{9B716297-E23C-482F-A856-E3B985558FD0}"/>
    <cellStyle name="셀 확인 9" xfId="1918" xr:uid="{7933A355-77B0-4BD5-AEB2-5F65893DF954}"/>
    <cellStyle name="쉼표 [0]" xfId="42" builtinId="6"/>
    <cellStyle name="쉼표 [0] 10" xfId="1919" xr:uid="{F3825A51-94E8-463B-AB1B-629DDDA455F6}"/>
    <cellStyle name="쉼표 [0] 2" xfId="1920" xr:uid="{94A7ED2E-3684-4345-99ED-405A54CCA038}"/>
    <cellStyle name="쉼표 [0] 2 2" xfId="1921" xr:uid="{931491D0-8E54-4D7A-8A13-17137790A4A1}"/>
    <cellStyle name="쉼표 [0] 2 2 2" xfId="1922" xr:uid="{FB5A49D9-38A0-4925-84C2-1F6F25EFE513}"/>
    <cellStyle name="쉼표 [0] 2 2 2 2" xfId="1923" xr:uid="{7DDE8A5A-6DD4-4F36-ABD0-68FDFA20852A}"/>
    <cellStyle name="쉼표 [0] 2 2 3" xfId="1924" xr:uid="{F42F11F2-E971-4C31-BEA7-F8E61FE81D95}"/>
    <cellStyle name="쉼표 [0] 2 3" xfId="1925" xr:uid="{BF34A3F2-5B63-4638-822E-AC8BA6C49E70}"/>
    <cellStyle name="쉼표 [0] 2 4" xfId="1926" xr:uid="{3EAB8528-524A-4341-92C2-C9714C172180}"/>
    <cellStyle name="쉼표 [0] 2 5" xfId="1927" xr:uid="{157CE472-0C1D-419A-90C8-343F64ACA3E9}"/>
    <cellStyle name="쉼표 [0] 20" xfId="1928" xr:uid="{AAE19709-0969-4A11-ACF3-642A3FC551F7}"/>
    <cellStyle name="쉼표 [0] 28" xfId="1929" xr:uid="{E247681B-1D2F-4BDE-A278-6EC12ABE54E1}"/>
    <cellStyle name="쉼표 [0] 3" xfId="1930" xr:uid="{35CFEBF0-B928-474D-A010-6A90E9E6AAA6}"/>
    <cellStyle name="쉼표 [0] 3 2" xfId="1931" xr:uid="{B32F803C-802B-46C2-99D7-995CD235DA26}"/>
    <cellStyle name="쉼표 [0] 3 2 2" xfId="1932" xr:uid="{9D7F4FCA-D2D4-4645-80DB-849F7C62FA9B}"/>
    <cellStyle name="쉼표 [0] 3 2 2 2" xfId="1933" xr:uid="{E3F3E3C3-73DD-434C-B548-32D1119449FC}"/>
    <cellStyle name="쉼표 [0] 3 2 2 3" xfId="1934" xr:uid="{F73163B4-4C16-4F4E-A7E9-D7079A2D6A61}"/>
    <cellStyle name="쉼표 [0] 3 2 2 4" xfId="1935" xr:uid="{DF78A0C9-79FB-465F-87CC-C5E0AD115B44}"/>
    <cellStyle name="쉼표 [0] 3 2 3" xfId="1936" xr:uid="{1E222227-5A7D-4560-89B5-04E06527BD98}"/>
    <cellStyle name="쉼표 [0] 3 2 4" xfId="1937" xr:uid="{004DE19B-0952-4AFB-A2B1-A078773FEAA7}"/>
    <cellStyle name="쉼표 [0] 3 2 5" xfId="1938" xr:uid="{4699B5DE-784F-4C59-8D0C-DEBB300CF860}"/>
    <cellStyle name="쉼표 [0] 3 2 6" xfId="1939" xr:uid="{25221714-3808-4CF8-8921-8DA33B4B3035}"/>
    <cellStyle name="쉼표 [0] 3 3" xfId="1940" xr:uid="{C2632F2A-194B-4F41-A477-A2E279949749}"/>
    <cellStyle name="쉼표 [0] 3 3 2" xfId="1941" xr:uid="{99401A1F-7EE3-4FE4-80E6-11945F3175DF}"/>
    <cellStyle name="쉼표 [0] 4" xfId="1942" xr:uid="{1455DADD-3E72-4661-9021-293E052F470D}"/>
    <cellStyle name="쉼표 [0] 4 2" xfId="1943" xr:uid="{C7010B60-C0B4-4DCF-8681-D45F801BA375}"/>
    <cellStyle name="쉼표 [0] 5" xfId="1944" xr:uid="{50BD7620-DA91-4AAA-9BD7-50DE42DBCEC5}"/>
    <cellStyle name="쉼표 [0] 5 2" xfId="1945" xr:uid="{5D13D126-6329-4F2E-ACDB-04780BCC4519}"/>
    <cellStyle name="쉼표 [0] 5 3" xfId="1946" xr:uid="{ED7FBD2C-D80C-4877-A067-DAB1F1BD84D7}"/>
    <cellStyle name="쉼표 [0] 6" xfId="1947" xr:uid="{5727028F-0947-43D8-814D-A7ABD40F4EB3}"/>
    <cellStyle name="쉼표 [0] 7" xfId="1948" xr:uid="{4B29AD22-BE2B-4A54-ADF0-EFDAD9972AF4}"/>
    <cellStyle name="쉼표 [0] 7 2" xfId="1949" xr:uid="{F4F5C79C-0F71-4E81-BE60-712549E30A74}"/>
    <cellStyle name="쉼표 [0] 7 2 2 11" xfId="1950" xr:uid="{D6E6DFFD-6103-4798-8EE4-55E8EA46D8EF}"/>
    <cellStyle name="쉼표 [0] 7 2 2 3" xfId="1951" xr:uid="{7483F754-39F0-4BDD-B5DF-A731DF6700B8}"/>
    <cellStyle name="쉼표 [0] 7 3" xfId="1952" xr:uid="{E9D898C8-E522-41F7-88DB-F16D9ECE8EE8}"/>
    <cellStyle name="쉼표 [0] 8" xfId="1953" xr:uid="{D6FCBBAE-E44D-4D69-97A4-1DF928D2F109}"/>
    <cellStyle name="쉼표 [0] 8 2" xfId="1954" xr:uid="{2286F0E3-5641-40BC-AB60-4B3C5DEDA346}"/>
    <cellStyle name="쉼표 [0] 9" xfId="1955" xr:uid="{194B5556-7A50-432A-8A4C-3EEC86A47333}"/>
    <cellStyle name="스타일 1" xfId="1956" xr:uid="{7C7E27B3-8AC7-455E-B0B2-6347B70A06E6}"/>
    <cellStyle name="스타일 1 2" xfId="1957" xr:uid="{501FACFD-885B-451B-873A-09B933360B0C}"/>
    <cellStyle name="스타일 1 3" xfId="1958" xr:uid="{CAA3338E-1DDF-43C4-A93A-5CA0C65B3DCB}"/>
    <cellStyle name="연결된 셀" xfId="12" builtinId="24" customBuiltin="1"/>
    <cellStyle name="연결된 셀 10" xfId="1959" xr:uid="{0D620269-EE9E-4B9E-BD71-DCEF1EC51C8A}"/>
    <cellStyle name="연결된 셀 11" xfId="1960" xr:uid="{B5D67AD3-3FDA-4246-BA7D-9959DDF5854A}"/>
    <cellStyle name="연결된 셀 12" xfId="1961" xr:uid="{CAE4A53C-660A-4096-89C7-71CBCB179190}"/>
    <cellStyle name="연결된 셀 13" xfId="1962" xr:uid="{D44AFBE1-3906-4624-8E27-C3D581FDA86E}"/>
    <cellStyle name="연결된 셀 14" xfId="1963" xr:uid="{9A8A9F67-7300-4718-9E8D-C091A28D264D}"/>
    <cellStyle name="연결된 셀 15" xfId="1964" xr:uid="{3CD22138-30C6-4F78-8DA5-EE6C7F8253AD}"/>
    <cellStyle name="연결된 셀 16" xfId="1965" xr:uid="{15D8BEE0-06AC-4BA4-B239-C05DCAAF5B6A}"/>
    <cellStyle name="연결된 셀 17" xfId="1966" xr:uid="{6BF509AC-F064-44A5-A89E-6B62B37B936E}"/>
    <cellStyle name="연결된 셀 18" xfId="1967" xr:uid="{F90EA919-F601-4D27-BCBD-E57ECBB1B19D}"/>
    <cellStyle name="연결된 셀 19" xfId="1968" xr:uid="{B06C571D-C6F5-4621-BEF5-D6B7398EDCA9}"/>
    <cellStyle name="연결된 셀 2" xfId="1969" xr:uid="{24DC5C64-FF50-4159-9C90-D2B2756ACD75}"/>
    <cellStyle name="연결된 셀 2 10" xfId="1970" xr:uid="{3D3C93B0-F8BA-4034-BF59-D813B3F4B78E}"/>
    <cellStyle name="연결된 셀 2 11" xfId="1971" xr:uid="{76C93E33-2EB8-45B2-A7C1-6AFA45499570}"/>
    <cellStyle name="연결된 셀 2 12" xfId="1972" xr:uid="{C241C9F1-A522-4B8E-96C7-F4CF81731998}"/>
    <cellStyle name="연결된 셀 2 2" xfId="1973" xr:uid="{41E5A661-35D3-46AC-9B06-490FE65D89CD}"/>
    <cellStyle name="연결된 셀 2 2 2" xfId="1974" xr:uid="{7DF33CAA-5CCA-4283-9CC3-1EF5A44B7831}"/>
    <cellStyle name="연결된 셀 2 2 3" xfId="1975" xr:uid="{26D4FF2C-E7FC-40A5-B1B0-C8CA496C4D84}"/>
    <cellStyle name="연결된 셀 2 3" xfId="1976" xr:uid="{6F214A78-16D7-4D59-A0A3-E4E48C56FFE4}"/>
    <cellStyle name="연결된 셀 2 4" xfId="1977" xr:uid="{45127664-8E97-4036-9E13-D2D8FB17A046}"/>
    <cellStyle name="연결된 셀 2 5" xfId="1978" xr:uid="{0B48F96B-D382-4A34-A72F-ACB19264F31D}"/>
    <cellStyle name="연결된 셀 2 6" xfId="1979" xr:uid="{5353564A-25F1-426F-8FEE-1A8836A85740}"/>
    <cellStyle name="연결된 셀 2 7" xfId="1980" xr:uid="{F8DD71A8-DCEE-4DD1-B2A4-6B9B8D2ED365}"/>
    <cellStyle name="연결된 셀 2 8" xfId="1981" xr:uid="{8F9972C3-635E-4BD8-BA07-9708C61527CE}"/>
    <cellStyle name="연결된 셀 2 9" xfId="1982" xr:uid="{8369F8C9-9142-4075-A478-9D20B6C3ED57}"/>
    <cellStyle name="연결된 셀 20" xfId="1983" xr:uid="{7CCE2568-EA5E-43BE-9568-BC778642CB95}"/>
    <cellStyle name="연결된 셀 21" xfId="1984" xr:uid="{46DD5AB5-1C07-4369-90E9-EAC2F19A447E}"/>
    <cellStyle name="연결된 셀 22" xfId="1985" xr:uid="{EE7662DC-467C-4DC1-A9D8-CB79D47397F6}"/>
    <cellStyle name="연결된 셀 23" xfId="1986" xr:uid="{590D0B78-F849-4C8E-8F2B-CCA126B8559F}"/>
    <cellStyle name="연결된 셀 24" xfId="1987" xr:uid="{0896CE0E-CCDD-4A1B-BA11-A7B74067EDF4}"/>
    <cellStyle name="연결된 셀 25" xfId="1988" xr:uid="{C771B36C-9165-4DC2-9EE7-37C27F1443B7}"/>
    <cellStyle name="연결된 셀 26" xfId="1989" xr:uid="{C8F9A4AA-FEEB-402B-B6CF-1725B9A2A6FB}"/>
    <cellStyle name="연결된 셀 27" xfId="1990" xr:uid="{2737C85C-E5AE-42F4-9AF6-E0ED7DB2E97B}"/>
    <cellStyle name="연결된 셀 28" xfId="1991" xr:uid="{5E842F93-F3F6-43A9-9A0C-F68D70BA5CA1}"/>
    <cellStyle name="연결된 셀 29" xfId="1992" xr:uid="{98DA6582-B71C-449D-849C-6D9FCDD6DC03}"/>
    <cellStyle name="연결된 셀 3" xfId="1993" xr:uid="{D650E9C6-3607-4105-AA39-B6D43197757B}"/>
    <cellStyle name="연결된 셀 3 2" xfId="1994" xr:uid="{9FAE7616-9919-4FE7-8D3D-9C2CFDB2C655}"/>
    <cellStyle name="연결된 셀 30" xfId="1995" xr:uid="{74F72454-300D-4640-BC42-52F82D8C4414}"/>
    <cellStyle name="연결된 셀 31" xfId="1996" xr:uid="{1479A6A4-C52D-4104-BDB2-EC07B4334273}"/>
    <cellStyle name="연결된 셀 32" xfId="1997" xr:uid="{61CA4B2C-56CF-4C99-B4DD-7CF820E45B1F}"/>
    <cellStyle name="연결된 셀 4" xfId="1998" xr:uid="{40F38C41-9AF0-4407-B956-048BA46E012C}"/>
    <cellStyle name="연결된 셀 5" xfId="1999" xr:uid="{75D4A96D-C9BA-4823-9DA8-25865A66A9AF}"/>
    <cellStyle name="연결된 셀 6" xfId="2000" xr:uid="{4BAE07FD-DA7E-486D-A85A-C8B29003A3A6}"/>
    <cellStyle name="연결된 셀 7" xfId="2001" xr:uid="{C38D722D-521B-437F-9132-F93097A583AC}"/>
    <cellStyle name="연결된 셀 8" xfId="2002" xr:uid="{9C90CA3C-C30A-46F3-A86D-C41EEC959191}"/>
    <cellStyle name="연결된 셀 9" xfId="2003" xr:uid="{4482E6B8-2380-4984-A749-996E6EF94581}"/>
    <cellStyle name="요약" xfId="17" builtinId="25" customBuiltin="1"/>
    <cellStyle name="요약 10" xfId="2004" xr:uid="{B7582ECD-D169-4DD6-83C5-2ED9095355BD}"/>
    <cellStyle name="요약 11" xfId="2005" xr:uid="{6C73C1A0-4CCE-4579-817F-0943286FAECC}"/>
    <cellStyle name="요약 12" xfId="2006" xr:uid="{B90A97DF-F759-4B92-B40F-66EDF225F935}"/>
    <cellStyle name="요약 13" xfId="2007" xr:uid="{14389649-6D5C-4004-BBFD-1C6E6CD772FA}"/>
    <cellStyle name="요약 14" xfId="2008" xr:uid="{53F6596E-A462-42D8-BC2F-72E7D2FE7B37}"/>
    <cellStyle name="요약 15" xfId="2009" xr:uid="{595E35BD-F904-4167-AA60-9C0E937D2F1E}"/>
    <cellStyle name="요약 16" xfId="2010" xr:uid="{9B3D5770-5386-4DB4-9857-0F85DC8932EE}"/>
    <cellStyle name="요약 17" xfId="2011" xr:uid="{82406B53-8341-44D2-B66D-1CAA444B8D86}"/>
    <cellStyle name="요약 18" xfId="2012" xr:uid="{9FC4745C-FBD8-4222-A921-F5626BAA57B9}"/>
    <cellStyle name="요약 19" xfId="2013" xr:uid="{7F164A9B-6AFB-47C3-B71A-90878E64BC46}"/>
    <cellStyle name="요약 2" xfId="2014" xr:uid="{E5D98719-F7DB-440B-85F7-965FDBB92393}"/>
    <cellStyle name="요약 2 10" xfId="2015" xr:uid="{3376D97E-8752-499A-8ADF-AA06D3E40B3A}"/>
    <cellStyle name="요약 2 11" xfId="2016" xr:uid="{B530B182-723D-419B-8C85-9FE64C833382}"/>
    <cellStyle name="요약 2 12" xfId="2017" xr:uid="{3B57EFD7-E1EB-4142-8227-0D7AB25D3AB4}"/>
    <cellStyle name="요약 2 2" xfId="2018" xr:uid="{FC2D41E2-13E4-48EF-A3D0-EE9910219962}"/>
    <cellStyle name="요약 2 2 10" xfId="2019" xr:uid="{8700445D-3EC0-4CCA-9888-B906FB2C5F4E}"/>
    <cellStyle name="요약 2 2 10 2" xfId="2020" xr:uid="{ED4DD46C-77BD-4433-A9EF-AF308D525248}"/>
    <cellStyle name="요약 2 2 11" xfId="2021" xr:uid="{4C999CBA-62D5-4FEC-80A6-558A5DC01259}"/>
    <cellStyle name="요약 2 2 11 2" xfId="2022" xr:uid="{A2A9EABA-7400-4543-A353-EB491B37DC5D}"/>
    <cellStyle name="요약 2 2 2" xfId="2023" xr:uid="{5B300835-F8BF-449F-8929-DC990F16A75B}"/>
    <cellStyle name="요약 2 2 2 10" xfId="2024" xr:uid="{4897523E-3E5E-43BC-8F20-C1F803D28559}"/>
    <cellStyle name="요약 2 2 2 2" xfId="2025" xr:uid="{1F3DB4F2-2F83-412B-9AD7-670836547500}"/>
    <cellStyle name="요약 2 2 2 2 2" xfId="2026" xr:uid="{36363D27-1C76-477E-A5C1-5A693B391E47}"/>
    <cellStyle name="요약 2 2 2 2 2 2" xfId="2027" xr:uid="{0D8850D9-A6BD-4595-A00A-1078AD9C408F}"/>
    <cellStyle name="요약 2 2 2 2 3" xfId="2028" xr:uid="{96F73992-560D-4EB1-A0D8-4B222385E935}"/>
    <cellStyle name="요약 2 2 2 3" xfId="2029" xr:uid="{E14FFF8F-562C-4F7B-8403-ABD7017036A9}"/>
    <cellStyle name="요약 2 2 2 3 2" xfId="2030" xr:uid="{4D3D7D66-DA6F-479D-AF12-81407F629946}"/>
    <cellStyle name="요약 2 2 2 3 2 2" xfId="2031" xr:uid="{1000A717-66AB-41E5-AC7C-2B0FC31F4423}"/>
    <cellStyle name="요약 2 2 2 3 3" xfId="2032" xr:uid="{AA9E0EA7-8D13-42BD-AF76-47EC1C8AD119}"/>
    <cellStyle name="요약 2 2 2 4" xfId="2033" xr:uid="{815D9152-276C-48E7-9E00-96005DC07D46}"/>
    <cellStyle name="요약 2 2 2 4 2" xfId="2034" xr:uid="{F0B2389E-3613-4621-ABF2-03FADFE73472}"/>
    <cellStyle name="요약 2 2 2 4 2 2" xfId="2035" xr:uid="{D763CC72-3C05-4844-BC31-DF5A15A860FA}"/>
    <cellStyle name="요약 2 2 2 4 3" xfId="2036" xr:uid="{4EE0C154-19A5-49C2-9A74-44F04A43B1E8}"/>
    <cellStyle name="요약 2 2 2 5" xfId="2037" xr:uid="{5EBC7C43-F0A0-40B3-848C-9773FCF65534}"/>
    <cellStyle name="요약 2 2 2 5 2" xfId="2038" xr:uid="{52A6BF05-657E-48AA-A75F-D84A1F0B1CA0}"/>
    <cellStyle name="요약 2 2 2 5 2 2" xfId="2039" xr:uid="{2261B693-FA57-4B11-BBE7-A7180F8D111C}"/>
    <cellStyle name="요약 2 2 2 5 3" xfId="2040" xr:uid="{054B79C2-669E-4734-9F42-E185C882EB41}"/>
    <cellStyle name="요약 2 2 2 6" xfId="2041" xr:uid="{72638F5A-F626-4B7C-A3FE-56A847DC6D97}"/>
    <cellStyle name="요약 2 2 2 6 2" xfId="2042" xr:uid="{AE3FB533-5153-4D90-A385-274B5160DB25}"/>
    <cellStyle name="요약 2 2 2 6 2 2" xfId="2043" xr:uid="{3B21AB92-0741-4452-9848-155E731B7FA3}"/>
    <cellStyle name="요약 2 2 2 6 3" xfId="2044" xr:uid="{6BDC671B-AF38-49E2-A490-39AB10569E3B}"/>
    <cellStyle name="요약 2 2 2 7" xfId="2045" xr:uid="{7BCA214F-5AF2-41ED-8BD9-F849B5B7196B}"/>
    <cellStyle name="요약 2 2 2 7 2" xfId="2046" xr:uid="{4F6AE7CB-B6E4-46C5-B1C7-D7F9C9E3618B}"/>
    <cellStyle name="요약 2 2 2 7 2 2" xfId="2047" xr:uid="{5CBBEF7B-9BB6-4B80-A03E-1310C2C2974D}"/>
    <cellStyle name="요약 2 2 2 7 3" xfId="2048" xr:uid="{4CE7A239-167D-4620-AEE5-1A9BB44EA6CA}"/>
    <cellStyle name="요약 2 2 2 8" xfId="2049" xr:uid="{16DEF8A8-3370-45E9-8906-5614B122FB3D}"/>
    <cellStyle name="요약 2 2 2 8 2" xfId="2050" xr:uid="{0540C90F-F8FD-4A66-9224-E17005BDD7BA}"/>
    <cellStyle name="요약 2 2 2 8 2 2" xfId="2051" xr:uid="{4A000EF5-C9C7-40FE-A284-FB12371111ED}"/>
    <cellStyle name="요약 2 2 2 8 3" xfId="2052" xr:uid="{24754E94-DA33-49CE-9DD1-B5B34D3B38FA}"/>
    <cellStyle name="요약 2 2 2 9" xfId="2053" xr:uid="{F01DFC5F-B236-4E04-953A-12541DE4857A}"/>
    <cellStyle name="요약 2 2 2 9 2" xfId="2054" xr:uid="{182D0186-ADF7-4F25-A883-91488B0AE068}"/>
    <cellStyle name="요약 2 2 3" xfId="2055" xr:uid="{EB36CD26-A7BC-4EE7-AEDD-C2DD9690ABFC}"/>
    <cellStyle name="요약 2 2 3 10" xfId="2056" xr:uid="{F75E7166-26FD-478F-A191-EF0D9F9C3771}"/>
    <cellStyle name="요약 2 2 3 2" xfId="2057" xr:uid="{55AEAB96-1EE2-42B6-8E91-AF4DA61E3ACB}"/>
    <cellStyle name="요약 2 2 3 2 2" xfId="2058" xr:uid="{55D1263F-DD8E-491C-89E7-D2CA7DE2F7F9}"/>
    <cellStyle name="요약 2 2 3 2 2 2" xfId="2059" xr:uid="{06CF4AC2-D6BE-4155-BC99-A3FD56F7E8DF}"/>
    <cellStyle name="요약 2 2 3 2 3" xfId="2060" xr:uid="{DEEEC38F-3210-4495-8C9F-4AE922701D98}"/>
    <cellStyle name="요약 2 2 3 3" xfId="2061" xr:uid="{BCD0770D-7370-4FDE-B9DB-F9B6159CEB09}"/>
    <cellStyle name="요약 2 2 3 3 2" xfId="2062" xr:uid="{36BDAF46-0347-4CC9-9D71-1AA211F14876}"/>
    <cellStyle name="요약 2 2 3 3 2 2" xfId="2063" xr:uid="{E90498EB-DD19-47BC-BDF7-2E99AE6910D2}"/>
    <cellStyle name="요약 2 2 3 3 3" xfId="2064" xr:uid="{FF8E67BF-A8A1-40EC-AFE9-48FF82C85E2D}"/>
    <cellStyle name="요약 2 2 3 4" xfId="2065" xr:uid="{3FB10949-3762-46AD-9585-EC0DF95A749B}"/>
    <cellStyle name="요약 2 2 3 4 2" xfId="2066" xr:uid="{AE9924F5-C25B-4A9E-8273-3B3971595090}"/>
    <cellStyle name="요약 2 2 3 4 2 2" xfId="2067" xr:uid="{9DA26200-8F59-4B6B-AD9E-A29D9D75919D}"/>
    <cellStyle name="요약 2 2 3 4 3" xfId="2068" xr:uid="{02D3C22C-AA74-4FD0-B73D-1994BFE98E38}"/>
    <cellStyle name="요약 2 2 3 5" xfId="2069" xr:uid="{5DCEE236-4EF2-44F2-91F6-2FA71EDB29F8}"/>
    <cellStyle name="요약 2 2 3 5 2" xfId="2070" xr:uid="{7094A89A-0D90-4F04-AAF2-FCC8EB6B10C3}"/>
    <cellStyle name="요약 2 2 3 5 2 2" xfId="2071" xr:uid="{E7B33C47-DE63-4136-9429-D9BC95588B19}"/>
    <cellStyle name="요약 2 2 3 5 3" xfId="2072" xr:uid="{CE08B9B0-96C7-48ED-AA92-7C70E3304A96}"/>
    <cellStyle name="요약 2 2 3 6" xfId="2073" xr:uid="{65E23A70-6501-4972-9D77-BC482488C5EA}"/>
    <cellStyle name="요약 2 2 3 6 2" xfId="2074" xr:uid="{858AC290-00B9-4A7F-B9DB-055C16813640}"/>
    <cellStyle name="요약 2 2 3 6 2 2" xfId="2075" xr:uid="{73E22A88-C080-4A70-BA94-0216D9E3E42C}"/>
    <cellStyle name="요약 2 2 3 6 3" xfId="2076" xr:uid="{8F48637B-2EC7-4331-ABFA-65B31B155658}"/>
    <cellStyle name="요약 2 2 3 7" xfId="2077" xr:uid="{463EC765-A6B3-4BDD-BC16-253A85E96865}"/>
    <cellStyle name="요약 2 2 3 7 2" xfId="2078" xr:uid="{4E84F8B0-EB3C-4F90-8347-B4773CF83FF6}"/>
    <cellStyle name="요약 2 2 3 7 2 2" xfId="2079" xr:uid="{B994A358-E155-4330-A350-55C17FE97BC9}"/>
    <cellStyle name="요약 2 2 3 7 3" xfId="2080" xr:uid="{7DB152B2-97F1-464C-8A14-DFE3C240F0BB}"/>
    <cellStyle name="요약 2 2 3 8" xfId="2081" xr:uid="{E8E4E9D2-6264-4970-97CD-DD9782331DEF}"/>
    <cellStyle name="요약 2 2 3 8 2" xfId="2082" xr:uid="{4CC8BAC1-636C-438E-97FF-EC5EC40AAB6A}"/>
    <cellStyle name="요약 2 2 3 8 2 2" xfId="2083" xr:uid="{CA809894-42AF-42B8-AD68-41EE8D63A036}"/>
    <cellStyle name="요약 2 2 3 8 3" xfId="2084" xr:uid="{DF569883-C008-478E-890B-352D1DD96DCC}"/>
    <cellStyle name="요약 2 2 3 9" xfId="2085" xr:uid="{7B8572D7-5112-4215-97F5-7FCC4CB9D01C}"/>
    <cellStyle name="요약 2 2 3 9 2" xfId="2086" xr:uid="{C227B4E5-250B-467C-824C-B63CBD5786B4}"/>
    <cellStyle name="요약 2 2 4" xfId="2087" xr:uid="{EA4B1179-6926-4C90-904C-FA1669EA6AA2}"/>
    <cellStyle name="요약 2 2 4 2" xfId="2088" xr:uid="{83F5A357-D634-446C-BA90-D7BD36F5DF29}"/>
    <cellStyle name="요약 2 2 4 2 2" xfId="2089" xr:uid="{04C408D2-F78A-473F-9544-166E9E3A4E4A}"/>
    <cellStyle name="요약 2 2 4 3" xfId="2090" xr:uid="{BFF5DA30-0D49-42B4-ADE9-D79C8FE58AFF}"/>
    <cellStyle name="요약 2 2 5" xfId="2091" xr:uid="{BBA41E17-EE36-4360-9F8F-4241DA77D6D2}"/>
    <cellStyle name="요약 2 2 5 2" xfId="2092" xr:uid="{17199FC0-2BD4-4144-AF59-80C5DFF28D73}"/>
    <cellStyle name="요약 2 2 5 2 2" xfId="2093" xr:uid="{5FB6085B-9769-4466-A6B4-C2C1C1EA96D0}"/>
    <cellStyle name="요약 2 2 5 3" xfId="2094" xr:uid="{05574250-9B05-4A03-8A11-195CA13D0024}"/>
    <cellStyle name="요약 2 2 6" xfId="2095" xr:uid="{578F9270-B634-4D4E-9351-2ACED76B0D23}"/>
    <cellStyle name="요약 2 2 6 2" xfId="2096" xr:uid="{8DB1F824-FEC2-43E6-906F-4EA1B8B3DFAB}"/>
    <cellStyle name="요약 2 2 6 2 2" xfId="2097" xr:uid="{C0AA80E3-3501-4457-927F-54A2364599EF}"/>
    <cellStyle name="요약 2 2 6 3" xfId="2098" xr:uid="{EF2C98AA-4841-4F25-ACC7-1AAFB8F42580}"/>
    <cellStyle name="요약 2 2 7" xfId="2099" xr:uid="{B09ACFA2-21B4-4979-A6C8-410F7B8F5230}"/>
    <cellStyle name="요약 2 2 7 2" xfId="2100" xr:uid="{843B8651-A1A4-487D-8033-31B0D010DB84}"/>
    <cellStyle name="요약 2 2 7 2 2" xfId="2101" xr:uid="{7B4638E9-54C3-4F1D-BB9A-DC1B5CDA434C}"/>
    <cellStyle name="요약 2 2 7 3" xfId="2102" xr:uid="{3FADC544-6043-4E2B-8E65-01AF319B40C1}"/>
    <cellStyle name="요약 2 2 8" xfId="2103" xr:uid="{BEA62371-B7C9-40C2-B26C-FDCD53EC6D5D}"/>
    <cellStyle name="요약 2 2 8 2" xfId="2104" xr:uid="{A7EBA73B-7E2D-420B-AEFA-63CF4920FD59}"/>
    <cellStyle name="요약 2 2 8 2 2" xfId="2105" xr:uid="{77898D1F-762B-4255-BFED-5472BA4141A8}"/>
    <cellStyle name="요약 2 2 8 3" xfId="2106" xr:uid="{44CEC09A-4228-4CC6-B878-C58474A4E34B}"/>
    <cellStyle name="요약 2 2 9" xfId="2107" xr:uid="{97BFF304-F63A-4069-890B-8ED1FDE154AC}"/>
    <cellStyle name="요약 2 2 9 2" xfId="2108" xr:uid="{6EC1B69B-0A86-4195-AD06-6EC3AAE869F1}"/>
    <cellStyle name="요약 2 2 9 2 2" xfId="2109" xr:uid="{57CB3E72-FD05-4041-AEBA-292B6EFDEA4D}"/>
    <cellStyle name="요약 2 2 9 3" xfId="2110" xr:uid="{FE2800EF-7CF6-4A9C-9FDA-5923F6605DCC}"/>
    <cellStyle name="요약 2 3" xfId="2111" xr:uid="{1E5DF451-2366-45B2-ACCF-38F4A5C3F519}"/>
    <cellStyle name="요약 2 3 10" xfId="2112" xr:uid="{0B256665-9369-413A-992A-526250E17B1B}"/>
    <cellStyle name="요약 2 3 10 2" xfId="2113" xr:uid="{E949438A-940F-444C-BC51-8865289FAAAD}"/>
    <cellStyle name="요약 2 3 2" xfId="2114" xr:uid="{3ADDFB97-4240-4166-9BD6-22F96BFADF98}"/>
    <cellStyle name="요약 2 3 2 2" xfId="2115" xr:uid="{A2C359A5-3B9E-4DAE-AD43-E081DD422F88}"/>
    <cellStyle name="요약 2 3 2 2 2" xfId="2116" xr:uid="{C66AAD5F-54B7-4CDD-8851-00C0E50A4B61}"/>
    <cellStyle name="요약 2 3 2 3" xfId="2117" xr:uid="{C2F87F75-C413-4FA8-9A98-EB4F569819A3}"/>
    <cellStyle name="요약 2 3 3" xfId="2118" xr:uid="{8E2BA89A-F8FB-4079-9DDB-6954BDAF4D46}"/>
    <cellStyle name="요약 2 3 3 2" xfId="2119" xr:uid="{4CA7D6D3-A9C3-4A8E-9A84-4B22A0FE0FF3}"/>
    <cellStyle name="요약 2 3 3 2 2" xfId="2120" xr:uid="{3519086D-E076-4DDC-B5E2-E6EA81190584}"/>
    <cellStyle name="요약 2 3 3 3" xfId="2121" xr:uid="{A6F328E1-60CC-4C14-A584-E83AB0EEC1E3}"/>
    <cellStyle name="요약 2 3 4" xfId="2122" xr:uid="{4F2F30F8-6130-4283-9464-2CF4FDC0D619}"/>
    <cellStyle name="요약 2 3 4 2" xfId="2123" xr:uid="{13E9A5AA-903C-405B-8C21-3278D111A372}"/>
    <cellStyle name="요약 2 3 4 2 2" xfId="2124" xr:uid="{C9D7285C-40A3-4805-B34D-A3F0EA5621AB}"/>
    <cellStyle name="요약 2 3 4 3" xfId="2125" xr:uid="{7B712970-D968-4457-83FC-04615970D739}"/>
    <cellStyle name="요약 2 3 5" xfId="2126" xr:uid="{A0FF36DB-099A-4995-ADA7-E86DDE1C4DC5}"/>
    <cellStyle name="요약 2 3 5 2" xfId="2127" xr:uid="{2ACD8C64-A0AB-4E86-9EFB-0D04923014B9}"/>
    <cellStyle name="요약 2 3 5 2 2" xfId="2128" xr:uid="{177CD928-1743-485B-A071-0CB05FBB171D}"/>
    <cellStyle name="요약 2 3 5 3" xfId="2129" xr:uid="{8E30B4DE-514D-45A3-9488-63181678FB7D}"/>
    <cellStyle name="요약 2 3 6" xfId="2130" xr:uid="{96EDCCB9-F726-4A73-AF7D-74B1217695B0}"/>
    <cellStyle name="요약 2 3 6 2" xfId="2131" xr:uid="{AB8EB901-1154-4152-A6CD-632F1ACECC31}"/>
    <cellStyle name="요약 2 3 6 2 2" xfId="2132" xr:uid="{C575986D-1D94-403B-9490-4E9B42559371}"/>
    <cellStyle name="요약 2 3 6 3" xfId="2133" xr:uid="{BDE14535-2566-463E-BB8F-6E493C7D0A84}"/>
    <cellStyle name="요약 2 3 7" xfId="2134" xr:uid="{DEFD3711-2A7C-4F35-8463-8143B3AEB01C}"/>
    <cellStyle name="요약 2 3 7 2" xfId="2135" xr:uid="{8BB430DE-AEAC-40D1-8B18-98C8D6C4232A}"/>
    <cellStyle name="요약 2 3 7 2 2" xfId="2136" xr:uid="{79AD893E-9C60-4633-8A17-5F7DF1326E54}"/>
    <cellStyle name="요약 2 3 7 3" xfId="2137" xr:uid="{8B3D2E19-8C83-42E0-91F1-E37CD00F887F}"/>
    <cellStyle name="요약 2 3 8" xfId="2138" xr:uid="{370F2AD9-067C-43BE-8BF5-2586B5ECB4BE}"/>
    <cellStyle name="요약 2 3 8 2" xfId="2139" xr:uid="{247610E2-3990-4EB0-96C8-72FAE8D22349}"/>
    <cellStyle name="요약 2 3 8 2 2" xfId="2140" xr:uid="{AF09386A-84E4-4E3A-82C4-7D51A4572AEB}"/>
    <cellStyle name="요약 2 3 8 3" xfId="2141" xr:uid="{12C9B8FC-9475-4267-9D85-68CD50BE8637}"/>
    <cellStyle name="요약 2 3 9" xfId="2142" xr:uid="{CFE914B6-BCA6-4E50-A399-415C8B7F717B}"/>
    <cellStyle name="요약 2 3 9 2" xfId="2143" xr:uid="{CF4A6323-C2BF-4835-9995-364E4DBA9400}"/>
    <cellStyle name="요약 2 4" xfId="2144" xr:uid="{E45E68AD-5B03-46FA-AAC6-F8FE3F31807E}"/>
    <cellStyle name="요약 2 4 10" xfId="2145" xr:uid="{16FFAA07-79B8-451A-A76D-58348BB4AF01}"/>
    <cellStyle name="요약 2 4 10 2" xfId="2146" xr:uid="{86762CB5-A9D8-4818-8B2F-F9B8CEED6BFD}"/>
    <cellStyle name="요약 2 4 2" xfId="2147" xr:uid="{6A464438-61CA-4A0A-BBD7-F63AC010270C}"/>
    <cellStyle name="요약 2 4 2 2" xfId="2148" xr:uid="{40FFC3B3-FF39-45A9-971B-566109A9214A}"/>
    <cellStyle name="요약 2 4 2 2 2" xfId="2149" xr:uid="{9689FED2-0140-4325-90F3-74287031B61C}"/>
    <cellStyle name="요약 2 4 2 3" xfId="2150" xr:uid="{C145F3F7-562B-4B77-B856-71329E3B462D}"/>
    <cellStyle name="요약 2 4 3" xfId="2151" xr:uid="{6CF6C82F-9920-4634-A32B-500CBD8378E2}"/>
    <cellStyle name="요약 2 4 3 2" xfId="2152" xr:uid="{0ABA4AD5-D6E7-455D-87E0-B4EA349F4D4A}"/>
    <cellStyle name="요약 2 4 3 2 2" xfId="2153" xr:uid="{B012718F-6088-44D2-BDB0-8D78DD2BA721}"/>
    <cellStyle name="요약 2 4 3 3" xfId="2154" xr:uid="{013477CD-7808-4D2B-AE1E-3A14097EC25E}"/>
    <cellStyle name="요약 2 4 4" xfId="2155" xr:uid="{1904F151-72F0-4C98-9B8C-FF59C6D9FD0F}"/>
    <cellStyle name="요약 2 4 4 2" xfId="2156" xr:uid="{D1CAF326-0D30-4ED3-838E-C94306DCBF54}"/>
    <cellStyle name="요약 2 4 4 2 2" xfId="2157" xr:uid="{7E249A02-B722-44E0-8B7B-A51889C2103E}"/>
    <cellStyle name="요약 2 4 4 3" xfId="2158" xr:uid="{DB370E47-E1D8-4373-9B70-9BD639A052FF}"/>
    <cellStyle name="요약 2 4 5" xfId="2159" xr:uid="{E170CC70-298A-46BA-833C-A972B99BB092}"/>
    <cellStyle name="요약 2 4 5 2" xfId="2160" xr:uid="{EB7FDFB0-E9F8-4BE7-BB5E-0EA5D416CACD}"/>
    <cellStyle name="요약 2 4 5 2 2" xfId="2161" xr:uid="{91984AB6-3553-40A4-8C9E-5F626BF22444}"/>
    <cellStyle name="요약 2 4 5 3" xfId="2162" xr:uid="{C1F2E653-BBD8-4523-B24A-F727B7C956C7}"/>
    <cellStyle name="요약 2 4 6" xfId="2163" xr:uid="{D51312D2-6BCF-47BD-BC3F-0CCBC5C51235}"/>
    <cellStyle name="요약 2 4 6 2" xfId="2164" xr:uid="{1D8E2D4B-E9BF-42AD-AD67-4B38F56AA802}"/>
    <cellStyle name="요약 2 4 6 2 2" xfId="2165" xr:uid="{8B08BB37-DA26-4DB7-8D5F-2BDB156C384C}"/>
    <cellStyle name="요약 2 4 6 3" xfId="2166" xr:uid="{FF809818-2C9D-4408-A313-9EA244C297E3}"/>
    <cellStyle name="요약 2 4 7" xfId="2167" xr:uid="{469054D9-0CE1-4CCE-9E61-22D106E16253}"/>
    <cellStyle name="요약 2 4 7 2" xfId="2168" xr:uid="{8DE9DA96-D6A4-407B-A702-C2ADE7DE84C1}"/>
    <cellStyle name="요약 2 4 7 2 2" xfId="2169" xr:uid="{E782B013-E276-4D9D-8481-DF4E6A56C4EF}"/>
    <cellStyle name="요약 2 4 7 3" xfId="2170" xr:uid="{8E18D956-F7C3-4FA6-89F4-32D3E8537959}"/>
    <cellStyle name="요약 2 4 8" xfId="2171" xr:uid="{01DAB452-CD4A-440A-907D-2B2005CDE24B}"/>
    <cellStyle name="요약 2 4 8 2" xfId="2172" xr:uid="{231D8209-5ED1-4037-87F7-183E5A62AA31}"/>
    <cellStyle name="요약 2 4 8 2 2" xfId="2173" xr:uid="{D5F2E0CB-1581-4EC6-BD24-FF030B9747BB}"/>
    <cellStyle name="요약 2 4 8 3" xfId="2174" xr:uid="{03B6CA30-AFA6-4D23-B34F-2D06BDFF3375}"/>
    <cellStyle name="요약 2 4 9" xfId="2175" xr:uid="{057C1172-5E6E-4391-BEF0-ED8749F436B4}"/>
    <cellStyle name="요약 2 4 9 2" xfId="2176" xr:uid="{37B5A48A-3D10-4E35-89B8-850DD54572BC}"/>
    <cellStyle name="요약 2 5" xfId="2177" xr:uid="{EEAABC9E-7DD5-43B2-B8DE-467C0EA01A9B}"/>
    <cellStyle name="요약 2 5 2" xfId="2178" xr:uid="{766C5E4A-0ABC-4F10-B276-5173FC1E5CAF}"/>
    <cellStyle name="요약 2 5 2 2" xfId="2179" xr:uid="{3C433938-7449-49E9-B49E-DEA541822B19}"/>
    <cellStyle name="요약 2 5 3" xfId="2180" xr:uid="{3D795EFC-46E0-494F-B00A-FE3821714A2C}"/>
    <cellStyle name="요약 2 5 3 2" xfId="2181" xr:uid="{6A1FFC09-4B6D-43E7-A978-6816F7ADD455}"/>
    <cellStyle name="요약 2 6" xfId="2182" xr:uid="{51F0B8E3-BE4A-4949-BBB5-54C624905976}"/>
    <cellStyle name="요약 2 6 2" xfId="2183" xr:uid="{1F40C40C-0D25-4C79-A3F5-9C6478478660}"/>
    <cellStyle name="요약 2 6 3" xfId="2184" xr:uid="{081C873F-AFB3-4E5D-895D-066A3A026B70}"/>
    <cellStyle name="요약 2 7" xfId="2185" xr:uid="{678B62DC-2B69-431F-9E60-89CD36DA3A86}"/>
    <cellStyle name="요약 2 8" xfId="2186" xr:uid="{4F61EA75-E555-4C2E-8164-7BA26CB3449E}"/>
    <cellStyle name="요약 2 9" xfId="2187" xr:uid="{EBF5D58B-C5E2-4AED-B73F-683DA02ACF9B}"/>
    <cellStyle name="요약 20" xfId="2188" xr:uid="{E5FD6557-F7DC-49FD-9C30-53C6413448AB}"/>
    <cellStyle name="요약 21" xfId="2189" xr:uid="{B6DC46B5-D7F5-4D26-A474-CFA14F5FC4B9}"/>
    <cellStyle name="요약 22" xfId="2190" xr:uid="{AE3BDF0D-1860-450F-A73C-B4F562F2AA4C}"/>
    <cellStyle name="요약 23" xfId="2191" xr:uid="{2FAAEF88-A32C-4302-8B14-9F394985CA5C}"/>
    <cellStyle name="요약 24" xfId="2192" xr:uid="{6BB8C372-1250-4C92-ADBC-CED9E5475CBC}"/>
    <cellStyle name="요약 25" xfId="2193" xr:uid="{9A9B72C8-0335-4FDD-85F0-D7F63C828025}"/>
    <cellStyle name="요약 26" xfId="2194" xr:uid="{ED771DF5-13B3-4B45-AEF7-0566E001EF07}"/>
    <cellStyle name="요약 27" xfId="2195" xr:uid="{2FF45BA7-8811-4D27-9C8D-53F881FCB233}"/>
    <cellStyle name="요약 28" xfId="2196" xr:uid="{047E7BEA-F008-42CB-9A42-48049151E992}"/>
    <cellStyle name="요약 29" xfId="2197" xr:uid="{E3AA507A-9012-4B19-A5AD-5E78B1BCEB4A}"/>
    <cellStyle name="요약 3" xfId="2198" xr:uid="{B17C97A1-5D3A-42B5-B2C0-851F1C2E4D4C}"/>
    <cellStyle name="요약 3 2" xfId="2199" xr:uid="{9B943DF6-EEE0-49D8-885D-76C6E2693C6D}"/>
    <cellStyle name="요약 30" xfId="2200" xr:uid="{417B6079-E905-424E-B348-2C172D31E95B}"/>
    <cellStyle name="요약 31" xfId="2201" xr:uid="{D71999D5-7D88-4828-A976-26188F8C69BE}"/>
    <cellStyle name="요약 32" xfId="2202" xr:uid="{5173C3AB-AFDE-4E4A-83FA-85B9182D59BB}"/>
    <cellStyle name="요약 4" xfId="2203" xr:uid="{DD88DBAE-52FE-4FDD-A237-C2EEE5DF1DB8}"/>
    <cellStyle name="요약 5" xfId="2204" xr:uid="{E6D03E76-C8E7-4F50-89C1-208C4F24F325}"/>
    <cellStyle name="요약 6" xfId="2205" xr:uid="{477E64AC-BF89-46A8-A85F-D794A5144576}"/>
    <cellStyle name="요약 7" xfId="2206" xr:uid="{A424F314-CA14-491B-B25C-8CD68BE6E433}"/>
    <cellStyle name="요약 8" xfId="2207" xr:uid="{CA0AF6B4-C8E4-4EB4-9304-83BD0D202F56}"/>
    <cellStyle name="요약 9" xfId="2208" xr:uid="{3FDDF577-E1C1-4ED3-A819-D4EF200559DE}"/>
    <cellStyle name="입력" xfId="9" builtinId="20" customBuiltin="1"/>
    <cellStyle name="입력 10" xfId="2209" xr:uid="{00FDB144-3D4D-4E2B-85A5-F962F11FE22F}"/>
    <cellStyle name="입력 11" xfId="2210" xr:uid="{8555C6A6-D082-4254-B52B-3A1B1633C5C8}"/>
    <cellStyle name="입력 12" xfId="2211" xr:uid="{3B50C055-43CF-4DD7-8792-EBB95D509AA0}"/>
    <cellStyle name="입력 13" xfId="2212" xr:uid="{7D17B017-F8D0-404D-876B-188032D89CD7}"/>
    <cellStyle name="입력 14" xfId="2213" xr:uid="{64B8674C-1FD2-4A42-9FFE-2A414D11F1FB}"/>
    <cellStyle name="입력 15" xfId="2214" xr:uid="{11D9ACA1-E162-45FF-A470-1F0DC34F7730}"/>
    <cellStyle name="입력 16" xfId="2215" xr:uid="{AB1E05AA-E8D7-4B60-9BAF-0AD995CA7289}"/>
    <cellStyle name="입력 17" xfId="2216" xr:uid="{C0BB8EB4-3527-4847-A1CD-AC43658B6E98}"/>
    <cellStyle name="입력 18" xfId="2217" xr:uid="{D56E2243-3815-4055-8DEE-2100D8AFBC4A}"/>
    <cellStyle name="입력 19" xfId="2218" xr:uid="{18B07F41-DEB7-4064-8549-DC5FD6002E51}"/>
    <cellStyle name="입력 2" xfId="2219" xr:uid="{69110E10-80A0-417A-92C9-97441E29A716}"/>
    <cellStyle name="입력 2 10" xfId="2220" xr:uid="{96B7B5C1-6503-4CE3-94ED-3CD727D6CD3B}"/>
    <cellStyle name="입력 2 11" xfId="2221" xr:uid="{03FA5D0A-8B61-4070-9BDB-6B6B1D84A67E}"/>
    <cellStyle name="입력 2 12" xfId="2222" xr:uid="{F0CF9CA6-3A60-4BFD-88C3-C9BEEABCD834}"/>
    <cellStyle name="입력 2 2" xfId="2223" xr:uid="{48A06CE0-1117-4136-B8A2-28567AEC79BB}"/>
    <cellStyle name="입력 2 2 10" xfId="2224" xr:uid="{35B76E30-2575-43D4-A089-31CA9ECFE286}"/>
    <cellStyle name="입력 2 2 10 2" xfId="2225" xr:uid="{7E3A0CF9-6237-44E0-9380-5AAB862303BD}"/>
    <cellStyle name="입력 2 2 11" xfId="2226" xr:uid="{C866E49B-0456-454D-80E8-FFABE6EF939F}"/>
    <cellStyle name="입력 2 2 11 2" xfId="2227" xr:uid="{7D9008A4-E442-4868-9D50-8E9EBAC9C3BE}"/>
    <cellStyle name="입력 2 2 2" xfId="2228" xr:uid="{DFF42D2E-8873-4489-9F6E-CB67B0167003}"/>
    <cellStyle name="입력 2 2 2 10" xfId="2229" xr:uid="{FFF5FFC8-5FA4-4A2B-8CCD-463313E9D4A7}"/>
    <cellStyle name="입력 2 2 2 2" xfId="2230" xr:uid="{3C8F5675-F8AE-42A0-80C1-304951C6C759}"/>
    <cellStyle name="입력 2 2 2 2 2" xfId="2231" xr:uid="{50DEBF7F-200E-46B4-B914-E6EE46F9056D}"/>
    <cellStyle name="입력 2 2 2 3" xfId="2232" xr:uid="{9923C8AA-3CAC-4A55-81BD-8013BBA2C4B0}"/>
    <cellStyle name="입력 2 2 2 3 2" xfId="2233" xr:uid="{0438A5AA-E766-4187-BBFF-114C1E470AD4}"/>
    <cellStyle name="입력 2 2 2 4" xfId="2234" xr:uid="{75417F43-95BD-4BCD-989A-42A4359D5D4D}"/>
    <cellStyle name="입력 2 2 2 4 2" xfId="2235" xr:uid="{215D40DE-5309-4E5B-94FC-674A1857A636}"/>
    <cellStyle name="입력 2 2 2 5" xfId="2236" xr:uid="{D6B1C0C8-69F2-4427-B016-5F8F5BD3334A}"/>
    <cellStyle name="입력 2 2 2 5 2" xfId="2237" xr:uid="{419D5535-3E29-42AB-A03C-82E34CD3E460}"/>
    <cellStyle name="입력 2 2 2 6" xfId="2238" xr:uid="{5BD434A3-4B14-4C25-B9AD-7DF8298B8E1B}"/>
    <cellStyle name="입력 2 2 2 6 2" xfId="2239" xr:uid="{FE8CE1CD-1FCF-4BDA-A0B7-F3B3AA39232E}"/>
    <cellStyle name="입력 2 2 2 7" xfId="2240" xr:uid="{D5CA7A5E-6797-4C45-BCE4-EE38DCF7C28C}"/>
    <cellStyle name="입력 2 2 2 7 2" xfId="2241" xr:uid="{1A556A3A-BF47-452E-B620-C70F8CC31FEB}"/>
    <cellStyle name="입력 2 2 2 8" xfId="2242" xr:uid="{265E1768-0A74-439A-B19A-4A7A1681782E}"/>
    <cellStyle name="입력 2 2 2 8 2" xfId="2243" xr:uid="{5DEEF7EE-9321-4833-9D83-2636F27AFD5F}"/>
    <cellStyle name="입력 2 2 2 9" xfId="2244" xr:uid="{211D8F87-9D2A-433B-BDF5-B8FD4197DD47}"/>
    <cellStyle name="입력 2 2 2 9 2" xfId="2245" xr:uid="{B0D74296-DA32-4D75-BF8E-4B71AA1391E7}"/>
    <cellStyle name="입력 2 2 3" xfId="2246" xr:uid="{094F46AB-44D3-4A75-A686-0E1A6C3A184A}"/>
    <cellStyle name="입력 2 2 3 10" xfId="2247" xr:uid="{60095F52-09E4-418B-A92D-69B7446788C4}"/>
    <cellStyle name="입력 2 2 3 2" xfId="2248" xr:uid="{1C4C1C9D-FF00-4DA9-83A6-39995D9A100E}"/>
    <cellStyle name="입력 2 2 3 2 2" xfId="2249" xr:uid="{6EE653AE-256A-4DAD-80F5-5E7BF111C1DA}"/>
    <cellStyle name="입력 2 2 3 3" xfId="2250" xr:uid="{8226EBDF-CB2F-4B6A-A75B-71D57697D99C}"/>
    <cellStyle name="입력 2 2 3 3 2" xfId="2251" xr:uid="{1D60C237-1082-4CEC-BA8B-DFEF177AA2D6}"/>
    <cellStyle name="입력 2 2 3 4" xfId="2252" xr:uid="{24CED654-2AB6-4297-B93F-FE67591C923E}"/>
    <cellStyle name="입력 2 2 3 4 2" xfId="2253" xr:uid="{4F3E7F16-6FE9-4E92-A4D5-63EBB24479CE}"/>
    <cellStyle name="입력 2 2 3 5" xfId="2254" xr:uid="{59266BF9-E7FE-4907-9C47-A230B878A6D6}"/>
    <cellStyle name="입력 2 2 3 5 2" xfId="2255" xr:uid="{4C1B5CC7-26CB-4CDB-AC4C-BA954904AF28}"/>
    <cellStyle name="입력 2 2 3 6" xfId="2256" xr:uid="{67AB1590-C667-4576-817A-7F56F13C44D7}"/>
    <cellStyle name="입력 2 2 3 6 2" xfId="2257" xr:uid="{81AC9861-B863-4255-8EB8-4E39C0A382D2}"/>
    <cellStyle name="입력 2 2 3 7" xfId="2258" xr:uid="{27CC66B2-C0CA-41DF-A752-0140C33FA94B}"/>
    <cellStyle name="입력 2 2 3 7 2" xfId="2259" xr:uid="{CEAABC40-28D9-49DE-8069-C03AF15D3CC9}"/>
    <cellStyle name="입력 2 2 3 8" xfId="2260" xr:uid="{880597CE-76A3-4071-BACE-F613EB3D12A0}"/>
    <cellStyle name="입력 2 2 3 8 2" xfId="2261" xr:uid="{97E5D60B-0159-4C20-A647-AADB872FCB01}"/>
    <cellStyle name="입력 2 2 3 9" xfId="2262" xr:uid="{84B8CFFB-2F31-4022-BEB8-AECCE0383F7F}"/>
    <cellStyle name="입력 2 2 3 9 2" xfId="2263" xr:uid="{CE3BF430-445A-47FC-A818-8F19FACE3347}"/>
    <cellStyle name="입력 2 2 4" xfId="2264" xr:uid="{8E33C7B5-B155-485A-ACCD-80770A8D599E}"/>
    <cellStyle name="입력 2 2 4 2" xfId="2265" xr:uid="{B41D9386-96A8-45FA-90F8-9375482680BF}"/>
    <cellStyle name="입력 2 2 5" xfId="2266" xr:uid="{CA8323EC-0B68-49AA-96ED-BFBCEB3B7A61}"/>
    <cellStyle name="입력 2 2 5 2" xfId="2267" xr:uid="{3F54C761-7AB1-4323-A1E4-B5073AA73A16}"/>
    <cellStyle name="입력 2 2 6" xfId="2268" xr:uid="{9E3AAD5B-1F56-4FE3-AF54-C622DBAB789C}"/>
    <cellStyle name="입력 2 2 6 2" xfId="2269" xr:uid="{6122BA08-D1CC-4C2B-8499-61ACFAB4B6EB}"/>
    <cellStyle name="입력 2 2 7" xfId="2270" xr:uid="{E9A616D4-9C12-400C-90DB-F0D48DDE2A80}"/>
    <cellStyle name="입력 2 2 7 2" xfId="2271" xr:uid="{FC87FF23-25DD-4162-BFD9-C1C558A37304}"/>
    <cellStyle name="입력 2 2 8" xfId="2272" xr:uid="{758FE9FA-FFD9-49B5-8619-0574D7E54F1C}"/>
    <cellStyle name="입력 2 2 8 2" xfId="2273" xr:uid="{4A43D3CA-C2D5-4DCD-99FD-ED9048CA90D0}"/>
    <cellStyle name="입력 2 2 9" xfId="2274" xr:uid="{6A71D9C4-EB04-4AF3-818D-71BCE31DEDF8}"/>
    <cellStyle name="입력 2 2 9 2" xfId="2275" xr:uid="{36A62E19-BD45-4BBA-8C01-D82E4001994B}"/>
    <cellStyle name="입력 2 3" xfId="2276" xr:uid="{A8F49249-FE4D-4AA6-A681-E5175E91E8D5}"/>
    <cellStyle name="입력 2 3 10" xfId="2277" xr:uid="{BB79FF56-B5F7-43D3-ABBF-B7603939C41F}"/>
    <cellStyle name="입력 2 3 10 2" xfId="2278" xr:uid="{D0C8507C-E363-41C0-82D0-9CC653D148FC}"/>
    <cellStyle name="입력 2 3 2" xfId="2279" xr:uid="{1C942CB0-55E1-4C1E-AD77-8570DA86FBF9}"/>
    <cellStyle name="입력 2 3 2 2" xfId="2280" xr:uid="{41D7A888-8F2D-436E-8ACB-4C9390595004}"/>
    <cellStyle name="입력 2 3 3" xfId="2281" xr:uid="{84B078D4-C49F-45D7-956A-08B75D9D040C}"/>
    <cellStyle name="입력 2 3 3 2" xfId="2282" xr:uid="{2D8860AA-AB0A-4A0F-863B-F523BACEC31C}"/>
    <cellStyle name="입력 2 3 4" xfId="2283" xr:uid="{F5005505-F340-47A2-A99C-13680DD0A817}"/>
    <cellStyle name="입력 2 3 4 2" xfId="2284" xr:uid="{708DF277-8212-4872-B6A1-AC43C26ABE4F}"/>
    <cellStyle name="입력 2 3 5" xfId="2285" xr:uid="{7A365180-5A1F-4812-A7F7-D829E838E7BB}"/>
    <cellStyle name="입력 2 3 5 2" xfId="2286" xr:uid="{2654F014-38B8-4585-8D68-FE6F5911EBEF}"/>
    <cellStyle name="입력 2 3 6" xfId="2287" xr:uid="{5546BDCF-0A8C-48A8-B20D-E47B4B17FC6F}"/>
    <cellStyle name="입력 2 3 6 2" xfId="2288" xr:uid="{997C5912-9B47-4459-95F8-A1080A0F5A05}"/>
    <cellStyle name="입력 2 3 7" xfId="2289" xr:uid="{FCDA56E7-9F19-4F53-A8F4-FD174DC5368C}"/>
    <cellStyle name="입력 2 3 7 2" xfId="2290" xr:uid="{7C8AA2B8-6D48-4772-8748-0EEF556CB736}"/>
    <cellStyle name="입력 2 3 8" xfId="2291" xr:uid="{B5F124D2-186D-4379-B291-54D43DBB9B95}"/>
    <cellStyle name="입력 2 3 8 2" xfId="2292" xr:uid="{B7DEBDF0-B7B0-4A86-818E-7C34E4569B29}"/>
    <cellStyle name="입력 2 3 9" xfId="2293" xr:uid="{1A89BF35-3DCA-4A9A-B32C-DD9B0A8F0BAF}"/>
    <cellStyle name="입력 2 3 9 2" xfId="2294" xr:uid="{0E61F07B-02AA-4E5F-9D46-4EACE19E0281}"/>
    <cellStyle name="입력 2 4" xfId="2295" xr:uid="{64D94F68-FF66-430D-A9CE-D6888F39C48F}"/>
    <cellStyle name="입력 2 4 10" xfId="2296" xr:uid="{40289625-431A-4129-9509-7F7E145CC36C}"/>
    <cellStyle name="입력 2 4 10 2" xfId="2297" xr:uid="{8DAA632D-5E4D-41EB-A8C1-73FA3D4B248D}"/>
    <cellStyle name="입력 2 4 2" xfId="2298" xr:uid="{6793E675-DAF1-4A67-ACBE-13F0575D22A1}"/>
    <cellStyle name="입력 2 4 2 2" xfId="2299" xr:uid="{F4A61906-ECB4-416E-92B9-35C064B994AC}"/>
    <cellStyle name="입력 2 4 3" xfId="2300" xr:uid="{192CE83A-626B-46D9-B548-07FDE603FC5A}"/>
    <cellStyle name="입력 2 4 3 2" xfId="2301" xr:uid="{368CD5AA-750B-4D18-98E2-1DE9A4BC6047}"/>
    <cellStyle name="입력 2 4 4" xfId="2302" xr:uid="{5D120D97-64AC-408A-A15F-5570FC03EE90}"/>
    <cellStyle name="입력 2 4 4 2" xfId="2303" xr:uid="{C1FD61AB-D4C6-4C36-BA2A-C5642678E41C}"/>
    <cellStyle name="입력 2 4 5" xfId="2304" xr:uid="{A7337C6A-2C55-4EFC-8E34-00132BEDD2AD}"/>
    <cellStyle name="입력 2 4 5 2" xfId="2305" xr:uid="{178BC926-2B3A-4045-97CF-AE9464D47ECD}"/>
    <cellStyle name="입력 2 4 6" xfId="2306" xr:uid="{0F4707C3-456D-43B6-9106-BE50CE3F90A7}"/>
    <cellStyle name="입력 2 4 6 2" xfId="2307" xr:uid="{DC943FDD-0D48-4906-918D-32BC33BC06AA}"/>
    <cellStyle name="입력 2 4 7" xfId="2308" xr:uid="{33249964-C4DD-4BAD-8C97-286E70B7E24F}"/>
    <cellStyle name="입력 2 4 7 2" xfId="2309" xr:uid="{F499E686-CBC2-4F22-B77D-62B2437A2279}"/>
    <cellStyle name="입력 2 4 8" xfId="2310" xr:uid="{C7142754-627F-4055-900E-14DA07FEB61B}"/>
    <cellStyle name="입력 2 4 8 2" xfId="2311" xr:uid="{C37E5AF5-EFDA-4230-9392-073D1FAD35C6}"/>
    <cellStyle name="입력 2 4 9" xfId="2312" xr:uid="{A9A80DE6-0C40-44DA-BE4E-15A9A9EE6C8A}"/>
    <cellStyle name="입력 2 4 9 2" xfId="2313" xr:uid="{C4339494-8FFA-4906-8681-ACE7204C0FA5}"/>
    <cellStyle name="입력 2 5" xfId="2314" xr:uid="{70DFC58E-E3AA-4718-9AEA-D5B05AF53AFB}"/>
    <cellStyle name="입력 2 5 2" xfId="2315" xr:uid="{179A29D5-0E46-4A54-879B-8E25F51145F9}"/>
    <cellStyle name="입력 2 5 2 2" xfId="2316" xr:uid="{DC9AE6EF-3BD5-4F75-BD18-D6F97D953A80}"/>
    <cellStyle name="입력 2 6" xfId="2317" xr:uid="{48544371-AF6A-4D10-8771-CBE599D70763}"/>
    <cellStyle name="입력 2 6 2" xfId="2318" xr:uid="{0451C4FC-E465-4484-9025-1DAB3E124E25}"/>
    <cellStyle name="입력 2 6 3" xfId="2319" xr:uid="{C053F495-DB5F-40FE-B41C-BDB84988898E}"/>
    <cellStyle name="입력 2 7" xfId="2320" xr:uid="{134D02A2-94BF-4728-8444-B0B3D403B569}"/>
    <cellStyle name="입력 2 8" xfId="2321" xr:uid="{C52CF541-4FF8-4B5F-8633-CD4727EB575E}"/>
    <cellStyle name="입력 2 9" xfId="2322" xr:uid="{D72D89A4-EA18-4B2F-B5A6-D379FB8B5D2B}"/>
    <cellStyle name="입력 20" xfId="2323" xr:uid="{BC38E5AF-5F8E-4EC4-B620-2D4BAA2556F2}"/>
    <cellStyle name="입력 21" xfId="2324" xr:uid="{AE62BF6E-240A-4A3B-A6AE-D2AA1EF90DF0}"/>
    <cellStyle name="입력 22" xfId="2325" xr:uid="{2A030026-B672-4DA7-A86B-17CC499A9989}"/>
    <cellStyle name="입력 23" xfId="2326" xr:uid="{7489E178-4D92-4EDC-AF67-942E3FEACD93}"/>
    <cellStyle name="입력 24" xfId="2327" xr:uid="{283DB782-3E72-4F43-9BB5-273544D6A730}"/>
    <cellStyle name="입력 25" xfId="2328" xr:uid="{340935FA-461B-445C-B159-6F0E9C07FE75}"/>
    <cellStyle name="입력 26" xfId="2329" xr:uid="{380CD1A7-AC8F-41DF-8B45-7B380BFEACA9}"/>
    <cellStyle name="입력 27" xfId="2330" xr:uid="{4ADD247D-F0BC-4457-8DF1-E3C5F087D527}"/>
    <cellStyle name="입력 28" xfId="2331" xr:uid="{E6BEB3CF-FD8A-4294-AAE8-8A2288AD4CC8}"/>
    <cellStyle name="입력 29" xfId="2332" xr:uid="{45C9DC91-13B5-4D51-90E4-3FF7A91C9D26}"/>
    <cellStyle name="입력 3" xfId="2333" xr:uid="{6079C025-2298-41C3-9133-EF4EC6912476}"/>
    <cellStyle name="입력 3 2" xfId="2334" xr:uid="{99CE71B6-C07E-4D06-B9FA-7257FC494D7F}"/>
    <cellStyle name="입력 30" xfId="2335" xr:uid="{E59A20CC-6B87-4271-B019-CF808F0330F1}"/>
    <cellStyle name="입력 31" xfId="2336" xr:uid="{8961D857-5C2C-4BBD-B7ED-2D07E0F38FF8}"/>
    <cellStyle name="입력 32" xfId="2337" xr:uid="{3AE2E214-C1A7-4626-A01A-5C98530777AB}"/>
    <cellStyle name="입력 4" xfId="2338" xr:uid="{404A834A-6EE8-4D42-A54F-FE174D0EA92B}"/>
    <cellStyle name="입력 5" xfId="2339" xr:uid="{01E2AA3B-296F-49BB-86BD-A23A5EFA833B}"/>
    <cellStyle name="입력 6" xfId="2340" xr:uid="{878BA84B-BC80-45A9-AF6A-ADEFF2BD1197}"/>
    <cellStyle name="입력 7" xfId="2341" xr:uid="{31A94A1C-3803-494F-A513-14684C6C75C3}"/>
    <cellStyle name="입력 8" xfId="2342" xr:uid="{95E30EA5-F70F-43E1-BA3F-F18202D53ADC}"/>
    <cellStyle name="입력 9" xfId="2343" xr:uid="{6D40EB14-2A6F-400F-BEA9-7F3463249755}"/>
    <cellStyle name="제목" xfId="1" builtinId="15" customBuiltin="1"/>
    <cellStyle name="제목 1" xfId="2" builtinId="16" customBuiltin="1"/>
    <cellStyle name="제목 1 10" xfId="2344" xr:uid="{24A2876A-2DAF-4F3B-AF69-38E2AC64A851}"/>
    <cellStyle name="제목 1 11" xfId="2345" xr:uid="{A561B444-31B5-4A1D-BB52-89A6603CF1AC}"/>
    <cellStyle name="제목 1 12" xfId="2346" xr:uid="{E17F5598-13C0-4BCD-888A-C6190852B1FF}"/>
    <cellStyle name="제목 1 13" xfId="2347" xr:uid="{57A77DB4-1D74-4CEF-BB3E-8B15F4962E85}"/>
    <cellStyle name="제목 1 14" xfId="2348" xr:uid="{3D3BDBC8-8C17-47A3-BC56-80AD7A8DA2D6}"/>
    <cellStyle name="제목 1 15" xfId="2349" xr:uid="{9A422D7F-9E45-4CB4-9837-945E1BEA704B}"/>
    <cellStyle name="제목 1 16" xfId="2350" xr:uid="{F51E60D0-4D84-459B-8720-79D0D89C5765}"/>
    <cellStyle name="제목 1 17" xfId="2351" xr:uid="{61A96834-F34A-496F-8D73-6A1AB6236509}"/>
    <cellStyle name="제목 1 18" xfId="2352" xr:uid="{4A2FFE7A-BC53-4206-AE03-ED4EE9693F18}"/>
    <cellStyle name="제목 1 19" xfId="2353" xr:uid="{8D215272-34A1-4724-A293-291928F90022}"/>
    <cellStyle name="제목 1 2" xfId="2354" xr:uid="{00FC4DF6-0309-4C35-BAA6-9C8F23C6F3E9}"/>
    <cellStyle name="제목 1 2 10" xfId="2355" xr:uid="{799F587C-F508-4605-9248-1B2C770F1F42}"/>
    <cellStyle name="제목 1 2 11" xfId="2356" xr:uid="{002CF913-257E-4104-B12B-5CAE27623D41}"/>
    <cellStyle name="제목 1 2 12" xfId="2357" xr:uid="{A0890F83-A99D-4DFA-B78A-CA0F627C656C}"/>
    <cellStyle name="제목 1 2 2" xfId="2358" xr:uid="{83C8E23E-8D5D-472E-BDE5-BB48A83BD798}"/>
    <cellStyle name="제목 1 2 2 2" xfId="2359" xr:uid="{F23CA8EF-A9F1-4BEC-8E17-9A79AA407D1A}"/>
    <cellStyle name="제목 1 2 2 3" xfId="2360" xr:uid="{2CA4EAC2-2C58-4EBD-80F8-A940C9090B30}"/>
    <cellStyle name="제목 1 2 3" xfId="2361" xr:uid="{FB7902DF-61AC-425A-BB35-2B80D56EEBEB}"/>
    <cellStyle name="제목 1 2 4" xfId="2362" xr:uid="{50062475-1D97-4CE0-A5E0-2937B01F4CAC}"/>
    <cellStyle name="제목 1 2 5" xfId="2363" xr:uid="{313C4068-26A6-4790-ACAE-468D39DBA77F}"/>
    <cellStyle name="제목 1 2 6" xfId="2364" xr:uid="{7ACA83E7-207D-4635-92D1-79B0C0BEC619}"/>
    <cellStyle name="제목 1 2 7" xfId="2365" xr:uid="{6220ABAA-D212-4DF7-9BB4-9CF8D06A194B}"/>
    <cellStyle name="제목 1 2 8" xfId="2366" xr:uid="{6FE384C1-52AA-4536-9D2F-ABFA7183519E}"/>
    <cellStyle name="제목 1 2 9" xfId="2367" xr:uid="{F1926284-AAC6-45DE-B1F0-8BC7F5ACA28C}"/>
    <cellStyle name="제목 1 20" xfId="2368" xr:uid="{C8DBB41E-A454-4E24-A601-12F9847068C5}"/>
    <cellStyle name="제목 1 21" xfId="2369" xr:uid="{3F21C740-E187-4769-B9D7-CC61DF54CC76}"/>
    <cellStyle name="제목 1 22" xfId="2370" xr:uid="{32771A01-F6EE-44FF-8B2C-582C69AF4F33}"/>
    <cellStyle name="제목 1 23" xfId="2371" xr:uid="{CD607423-7034-47F9-B15E-839147842582}"/>
    <cellStyle name="제목 1 24" xfId="2372" xr:uid="{A6EB2F84-9992-46A2-8A39-7147EEE72B8E}"/>
    <cellStyle name="제목 1 25" xfId="2373" xr:uid="{D33317D7-B394-4FCC-AEBB-336277F6BB10}"/>
    <cellStyle name="제목 1 26" xfId="2374" xr:uid="{3906933C-2B00-43B4-B6A1-48B5BF1798AB}"/>
    <cellStyle name="제목 1 27" xfId="2375" xr:uid="{90E1DF18-605B-4E30-A9B7-163D427845F2}"/>
    <cellStyle name="제목 1 28" xfId="2376" xr:uid="{DEB0899D-7595-452E-82E5-7D66C2DF2155}"/>
    <cellStyle name="제목 1 29" xfId="2377" xr:uid="{11B51B66-5B6F-4040-98E2-F626C067C808}"/>
    <cellStyle name="제목 1 3" xfId="2378" xr:uid="{FF520D16-EC86-4762-B8BE-4A18E70108DD}"/>
    <cellStyle name="제목 1 3 2" xfId="2379" xr:uid="{FBB03227-D8A3-43CB-8A54-7FBBF3B8A0E1}"/>
    <cellStyle name="제목 1 30" xfId="2380" xr:uid="{ABF246F1-1806-41C7-B8F8-A5C27F49A07B}"/>
    <cellStyle name="제목 1 31" xfId="2381" xr:uid="{98E59B1C-A774-4864-B9F0-7ADEEC55ECA5}"/>
    <cellStyle name="제목 1 32" xfId="2382" xr:uid="{2251A8DC-21D8-4BA3-9A12-A23F1652AEB5}"/>
    <cellStyle name="제목 1 4" xfId="2383" xr:uid="{2FDE0AE5-357D-48AD-B0EA-255C1605028F}"/>
    <cellStyle name="제목 1 5" xfId="2384" xr:uid="{2ED0D8C7-CD83-495C-ADBD-CDEE8BD5CB2F}"/>
    <cellStyle name="제목 1 6" xfId="2385" xr:uid="{8859FD87-C38A-46BF-81E5-D414D3C268EF}"/>
    <cellStyle name="제목 1 7" xfId="2386" xr:uid="{BBE9D364-2DD8-4524-95E7-EC4D07F3A564}"/>
    <cellStyle name="제목 1 8" xfId="2387" xr:uid="{F7413FDE-9E4A-4E44-9BBF-CB01320A90DB}"/>
    <cellStyle name="제목 1 9" xfId="2388" xr:uid="{76B8C99C-ACA4-49C1-84F0-23662D1A2D50}"/>
    <cellStyle name="제목 10" xfId="2389" xr:uid="{E37B6179-8367-424D-B99D-F9CD99884E5F}"/>
    <cellStyle name="제목 11" xfId="2390" xr:uid="{9FC86016-A917-4206-ABF8-1413229322B5}"/>
    <cellStyle name="제목 12" xfId="2391" xr:uid="{336DE987-3990-467A-8DB6-BA6AE184D24D}"/>
    <cellStyle name="제목 13" xfId="2392" xr:uid="{EA80D4B6-A078-4A7D-BC46-942D81A3E768}"/>
    <cellStyle name="제목 14" xfId="2393" xr:uid="{084B357D-C927-4590-9A0B-485B44DACB57}"/>
    <cellStyle name="제목 15" xfId="2394" xr:uid="{23192C0B-9568-4937-9E1A-93BA19E1FE72}"/>
    <cellStyle name="제목 2" xfId="3" builtinId="17" customBuiltin="1"/>
    <cellStyle name="제목 2 10" xfId="2395" xr:uid="{9EFE319C-0C8A-489F-A5D8-8DA70C61CBCD}"/>
    <cellStyle name="제목 2 11" xfId="2396" xr:uid="{433CF072-3A60-4F01-A58A-991A6E8A5D3D}"/>
    <cellStyle name="제목 2 12" xfId="2397" xr:uid="{35CCCD04-99FB-45A2-A89B-C184690FDB96}"/>
    <cellStyle name="제목 2 13" xfId="2398" xr:uid="{2B588220-C8A3-4E94-B692-C1C7027A0DDE}"/>
    <cellStyle name="제목 2 14" xfId="2399" xr:uid="{C2863F02-20E4-4898-9780-9ECFDB4C0EE7}"/>
    <cellStyle name="제목 2 15" xfId="2400" xr:uid="{E1106DF6-5627-4918-B7EA-B6D9A967AC41}"/>
    <cellStyle name="제목 2 16" xfId="2401" xr:uid="{FB40A431-2D42-42D4-8542-4AB86AEBE2D9}"/>
    <cellStyle name="제목 2 17" xfId="2402" xr:uid="{536050D8-DE77-45B0-9410-611298012188}"/>
    <cellStyle name="제목 2 18" xfId="2403" xr:uid="{34ADD962-8F5F-421C-A8F6-83D6C586D955}"/>
    <cellStyle name="제목 2 19" xfId="2404" xr:uid="{A22FC21B-6D0B-4DE3-9E82-0C8B967C94DD}"/>
    <cellStyle name="제목 2 2" xfId="2405" xr:uid="{E56D9DCC-1E50-4EF1-B719-CA037CE0356A}"/>
    <cellStyle name="제목 2 2 10" xfId="2406" xr:uid="{66230D48-B4C5-4447-AD4E-C7A34B703330}"/>
    <cellStyle name="제목 2 2 11" xfId="2407" xr:uid="{F6D818DA-21C1-4408-AFA4-C68ECD12E055}"/>
    <cellStyle name="제목 2 2 12" xfId="2408" xr:uid="{2D579AF7-6F0D-40CD-ADCD-9CF229BBED92}"/>
    <cellStyle name="제목 2 2 2" xfId="2409" xr:uid="{049920C3-008B-461C-BBF7-292890ADB62C}"/>
    <cellStyle name="제목 2 2 2 2" xfId="2410" xr:uid="{E254682E-AB4B-432A-9B30-94F1E749CCA5}"/>
    <cellStyle name="제목 2 2 2 3" xfId="2411" xr:uid="{4A1EF651-1E90-44B8-88C1-B1135899985E}"/>
    <cellStyle name="제목 2 2 3" xfId="2412" xr:uid="{C8B80C26-EACA-4475-9180-92DF96468A15}"/>
    <cellStyle name="제목 2 2 4" xfId="2413" xr:uid="{93270760-538E-41ED-9AD4-1758DF5A5C43}"/>
    <cellStyle name="제목 2 2 5" xfId="2414" xr:uid="{1FC93B78-9253-4A90-9FD1-117DE8B80D7A}"/>
    <cellStyle name="제목 2 2 6" xfId="2415" xr:uid="{423C8B0B-B71C-4DFD-AAB2-E5982CB3084C}"/>
    <cellStyle name="제목 2 2 7" xfId="2416" xr:uid="{B172A9B0-1B64-4205-A53F-D5C8F5185500}"/>
    <cellStyle name="제목 2 2 8" xfId="2417" xr:uid="{E628320D-5356-4BD8-AC87-6347EAD3EDE2}"/>
    <cellStyle name="제목 2 2 9" xfId="2418" xr:uid="{C39A1CFA-FAD6-4EF2-9BA2-FDC76A6CE547}"/>
    <cellStyle name="제목 2 20" xfId="2419" xr:uid="{52E9E1E8-4352-416B-A160-174116FC1FE5}"/>
    <cellStyle name="제목 2 21" xfId="2420" xr:uid="{0780651B-2062-43ED-A052-4AC1C738E846}"/>
    <cellStyle name="제목 2 22" xfId="2421" xr:uid="{49E40F2B-5890-41D9-98AF-51101ABD5504}"/>
    <cellStyle name="제목 2 23" xfId="2422" xr:uid="{1CEB07BA-1744-4162-8C55-A467389D3AE9}"/>
    <cellStyle name="제목 2 24" xfId="2423" xr:uid="{B8853061-94A2-4844-A92D-19416A46A742}"/>
    <cellStyle name="제목 2 25" xfId="2424" xr:uid="{369B9146-65B0-4141-90B6-4DAE8727397E}"/>
    <cellStyle name="제목 2 26" xfId="2425" xr:uid="{63452B1C-8BF4-4509-9552-3D425EC9F7CA}"/>
    <cellStyle name="제목 2 27" xfId="2426" xr:uid="{355F0AD7-CEF8-47FB-BF37-3DE8A689D834}"/>
    <cellStyle name="제목 2 28" xfId="2427" xr:uid="{CA7DDBA6-75F3-47A1-9868-2C076A818142}"/>
    <cellStyle name="제목 2 29" xfId="2428" xr:uid="{B082CF29-1D48-4F71-AB7E-A0099B7EB636}"/>
    <cellStyle name="제목 2 3" xfId="2429" xr:uid="{D8FF4321-8C7E-4877-9551-713D360D7E05}"/>
    <cellStyle name="제목 2 3 2" xfId="2430" xr:uid="{65FF3C5F-5CC9-45CE-8E1E-72DFEDC3A312}"/>
    <cellStyle name="제목 2 30" xfId="2431" xr:uid="{05336AF6-2E6A-4EF3-9488-AB3FEE964F73}"/>
    <cellStyle name="제목 2 31" xfId="2432" xr:uid="{26E86943-021E-42FA-936D-46543011B9E2}"/>
    <cellStyle name="제목 2 32" xfId="2433" xr:uid="{BB68A8FF-1E84-4BED-B62C-78F17C179C6B}"/>
    <cellStyle name="제목 2 4" xfId="2434" xr:uid="{C2E0D521-0C12-45F5-A04E-609148005D6B}"/>
    <cellStyle name="제목 2 5" xfId="2435" xr:uid="{3CE8C489-7D5A-4959-A8DB-804C41F3204E}"/>
    <cellStyle name="제목 2 6" xfId="2436" xr:uid="{4D27DA82-DDDB-4B21-AEB3-F6A7DB0305CB}"/>
    <cellStyle name="제목 2 7" xfId="2437" xr:uid="{A3BB87EC-6845-4887-B82F-37F1D2EA43A1}"/>
    <cellStyle name="제목 2 8" xfId="2438" xr:uid="{9AE1CE6D-CC0E-4EEA-A2FF-49BA858DD71B}"/>
    <cellStyle name="제목 2 9" xfId="2439" xr:uid="{F5BCDAD4-8070-44D5-8B46-610053D35F43}"/>
    <cellStyle name="제목 3" xfId="4" builtinId="18" customBuiltin="1"/>
    <cellStyle name="제목 3 10" xfId="2440" xr:uid="{66586775-70EE-485A-9663-36A29743A34E}"/>
    <cellStyle name="제목 3 11" xfId="2441" xr:uid="{83076898-5F3E-4B27-A575-8B4494EBFA50}"/>
    <cellStyle name="제목 3 12" xfId="2442" xr:uid="{F5001327-F005-42B9-B9BF-91E056CEC675}"/>
    <cellStyle name="제목 3 13" xfId="2443" xr:uid="{CF19A030-0494-4013-A80C-3F8B15647A07}"/>
    <cellStyle name="제목 3 14" xfId="2444" xr:uid="{95A5EC7D-F7B8-46D1-B1E3-952DF7B81D89}"/>
    <cellStyle name="제목 3 15" xfId="2445" xr:uid="{D94CB660-3255-44C0-9618-53CB0B05113F}"/>
    <cellStyle name="제목 3 16" xfId="2446" xr:uid="{476A286A-13FA-4739-B727-3BBA1EF2A058}"/>
    <cellStyle name="제목 3 17" xfId="2447" xr:uid="{9E0C84B4-04D8-4434-A1FC-505371ACDAC2}"/>
    <cellStyle name="제목 3 18" xfId="2448" xr:uid="{88D51D6D-57A8-47D8-83EC-E022D359192E}"/>
    <cellStyle name="제목 3 19" xfId="2449" xr:uid="{6C244BC2-0CCC-496C-B956-408096E01988}"/>
    <cellStyle name="제목 3 2" xfId="2450" xr:uid="{4074C7B4-17A0-4E5E-97AD-A7ADE15C46A4}"/>
    <cellStyle name="제목 3 2 10" xfId="2451" xr:uid="{DBD1BA26-75C1-4EAE-A0E7-F5AABD7FE560}"/>
    <cellStyle name="제목 3 2 11" xfId="2452" xr:uid="{48932355-7253-4668-98B4-335557C20670}"/>
    <cellStyle name="제목 3 2 12" xfId="2453" xr:uid="{D96E7E25-204A-47A9-85C7-CB810A4DC763}"/>
    <cellStyle name="제목 3 2 2" xfId="2454" xr:uid="{AA040A7B-D148-4558-84D4-261B1950EB41}"/>
    <cellStyle name="제목 3 2 2 2" xfId="2455" xr:uid="{EB171CE2-FAE9-4D7C-96E9-0D0DE05BFCB7}"/>
    <cellStyle name="제목 3 2 2 3" xfId="2456" xr:uid="{3223F55B-3741-4CE6-9F74-C36678A6AE22}"/>
    <cellStyle name="제목 3 2 3" xfId="2457" xr:uid="{F1B06616-E797-46A1-AA41-9F6531D919AE}"/>
    <cellStyle name="제목 3 2 4" xfId="2458" xr:uid="{79FF237F-3DAE-422F-B094-BA55AC9833D6}"/>
    <cellStyle name="제목 3 2 5" xfId="2459" xr:uid="{A9DE5780-3664-4D30-A6EF-10262DECA2E9}"/>
    <cellStyle name="제목 3 2 6" xfId="2460" xr:uid="{DBD01FC9-1218-404D-BC96-1CC91FFF109A}"/>
    <cellStyle name="제목 3 2 7" xfId="2461" xr:uid="{BFE088C2-BDFC-4A55-A8D6-B96294A27EA3}"/>
    <cellStyle name="제목 3 2 8" xfId="2462" xr:uid="{C94890B1-E42D-439E-9006-BD4B118ECC8E}"/>
    <cellStyle name="제목 3 2 9" xfId="2463" xr:uid="{7AA57257-D828-4584-9726-CD1A16DEFDF7}"/>
    <cellStyle name="제목 3 20" xfId="2464" xr:uid="{76234907-9B6B-4AF6-9131-7DE2BCE5A716}"/>
    <cellStyle name="제목 3 21" xfId="2465" xr:uid="{8C612438-BA51-4263-B535-C47D0A84A4B3}"/>
    <cellStyle name="제목 3 22" xfId="2466" xr:uid="{3C08AAF4-606E-4EF7-9116-F8E8E56080F8}"/>
    <cellStyle name="제목 3 23" xfId="2467" xr:uid="{DC43EF93-C7D7-4929-B22D-3A325FD7452C}"/>
    <cellStyle name="제목 3 24" xfId="2468" xr:uid="{64AA364B-287E-4080-B1CD-7687E632A211}"/>
    <cellStyle name="제목 3 25" xfId="2469" xr:uid="{2CC9D935-80D1-42C3-A33B-9D26A4B5251B}"/>
    <cellStyle name="제목 3 26" xfId="2470" xr:uid="{B804A19D-0CEA-4C11-AF46-2163C79A782A}"/>
    <cellStyle name="제목 3 27" xfId="2471" xr:uid="{6C125312-3EFF-4B52-BAA0-06FF48EE569C}"/>
    <cellStyle name="제목 3 28" xfId="2472" xr:uid="{40F6F71E-1F22-489F-B42D-6B44A5899CA9}"/>
    <cellStyle name="제목 3 29" xfId="2473" xr:uid="{E453532A-A2A7-4069-BA11-9216BB802A3B}"/>
    <cellStyle name="제목 3 3" xfId="2474" xr:uid="{359D33A6-E7D2-4F0F-9A27-2312F0C3D19B}"/>
    <cellStyle name="제목 3 3 2" xfId="2475" xr:uid="{02081408-EB05-4994-A4C3-41B924A98267}"/>
    <cellStyle name="제목 3 30" xfId="2476" xr:uid="{97444E5F-A444-4AED-B8FC-5ABF21104A43}"/>
    <cellStyle name="제목 3 31" xfId="2477" xr:uid="{07FE6966-772F-49B7-BC1E-0397493DF4B7}"/>
    <cellStyle name="제목 3 32" xfId="2478" xr:uid="{D4CE675C-A94E-43AF-8B0F-DE1850AF7FA8}"/>
    <cellStyle name="제목 3 4" xfId="2479" xr:uid="{D8D8C619-6559-4657-99FA-FFB6F41DF0C1}"/>
    <cellStyle name="제목 3 5" xfId="2480" xr:uid="{4A6986D2-9370-4642-ACD7-1E474E41ACA5}"/>
    <cellStyle name="제목 3 6" xfId="2481" xr:uid="{DAFD386A-58BB-461E-B5B9-97E13E934FED}"/>
    <cellStyle name="제목 3 7" xfId="2482" xr:uid="{9B4E58B8-E8CC-486C-AF00-62F077F31F8E}"/>
    <cellStyle name="제목 3 8" xfId="2483" xr:uid="{284D4AC9-8B4D-471A-9589-AE3B70BDAC49}"/>
    <cellStyle name="제목 3 9" xfId="2484" xr:uid="{A6EEDBDA-2985-4571-A81A-49677E47A0BD}"/>
    <cellStyle name="제목 4" xfId="5" builtinId="19" customBuiltin="1"/>
    <cellStyle name="제목 4 10" xfId="2485" xr:uid="{2D53BC12-2F7F-4413-9E82-6F5445180434}"/>
    <cellStyle name="제목 4 11" xfId="2486" xr:uid="{B23F59FB-302A-45D0-8A90-53834912B4B0}"/>
    <cellStyle name="제목 4 12" xfId="2487" xr:uid="{FBFE74F0-F4D5-481E-8BE8-D52688D59B4C}"/>
    <cellStyle name="제목 4 13" xfId="2488" xr:uid="{9AD1A245-394F-4BC5-A4F0-607E868AB616}"/>
    <cellStyle name="제목 4 14" xfId="2489" xr:uid="{246435D8-65DB-4EC0-BAD1-A88954505801}"/>
    <cellStyle name="제목 4 15" xfId="2490" xr:uid="{ADA9030E-A5DD-4A68-9310-7A21B9DCDADA}"/>
    <cellStyle name="제목 4 16" xfId="2491" xr:uid="{E6EB4101-CB5F-49A7-B260-8C4C5A2B2669}"/>
    <cellStyle name="제목 4 17" xfId="2492" xr:uid="{A20A168F-8EDE-44AB-8D10-332D154098FB}"/>
    <cellStyle name="제목 4 18" xfId="2493" xr:uid="{FB9C85C2-46FC-4568-B45A-C39767B9913C}"/>
    <cellStyle name="제목 4 19" xfId="2494" xr:uid="{FD54518E-DB63-416F-A309-FFCE5B89888C}"/>
    <cellStyle name="제목 4 2" xfId="2495" xr:uid="{503630D5-79F6-4603-AC38-EE8876E3CDF1}"/>
    <cellStyle name="제목 4 2 10" xfId="2496" xr:uid="{C9A32173-E319-4FBF-A317-A5A4FA833DA0}"/>
    <cellStyle name="제목 4 2 11" xfId="2497" xr:uid="{38C691F6-2040-4E0D-BB63-3FD8CDF4A2A2}"/>
    <cellStyle name="제목 4 2 12" xfId="2498" xr:uid="{178DF42D-F817-4E45-883F-F4C412817DA7}"/>
    <cellStyle name="제목 4 2 2" xfId="2499" xr:uid="{8280F84C-3359-41F0-9C1C-8C1C2EDFD78F}"/>
    <cellStyle name="제목 4 2 2 2" xfId="2500" xr:uid="{1C425BA4-C05A-4444-A9E9-F4EFE895D47F}"/>
    <cellStyle name="제목 4 2 2 3" xfId="2501" xr:uid="{242BB30F-8648-4558-9D90-632DDC904883}"/>
    <cellStyle name="제목 4 2 3" xfId="2502" xr:uid="{53374BEB-DE4A-4964-B6AD-5374581562F1}"/>
    <cellStyle name="제목 4 2 4" xfId="2503" xr:uid="{2AD8E28A-0196-4555-B6F7-614445735D45}"/>
    <cellStyle name="제목 4 2 5" xfId="2504" xr:uid="{934CF063-8022-451A-84FB-E75DC6D1A026}"/>
    <cellStyle name="제목 4 2 6" xfId="2505" xr:uid="{024260AC-2705-422C-B4BB-6A2876CE08C5}"/>
    <cellStyle name="제목 4 2 7" xfId="2506" xr:uid="{4C8E973E-B36E-42B7-B254-DF75CFD84096}"/>
    <cellStyle name="제목 4 2 8" xfId="2507" xr:uid="{7B5D32E2-981C-4E84-A046-9D6C3F94B035}"/>
    <cellStyle name="제목 4 2 9" xfId="2508" xr:uid="{0FD2DE81-08B3-4847-828A-6664BE191BD6}"/>
    <cellStyle name="제목 4 20" xfId="2509" xr:uid="{D107C8B0-5D38-47AB-AA21-88B69568794E}"/>
    <cellStyle name="제목 4 21" xfId="2510" xr:uid="{F3E75FCC-505E-434B-9E14-CC5B109F1F70}"/>
    <cellStyle name="제목 4 22" xfId="2511" xr:uid="{C3548484-CA8F-4579-9273-619F37C7EB28}"/>
    <cellStyle name="제목 4 23" xfId="2512" xr:uid="{D646B5A8-8995-472B-96FD-48463551C1D0}"/>
    <cellStyle name="제목 4 24" xfId="2513" xr:uid="{DA944320-385D-411D-B412-0B99080720EC}"/>
    <cellStyle name="제목 4 25" xfId="2514" xr:uid="{7B9E8924-A43C-4C11-8161-CC00AF470800}"/>
    <cellStyle name="제목 4 26" xfId="2515" xr:uid="{96C78E48-F889-4661-864F-F5D75C47D705}"/>
    <cellStyle name="제목 4 27" xfId="2516" xr:uid="{1C2D14AF-5DE6-45E2-8B0F-D5A8F853D1AE}"/>
    <cellStyle name="제목 4 28" xfId="2517" xr:uid="{3B384CD2-B2CC-49B2-8144-CF23E55342C4}"/>
    <cellStyle name="제목 4 29" xfId="2518" xr:uid="{0A4E339B-3153-4F63-BAF2-B7E9085A72D0}"/>
    <cellStyle name="제목 4 3" xfId="2519" xr:uid="{35967C9D-2FA9-4959-8C31-B134025FD711}"/>
    <cellStyle name="제목 4 3 2" xfId="2520" xr:uid="{AC05E6FA-C1F7-423F-B43F-65AAF3A67E3F}"/>
    <cellStyle name="제목 4 30" xfId="2521" xr:uid="{5EA509BF-91FD-4B0A-97DD-0B5248DBCAF8}"/>
    <cellStyle name="제목 4 31" xfId="2522" xr:uid="{4515E5D7-5E6B-46D8-BCAF-A13E139A1CDD}"/>
    <cellStyle name="제목 4 32" xfId="2523" xr:uid="{31D1B5E8-77DC-44B5-BC85-83A2753F00CD}"/>
    <cellStyle name="제목 4 4" xfId="2524" xr:uid="{D051FD74-B0F0-4B12-AA09-9B6ECD961185}"/>
    <cellStyle name="제목 4 5" xfId="2525" xr:uid="{E0332B64-6239-4C3D-BDBE-96AE0BDB8960}"/>
    <cellStyle name="제목 4 6" xfId="2526" xr:uid="{B2F602F8-79EF-4B66-8A5C-FC1DBD5BD7DD}"/>
    <cellStyle name="제목 4 7" xfId="2527" xr:uid="{522576B6-C853-43B6-88BC-2E761533AB03}"/>
    <cellStyle name="제목 4 8" xfId="2528" xr:uid="{75F79783-1BD3-43B7-B979-A1A005586877}"/>
    <cellStyle name="제목 4 9" xfId="2529" xr:uid="{0CE4EA71-6EF7-41E3-9756-BF98B01E4804}"/>
    <cellStyle name="제목 5" xfId="2530" xr:uid="{9FE0C86D-94E6-402D-9A0E-4078DB634F5A}"/>
    <cellStyle name="제목 5 10" xfId="2531" xr:uid="{8238C59C-ACFB-4736-A3A5-F88CC4AFA409}"/>
    <cellStyle name="제목 5 11" xfId="2532" xr:uid="{A5002900-0AAF-4553-A6BD-52268632D9B0}"/>
    <cellStyle name="제목 5 12" xfId="2533" xr:uid="{DD6D5E54-0B94-42CD-913F-4111EFEC91E5}"/>
    <cellStyle name="제목 5 2" xfId="2534" xr:uid="{7982476A-7A42-4867-82D0-B32125089F19}"/>
    <cellStyle name="제목 5 2 2" xfId="2535" xr:uid="{6E31DFB0-1D55-45F6-9479-26C6DB6611E8}"/>
    <cellStyle name="제목 5 2 3" xfId="2536" xr:uid="{6134DF1E-7FBA-4635-B553-558A26064CC8}"/>
    <cellStyle name="제목 5 3" xfId="2537" xr:uid="{D18887C7-D66E-46BD-ADC7-35AECFB5ACDA}"/>
    <cellStyle name="제목 5 4" xfId="2538" xr:uid="{E316E37E-AA04-48E6-962E-368BC41D4207}"/>
    <cellStyle name="제목 5 5" xfId="2539" xr:uid="{F1F8A9A7-0161-4020-8EB1-95483C6D1416}"/>
    <cellStyle name="제목 5 6" xfId="2540" xr:uid="{8EC40672-B7DF-4257-BCEB-953FBBB5A749}"/>
    <cellStyle name="제목 5 7" xfId="2541" xr:uid="{DE6E9476-F3AC-4911-A1A5-4E5C247BB32B}"/>
    <cellStyle name="제목 5 8" xfId="2542" xr:uid="{682073C5-D4EE-4176-8F17-F7BAB2C7757E}"/>
    <cellStyle name="제목 5 9" xfId="2543" xr:uid="{8BD56422-C1D1-4D42-9EF4-CE7CD2DA2F7F}"/>
    <cellStyle name="제목 6" xfId="2544" xr:uid="{DDAEFB54-D51B-467A-B427-61D4CC7CF605}"/>
    <cellStyle name="제목 6 2" xfId="2545" xr:uid="{D0818259-0C0E-4945-BF3E-902BC6148C27}"/>
    <cellStyle name="제목 7" xfId="2546" xr:uid="{6B589F3B-F6BB-4CD2-B0DF-549513225CFC}"/>
    <cellStyle name="제목 8" xfId="2547" xr:uid="{924BEEDD-2B58-4576-A606-DE6D45CA7C5D}"/>
    <cellStyle name="제목 9" xfId="2548" xr:uid="{95DA219C-7C3B-4D2B-8B89-9BC3AC3F2215}"/>
    <cellStyle name="좋음" xfId="6" builtinId="26" customBuiltin="1"/>
    <cellStyle name="좋음 10" xfId="2549" xr:uid="{F9258B1C-47E5-445B-B527-980F80E5F96B}"/>
    <cellStyle name="좋음 11" xfId="2550" xr:uid="{0C6E0CA2-F57E-4145-B0A8-F6881F77E16B}"/>
    <cellStyle name="좋음 12" xfId="2551" xr:uid="{2D1D69DA-5213-412A-BB22-17D9B987505E}"/>
    <cellStyle name="좋음 13" xfId="2552" xr:uid="{DDE00F94-BF2F-4FE4-B3F7-D157336E0A88}"/>
    <cellStyle name="좋음 14" xfId="2553" xr:uid="{9D7E909D-0201-43CA-95F9-EAFC8135ABB7}"/>
    <cellStyle name="좋음 15" xfId="2554" xr:uid="{403CEE49-0B1D-442D-B0C8-ACC707070211}"/>
    <cellStyle name="좋음 16" xfId="2555" xr:uid="{8A54D481-A97C-4C52-B345-6C64C285709E}"/>
    <cellStyle name="좋음 17" xfId="2556" xr:uid="{E77D122E-4C13-414C-B2AD-87A531BA9114}"/>
    <cellStyle name="좋음 18" xfId="2557" xr:uid="{F10DB9AE-6C31-4974-9A96-B0ACD42918C3}"/>
    <cellStyle name="좋음 19" xfId="2558" xr:uid="{075280F2-104D-4F13-B4D7-55DFCFDE5324}"/>
    <cellStyle name="좋음 2" xfId="2559" xr:uid="{29DE9FB5-1943-4517-B7EC-3F23C01239F8}"/>
    <cellStyle name="좋음 2 10" xfId="2560" xr:uid="{F1A4E078-7861-4C93-BF90-858D41857082}"/>
    <cellStyle name="좋음 2 11" xfId="2561" xr:uid="{9694A815-C6B2-4752-9642-8709691FD18A}"/>
    <cellStyle name="좋음 2 12" xfId="2562" xr:uid="{3B611D09-A645-4369-BFE9-1EB7ECB271FC}"/>
    <cellStyle name="좋음 2 2" xfId="2563" xr:uid="{96CA26EA-A404-4CFC-BFD1-98175CB929B1}"/>
    <cellStyle name="좋음 2 2 2" xfId="2564" xr:uid="{01C70D88-62B4-43EA-9E67-E2C5412C2512}"/>
    <cellStyle name="좋음 2 2 3" xfId="2565" xr:uid="{ACB6C938-8958-4B74-8144-326A327BC557}"/>
    <cellStyle name="좋음 2 3" xfId="2566" xr:uid="{658125B6-05C7-4A76-B0CA-878B182FD7CC}"/>
    <cellStyle name="좋음 2 4" xfId="2567" xr:uid="{D3643229-B64D-468C-BB7B-DF9B7C6D6F6D}"/>
    <cellStyle name="좋음 2 5" xfId="2568" xr:uid="{EC3886A2-5406-493F-957B-DE160A4CAB4C}"/>
    <cellStyle name="좋음 2 6" xfId="2569" xr:uid="{6552A4F5-37F0-4807-B65E-002E9567D237}"/>
    <cellStyle name="좋음 2 7" xfId="2570" xr:uid="{05F375E7-0053-40CB-9542-8E2EC0F39172}"/>
    <cellStyle name="좋음 2 8" xfId="2571" xr:uid="{0AD49544-E84A-4B20-934D-C6A524FB1ABF}"/>
    <cellStyle name="좋음 2 9" xfId="2572" xr:uid="{681933C2-F027-418E-B4D0-DD7FEB440E26}"/>
    <cellStyle name="좋음 20" xfId="2573" xr:uid="{DDABF250-E5B2-498E-AD5A-0AB59578E902}"/>
    <cellStyle name="좋음 21" xfId="2574" xr:uid="{91FAF5FE-8D37-4C18-A127-D0B182BCCC1A}"/>
    <cellStyle name="좋음 22" xfId="2575" xr:uid="{51D858DF-CD6E-4C01-948E-21E06790DCDC}"/>
    <cellStyle name="좋음 23" xfId="2576" xr:uid="{B8D20189-6A3E-485C-9DC4-76EC74FE4C04}"/>
    <cellStyle name="좋음 24" xfId="2577" xr:uid="{2A043F4A-4432-423A-B286-C0D926E7557D}"/>
    <cellStyle name="좋음 25" xfId="2578" xr:uid="{DDFEAA37-AC30-4278-9F3E-B6A5EBD0E44B}"/>
    <cellStyle name="좋음 26" xfId="2579" xr:uid="{D9605A72-E80A-4EE7-857E-8D603E562B0A}"/>
    <cellStyle name="좋음 27" xfId="2580" xr:uid="{B3567EC6-8C76-4C23-96B5-6627D6BF11D4}"/>
    <cellStyle name="좋음 28" xfId="2581" xr:uid="{CE62DC6E-E2F6-4A52-91C1-1F1E57570A9E}"/>
    <cellStyle name="좋음 29" xfId="2582" xr:uid="{C76A02EE-7807-494A-9DCE-8CE1DF6C02C0}"/>
    <cellStyle name="좋음 3" xfId="2583" xr:uid="{7CAA9932-E74E-40F4-85C2-2FA7C3F37D6B}"/>
    <cellStyle name="좋음 3 2" xfId="2584" xr:uid="{45D7C31F-D99F-4B04-ADA6-42AE903BA0B4}"/>
    <cellStyle name="좋음 30" xfId="2585" xr:uid="{F8C194E4-568F-4DC9-8288-0F3FD1671DF5}"/>
    <cellStyle name="좋음 31" xfId="2586" xr:uid="{9B8E93B8-553E-45F1-AA62-C1A72BED8B1F}"/>
    <cellStyle name="좋음 32" xfId="2587" xr:uid="{15B34FE2-0A60-4F82-8A1D-91D15948FEE9}"/>
    <cellStyle name="좋음 4" xfId="2588" xr:uid="{AD340050-3D9D-4C3F-9B3C-4CEB3465C3F8}"/>
    <cellStyle name="좋음 5" xfId="2589" xr:uid="{0C1F260F-D86B-480F-9E9A-1EADEA708890}"/>
    <cellStyle name="좋음 6" xfId="2590" xr:uid="{EB85EA74-841A-46A2-A243-2828BAA4B639}"/>
    <cellStyle name="좋음 7" xfId="2591" xr:uid="{03D30C9E-B026-4179-A013-92D58A937BBE}"/>
    <cellStyle name="좋음 8" xfId="2592" xr:uid="{F51F66FC-0CAB-4B41-8017-90E3FC9D2549}"/>
    <cellStyle name="좋음 9" xfId="2593" xr:uid="{47439BF8-8C96-4E04-B31B-896EDA9B9A96}"/>
    <cellStyle name="출력" xfId="10" builtinId="21" customBuiltin="1"/>
    <cellStyle name="출력 10" xfId="2594" xr:uid="{513E57E5-FECF-40B9-B525-3297E69B141B}"/>
    <cellStyle name="출력 11" xfId="2595" xr:uid="{67A367CF-9EFF-428D-9E1A-0A9F6A648824}"/>
    <cellStyle name="출력 12" xfId="2596" xr:uid="{67556713-FE75-47FE-B98C-3D93A59CF2F3}"/>
    <cellStyle name="출력 13" xfId="2597" xr:uid="{40402F86-975D-4D70-B811-DBF18379A7E2}"/>
    <cellStyle name="출력 14" xfId="2598" xr:uid="{496D0570-0A65-44ED-A6FC-9ADA4D64F006}"/>
    <cellStyle name="출력 15" xfId="2599" xr:uid="{1FDAD2A0-1544-4C18-91B9-B2D298CA50CC}"/>
    <cellStyle name="출력 16" xfId="2600" xr:uid="{7E578CBF-B3B0-4C70-A2C9-7FCCE84799F0}"/>
    <cellStyle name="출력 17" xfId="2601" xr:uid="{694CC5C2-363E-42D2-BB4F-314763A60C2D}"/>
    <cellStyle name="출력 18" xfId="2602" xr:uid="{2DB03536-6056-4DAA-AA8D-FBB5DE0DC31D}"/>
    <cellStyle name="출력 19" xfId="2603" xr:uid="{3C5EB1F8-258D-4ADD-AA05-7AECD1309482}"/>
    <cellStyle name="출력 2" xfId="2604" xr:uid="{C0726DEF-9C03-48FD-B1E6-F57DE4B572F8}"/>
    <cellStyle name="출력 2 10" xfId="2605" xr:uid="{F3EB9C10-415E-4EAE-A955-C0C9803C3851}"/>
    <cellStyle name="출력 2 11" xfId="2606" xr:uid="{319E9B68-B0ED-43FC-86AE-7FE2EC9A08CD}"/>
    <cellStyle name="출력 2 12" xfId="2607" xr:uid="{EC156AAC-34B6-4B53-9C79-6D14C562BA60}"/>
    <cellStyle name="출력 2 2" xfId="2608" xr:uid="{71DB5C0D-F0F4-4D59-A38C-4C1C1D6B4F25}"/>
    <cellStyle name="출력 2 2 10" xfId="2609" xr:uid="{79F23267-27C0-4673-9C32-CF6C785E9868}"/>
    <cellStyle name="출력 2 2 10 2" xfId="2610" xr:uid="{0010994B-BD49-4E4C-AF97-8674698F8B80}"/>
    <cellStyle name="출력 2 2 11" xfId="2611" xr:uid="{A232A9AD-6789-45A6-952B-D2ACDA1D1478}"/>
    <cellStyle name="출력 2 2 11 2" xfId="2612" xr:uid="{AAFE8BFA-103E-41C3-9AC7-B479ED3AFF58}"/>
    <cellStyle name="출력 2 2 2" xfId="2613" xr:uid="{90A36123-FC97-465B-8810-B19E7B2159A9}"/>
    <cellStyle name="출력 2 2 2 10" xfId="2614" xr:uid="{EE613ECE-2518-4F2B-95E9-9C059C1DE3A2}"/>
    <cellStyle name="출력 2 2 2 2" xfId="2615" xr:uid="{A42EB699-FD33-4E47-91AD-A680609B3ED2}"/>
    <cellStyle name="출력 2 2 2 2 2" xfId="2616" xr:uid="{2EC688F7-8941-441A-8977-FCB1466B32B4}"/>
    <cellStyle name="출력 2 2 2 2 2 2" xfId="2617" xr:uid="{1F8D27C7-8D12-4967-86FA-AA59773DE392}"/>
    <cellStyle name="출력 2 2 2 2 3" xfId="2618" xr:uid="{7F838E77-8EB1-4B99-B03C-3C75E79B3CED}"/>
    <cellStyle name="출력 2 2 2 3" xfId="2619" xr:uid="{1798EF59-9024-4A5E-B6E4-DB72E04BDE90}"/>
    <cellStyle name="출력 2 2 2 3 2" xfId="2620" xr:uid="{0E6E45CF-41ED-44EA-9DC1-4032E1407CC7}"/>
    <cellStyle name="출력 2 2 2 3 2 2" xfId="2621" xr:uid="{3201D7B1-4425-4FDA-9026-CDE1724251EE}"/>
    <cellStyle name="출력 2 2 2 3 3" xfId="2622" xr:uid="{58B11299-0823-4761-90D0-A0C26A2EBB18}"/>
    <cellStyle name="출력 2 2 2 4" xfId="2623" xr:uid="{DE345DAE-8536-4C7B-85E5-9C429A2FB02D}"/>
    <cellStyle name="출력 2 2 2 4 2" xfId="2624" xr:uid="{71AF9DCB-8256-486F-93DE-8E9F6657C30B}"/>
    <cellStyle name="출력 2 2 2 4 2 2" xfId="2625" xr:uid="{F61030CD-1061-4EC9-8DDE-43FBBB561CF9}"/>
    <cellStyle name="출력 2 2 2 4 3" xfId="2626" xr:uid="{6AC9C687-535D-40DE-A144-23FF3E3216EF}"/>
    <cellStyle name="출력 2 2 2 5" xfId="2627" xr:uid="{96B75FA1-5371-4A48-8690-E04AE365564D}"/>
    <cellStyle name="출력 2 2 2 5 2" xfId="2628" xr:uid="{3FBB39F8-6EA0-4757-ACEE-F60BD320A306}"/>
    <cellStyle name="출력 2 2 2 5 2 2" xfId="2629" xr:uid="{71BB2F00-3E99-45EC-812D-E7A18B93CF75}"/>
    <cellStyle name="출력 2 2 2 5 3" xfId="2630" xr:uid="{378A5493-A849-4032-AE16-72BD1D446E21}"/>
    <cellStyle name="출력 2 2 2 6" xfId="2631" xr:uid="{99C5ECA8-F981-4EF3-B6AF-E7DCF6997EB7}"/>
    <cellStyle name="출력 2 2 2 6 2" xfId="2632" xr:uid="{F96603FE-A500-4080-8F58-A8AA163AA19A}"/>
    <cellStyle name="출력 2 2 2 6 2 2" xfId="2633" xr:uid="{C5180249-5BE5-4D20-8496-78FA99F11A95}"/>
    <cellStyle name="출력 2 2 2 6 3" xfId="2634" xr:uid="{44EC6EA2-8878-4048-A58F-93C8A1673B78}"/>
    <cellStyle name="출력 2 2 2 7" xfId="2635" xr:uid="{4ED97B39-42AB-4DF2-9612-FAA0FFDBA622}"/>
    <cellStyle name="출력 2 2 2 7 2" xfId="2636" xr:uid="{E60B17B7-925D-4BD9-8B37-3207BC7AE1F9}"/>
    <cellStyle name="출력 2 2 2 7 2 2" xfId="2637" xr:uid="{04716FA0-FDA8-4B27-B666-0459B1B29C0C}"/>
    <cellStyle name="출력 2 2 2 7 3" xfId="2638" xr:uid="{69437A2E-C7DE-4F79-A7B9-239C2D059437}"/>
    <cellStyle name="출력 2 2 2 8" xfId="2639" xr:uid="{BAA8B3EA-9E7A-4753-8A5B-C8E0CD10B652}"/>
    <cellStyle name="출력 2 2 2 8 2" xfId="2640" xr:uid="{6C6F6702-B766-4360-BBD4-6409CA7A79B3}"/>
    <cellStyle name="출력 2 2 2 8 2 2" xfId="2641" xr:uid="{2DEB7160-E801-4A8C-8F67-5B941F5EDB8F}"/>
    <cellStyle name="출력 2 2 2 8 3" xfId="2642" xr:uid="{B7ED2AE1-6DCF-41FE-BF68-610D1049556F}"/>
    <cellStyle name="출력 2 2 2 9" xfId="2643" xr:uid="{9808430A-7A6A-4588-9172-A3A6ED915643}"/>
    <cellStyle name="출력 2 2 2 9 2" xfId="2644" xr:uid="{E0B88808-73CD-465C-84A4-2F5DD19ACF9C}"/>
    <cellStyle name="출력 2 2 3" xfId="2645" xr:uid="{B7568DDF-12B0-4A11-AE8E-43DEFD662539}"/>
    <cellStyle name="출력 2 2 3 10" xfId="2646" xr:uid="{378771C7-00A8-4BED-811C-3122E3D93030}"/>
    <cellStyle name="출력 2 2 3 2" xfId="2647" xr:uid="{BA62989B-4B8F-4F19-B81A-C4AD714B06E4}"/>
    <cellStyle name="출력 2 2 3 2 2" xfId="2648" xr:uid="{E2DEFA52-D54D-45F1-A5A4-C8DC361586CE}"/>
    <cellStyle name="출력 2 2 3 2 2 2" xfId="2649" xr:uid="{9CA953A1-EF59-449A-A98E-9EF0433F49EB}"/>
    <cellStyle name="출력 2 2 3 2 3" xfId="2650" xr:uid="{F763CB7A-19ED-41B4-A7E8-CBAE18B7537D}"/>
    <cellStyle name="출력 2 2 3 3" xfId="2651" xr:uid="{2D2C53BD-4BFC-44EE-A869-D68F017463DA}"/>
    <cellStyle name="출력 2 2 3 3 2" xfId="2652" xr:uid="{1D860CF5-E1E5-4669-859F-1278E595ED88}"/>
    <cellStyle name="출력 2 2 3 3 2 2" xfId="2653" xr:uid="{6DFA246C-EB3D-4BC6-8238-C91D5F733785}"/>
    <cellStyle name="출력 2 2 3 3 3" xfId="2654" xr:uid="{2F9011EB-6DB8-43ED-9337-CC910DB9ED51}"/>
    <cellStyle name="출력 2 2 3 4" xfId="2655" xr:uid="{3652695F-83D4-46DC-A333-577488968BD7}"/>
    <cellStyle name="출력 2 2 3 4 2" xfId="2656" xr:uid="{4739DBFB-A514-4D99-87D0-0AB7EF1897C9}"/>
    <cellStyle name="출력 2 2 3 4 2 2" xfId="2657" xr:uid="{82A96DB7-7915-4FD8-9F8A-A471CE714C26}"/>
    <cellStyle name="출력 2 2 3 4 3" xfId="2658" xr:uid="{82DE60C9-E625-43D6-A18B-A295411DDE39}"/>
    <cellStyle name="출력 2 2 3 5" xfId="2659" xr:uid="{E823FB2E-7802-4CF4-99A1-1D06C8EBCD2F}"/>
    <cellStyle name="출력 2 2 3 5 2" xfId="2660" xr:uid="{BADE4BCD-E649-4BB4-A4EF-C44578A1EB11}"/>
    <cellStyle name="출력 2 2 3 5 2 2" xfId="2661" xr:uid="{34BDFFB3-2185-403A-B86E-727340707D6D}"/>
    <cellStyle name="출력 2 2 3 5 3" xfId="2662" xr:uid="{ADBFE31D-B4C0-4617-9573-AAF7663DFA9B}"/>
    <cellStyle name="출력 2 2 3 6" xfId="2663" xr:uid="{F96BED47-879B-4336-A6B3-722473DE52A0}"/>
    <cellStyle name="출력 2 2 3 6 2" xfId="2664" xr:uid="{F996B2C5-934B-49F3-B4D9-0CFD2E7ABA7D}"/>
    <cellStyle name="출력 2 2 3 6 2 2" xfId="2665" xr:uid="{657698FF-1040-417F-A024-1367389E6810}"/>
    <cellStyle name="출력 2 2 3 6 3" xfId="2666" xr:uid="{FF8E4945-B38B-4605-AF92-3A025CD49565}"/>
    <cellStyle name="출력 2 2 3 7" xfId="2667" xr:uid="{561368C8-46C4-4A87-A8C3-07CB4E6E600A}"/>
    <cellStyle name="출력 2 2 3 7 2" xfId="2668" xr:uid="{BDBEF807-AE47-49D3-9BD9-C589A1A67AB2}"/>
    <cellStyle name="출력 2 2 3 7 2 2" xfId="2669" xr:uid="{82C21CF6-E062-46C8-BE9C-39142267C85B}"/>
    <cellStyle name="출력 2 2 3 7 3" xfId="2670" xr:uid="{62D4E5EB-1602-4FCA-83F7-D5716CB20ED7}"/>
    <cellStyle name="출력 2 2 3 8" xfId="2671" xr:uid="{6D48EFC1-A366-4625-B649-BE518544CF1A}"/>
    <cellStyle name="출력 2 2 3 8 2" xfId="2672" xr:uid="{285038BF-BEA5-4CA8-81A2-07098B6664F2}"/>
    <cellStyle name="출력 2 2 3 8 2 2" xfId="2673" xr:uid="{899D4365-0368-4CBC-B381-B5EEE67A9E2B}"/>
    <cellStyle name="출력 2 2 3 8 3" xfId="2674" xr:uid="{315331A3-4D2A-4094-B67A-0B7577DAFDE6}"/>
    <cellStyle name="출력 2 2 3 9" xfId="2675" xr:uid="{382488EB-66D3-4BDD-AD64-71899A391F97}"/>
    <cellStyle name="출력 2 2 3 9 2" xfId="2676" xr:uid="{AA8147C5-C6D9-4BE5-8B31-51F9FFC07218}"/>
    <cellStyle name="출력 2 2 4" xfId="2677" xr:uid="{ADCD23AB-0A11-473D-9DA8-E3C108079F81}"/>
    <cellStyle name="출력 2 2 4 2" xfId="2678" xr:uid="{22299A37-0DC5-4A3F-B742-DD1DEE79F04F}"/>
    <cellStyle name="출력 2 2 4 2 2" xfId="2679" xr:uid="{5F5EA811-B1F9-44FA-963E-01D84CA26E28}"/>
    <cellStyle name="출력 2 2 4 3" xfId="2680" xr:uid="{D9339DE0-91F6-4929-BDD5-25FCF2641567}"/>
    <cellStyle name="출력 2 2 5" xfId="2681" xr:uid="{2B99138E-FA0A-4311-A94D-D14540D430B6}"/>
    <cellStyle name="출력 2 2 5 2" xfId="2682" xr:uid="{3877518A-7532-4D95-B543-76CD177AC4B3}"/>
    <cellStyle name="출력 2 2 5 2 2" xfId="2683" xr:uid="{7A5BB33A-960E-4D22-A2DD-6AD6AACBDA34}"/>
    <cellStyle name="출력 2 2 5 3" xfId="2684" xr:uid="{17B5C668-D086-42CC-8561-1D1FCB7D497A}"/>
    <cellStyle name="출력 2 2 6" xfId="2685" xr:uid="{F200689E-5AD2-46E2-B038-564482F90402}"/>
    <cellStyle name="출력 2 2 6 2" xfId="2686" xr:uid="{ED1F3190-8611-4D92-8A81-298A3797A46A}"/>
    <cellStyle name="출력 2 2 6 2 2" xfId="2687" xr:uid="{A7887DF5-0AE7-4902-B956-87E1D69A2597}"/>
    <cellStyle name="출력 2 2 6 3" xfId="2688" xr:uid="{BA972505-E5A2-4187-BC30-2BC82A69ECD4}"/>
    <cellStyle name="출력 2 2 7" xfId="2689" xr:uid="{2B73F14D-E9A9-4342-89C2-B69E6AC60A7C}"/>
    <cellStyle name="출력 2 2 7 2" xfId="2690" xr:uid="{0541B0AF-D4FC-4FC6-89BB-E4836842D33C}"/>
    <cellStyle name="출력 2 2 7 2 2" xfId="2691" xr:uid="{BBC05FCB-4ACF-4EA0-95D6-6F1473F57807}"/>
    <cellStyle name="출력 2 2 7 3" xfId="2692" xr:uid="{1D818850-1271-450C-9C2E-250F36F07E7D}"/>
    <cellStyle name="출력 2 2 8" xfId="2693" xr:uid="{0277ABE7-954C-4FE7-8CE2-439B1BD71B14}"/>
    <cellStyle name="출력 2 2 8 2" xfId="2694" xr:uid="{C22AC9F5-AD3B-433C-9D94-9EA371D1B0C8}"/>
    <cellStyle name="출력 2 2 8 2 2" xfId="2695" xr:uid="{C7485C67-BEBF-4193-8885-CBCFB707F3CA}"/>
    <cellStyle name="출력 2 2 8 3" xfId="2696" xr:uid="{97B6873C-578B-4E43-A095-5DA4B49EEC04}"/>
    <cellStyle name="출력 2 2 9" xfId="2697" xr:uid="{540E3AEF-743A-423A-A796-E44E98004BEF}"/>
    <cellStyle name="출력 2 2 9 2" xfId="2698" xr:uid="{E2C0866F-5566-4D78-A4F2-4B0F56E4944A}"/>
    <cellStyle name="출력 2 2 9 2 2" xfId="2699" xr:uid="{AFC0A88B-79DC-44EF-9DFE-F20539552823}"/>
    <cellStyle name="출력 2 2 9 3" xfId="2700" xr:uid="{5EE4DBB2-4465-4D71-B43A-7AD0AB1C1DC8}"/>
    <cellStyle name="출력 2 3" xfId="2701" xr:uid="{C71C9803-2C09-420D-BD85-2014F216E3BB}"/>
    <cellStyle name="출력 2 3 10" xfId="2702" xr:uid="{D905DEE6-5966-4711-8E9D-B43F09731D7A}"/>
    <cellStyle name="출력 2 3 10 2" xfId="2703" xr:uid="{FC608C7D-20FE-4880-8246-2B9592AEBBF3}"/>
    <cellStyle name="출력 2 3 2" xfId="2704" xr:uid="{A50429BE-78BF-4342-A74C-83AE748D1FD9}"/>
    <cellStyle name="출력 2 3 2 2" xfId="2705" xr:uid="{5A9AF3BE-A742-4807-B2B0-628E11142621}"/>
    <cellStyle name="출력 2 3 2 2 2" xfId="2706" xr:uid="{FBAFAA01-2821-4C90-9B85-EE8E5ED7BE26}"/>
    <cellStyle name="출력 2 3 2 3" xfId="2707" xr:uid="{944B938F-E081-47F3-AB9C-58114BED2332}"/>
    <cellStyle name="출력 2 3 3" xfId="2708" xr:uid="{650790D3-0DF0-47C4-B9BF-CABD04721E22}"/>
    <cellStyle name="출력 2 3 3 2" xfId="2709" xr:uid="{5B55F82D-B166-4B60-8F9D-511F847002A4}"/>
    <cellStyle name="출력 2 3 3 2 2" xfId="2710" xr:uid="{E83A26CA-4453-490C-8AF8-D6ED47E9E0E9}"/>
    <cellStyle name="출력 2 3 3 3" xfId="2711" xr:uid="{5E4FAF3D-90BE-4EC1-B1EA-460135901F7B}"/>
    <cellStyle name="출력 2 3 4" xfId="2712" xr:uid="{6796D544-0E59-4702-B919-2D5854FD076D}"/>
    <cellStyle name="출력 2 3 4 2" xfId="2713" xr:uid="{4E7FC806-87BE-413D-9487-E995BBD475BC}"/>
    <cellStyle name="출력 2 3 4 2 2" xfId="2714" xr:uid="{E243FB99-53A7-4178-A5F5-3BDFC5F76947}"/>
    <cellStyle name="출력 2 3 4 3" xfId="2715" xr:uid="{E46528EA-8CBA-4CC7-9E70-1BCB7CE52DDA}"/>
    <cellStyle name="출력 2 3 5" xfId="2716" xr:uid="{4F906790-F000-4CEF-82A5-B532710C9AAA}"/>
    <cellStyle name="출력 2 3 5 2" xfId="2717" xr:uid="{8344ED2A-1125-4C66-96AF-712B0DD5F43D}"/>
    <cellStyle name="출력 2 3 5 2 2" xfId="2718" xr:uid="{49F57159-7C89-4411-B4F2-3B88513F0511}"/>
    <cellStyle name="출력 2 3 5 3" xfId="2719" xr:uid="{74ABB593-CC8D-484C-A8B3-5FBE8B6760EB}"/>
    <cellStyle name="출력 2 3 6" xfId="2720" xr:uid="{D9F068C5-AEA0-4D06-B336-CA254BD8CDFA}"/>
    <cellStyle name="출력 2 3 6 2" xfId="2721" xr:uid="{852C0387-8277-4D64-9AC4-23FACE8D22BA}"/>
    <cellStyle name="출력 2 3 6 2 2" xfId="2722" xr:uid="{3B59E80C-0E4E-4616-823D-47DF6B59E0DE}"/>
    <cellStyle name="출력 2 3 6 3" xfId="2723" xr:uid="{67AAD978-4676-4762-B9A1-D21DAEC8DB87}"/>
    <cellStyle name="출력 2 3 7" xfId="2724" xr:uid="{B193AE4F-2CB6-434F-B4D4-1C7E88476B3E}"/>
    <cellStyle name="출력 2 3 7 2" xfId="2725" xr:uid="{48E5C6D4-911A-4AB8-B769-651FBE7BB38C}"/>
    <cellStyle name="출력 2 3 7 2 2" xfId="2726" xr:uid="{F34A8808-70E5-40BA-81F4-2B7E9018B605}"/>
    <cellStyle name="출력 2 3 7 3" xfId="2727" xr:uid="{4F966617-7682-44E1-80F2-DF1DA9E4A72C}"/>
    <cellStyle name="출력 2 3 8" xfId="2728" xr:uid="{BF4EEE57-14A4-41A0-8A2D-19A5092AE4F8}"/>
    <cellStyle name="출력 2 3 8 2" xfId="2729" xr:uid="{2DB06F21-B98D-4DCB-A922-7997DE09C44C}"/>
    <cellStyle name="출력 2 3 8 2 2" xfId="2730" xr:uid="{B1462118-2372-4EAD-81B5-5394998AA41F}"/>
    <cellStyle name="출력 2 3 8 3" xfId="2731" xr:uid="{2386F836-EC55-498C-B59D-70642D444FE0}"/>
    <cellStyle name="출력 2 3 9" xfId="2732" xr:uid="{466FE194-CED0-4C8F-9599-4788BD52A294}"/>
    <cellStyle name="출력 2 3 9 2" xfId="2733" xr:uid="{3F0AACC8-517B-42A6-85AE-53A960A2E529}"/>
    <cellStyle name="출력 2 4" xfId="2734" xr:uid="{CE0BB239-8292-44CA-AD12-D7CB91EBD5DB}"/>
    <cellStyle name="출력 2 4 10" xfId="2735" xr:uid="{B392143E-CDD7-4B32-8832-5139D2F275A4}"/>
    <cellStyle name="출력 2 4 10 2" xfId="2736" xr:uid="{2DD9B7E9-00E2-4ADC-96CE-E088FF23F0E2}"/>
    <cellStyle name="출력 2 4 2" xfId="2737" xr:uid="{75D2C2CA-D651-4447-8BC0-D2F056C3822F}"/>
    <cellStyle name="출력 2 4 2 2" xfId="2738" xr:uid="{C23A895C-DF0A-40F7-BDCB-8EE98EABA7E5}"/>
    <cellStyle name="출력 2 4 2 2 2" xfId="2739" xr:uid="{AF4D001D-0F3E-4645-A262-75FD4E763794}"/>
    <cellStyle name="출력 2 4 2 3" xfId="2740" xr:uid="{19BDE183-38C9-4413-9FE2-4D936A94884A}"/>
    <cellStyle name="출력 2 4 3" xfId="2741" xr:uid="{B27C1082-C058-4931-9963-9591B8A4662D}"/>
    <cellStyle name="출력 2 4 3 2" xfId="2742" xr:uid="{9FFCC9CA-8BC0-4258-AEB9-0DD755B0B1FF}"/>
    <cellStyle name="출력 2 4 3 2 2" xfId="2743" xr:uid="{3B651D86-9E4F-4A1C-9830-8D98B9CF8F99}"/>
    <cellStyle name="출력 2 4 3 3" xfId="2744" xr:uid="{FAED4DF6-EC85-4430-B961-6ADEF6394E97}"/>
    <cellStyle name="출력 2 4 4" xfId="2745" xr:uid="{4D6AB984-80B7-4897-90DB-FCEB3DB7E7DF}"/>
    <cellStyle name="출력 2 4 4 2" xfId="2746" xr:uid="{3EE5D6DC-CABF-46B1-8BA1-AC41C1DD68B1}"/>
    <cellStyle name="출력 2 4 4 2 2" xfId="2747" xr:uid="{9C06D5B6-BCF4-457F-BD6D-3148076F8DAC}"/>
    <cellStyle name="출력 2 4 4 3" xfId="2748" xr:uid="{3B7D9A92-81B7-41BB-B2D5-19806C7B13DF}"/>
    <cellStyle name="출력 2 4 5" xfId="2749" xr:uid="{A4E1B762-4510-4DD3-BF25-E5C20C3152D3}"/>
    <cellStyle name="출력 2 4 5 2" xfId="2750" xr:uid="{D7F653B0-0F9C-4F78-841B-E6A73A640ACE}"/>
    <cellStyle name="출력 2 4 5 2 2" xfId="2751" xr:uid="{57768FB2-919C-4018-BB57-36D6F1E3B1C1}"/>
    <cellStyle name="출력 2 4 5 3" xfId="2752" xr:uid="{8C42FB7B-53AE-4620-8A41-15399E0E43C2}"/>
    <cellStyle name="출력 2 4 6" xfId="2753" xr:uid="{7D9412AE-D87A-43D1-8FC5-88BD13AE5E76}"/>
    <cellStyle name="출력 2 4 6 2" xfId="2754" xr:uid="{F65943DC-CB19-4992-AF73-BC5CC5E00487}"/>
    <cellStyle name="출력 2 4 6 2 2" xfId="2755" xr:uid="{DA9F2AFB-01B6-42CA-ADD0-1439E63823B1}"/>
    <cellStyle name="출력 2 4 6 3" xfId="2756" xr:uid="{6842AD75-5FF5-4B80-AD22-4D93D3746C21}"/>
    <cellStyle name="출력 2 4 7" xfId="2757" xr:uid="{28E99223-86E6-4AFE-8507-A13BBC3AB43E}"/>
    <cellStyle name="출력 2 4 7 2" xfId="2758" xr:uid="{000074D4-0A43-468A-84D7-D486CA703099}"/>
    <cellStyle name="출력 2 4 7 2 2" xfId="2759" xr:uid="{B6CF3607-9FB2-4D45-A968-2DAA50CAE99E}"/>
    <cellStyle name="출력 2 4 7 3" xfId="2760" xr:uid="{9794A1A8-3D2C-4A52-A654-D6E83080DF7F}"/>
    <cellStyle name="출력 2 4 8" xfId="2761" xr:uid="{EE9BD353-D7D3-4117-BAC3-47095D337F32}"/>
    <cellStyle name="출력 2 4 8 2" xfId="2762" xr:uid="{F1C95646-6194-4912-864D-190CDBBD7614}"/>
    <cellStyle name="출력 2 4 8 2 2" xfId="2763" xr:uid="{F3F079CB-BDD5-4020-A431-872F53F427D8}"/>
    <cellStyle name="출력 2 4 8 3" xfId="2764" xr:uid="{522048FA-A078-4439-89CA-8391333C36DB}"/>
    <cellStyle name="출력 2 4 9" xfId="2765" xr:uid="{0D2078C6-A6F7-4967-9FBD-89064623CF1C}"/>
    <cellStyle name="출력 2 4 9 2" xfId="2766" xr:uid="{652F4CB8-1750-4A8C-9147-377BB0524681}"/>
    <cellStyle name="출력 2 5" xfId="2767" xr:uid="{B7A57EFA-B5BA-423C-89E1-32A6179BFC16}"/>
    <cellStyle name="출력 2 5 2" xfId="2768" xr:uid="{2121EAE8-92B3-4567-849F-F49E7BEEC85C}"/>
    <cellStyle name="출력 2 5 2 2" xfId="2769" xr:uid="{F8E8E8D5-0EA1-44B3-8021-69EE9149868F}"/>
    <cellStyle name="출력 2 5 3" xfId="2770" xr:uid="{7780E466-7F70-4000-AE8E-C91261D0CC19}"/>
    <cellStyle name="출력 2 5 3 2" xfId="2771" xr:uid="{09B83EB1-70EC-4AB5-A278-2FEC97ADF8BE}"/>
    <cellStyle name="출력 2 6" xfId="2772" xr:uid="{41CD442B-5EFE-41F1-965E-A58F6E82194D}"/>
    <cellStyle name="출력 2 6 2" xfId="2773" xr:uid="{59047C16-6546-4919-A6AF-C12882B4A821}"/>
    <cellStyle name="출력 2 6 3" xfId="2774" xr:uid="{0A8FDFFF-DCB7-4516-A438-1E67B508E08E}"/>
    <cellStyle name="출력 2 7" xfId="2775" xr:uid="{9AE7D73D-1137-490E-B213-2B3CE13B8CED}"/>
    <cellStyle name="출력 2 8" xfId="2776" xr:uid="{036A9EF0-0876-457C-B36A-B8DA828B0A16}"/>
    <cellStyle name="출력 2 9" xfId="2777" xr:uid="{5D736736-727B-4483-90A8-70B4A8CABD41}"/>
    <cellStyle name="출력 20" xfId="2778" xr:uid="{D48EE5DC-C2BC-4DF3-898B-3F48C25DD3E8}"/>
    <cellStyle name="출력 21" xfId="2779" xr:uid="{2EB6B9E7-D6DE-4F2E-873F-272261853C8A}"/>
    <cellStyle name="출력 22" xfId="2780" xr:uid="{47E3DFA0-2C61-4EC5-9AB7-5A1FA7760D2A}"/>
    <cellStyle name="출력 23" xfId="2781" xr:uid="{31408EE2-E6CA-461A-B6B0-53D1CE5DA173}"/>
    <cellStyle name="출력 24" xfId="2782" xr:uid="{B8556333-BB9A-45F4-B703-A04FF8C79F35}"/>
    <cellStyle name="출력 25" xfId="2783" xr:uid="{A24850E1-ED60-4B4A-B42D-2CC4374EADE6}"/>
    <cellStyle name="출력 26" xfId="2784" xr:uid="{4A0914B0-8D7D-40CC-9089-8FBD5B33C1F8}"/>
    <cellStyle name="출력 27" xfId="2785" xr:uid="{A0ECB5F8-CAB1-45A8-8573-ED9B8EF3A800}"/>
    <cellStyle name="출력 28" xfId="2786" xr:uid="{FEC6471B-1AFB-4659-B6AA-B34754FC4F36}"/>
    <cellStyle name="출력 29" xfId="2787" xr:uid="{C5B78489-1DF6-46C4-AAB9-1DD52B512804}"/>
    <cellStyle name="출력 3" xfId="2788" xr:uid="{9FFA1776-9A44-448B-A5AB-5438C42C440D}"/>
    <cellStyle name="출력 3 2" xfId="2789" xr:uid="{7418F027-5643-4DE6-9C82-74976267645A}"/>
    <cellStyle name="출력 30" xfId="2790" xr:uid="{29CB6078-BD59-452C-B2BD-866F3A5CD3E5}"/>
    <cellStyle name="출력 31" xfId="2791" xr:uid="{A2267E9B-3411-40CF-8328-741729FC677D}"/>
    <cellStyle name="출력 32" xfId="2792" xr:uid="{DE7B6C94-B009-4500-AFD9-F628B92A4353}"/>
    <cellStyle name="출력 4" xfId="2793" xr:uid="{B7EE4136-AF2B-4579-B2B8-C0E8BAB2481A}"/>
    <cellStyle name="출력 5" xfId="2794" xr:uid="{61CE7190-4BC8-40C4-BFB3-E22362F614C7}"/>
    <cellStyle name="출력 6" xfId="2795" xr:uid="{345EE819-F5D3-4680-A269-330E1C3F8F7D}"/>
    <cellStyle name="출력 7" xfId="2796" xr:uid="{651C74A6-3E43-4FEB-8988-021967FADAF3}"/>
    <cellStyle name="출력 8" xfId="2797" xr:uid="{1258E90B-A881-4E26-A11F-03594042BB73}"/>
    <cellStyle name="출력 9" xfId="2798" xr:uid="{6964D860-A207-4020-863E-1FD262041889}"/>
    <cellStyle name="콤마 [0]_ 견적기준 FLOW " xfId="2799" xr:uid="{5CE58939-1D3E-4DD8-8B9A-F081927514DD}"/>
    <cellStyle name="콤마_ 견적기준 FLOW " xfId="2800" xr:uid="{5CBDB6C6-E832-4C6E-98C8-301237DC7663}"/>
    <cellStyle name="통화 [0] 14" xfId="2801" xr:uid="{E9ECBF58-CD1E-4DB0-BFB9-B6C935164A2D}"/>
    <cellStyle name="통화 [0] 2" xfId="2802" xr:uid="{B4E050A7-9419-45A2-BCAD-5F85E7BDAB0C}"/>
    <cellStyle name="통화 [0] 2 2" xfId="2803" xr:uid="{202749E0-AD94-4446-9598-33D9E37575A8}"/>
    <cellStyle name="통화 [0] 2 3" xfId="2804" xr:uid="{F48B0712-03FE-4176-8C20-AFA10D712990}"/>
    <cellStyle name="통화 [0] 3" xfId="2805" xr:uid="{0FD990D9-D8C5-4A1A-BD7F-F27E68B1EB7C}"/>
    <cellStyle name="통화 [0] 4" xfId="2806" xr:uid="{1A8A4E0B-EA72-4410-87FA-23FCA5EAE8B4}"/>
    <cellStyle name="통화 [0] 5" xfId="2807" xr:uid="{62F52EBB-1D63-435F-A140-40158261F6B4}"/>
    <cellStyle name="표준" xfId="0" builtinId="0"/>
    <cellStyle name="표준 10" xfId="2808" xr:uid="{B2F7BE6F-78FF-48B5-B497-AE539E6FA861}"/>
    <cellStyle name="표준 10 2" xfId="2809" xr:uid="{5C67D384-0698-49C8-8720-AF71400A496D}"/>
    <cellStyle name="표준 10 3" xfId="2810" xr:uid="{53226B1E-5BEC-4D5C-B0DE-EFD14D4252C5}"/>
    <cellStyle name="표준 10 3 2" xfId="2811" xr:uid="{F7426508-EE71-411A-93F8-ACD0189EBD18}"/>
    <cellStyle name="표준 11" xfId="2812" xr:uid="{6628951C-F297-44E7-ACAA-3D18A4D0E7D5}"/>
    <cellStyle name="표준 11 2" xfId="2813" xr:uid="{9CE83C57-D848-4D3F-8343-43860ED1C31C}"/>
    <cellStyle name="표준 11 2 2" xfId="2814" xr:uid="{3818F653-AD78-4C0C-A962-3626ABBFCD08}"/>
    <cellStyle name="표준 11 3" xfId="2815" xr:uid="{5429C2E4-AA8C-44C0-A166-A391FE779809}"/>
    <cellStyle name="표준 11 3 2" xfId="2816" xr:uid="{6F543E78-E2E6-4D83-B9F8-5EB9AFB95D03}"/>
    <cellStyle name="표준 11 3 3" xfId="2817" xr:uid="{2711BE21-4E86-408C-AAE9-9227A081123D}"/>
    <cellStyle name="표준 11 3 4" xfId="2818" xr:uid="{1FD2F0F3-0C07-465C-874B-DC12A080813C}"/>
    <cellStyle name="표준 11 3 5" xfId="2819" xr:uid="{F7D42102-4292-48D6-9963-00B593435126}"/>
    <cellStyle name="표준 11 4" xfId="2820" xr:uid="{70FCD197-3A4D-43EF-9FE0-F067C2DFD1CB}"/>
    <cellStyle name="표준 11 4 2" xfId="2821" xr:uid="{0D47F798-04BF-4AE4-B8CA-8B6861515D14}"/>
    <cellStyle name="표준 11 4 3" xfId="2822" xr:uid="{986C3FD8-A95F-4C65-8202-EF7FF411A6A0}"/>
    <cellStyle name="표준 11 5" xfId="2823" xr:uid="{BA3A00D5-2E6A-49C0-80F6-C829E1A96751}"/>
    <cellStyle name="표준 12" xfId="2824" xr:uid="{3CF60679-E7CE-4E31-9F58-9B6A7EA4F005}"/>
    <cellStyle name="표준 12 2" xfId="2825" xr:uid="{B7972807-25CB-42D5-921C-D0E97E75B5ED}"/>
    <cellStyle name="표준 12 3" xfId="2826" xr:uid="{3A3AE8CA-3BC4-4838-9748-9E3F67680035}"/>
    <cellStyle name="표준 13" xfId="2827" xr:uid="{7C484DA5-CA3D-4C01-B671-F219B0ED323C}"/>
    <cellStyle name="표준 13 2" xfId="2828" xr:uid="{DB229C95-3729-4835-B24C-F1B34C301A5B}"/>
    <cellStyle name="표준 137" xfId="2829" xr:uid="{B50C5BC2-760D-45A3-B98A-ED91E65C1CEB}"/>
    <cellStyle name="표준 14" xfId="2830" xr:uid="{28A8DD2F-845A-4B30-A4C0-D3941C4515FE}"/>
    <cellStyle name="표준 14 2" xfId="2831" xr:uid="{49859287-9A9E-481E-9B2D-FEC00D46D467}"/>
    <cellStyle name="표준 15" xfId="2832" xr:uid="{4890444B-B4F6-4D96-A93E-A21904091456}"/>
    <cellStyle name="표준 15 2" xfId="2833" xr:uid="{F0513AB5-D2DF-4248-9E52-BFF2145E87DC}"/>
    <cellStyle name="표준 15 2 2" xfId="2834" xr:uid="{DFA25E05-E14F-4737-9CD3-4EB88750A7A2}"/>
    <cellStyle name="표준 15 3" xfId="2835" xr:uid="{436332A5-D030-441C-915C-B6CA6B3B61DB}"/>
    <cellStyle name="표준 15 3 2" xfId="2836" xr:uid="{04B5DBE1-2D95-40DD-8865-2836800FF5B0}"/>
    <cellStyle name="표준 16" xfId="2837" xr:uid="{02EC37BE-0B23-412E-A8F6-59642266D2DF}"/>
    <cellStyle name="표준 16 2" xfId="2838" xr:uid="{331643F5-EABE-48AC-890F-E7ACDDA8E88B}"/>
    <cellStyle name="표준 16 2 2" xfId="2839" xr:uid="{4A4E6D1D-720D-4552-91E4-1A5FF5667975}"/>
    <cellStyle name="표준 17" xfId="2840" xr:uid="{A12366C4-8DDC-4C89-A9BF-83BCC09D7106}"/>
    <cellStyle name="표준 17 2" xfId="2841" xr:uid="{4CED9009-D133-4B6D-A6E8-64DB68DB8E64}"/>
    <cellStyle name="표준 17 2 2" xfId="2842" xr:uid="{2362478E-248C-43DA-B2D6-505197938954}"/>
    <cellStyle name="표준 18" xfId="2843" xr:uid="{28F7C4AE-4A6C-4FAB-BF0C-0F808E787582}"/>
    <cellStyle name="표준 18 2" xfId="2844" xr:uid="{009F708B-F8FB-4DB0-B1E6-90B1628952A9}"/>
    <cellStyle name="표준 182" xfId="2845" xr:uid="{97942286-8E76-4C38-AF6E-1989F5FBBBDD}"/>
    <cellStyle name="표준 183" xfId="2846" xr:uid="{304C6B34-F0A7-4796-B883-E3557A360C35}"/>
    <cellStyle name="표준 19" xfId="2847" xr:uid="{BD67BC2C-823B-4FB4-A446-FA2446B69C35}"/>
    <cellStyle name="표준 19 2" xfId="2848" xr:uid="{85C1C777-47F1-49BE-A342-1884DFD699F4}"/>
    <cellStyle name="표준 19 2 2" xfId="2849" xr:uid="{A0E65A17-017D-494A-B193-40D906DED0C6}"/>
    <cellStyle name="표준 19 3" xfId="2850" xr:uid="{E1BAD899-9C7B-4FFE-8B16-371C1EBEB605}"/>
    <cellStyle name="표준 19 3 2" xfId="2851" xr:uid="{A884F7B8-9A4D-4C2E-A713-9C685EEDB579}"/>
    <cellStyle name="표준 19 4" xfId="2852" xr:uid="{0508CD17-2B6F-44D4-9801-DF795CDA4F09}"/>
    <cellStyle name="표준 19 4 2" xfId="2853" xr:uid="{675F4772-17C6-4177-8C96-7B2C109DB72E}"/>
    <cellStyle name="표준 19 5" xfId="2854" xr:uid="{5C6A10A6-08EA-43B9-A47D-C39B32CED0B1}"/>
    <cellStyle name="표준 19 5 2" xfId="2855" xr:uid="{746F1909-45FC-45D5-8873-856B69FE38B9}"/>
    <cellStyle name="표준 2" xfId="2856" xr:uid="{131B9C64-5207-4EE8-B666-2F5A4C1C5A9C}"/>
    <cellStyle name="표준 2 10 2 2 2" xfId="2857" xr:uid="{6CADA298-9713-4111-B1D6-22DC1F7F7BDE}"/>
    <cellStyle name="표준 2 2" xfId="2858" xr:uid="{24DEC67B-D18B-4B9B-B5F8-4FF3F67AE48B}"/>
    <cellStyle name="표준 2 2 2" xfId="2859" xr:uid="{50F42120-217D-4D7A-90A7-EA8E89EC467C}"/>
    <cellStyle name="표준 2 2 2 2" xfId="2860" xr:uid="{35FD4A3A-BD73-43AA-8A9D-39C54BE51E55}"/>
    <cellStyle name="표준 2 2 3" xfId="2861" xr:uid="{2DBF6CCE-7B44-40DE-99A3-DD360188ED46}"/>
    <cellStyle name="표준 2 2 4" xfId="2862" xr:uid="{A20D4624-13A6-4264-900D-9649EFAE5F1B}"/>
    <cellStyle name="표준 2 2 5" xfId="2863" xr:uid="{F1E3D95A-C3B5-4090-A75A-E45875B73A51}"/>
    <cellStyle name="표준 2 2 6" xfId="2864" xr:uid="{F81CAC6B-161C-4439-82D9-D002AF7D1547}"/>
    <cellStyle name="표준 2 2 6 2" xfId="2865" xr:uid="{90E2B0C6-C65A-4220-B1D5-3C708F8B37A2}"/>
    <cellStyle name="표준 2 2 7" xfId="2866" xr:uid="{9FCE98EB-A972-4C81-AAD8-65E48FD081E5}"/>
    <cellStyle name="표준 2 2 7 2" xfId="2867" xr:uid="{BD73928F-8E2D-4D8F-9755-EB3D7A292951}"/>
    <cellStyle name="표준 2 2 8" xfId="2868" xr:uid="{7FD93161-3E73-40BE-AC69-304AF0EE6681}"/>
    <cellStyle name="표준 2 3" xfId="2869" xr:uid="{76FA29BF-138B-46E3-ACF3-5FDEBF8716C2}"/>
    <cellStyle name="표준 2 3 2" xfId="2870" xr:uid="{AFB538AC-858B-4E5D-8C84-F903C6F2646F}"/>
    <cellStyle name="표준 2 3 2 2" xfId="2871" xr:uid="{5FF51CDF-BC1D-47F9-9513-0F7148DF5948}"/>
    <cellStyle name="표준 2 4" xfId="2872" xr:uid="{CF81DAA5-BF15-41C7-879A-DCD0E1DF0EED}"/>
    <cellStyle name="표준 2 4 2" xfId="2873" xr:uid="{CD325E08-4D92-4590-A259-757015AD4E9F}"/>
    <cellStyle name="표준 2 5" xfId="2874" xr:uid="{EF23D2E5-9ABF-44A7-9565-523580E318B8}"/>
    <cellStyle name="표준 2 5 2" xfId="2875" xr:uid="{ADE69112-4D81-45FB-AE51-A39D30DDEAAF}"/>
    <cellStyle name="표준 2 6" xfId="2876" xr:uid="{33028207-7BD1-4709-86D5-DE8E76249FB8}"/>
    <cellStyle name="표준 2 7" xfId="2877" xr:uid="{DC06DDAC-FA05-4FAB-BE0E-272286A04831}"/>
    <cellStyle name="표준 2 8" xfId="2878" xr:uid="{C9299187-038F-4DAB-925E-BC3512A07011}"/>
    <cellStyle name="표준 2 8 2" xfId="2879" xr:uid="{9BEB8CFC-8D0B-4E82-A47F-1D490281690F}"/>
    <cellStyle name="표준 2_3. 물류센터 운영현황 및 관리지표(일별)_2013년 8월 2" xfId="2880" xr:uid="{3B7C72DC-769D-4DFB-B286-16FCE9ECFECD}"/>
    <cellStyle name="표준 20" xfId="2881" xr:uid="{3E3B3599-A633-464F-9BAA-DEA593B387BE}"/>
    <cellStyle name="표준 21" xfId="2882" xr:uid="{14551301-188C-44EC-B014-47C4ADDAFCB5}"/>
    <cellStyle name="표준 22" xfId="2883" xr:uid="{A3C54525-196A-4DC1-B3A6-CCF8F8439B4B}"/>
    <cellStyle name="표준 23" xfId="2884" xr:uid="{F11D730B-72EF-4203-A0A5-F33130EED695}"/>
    <cellStyle name="표준 24" xfId="2885" xr:uid="{F8FB01E9-6F90-44DE-A4A1-883E17FB8AA7}"/>
    <cellStyle name="표준 25" xfId="2886" xr:uid="{7B202FCA-56E5-40FC-92D3-291CB0A68F48}"/>
    <cellStyle name="표준 25 2" xfId="2887" xr:uid="{30F7A501-3645-4161-ACF6-F33F5C45E612}"/>
    <cellStyle name="표준 25 3" xfId="2888" xr:uid="{6A5BB13A-AB4E-4D71-98E4-A0C9963807EB}"/>
    <cellStyle name="표준 26" xfId="2889" xr:uid="{B7782675-74FB-4D85-A62C-B8C5DE715C31}"/>
    <cellStyle name="표준 26 2" xfId="2890" xr:uid="{77CBFCEE-FD5A-43DA-A1BB-680814223FA7}"/>
    <cellStyle name="표준 27" xfId="2891" xr:uid="{FEE92394-C0ED-49CA-99D5-6FA6D2DEB203}"/>
    <cellStyle name="표준 28" xfId="2892" xr:uid="{7E37DC11-6F9D-43C9-964C-299B68A178BD}"/>
    <cellStyle name="표준 28 2" xfId="2893" xr:uid="{BB159F95-9930-4DC2-B6BD-DBB1534F58E2}"/>
    <cellStyle name="표준 283" xfId="2894" xr:uid="{9D548D11-F040-46E2-A914-2FAB06D94B33}"/>
    <cellStyle name="표준 29" xfId="2895" xr:uid="{F022A2BF-E517-4303-8090-2CF85CF1C923}"/>
    <cellStyle name="표준 29 2" xfId="2896" xr:uid="{57CE5EF3-7581-4930-BC83-7F0B1325FC50}"/>
    <cellStyle name="표준 3" xfId="2897" xr:uid="{DB587010-B691-402D-809A-13EBC08E2FA2}"/>
    <cellStyle name="표준 3 2" xfId="2898" xr:uid="{62D16DEE-D7DA-410A-9330-61B6D0E12507}"/>
    <cellStyle name="표준 3 2 2" xfId="2899" xr:uid="{17367836-C131-4B06-B3BD-C7B24FF245AE}"/>
    <cellStyle name="표준 3 3" xfId="2900" xr:uid="{C6BA321E-DAB1-4D15-9955-F497B19EA7AB}"/>
    <cellStyle name="표준 3 3 2" xfId="2901" xr:uid="{9611FDB9-D6DE-4E4B-A66C-FBC833A17F75}"/>
    <cellStyle name="표준 3 4" xfId="2902" xr:uid="{C2690A58-0A4A-4204-BBB3-BF51DDE78D29}"/>
    <cellStyle name="표준 3 5" xfId="2903" xr:uid="{0CFFB4A2-ACE3-407C-B2E1-DA94E8AF5606}"/>
    <cellStyle name="표준 3 5 2" xfId="2904" xr:uid="{ACF34FEF-4FEA-4458-AC67-537A592C5087}"/>
    <cellStyle name="표준 30" xfId="2905" xr:uid="{D2810EFB-83C3-47B9-BAEB-D5F23D544D10}"/>
    <cellStyle name="표준 30 2" xfId="2906" xr:uid="{B27A4B98-8026-4506-8206-449CCBB94360}"/>
    <cellStyle name="표준 30 3" xfId="2907" xr:uid="{99BCA598-7613-43B4-8C3B-FB1AC56F3018}"/>
    <cellStyle name="표준 31" xfId="2908" xr:uid="{67C9658D-E94A-4A46-A451-D8F468998F91}"/>
    <cellStyle name="표준 31 2" xfId="2909" xr:uid="{ACF76931-3591-42CE-AD4C-B9945C6D1322}"/>
    <cellStyle name="표준 32" xfId="2910" xr:uid="{7D559AF9-1C5F-4EE6-98E9-04DC6E99E1ED}"/>
    <cellStyle name="표준 32 2" xfId="2911" xr:uid="{EDED6FDD-6290-451E-86AF-A9D958E53129}"/>
    <cellStyle name="표준 33" xfId="2912" xr:uid="{5429B641-8700-436D-9216-D4EE1558A426}"/>
    <cellStyle name="표준 33 2" xfId="2913" xr:uid="{FDA95D3F-F95D-4395-B82F-5FA67B19E40B}"/>
    <cellStyle name="표준 34" xfId="2914" xr:uid="{A911DCE2-B29A-45EF-8263-D83F09B57BF1}"/>
    <cellStyle name="표준 34 2" xfId="2915" xr:uid="{C395F6B1-06C1-42BC-984B-9B196AEA3DAF}"/>
    <cellStyle name="표준 35" xfId="2916" xr:uid="{E5DE4F54-5050-4FE6-8C54-F2DCD0B25EFD}"/>
    <cellStyle name="표준 35 2" xfId="2917" xr:uid="{825A30DD-29FE-418F-BC41-420E39743DA4}"/>
    <cellStyle name="표준 36" xfId="2918" xr:uid="{25DC8F22-3A7E-4507-93FE-47EAEDFA4C9A}"/>
    <cellStyle name="표준 36 2" xfId="2919" xr:uid="{BEAC8458-3C95-4740-A23A-AF5FDE74795C}"/>
    <cellStyle name="표준 37" xfId="2920" xr:uid="{57530031-F7E6-4C94-8047-1FD76A6413ED}"/>
    <cellStyle name="표준 38" xfId="2921" xr:uid="{C93F8F0D-EFAF-4766-8EBD-855693B5BE3D}"/>
    <cellStyle name="표준 38 2 2 2" xfId="2922" xr:uid="{827995EC-E22E-482F-A3CD-4E356ADCFCEF}"/>
    <cellStyle name="표준 39" xfId="2923" xr:uid="{3EDB8AB6-43BE-4510-B879-02F3B941ED98}"/>
    <cellStyle name="표준 4" xfId="2924" xr:uid="{28AB3348-E5F3-4752-B606-B26439FBA53B}"/>
    <cellStyle name="표준 4 2" xfId="2925" xr:uid="{CD652F6E-E745-48B0-8908-78BF9BEE56BA}"/>
    <cellStyle name="표준 4 2 2" xfId="2926" xr:uid="{ECE938E7-0F87-4A35-91B3-B542EEFEA23D}"/>
    <cellStyle name="표준 4 3" xfId="2927" xr:uid="{44624067-AB19-4C24-B12B-54A11B62FB06}"/>
    <cellStyle name="표준 4 3 2" xfId="2928" xr:uid="{A7FAECC7-F4F4-4958-A55A-143EF401339E}"/>
    <cellStyle name="표준 4 4" xfId="2929" xr:uid="{85B853BF-CB74-4261-BA5E-19D54E68352D}"/>
    <cellStyle name="표준 40" xfId="2930" xr:uid="{85BD46CC-CCAF-48F2-8500-2B5C6990688B}"/>
    <cellStyle name="표준 41" xfId="2931" xr:uid="{DD3C9E3D-C9A9-480B-86B5-906CCB568B25}"/>
    <cellStyle name="표준 42" xfId="2932" xr:uid="{7CD91399-1AC0-4F11-8B0B-2D02E544B2DD}"/>
    <cellStyle name="표준 43" xfId="2933" xr:uid="{041E52C9-660D-426B-8309-2A808A44FD33}"/>
    <cellStyle name="표준 44" xfId="2934" xr:uid="{9C3AF010-765A-4BC0-AB6A-55C576EBBAFF}"/>
    <cellStyle name="표준 44 2" xfId="2935" xr:uid="{172F2F53-5C1F-42A3-89B4-73A98A0B2AA5}"/>
    <cellStyle name="표준 45" xfId="2936" xr:uid="{BA285250-9D13-4461-990C-AC9323DA9D2F}"/>
    <cellStyle name="표준 46" xfId="2937" xr:uid="{49A6EA22-70A4-4BCA-8BE7-14F4F0E166D3}"/>
    <cellStyle name="표준 47" xfId="2938" xr:uid="{2DC32376-78B6-4452-8699-8F438F7F0C55}"/>
    <cellStyle name="표준 48" xfId="2939" xr:uid="{17D9BFD9-EA59-4309-A01A-8E9268809FEB}"/>
    <cellStyle name="표준 49" xfId="2940" xr:uid="{59B807C3-B5ED-4119-AC8C-CB20C19316E4}"/>
    <cellStyle name="표준 5" xfId="2941" xr:uid="{6E28B182-6AB7-4E3E-BACD-62CF2B7D2EA3}"/>
    <cellStyle name="표준 5 2" xfId="2942" xr:uid="{B96F70E5-F473-4AD5-A5C5-5C1300C0D810}"/>
    <cellStyle name="표준 5 3" xfId="2943" xr:uid="{3C39CA54-B870-49C8-BEF2-59F64EAFB0DC}"/>
    <cellStyle name="표준 5 4" xfId="2944" xr:uid="{7C6C5053-A1D7-4210-969B-A4D74B0B9AAC}"/>
    <cellStyle name="표준 50" xfId="2945" xr:uid="{94BD0CB6-36BC-4793-8EC5-A014A2ACFDE5}"/>
    <cellStyle name="표준 51" xfId="2946" xr:uid="{1EF84E5E-3950-4376-9389-1211C3A65B40}"/>
    <cellStyle name="표준 52" xfId="2947" xr:uid="{AF3E8C32-4CAA-4F99-AAFB-A887F5709652}"/>
    <cellStyle name="표준 53" xfId="2948" xr:uid="{3B3EEE99-D56D-481E-AF87-894CF189B9B9}"/>
    <cellStyle name="표준 54" xfId="2949" xr:uid="{C8AC1CEC-F0C8-49CA-9B4D-4A9CA90B9BAF}"/>
    <cellStyle name="표준 55" xfId="43" xr:uid="{A930DF04-A90D-45EF-BB82-35127A2200EF}"/>
    <cellStyle name="표준 57" xfId="2950" xr:uid="{867BF520-92E8-455F-B688-B93F64C61F53}"/>
    <cellStyle name="표준 59" xfId="2951" xr:uid="{9F915A07-4F03-47D9-9073-3E69FE232A6E}"/>
    <cellStyle name="표준 6" xfId="2952" xr:uid="{3AFEE7B4-34B8-4973-A240-7E218D723F92}"/>
    <cellStyle name="표준 6 2" xfId="2953" xr:uid="{CCD9CDA2-6D47-4217-81AE-CF0AF241E262}"/>
    <cellStyle name="표준 6 3" xfId="2954" xr:uid="{62D571D0-1D3D-452C-B9F8-68D3561309FC}"/>
    <cellStyle name="표준 7" xfId="2955" xr:uid="{B64B9A43-5D48-4105-922B-92035673F44B}"/>
    <cellStyle name="표준 7 2" xfId="2956" xr:uid="{87DADA1A-308A-4856-A5E8-7868345E61D4}"/>
    <cellStyle name="표준 7 3" xfId="2957" xr:uid="{F14ABF88-7D8D-4C76-993C-3D41591F29D3}"/>
    <cellStyle name="표준 8" xfId="2958" xr:uid="{7790C96E-7E26-46A9-B054-B78E3B57D6A4}"/>
    <cellStyle name="표준 8 2" xfId="2959" xr:uid="{1C5A1E12-55EA-4EE1-804A-6F8AC92C145C}"/>
    <cellStyle name="표준 8 2 2" xfId="2960" xr:uid="{EC5C6E59-C1C8-46F8-A0DC-CE9DFA3C0F5D}"/>
    <cellStyle name="표준 8 3" xfId="2961" xr:uid="{72385055-C96F-4B10-A3B6-F8EEF4519050}"/>
    <cellStyle name="표준 9" xfId="2962" xr:uid="{0CE79B3F-1956-470B-BEC2-D424C8D6DDDD}"/>
    <cellStyle name="표준 9 2" xfId="2963" xr:uid="{FFFE3ED7-A35B-4686-AFA3-97028592580A}"/>
    <cellStyle name="표준 9 2 2" xfId="2964" xr:uid="{677751BB-280D-4BCF-8E2A-333CC2D25B54}"/>
    <cellStyle name="표준 9 3" xfId="2965" xr:uid="{5BC78A85-9484-4DC8-AA03-946D7A7549DF}"/>
    <cellStyle name="하이퍼링크 2" xfId="2966" xr:uid="{7F253E08-CCCA-4E54-BFB5-6ECF64E091C1}"/>
  </cellStyles>
  <dxfs count="1">
    <dxf>
      <numFmt numFmtId="177" formatCode="_(* #,##0_);_(* \(#,##0\);_(* &quot;-&quot;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116</xdr:row>
      <xdr:rowOff>0</xdr:rowOff>
    </xdr:from>
    <xdr:to>
      <xdr:col>3</xdr:col>
      <xdr:colOff>304800</xdr:colOff>
      <xdr:row>117</xdr:row>
      <xdr:rowOff>95234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E9CC823-DE36-4AD1-8821-34575191FA3C}"/>
            </a:ext>
          </a:extLst>
        </xdr:cNvPr>
        <xdr:cNvSpPr>
          <a:spLocks noChangeAspect="1" noChangeArrowheads="1"/>
        </xdr:cNvSpPr>
      </xdr:nvSpPr>
      <xdr:spPr bwMode="auto">
        <a:xfrm>
          <a:off x="3943350" y="1802130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594</xdr:row>
      <xdr:rowOff>0</xdr:rowOff>
    </xdr:from>
    <xdr:ext cx="304800" cy="30670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BE5FBC99-79AC-4AC2-B614-0FC5C53A50BA}"/>
            </a:ext>
          </a:extLst>
        </xdr:cNvPr>
        <xdr:cNvSpPr>
          <a:spLocks noChangeAspect="1" noChangeArrowheads="1"/>
        </xdr:cNvSpPr>
      </xdr:nvSpPr>
      <xdr:spPr bwMode="auto">
        <a:xfrm>
          <a:off x="6195060" y="824598300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0</xdr:colOff>
      <xdr:row>118</xdr:row>
      <xdr:rowOff>0</xdr:rowOff>
    </xdr:from>
    <xdr:to>
      <xdr:col>3</xdr:col>
      <xdr:colOff>304800</xdr:colOff>
      <xdr:row>123</xdr:row>
      <xdr:rowOff>95236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C69DC073-24C0-4735-BEF7-6FC89A27FF24}"/>
            </a:ext>
          </a:extLst>
        </xdr:cNvPr>
        <xdr:cNvSpPr>
          <a:spLocks noChangeAspect="1" noChangeArrowheads="1"/>
        </xdr:cNvSpPr>
      </xdr:nvSpPr>
      <xdr:spPr bwMode="auto">
        <a:xfrm>
          <a:off x="3943350" y="228600"/>
          <a:ext cx="304800" cy="312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596</xdr:row>
      <xdr:rowOff>0</xdr:rowOff>
    </xdr:from>
    <xdr:ext cx="304800" cy="30670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55A15B27-5501-4A47-A5EE-FEB94816354B}"/>
            </a:ext>
          </a:extLst>
        </xdr:cNvPr>
        <xdr:cNvSpPr>
          <a:spLocks noChangeAspect="1" noChangeArrowheads="1"/>
        </xdr:cNvSpPr>
      </xdr:nvSpPr>
      <xdr:spPr bwMode="auto">
        <a:xfrm>
          <a:off x="3943350" y="228600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2878</xdr:row>
      <xdr:rowOff>0</xdr:rowOff>
    </xdr:from>
    <xdr:to>
      <xdr:col>6</xdr:col>
      <xdr:colOff>304800</xdr:colOff>
      <xdr:row>2879</xdr:row>
      <xdr:rowOff>91441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10E8A991-E388-4F14-A25E-6ECBAD0AC2FE}"/>
            </a:ext>
          </a:extLst>
        </xdr:cNvPr>
        <xdr:cNvSpPr>
          <a:spLocks noChangeAspect="1" noChangeArrowheads="1"/>
        </xdr:cNvSpPr>
      </xdr:nvSpPr>
      <xdr:spPr bwMode="auto">
        <a:xfrm>
          <a:off x="6762750" y="120798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19C74476-2E2D-423A-9FAB-1E58E960229C}"/>
            </a:ext>
          </a:extLst>
        </xdr:cNvPr>
        <xdr:cNvSpPr>
          <a:spLocks noChangeAspect="1" noChangeArrowheads="1"/>
        </xdr:cNvSpPr>
      </xdr:nvSpPr>
      <xdr:spPr bwMode="auto">
        <a:xfrm>
          <a:off x="6762750" y="417756975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746BAA1-0085-4EE1-9495-C049FE3EA83C}"/>
            </a:ext>
          </a:extLst>
        </xdr:cNvPr>
        <xdr:cNvSpPr>
          <a:spLocks noChangeAspect="1" noChangeArrowheads="1"/>
        </xdr:cNvSpPr>
      </xdr:nvSpPr>
      <xdr:spPr bwMode="auto">
        <a:xfrm>
          <a:off x="6758940" y="421088820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569030BE-7AE9-4805-96AE-C6DDD90C8AF4}"/>
            </a:ext>
          </a:extLst>
        </xdr:cNvPr>
        <xdr:cNvSpPr>
          <a:spLocks noChangeAspect="1" noChangeArrowheads="1"/>
        </xdr:cNvSpPr>
      </xdr:nvSpPr>
      <xdr:spPr bwMode="auto">
        <a:xfrm>
          <a:off x="6758940" y="428160180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E63D33EC-96DF-45DA-B5DE-383508AC4E37}"/>
            </a:ext>
          </a:extLst>
        </xdr:cNvPr>
        <xdr:cNvSpPr>
          <a:spLocks noChangeAspect="1" noChangeArrowheads="1"/>
        </xdr:cNvSpPr>
      </xdr:nvSpPr>
      <xdr:spPr bwMode="auto">
        <a:xfrm>
          <a:off x="6762750" y="437692800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857250</xdr:colOff>
      <xdr:row>2878</xdr:row>
      <xdr:rowOff>0</xdr:rowOff>
    </xdr:from>
    <xdr:ext cx="304800" cy="30670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663C4DCD-6F9A-4DB3-B4AF-827124B8C493}"/>
            </a:ext>
          </a:extLst>
        </xdr:cNvPr>
        <xdr:cNvSpPr>
          <a:spLocks noChangeAspect="1" noChangeArrowheads="1"/>
        </xdr:cNvSpPr>
      </xdr:nvSpPr>
      <xdr:spPr bwMode="auto">
        <a:xfrm>
          <a:off x="14274165" y="444417450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2878</xdr:row>
      <xdr:rowOff>0</xdr:rowOff>
    </xdr:from>
    <xdr:to>
      <xdr:col>6</xdr:col>
      <xdr:colOff>304800</xdr:colOff>
      <xdr:row>2879</xdr:row>
      <xdr:rowOff>95249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AAE8F791-3574-4225-A0DD-7ABDF08AB511}"/>
            </a:ext>
          </a:extLst>
        </xdr:cNvPr>
        <xdr:cNvSpPr>
          <a:spLocks noChangeAspect="1" noChangeArrowheads="1"/>
        </xdr:cNvSpPr>
      </xdr:nvSpPr>
      <xdr:spPr bwMode="auto">
        <a:xfrm>
          <a:off x="3939540" y="3535680"/>
          <a:ext cx="304800" cy="3086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2878</xdr:row>
      <xdr:rowOff>0</xdr:rowOff>
    </xdr:from>
    <xdr:ext cx="304800" cy="300542"/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58BC196F-5AFE-424A-B00A-8FC55D97353D}"/>
            </a:ext>
          </a:extLst>
        </xdr:cNvPr>
        <xdr:cNvSpPr>
          <a:spLocks noChangeAspect="1" noChangeArrowheads="1"/>
        </xdr:cNvSpPr>
      </xdr:nvSpPr>
      <xdr:spPr bwMode="auto">
        <a:xfrm>
          <a:off x="3939540" y="3535680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9D0393AF-4F2C-4D33-ACD0-6551AF3BA436}"/>
            </a:ext>
          </a:extLst>
        </xdr:cNvPr>
        <xdr:cNvSpPr>
          <a:spLocks noChangeAspect="1" noChangeArrowheads="1"/>
        </xdr:cNvSpPr>
      </xdr:nvSpPr>
      <xdr:spPr bwMode="auto">
        <a:xfrm>
          <a:off x="6762750" y="454342500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3BC7FD71-25D5-42A9-A8C6-8E4106DF4366}"/>
            </a:ext>
          </a:extLst>
        </xdr:cNvPr>
        <xdr:cNvSpPr>
          <a:spLocks noChangeAspect="1" noChangeArrowheads="1"/>
        </xdr:cNvSpPr>
      </xdr:nvSpPr>
      <xdr:spPr bwMode="auto">
        <a:xfrm>
          <a:off x="6762750" y="460038450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52672D4E-F7F1-44FA-A1DF-C05DF98FFC6B}"/>
            </a:ext>
          </a:extLst>
        </xdr:cNvPr>
        <xdr:cNvSpPr>
          <a:spLocks noChangeAspect="1" noChangeArrowheads="1"/>
        </xdr:cNvSpPr>
      </xdr:nvSpPr>
      <xdr:spPr bwMode="auto">
        <a:xfrm>
          <a:off x="6762750" y="464858100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13" name="AutoShape 1">
          <a:extLst>
            <a:ext uri="{FF2B5EF4-FFF2-40B4-BE49-F238E27FC236}">
              <a16:creationId xmlns:a16="http://schemas.microsoft.com/office/drawing/2014/main" id="{82F6F8E1-E813-43C2-9889-199E16B88EE5}"/>
            </a:ext>
          </a:extLst>
        </xdr:cNvPr>
        <xdr:cNvSpPr>
          <a:spLocks noChangeAspect="1" noChangeArrowheads="1"/>
        </xdr:cNvSpPr>
      </xdr:nvSpPr>
      <xdr:spPr bwMode="auto">
        <a:xfrm>
          <a:off x="6762750" y="468582375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14" name="AutoShape 1">
          <a:extLst>
            <a:ext uri="{FF2B5EF4-FFF2-40B4-BE49-F238E27FC236}">
              <a16:creationId xmlns:a16="http://schemas.microsoft.com/office/drawing/2014/main" id="{95908790-6736-4062-9465-F5563FDD2202}"/>
            </a:ext>
          </a:extLst>
        </xdr:cNvPr>
        <xdr:cNvSpPr>
          <a:spLocks noChangeAspect="1" noChangeArrowheads="1"/>
        </xdr:cNvSpPr>
      </xdr:nvSpPr>
      <xdr:spPr bwMode="auto">
        <a:xfrm>
          <a:off x="6762750" y="471649425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15" name="AutoShape 1">
          <a:extLst>
            <a:ext uri="{FF2B5EF4-FFF2-40B4-BE49-F238E27FC236}">
              <a16:creationId xmlns:a16="http://schemas.microsoft.com/office/drawing/2014/main" id="{689CC313-6A6E-4B07-8874-F3ECA5C7CE2D}"/>
            </a:ext>
          </a:extLst>
        </xdr:cNvPr>
        <xdr:cNvSpPr>
          <a:spLocks noChangeAspect="1" noChangeArrowheads="1"/>
        </xdr:cNvSpPr>
      </xdr:nvSpPr>
      <xdr:spPr bwMode="auto">
        <a:xfrm>
          <a:off x="6762750" y="477345375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16" name="AutoShape 1">
          <a:extLst>
            <a:ext uri="{FF2B5EF4-FFF2-40B4-BE49-F238E27FC236}">
              <a16:creationId xmlns:a16="http://schemas.microsoft.com/office/drawing/2014/main" id="{52912247-2F35-412B-A069-FE25A10C9A02}"/>
            </a:ext>
          </a:extLst>
        </xdr:cNvPr>
        <xdr:cNvSpPr>
          <a:spLocks noChangeAspect="1" noChangeArrowheads="1"/>
        </xdr:cNvSpPr>
      </xdr:nvSpPr>
      <xdr:spPr bwMode="auto">
        <a:xfrm>
          <a:off x="6762750" y="484355775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8611"/>
    <xdr:sp macro="" textlink="">
      <xdr:nvSpPr>
        <xdr:cNvPr id="17" name="AutoShape 1">
          <a:extLst>
            <a:ext uri="{FF2B5EF4-FFF2-40B4-BE49-F238E27FC236}">
              <a16:creationId xmlns:a16="http://schemas.microsoft.com/office/drawing/2014/main" id="{99C4B2FA-2D5C-4BC0-A46E-CE1C30197AC0}"/>
            </a:ext>
          </a:extLst>
        </xdr:cNvPr>
        <xdr:cNvSpPr>
          <a:spLocks noChangeAspect="1" noChangeArrowheads="1"/>
        </xdr:cNvSpPr>
      </xdr:nvSpPr>
      <xdr:spPr bwMode="auto">
        <a:xfrm>
          <a:off x="6762750" y="488737275"/>
          <a:ext cx="304800" cy="3086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8611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FBB612EB-C5C5-4654-BE01-BF11D44C5241}"/>
            </a:ext>
          </a:extLst>
        </xdr:cNvPr>
        <xdr:cNvSpPr>
          <a:spLocks noChangeAspect="1" noChangeArrowheads="1"/>
        </xdr:cNvSpPr>
      </xdr:nvSpPr>
      <xdr:spPr bwMode="auto">
        <a:xfrm>
          <a:off x="6758940" y="485394000"/>
          <a:ext cx="304800" cy="3086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E275D760-8291-40C0-8801-06D2F88D1439}"/>
            </a:ext>
          </a:extLst>
        </xdr:cNvPr>
        <xdr:cNvSpPr>
          <a:spLocks noChangeAspect="1" noChangeArrowheads="1"/>
        </xdr:cNvSpPr>
      </xdr:nvSpPr>
      <xdr:spPr bwMode="auto">
        <a:xfrm>
          <a:off x="6758940" y="486940860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16231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6F8BBB55-D770-49D8-BA5C-FB569FCED253}"/>
            </a:ext>
          </a:extLst>
        </xdr:cNvPr>
        <xdr:cNvSpPr>
          <a:spLocks noChangeAspect="1" noChangeArrowheads="1"/>
        </xdr:cNvSpPr>
      </xdr:nvSpPr>
      <xdr:spPr bwMode="auto">
        <a:xfrm>
          <a:off x="6758940" y="490918500"/>
          <a:ext cx="304800" cy="316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918882</xdr:colOff>
      <xdr:row>2878</xdr:row>
      <xdr:rowOff>0</xdr:rowOff>
    </xdr:from>
    <xdr:ext cx="304800" cy="300542"/>
    <xdr:sp macro="" textlink="">
      <xdr:nvSpPr>
        <xdr:cNvPr id="21" name="AutoShape 1">
          <a:extLst>
            <a:ext uri="{FF2B5EF4-FFF2-40B4-BE49-F238E27FC236}">
              <a16:creationId xmlns:a16="http://schemas.microsoft.com/office/drawing/2014/main" id="{20731DAF-246F-4765-89CD-E14A5F8430BC}"/>
            </a:ext>
          </a:extLst>
        </xdr:cNvPr>
        <xdr:cNvSpPr>
          <a:spLocks noChangeAspect="1" noChangeArrowheads="1"/>
        </xdr:cNvSpPr>
      </xdr:nvSpPr>
      <xdr:spPr bwMode="auto">
        <a:xfrm>
          <a:off x="4934622" y="491139480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F0053AC7-A9C9-402C-AEF4-8A629727A9B9}"/>
            </a:ext>
          </a:extLst>
        </xdr:cNvPr>
        <xdr:cNvSpPr>
          <a:spLocks noChangeAspect="1" noChangeArrowheads="1"/>
        </xdr:cNvSpPr>
      </xdr:nvSpPr>
      <xdr:spPr bwMode="auto">
        <a:xfrm>
          <a:off x="6762750" y="495747675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11468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ECADBA95-D4BD-4FB8-82C5-8C4E7D5C436E}"/>
            </a:ext>
          </a:extLst>
        </xdr:cNvPr>
        <xdr:cNvSpPr>
          <a:spLocks noChangeAspect="1" noChangeArrowheads="1"/>
        </xdr:cNvSpPr>
      </xdr:nvSpPr>
      <xdr:spPr bwMode="auto">
        <a:xfrm>
          <a:off x="6762750" y="499910100"/>
          <a:ext cx="304800" cy="3114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16231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id="{2A8133EE-24C5-49B1-A801-901ABC5C298E}"/>
            </a:ext>
          </a:extLst>
        </xdr:cNvPr>
        <xdr:cNvSpPr>
          <a:spLocks noChangeAspect="1" noChangeArrowheads="1"/>
        </xdr:cNvSpPr>
      </xdr:nvSpPr>
      <xdr:spPr bwMode="auto">
        <a:xfrm>
          <a:off x="6762750" y="499910100"/>
          <a:ext cx="304800" cy="316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2878</xdr:row>
      <xdr:rowOff>0</xdr:rowOff>
    </xdr:from>
    <xdr:to>
      <xdr:col>6</xdr:col>
      <xdr:colOff>304800</xdr:colOff>
      <xdr:row>2879</xdr:row>
      <xdr:rowOff>93347</xdr:rowOff>
    </xdr:to>
    <xdr:sp macro="" textlink="">
      <xdr:nvSpPr>
        <xdr:cNvPr id="26" name="AutoShape 1">
          <a:extLst>
            <a:ext uri="{FF2B5EF4-FFF2-40B4-BE49-F238E27FC236}">
              <a16:creationId xmlns:a16="http://schemas.microsoft.com/office/drawing/2014/main" id="{788388D3-14AD-4726-A38F-1EF7F5D65758}"/>
            </a:ext>
          </a:extLst>
        </xdr:cNvPr>
        <xdr:cNvSpPr>
          <a:spLocks noChangeAspect="1" noChangeArrowheads="1"/>
        </xdr:cNvSpPr>
      </xdr:nvSpPr>
      <xdr:spPr bwMode="auto">
        <a:xfrm>
          <a:off x="6762750" y="515683500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2878</xdr:row>
      <xdr:rowOff>0</xdr:rowOff>
    </xdr:from>
    <xdr:ext cx="304800" cy="311468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EDA91A75-E15F-470E-B637-E57AECB410B8}"/>
            </a:ext>
          </a:extLst>
        </xdr:cNvPr>
        <xdr:cNvSpPr>
          <a:spLocks noChangeAspect="1" noChangeArrowheads="1"/>
        </xdr:cNvSpPr>
      </xdr:nvSpPr>
      <xdr:spPr bwMode="auto">
        <a:xfrm>
          <a:off x="6762750" y="499910100"/>
          <a:ext cx="304800" cy="3114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918882</xdr:colOff>
      <xdr:row>2878</xdr:row>
      <xdr:rowOff>0</xdr:rowOff>
    </xdr:from>
    <xdr:ext cx="304800" cy="300542"/>
    <xdr:sp macro="" textlink="">
      <xdr:nvSpPr>
        <xdr:cNvPr id="28" name="AutoShape 1">
          <a:extLst>
            <a:ext uri="{FF2B5EF4-FFF2-40B4-BE49-F238E27FC236}">
              <a16:creationId xmlns:a16="http://schemas.microsoft.com/office/drawing/2014/main" id="{42B88BE6-DB23-450E-BA69-713F92268D7C}"/>
            </a:ext>
          </a:extLst>
        </xdr:cNvPr>
        <xdr:cNvSpPr>
          <a:spLocks noChangeAspect="1" noChangeArrowheads="1"/>
        </xdr:cNvSpPr>
      </xdr:nvSpPr>
      <xdr:spPr bwMode="auto">
        <a:xfrm>
          <a:off x="4940337" y="499910100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16231"/>
    <xdr:sp macro="" textlink="">
      <xdr:nvSpPr>
        <xdr:cNvPr id="29" name="AutoShape 1">
          <a:extLst>
            <a:ext uri="{FF2B5EF4-FFF2-40B4-BE49-F238E27FC236}">
              <a16:creationId xmlns:a16="http://schemas.microsoft.com/office/drawing/2014/main" id="{C23B8585-7744-4FA2-AA6C-71F66E27F11A}"/>
            </a:ext>
          </a:extLst>
        </xdr:cNvPr>
        <xdr:cNvSpPr>
          <a:spLocks noChangeAspect="1" noChangeArrowheads="1"/>
        </xdr:cNvSpPr>
      </xdr:nvSpPr>
      <xdr:spPr bwMode="auto">
        <a:xfrm>
          <a:off x="6762750" y="499910100"/>
          <a:ext cx="304800" cy="316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C7631DA0-7C78-4DF8-8071-2B50A99BB06A}"/>
            </a:ext>
          </a:extLst>
        </xdr:cNvPr>
        <xdr:cNvSpPr>
          <a:spLocks noChangeAspect="1" noChangeArrowheads="1"/>
        </xdr:cNvSpPr>
      </xdr:nvSpPr>
      <xdr:spPr bwMode="auto">
        <a:xfrm>
          <a:off x="6762750" y="500129175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7658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5BC0E2BB-C43E-434E-96E3-480148537726}"/>
            </a:ext>
          </a:extLst>
        </xdr:cNvPr>
        <xdr:cNvSpPr>
          <a:spLocks noChangeAspect="1" noChangeArrowheads="1"/>
        </xdr:cNvSpPr>
      </xdr:nvSpPr>
      <xdr:spPr bwMode="auto">
        <a:xfrm>
          <a:off x="6762750" y="502977150"/>
          <a:ext cx="304800" cy="3076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918882</xdr:colOff>
      <xdr:row>2878</xdr:row>
      <xdr:rowOff>0</xdr:rowOff>
    </xdr:from>
    <xdr:ext cx="304800" cy="300542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54873108-4127-4D96-9C0C-8340C8E8BCB6}"/>
            </a:ext>
          </a:extLst>
        </xdr:cNvPr>
        <xdr:cNvSpPr>
          <a:spLocks noChangeAspect="1" noChangeArrowheads="1"/>
        </xdr:cNvSpPr>
      </xdr:nvSpPr>
      <xdr:spPr bwMode="auto">
        <a:xfrm>
          <a:off x="4940337" y="502977150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16231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B68E0CBB-FBD9-4EED-AD17-081DC5CD6E34}"/>
            </a:ext>
          </a:extLst>
        </xdr:cNvPr>
        <xdr:cNvSpPr>
          <a:spLocks noChangeAspect="1" noChangeArrowheads="1"/>
        </xdr:cNvSpPr>
      </xdr:nvSpPr>
      <xdr:spPr bwMode="auto">
        <a:xfrm>
          <a:off x="6762750" y="502977150"/>
          <a:ext cx="304800" cy="316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16230"/>
    <xdr:sp macro="" textlink="">
      <xdr:nvSpPr>
        <xdr:cNvPr id="34" name="AutoShape 1">
          <a:extLst>
            <a:ext uri="{FF2B5EF4-FFF2-40B4-BE49-F238E27FC236}">
              <a16:creationId xmlns:a16="http://schemas.microsoft.com/office/drawing/2014/main" id="{3EC1AB12-0867-4126-862D-CEB237A19E81}"/>
            </a:ext>
          </a:extLst>
        </xdr:cNvPr>
        <xdr:cNvSpPr>
          <a:spLocks noChangeAspect="1" noChangeArrowheads="1"/>
        </xdr:cNvSpPr>
      </xdr:nvSpPr>
      <xdr:spPr bwMode="auto">
        <a:xfrm>
          <a:off x="6762750" y="507358650"/>
          <a:ext cx="304800" cy="316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16231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A0DB2DBA-76E1-434A-8257-1C7D98F62204}"/>
            </a:ext>
          </a:extLst>
        </xdr:cNvPr>
        <xdr:cNvSpPr>
          <a:spLocks noChangeAspect="1" noChangeArrowheads="1"/>
        </xdr:cNvSpPr>
      </xdr:nvSpPr>
      <xdr:spPr bwMode="auto">
        <a:xfrm>
          <a:off x="6762750" y="507358650"/>
          <a:ext cx="304800" cy="316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918882</xdr:colOff>
      <xdr:row>2878</xdr:row>
      <xdr:rowOff>0</xdr:rowOff>
    </xdr:from>
    <xdr:ext cx="304800" cy="300542"/>
    <xdr:sp macro="" textlink="">
      <xdr:nvSpPr>
        <xdr:cNvPr id="36" name="AutoShape 1">
          <a:extLst>
            <a:ext uri="{FF2B5EF4-FFF2-40B4-BE49-F238E27FC236}">
              <a16:creationId xmlns:a16="http://schemas.microsoft.com/office/drawing/2014/main" id="{AC3D71DE-CB81-40DC-8FE1-A6AC707218EB}"/>
            </a:ext>
          </a:extLst>
        </xdr:cNvPr>
        <xdr:cNvSpPr>
          <a:spLocks noChangeAspect="1" noChangeArrowheads="1"/>
        </xdr:cNvSpPr>
      </xdr:nvSpPr>
      <xdr:spPr bwMode="auto">
        <a:xfrm>
          <a:off x="4940337" y="518377730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37" name="AutoShape 1">
          <a:extLst>
            <a:ext uri="{FF2B5EF4-FFF2-40B4-BE49-F238E27FC236}">
              <a16:creationId xmlns:a16="http://schemas.microsoft.com/office/drawing/2014/main" id="{9370C53B-4076-4F65-8EE5-DC45D644F6F3}"/>
            </a:ext>
          </a:extLst>
        </xdr:cNvPr>
        <xdr:cNvSpPr>
          <a:spLocks noChangeAspect="1" noChangeArrowheads="1"/>
        </xdr:cNvSpPr>
      </xdr:nvSpPr>
      <xdr:spPr bwMode="auto">
        <a:xfrm>
          <a:off x="6762750" y="530142450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11468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8BB6F606-B5D2-47A6-A4EF-5EC6D0BEFB3D}"/>
            </a:ext>
          </a:extLst>
        </xdr:cNvPr>
        <xdr:cNvSpPr>
          <a:spLocks noChangeAspect="1" noChangeArrowheads="1"/>
        </xdr:cNvSpPr>
      </xdr:nvSpPr>
      <xdr:spPr bwMode="auto">
        <a:xfrm>
          <a:off x="6762750" y="537371925"/>
          <a:ext cx="304800" cy="3114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918882</xdr:colOff>
      <xdr:row>2878</xdr:row>
      <xdr:rowOff>0</xdr:rowOff>
    </xdr:from>
    <xdr:ext cx="304800" cy="300542"/>
    <xdr:sp macro="" textlink="">
      <xdr:nvSpPr>
        <xdr:cNvPr id="39" name="AutoShape 1">
          <a:extLst>
            <a:ext uri="{FF2B5EF4-FFF2-40B4-BE49-F238E27FC236}">
              <a16:creationId xmlns:a16="http://schemas.microsoft.com/office/drawing/2014/main" id="{8B4D88D5-C2D5-4E72-8FD6-0ED839DA1C83}"/>
            </a:ext>
          </a:extLst>
        </xdr:cNvPr>
        <xdr:cNvSpPr>
          <a:spLocks noChangeAspect="1" noChangeArrowheads="1"/>
        </xdr:cNvSpPr>
      </xdr:nvSpPr>
      <xdr:spPr bwMode="auto">
        <a:xfrm>
          <a:off x="4940337" y="537371925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16231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904F058E-07EE-4468-90F3-22EB4EC92ED8}"/>
            </a:ext>
          </a:extLst>
        </xdr:cNvPr>
        <xdr:cNvSpPr>
          <a:spLocks noChangeAspect="1" noChangeArrowheads="1"/>
        </xdr:cNvSpPr>
      </xdr:nvSpPr>
      <xdr:spPr bwMode="auto">
        <a:xfrm>
          <a:off x="6762750" y="537371925"/>
          <a:ext cx="304800" cy="316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41" name="AutoShape 1">
          <a:extLst>
            <a:ext uri="{FF2B5EF4-FFF2-40B4-BE49-F238E27FC236}">
              <a16:creationId xmlns:a16="http://schemas.microsoft.com/office/drawing/2014/main" id="{B9BAB83C-4B7D-4FEF-949E-66B2A5569D8A}"/>
            </a:ext>
          </a:extLst>
        </xdr:cNvPr>
        <xdr:cNvSpPr>
          <a:spLocks noChangeAspect="1" noChangeArrowheads="1"/>
        </xdr:cNvSpPr>
      </xdr:nvSpPr>
      <xdr:spPr bwMode="auto">
        <a:xfrm>
          <a:off x="6762750" y="1461230250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12420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3BA16B44-92C5-4704-B6FC-BC8D7A2040D8}"/>
            </a:ext>
          </a:extLst>
        </xdr:cNvPr>
        <xdr:cNvSpPr>
          <a:spLocks noChangeAspect="1" noChangeArrowheads="1"/>
        </xdr:cNvSpPr>
      </xdr:nvSpPr>
      <xdr:spPr bwMode="auto">
        <a:xfrm>
          <a:off x="6762750" y="146583082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918882</xdr:colOff>
      <xdr:row>2878</xdr:row>
      <xdr:rowOff>0</xdr:rowOff>
    </xdr:from>
    <xdr:ext cx="304800" cy="300542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4C0918A5-81DB-40FF-94AB-B32679E19A13}"/>
            </a:ext>
          </a:extLst>
        </xdr:cNvPr>
        <xdr:cNvSpPr>
          <a:spLocks noChangeAspect="1" noChangeArrowheads="1"/>
        </xdr:cNvSpPr>
      </xdr:nvSpPr>
      <xdr:spPr bwMode="auto">
        <a:xfrm>
          <a:off x="4940337" y="1465830825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16231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23C2AB0A-3407-41F9-BAC8-F934AF68F653}"/>
            </a:ext>
          </a:extLst>
        </xdr:cNvPr>
        <xdr:cNvSpPr>
          <a:spLocks noChangeAspect="1" noChangeArrowheads="1"/>
        </xdr:cNvSpPr>
      </xdr:nvSpPr>
      <xdr:spPr bwMode="auto">
        <a:xfrm>
          <a:off x="6762750" y="1465830825"/>
          <a:ext cx="304800" cy="316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45" name="AutoShape 1">
          <a:extLst>
            <a:ext uri="{FF2B5EF4-FFF2-40B4-BE49-F238E27FC236}">
              <a16:creationId xmlns:a16="http://schemas.microsoft.com/office/drawing/2014/main" id="{5F14154D-5024-4C93-9530-7C15249445A3}"/>
            </a:ext>
          </a:extLst>
        </xdr:cNvPr>
        <xdr:cNvSpPr>
          <a:spLocks noChangeAspect="1" noChangeArrowheads="1"/>
        </xdr:cNvSpPr>
      </xdr:nvSpPr>
      <xdr:spPr bwMode="auto">
        <a:xfrm>
          <a:off x="6762750" y="1466268975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46" name="AutoShape 1">
          <a:extLst>
            <a:ext uri="{FF2B5EF4-FFF2-40B4-BE49-F238E27FC236}">
              <a16:creationId xmlns:a16="http://schemas.microsoft.com/office/drawing/2014/main" id="{D30E6F39-8B5C-406B-A5FD-9FB228A202F2}"/>
            </a:ext>
          </a:extLst>
        </xdr:cNvPr>
        <xdr:cNvSpPr>
          <a:spLocks noChangeAspect="1" noChangeArrowheads="1"/>
        </xdr:cNvSpPr>
      </xdr:nvSpPr>
      <xdr:spPr bwMode="auto">
        <a:xfrm>
          <a:off x="6762750" y="1466707125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14869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D8F467FC-98AB-4190-A9A1-37FFCCD61BC8}"/>
            </a:ext>
          </a:extLst>
        </xdr:cNvPr>
        <xdr:cNvSpPr>
          <a:spLocks noChangeAspect="1" noChangeArrowheads="1"/>
        </xdr:cNvSpPr>
      </xdr:nvSpPr>
      <xdr:spPr bwMode="auto">
        <a:xfrm>
          <a:off x="6762750" y="1471088625"/>
          <a:ext cx="304800" cy="314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918882</xdr:colOff>
      <xdr:row>2878</xdr:row>
      <xdr:rowOff>0</xdr:rowOff>
    </xdr:from>
    <xdr:ext cx="304800" cy="300542"/>
    <xdr:sp macro="" textlink="">
      <xdr:nvSpPr>
        <xdr:cNvPr id="48" name="AutoShape 1">
          <a:extLst>
            <a:ext uri="{FF2B5EF4-FFF2-40B4-BE49-F238E27FC236}">
              <a16:creationId xmlns:a16="http://schemas.microsoft.com/office/drawing/2014/main" id="{9E31142E-D028-4BE5-B5FF-9362B34B3D20}"/>
            </a:ext>
          </a:extLst>
        </xdr:cNvPr>
        <xdr:cNvSpPr>
          <a:spLocks noChangeAspect="1" noChangeArrowheads="1"/>
        </xdr:cNvSpPr>
      </xdr:nvSpPr>
      <xdr:spPr bwMode="auto">
        <a:xfrm>
          <a:off x="4940337" y="1471088625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16231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86565883-50B6-40F7-B318-8C0CB752995C}"/>
            </a:ext>
          </a:extLst>
        </xdr:cNvPr>
        <xdr:cNvSpPr>
          <a:spLocks noChangeAspect="1" noChangeArrowheads="1"/>
        </xdr:cNvSpPr>
      </xdr:nvSpPr>
      <xdr:spPr bwMode="auto">
        <a:xfrm>
          <a:off x="6762750" y="1471088625"/>
          <a:ext cx="304800" cy="316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918882</xdr:colOff>
      <xdr:row>2878</xdr:row>
      <xdr:rowOff>0</xdr:rowOff>
    </xdr:from>
    <xdr:ext cx="304800" cy="300542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A48137-F70B-40AB-BFF2-064CCE8B9782}"/>
            </a:ext>
          </a:extLst>
        </xdr:cNvPr>
        <xdr:cNvSpPr>
          <a:spLocks noChangeAspect="1" noChangeArrowheads="1"/>
        </xdr:cNvSpPr>
      </xdr:nvSpPr>
      <xdr:spPr bwMode="auto">
        <a:xfrm>
          <a:off x="4940337" y="1481012330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51" name="AutoShape 1">
          <a:extLst>
            <a:ext uri="{FF2B5EF4-FFF2-40B4-BE49-F238E27FC236}">
              <a16:creationId xmlns:a16="http://schemas.microsoft.com/office/drawing/2014/main" id="{54E3E419-AEA8-4E12-9DE8-33109FAE36FA}"/>
            </a:ext>
          </a:extLst>
        </xdr:cNvPr>
        <xdr:cNvSpPr>
          <a:spLocks noChangeAspect="1" noChangeArrowheads="1"/>
        </xdr:cNvSpPr>
      </xdr:nvSpPr>
      <xdr:spPr bwMode="auto">
        <a:xfrm>
          <a:off x="6762750" y="1481166075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16229"/>
    <xdr:sp macro="" textlink="">
      <xdr:nvSpPr>
        <xdr:cNvPr id="52" name="AutoShape 1">
          <a:extLst>
            <a:ext uri="{FF2B5EF4-FFF2-40B4-BE49-F238E27FC236}">
              <a16:creationId xmlns:a16="http://schemas.microsoft.com/office/drawing/2014/main" id="{E65B0857-BDB0-4B39-B369-A77C96787C8E}"/>
            </a:ext>
          </a:extLst>
        </xdr:cNvPr>
        <xdr:cNvSpPr>
          <a:spLocks noChangeAspect="1" noChangeArrowheads="1"/>
        </xdr:cNvSpPr>
      </xdr:nvSpPr>
      <xdr:spPr bwMode="auto">
        <a:xfrm>
          <a:off x="6762750" y="1485985725"/>
          <a:ext cx="304800" cy="316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918882</xdr:colOff>
      <xdr:row>2878</xdr:row>
      <xdr:rowOff>0</xdr:rowOff>
    </xdr:from>
    <xdr:ext cx="304800" cy="300542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A0384599-563D-455B-847E-615C130EDE0C}"/>
            </a:ext>
          </a:extLst>
        </xdr:cNvPr>
        <xdr:cNvSpPr>
          <a:spLocks noChangeAspect="1" noChangeArrowheads="1"/>
        </xdr:cNvSpPr>
      </xdr:nvSpPr>
      <xdr:spPr bwMode="auto">
        <a:xfrm>
          <a:off x="4940337" y="1485985725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16231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88C81BE4-1875-4CB5-B96A-79094BA245E8}"/>
            </a:ext>
          </a:extLst>
        </xdr:cNvPr>
        <xdr:cNvSpPr>
          <a:spLocks noChangeAspect="1" noChangeArrowheads="1"/>
        </xdr:cNvSpPr>
      </xdr:nvSpPr>
      <xdr:spPr bwMode="auto">
        <a:xfrm>
          <a:off x="6762750" y="1485985725"/>
          <a:ext cx="304800" cy="316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55" name="AutoShape 1">
          <a:extLst>
            <a:ext uri="{FF2B5EF4-FFF2-40B4-BE49-F238E27FC236}">
              <a16:creationId xmlns:a16="http://schemas.microsoft.com/office/drawing/2014/main" id="{5B1E3D36-6181-4592-BC93-B43A9ABE4064}"/>
            </a:ext>
          </a:extLst>
        </xdr:cNvPr>
        <xdr:cNvSpPr>
          <a:spLocks noChangeAspect="1" noChangeArrowheads="1"/>
        </xdr:cNvSpPr>
      </xdr:nvSpPr>
      <xdr:spPr bwMode="auto">
        <a:xfrm>
          <a:off x="6762750" y="1486423875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16229"/>
    <xdr:sp macro="" textlink="">
      <xdr:nvSpPr>
        <xdr:cNvPr id="56" name="AutoShape 1">
          <a:extLst>
            <a:ext uri="{FF2B5EF4-FFF2-40B4-BE49-F238E27FC236}">
              <a16:creationId xmlns:a16="http://schemas.microsoft.com/office/drawing/2014/main" id="{259DA41F-6002-4F0E-A233-FAFDB5F487E0}"/>
            </a:ext>
          </a:extLst>
        </xdr:cNvPr>
        <xdr:cNvSpPr>
          <a:spLocks noChangeAspect="1" noChangeArrowheads="1"/>
        </xdr:cNvSpPr>
      </xdr:nvSpPr>
      <xdr:spPr bwMode="auto">
        <a:xfrm>
          <a:off x="6762750" y="1492777050"/>
          <a:ext cx="304800" cy="316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918882</xdr:colOff>
      <xdr:row>2878</xdr:row>
      <xdr:rowOff>0</xdr:rowOff>
    </xdr:from>
    <xdr:ext cx="304800" cy="300542"/>
    <xdr:sp macro="" textlink="">
      <xdr:nvSpPr>
        <xdr:cNvPr id="57" name="AutoShape 1">
          <a:extLst>
            <a:ext uri="{FF2B5EF4-FFF2-40B4-BE49-F238E27FC236}">
              <a16:creationId xmlns:a16="http://schemas.microsoft.com/office/drawing/2014/main" id="{15D43714-290F-4411-9E43-CDDC0736F3CE}"/>
            </a:ext>
          </a:extLst>
        </xdr:cNvPr>
        <xdr:cNvSpPr>
          <a:spLocks noChangeAspect="1" noChangeArrowheads="1"/>
        </xdr:cNvSpPr>
      </xdr:nvSpPr>
      <xdr:spPr bwMode="auto">
        <a:xfrm>
          <a:off x="4940337" y="1492777050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16231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18667EBD-599E-4312-A590-4D6FED5F0B73}"/>
            </a:ext>
          </a:extLst>
        </xdr:cNvPr>
        <xdr:cNvSpPr>
          <a:spLocks noChangeAspect="1" noChangeArrowheads="1"/>
        </xdr:cNvSpPr>
      </xdr:nvSpPr>
      <xdr:spPr bwMode="auto">
        <a:xfrm>
          <a:off x="6762750" y="1492777050"/>
          <a:ext cx="304800" cy="316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59" name="AutoShape 1">
          <a:extLst>
            <a:ext uri="{FF2B5EF4-FFF2-40B4-BE49-F238E27FC236}">
              <a16:creationId xmlns:a16="http://schemas.microsoft.com/office/drawing/2014/main" id="{FA1D60F8-DCCA-475C-A6E9-85065BAF84FD}"/>
            </a:ext>
          </a:extLst>
        </xdr:cNvPr>
        <xdr:cNvSpPr>
          <a:spLocks noChangeAspect="1" noChangeArrowheads="1"/>
        </xdr:cNvSpPr>
      </xdr:nvSpPr>
      <xdr:spPr bwMode="auto">
        <a:xfrm>
          <a:off x="6762750" y="570233175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2878</xdr:row>
      <xdr:rowOff>0</xdr:rowOff>
    </xdr:from>
    <xdr:to>
      <xdr:col>6</xdr:col>
      <xdr:colOff>304800</xdr:colOff>
      <xdr:row>2879</xdr:row>
      <xdr:rowOff>99056</xdr:rowOff>
    </xdr:to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7E11D9E9-68D9-4CF8-A41D-B149E294C123}"/>
            </a:ext>
          </a:extLst>
        </xdr:cNvPr>
        <xdr:cNvSpPr>
          <a:spLocks noChangeAspect="1" noChangeArrowheads="1"/>
        </xdr:cNvSpPr>
      </xdr:nvSpPr>
      <xdr:spPr bwMode="auto">
        <a:xfrm>
          <a:off x="3943350" y="22193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4E089816-C068-4B2A-AA94-E3F011388D48}"/>
            </a:ext>
          </a:extLst>
        </xdr:cNvPr>
        <xdr:cNvSpPr>
          <a:spLocks noChangeAspect="1" noChangeArrowheads="1"/>
        </xdr:cNvSpPr>
      </xdr:nvSpPr>
      <xdr:spPr bwMode="auto">
        <a:xfrm>
          <a:off x="6758940" y="571797180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918882</xdr:colOff>
      <xdr:row>2878</xdr:row>
      <xdr:rowOff>0</xdr:rowOff>
    </xdr:from>
    <xdr:ext cx="304800" cy="300542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67B9E5ED-3467-4731-9ACB-61747D9F540D}"/>
            </a:ext>
          </a:extLst>
        </xdr:cNvPr>
        <xdr:cNvSpPr>
          <a:spLocks noChangeAspect="1" noChangeArrowheads="1"/>
        </xdr:cNvSpPr>
      </xdr:nvSpPr>
      <xdr:spPr bwMode="auto">
        <a:xfrm>
          <a:off x="4934622" y="593520455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918882</xdr:colOff>
      <xdr:row>2878</xdr:row>
      <xdr:rowOff>0</xdr:rowOff>
    </xdr:from>
    <xdr:ext cx="304800" cy="300542"/>
    <xdr:sp macro="" textlink="">
      <xdr:nvSpPr>
        <xdr:cNvPr id="63" name="AutoShape 1">
          <a:extLst>
            <a:ext uri="{FF2B5EF4-FFF2-40B4-BE49-F238E27FC236}">
              <a16:creationId xmlns:a16="http://schemas.microsoft.com/office/drawing/2014/main" id="{20686AEB-A204-4C29-913E-C96023E984DD}"/>
            </a:ext>
          </a:extLst>
        </xdr:cNvPr>
        <xdr:cNvSpPr>
          <a:spLocks noChangeAspect="1" noChangeArrowheads="1"/>
        </xdr:cNvSpPr>
      </xdr:nvSpPr>
      <xdr:spPr bwMode="auto">
        <a:xfrm>
          <a:off x="4934622" y="593520455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27660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7EA3D8B4-6B94-4987-A2BC-BF24D15D0DF4}"/>
            </a:ext>
          </a:extLst>
        </xdr:cNvPr>
        <xdr:cNvSpPr>
          <a:spLocks noChangeAspect="1" noChangeArrowheads="1"/>
        </xdr:cNvSpPr>
      </xdr:nvSpPr>
      <xdr:spPr bwMode="auto">
        <a:xfrm>
          <a:off x="6762750" y="602218125"/>
          <a:ext cx="30480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928407</xdr:colOff>
      <xdr:row>2878</xdr:row>
      <xdr:rowOff>0</xdr:rowOff>
    </xdr:from>
    <xdr:ext cx="304800" cy="300542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A5E3716C-24F2-4D59-AF7B-6C9669A25FFD}"/>
            </a:ext>
          </a:extLst>
        </xdr:cNvPr>
        <xdr:cNvSpPr>
          <a:spLocks noChangeAspect="1" noChangeArrowheads="1"/>
        </xdr:cNvSpPr>
      </xdr:nvSpPr>
      <xdr:spPr bwMode="auto">
        <a:xfrm>
          <a:off x="4951767" y="602218125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16231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22850166-F117-47B7-BD9E-045908A5C644}"/>
            </a:ext>
          </a:extLst>
        </xdr:cNvPr>
        <xdr:cNvSpPr>
          <a:spLocks noChangeAspect="1" noChangeArrowheads="1"/>
        </xdr:cNvSpPr>
      </xdr:nvSpPr>
      <xdr:spPr bwMode="auto">
        <a:xfrm>
          <a:off x="6762750" y="602218125"/>
          <a:ext cx="304800" cy="316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9563"/>
    <xdr:sp macro="" textlink="">
      <xdr:nvSpPr>
        <xdr:cNvPr id="67" name="AutoShape 1">
          <a:extLst>
            <a:ext uri="{FF2B5EF4-FFF2-40B4-BE49-F238E27FC236}">
              <a16:creationId xmlns:a16="http://schemas.microsoft.com/office/drawing/2014/main" id="{1967D582-133C-4C62-92DB-0C5C609211C1}"/>
            </a:ext>
          </a:extLst>
        </xdr:cNvPr>
        <xdr:cNvSpPr>
          <a:spLocks noChangeAspect="1" noChangeArrowheads="1"/>
        </xdr:cNvSpPr>
      </xdr:nvSpPr>
      <xdr:spPr bwMode="auto">
        <a:xfrm>
          <a:off x="6762750" y="602218125"/>
          <a:ext cx="304800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16231"/>
    <xdr:sp macro="" textlink="">
      <xdr:nvSpPr>
        <xdr:cNvPr id="68" name="AutoShape 1">
          <a:extLst>
            <a:ext uri="{FF2B5EF4-FFF2-40B4-BE49-F238E27FC236}">
              <a16:creationId xmlns:a16="http://schemas.microsoft.com/office/drawing/2014/main" id="{EC391AE6-6EA1-4D65-A20D-9A945ED1DCC1}"/>
            </a:ext>
          </a:extLst>
        </xdr:cNvPr>
        <xdr:cNvSpPr>
          <a:spLocks noChangeAspect="1" noChangeArrowheads="1"/>
        </xdr:cNvSpPr>
      </xdr:nvSpPr>
      <xdr:spPr bwMode="auto">
        <a:xfrm>
          <a:off x="6762750" y="602218125"/>
          <a:ext cx="304800" cy="316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918882</xdr:colOff>
      <xdr:row>2878</xdr:row>
      <xdr:rowOff>0</xdr:rowOff>
    </xdr:from>
    <xdr:ext cx="304800" cy="300542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7B38EF1F-240E-4086-9DF8-169DF4537E8C}"/>
            </a:ext>
          </a:extLst>
        </xdr:cNvPr>
        <xdr:cNvSpPr>
          <a:spLocks noChangeAspect="1" noChangeArrowheads="1"/>
        </xdr:cNvSpPr>
      </xdr:nvSpPr>
      <xdr:spPr bwMode="auto">
        <a:xfrm>
          <a:off x="4940337" y="640621580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918882</xdr:colOff>
      <xdr:row>2878</xdr:row>
      <xdr:rowOff>0</xdr:rowOff>
    </xdr:from>
    <xdr:ext cx="304800" cy="300542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C4F5B571-018E-4062-A48D-56DEBE271F20}"/>
            </a:ext>
          </a:extLst>
        </xdr:cNvPr>
        <xdr:cNvSpPr>
          <a:spLocks noChangeAspect="1" noChangeArrowheads="1"/>
        </xdr:cNvSpPr>
      </xdr:nvSpPr>
      <xdr:spPr bwMode="auto">
        <a:xfrm>
          <a:off x="4934622" y="675504035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918882</xdr:colOff>
      <xdr:row>2878</xdr:row>
      <xdr:rowOff>0</xdr:rowOff>
    </xdr:from>
    <xdr:ext cx="304800" cy="300542"/>
    <xdr:sp macro="" textlink="">
      <xdr:nvSpPr>
        <xdr:cNvPr id="71" name="AutoShape 1">
          <a:extLst>
            <a:ext uri="{FF2B5EF4-FFF2-40B4-BE49-F238E27FC236}">
              <a16:creationId xmlns:a16="http://schemas.microsoft.com/office/drawing/2014/main" id="{7821B282-05D7-47F1-AD1B-D99E7A5CA79F}"/>
            </a:ext>
          </a:extLst>
        </xdr:cNvPr>
        <xdr:cNvSpPr>
          <a:spLocks noChangeAspect="1" noChangeArrowheads="1"/>
        </xdr:cNvSpPr>
      </xdr:nvSpPr>
      <xdr:spPr bwMode="auto">
        <a:xfrm>
          <a:off x="4940337" y="677207105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72" name="AutoShape 1">
          <a:extLst>
            <a:ext uri="{FF2B5EF4-FFF2-40B4-BE49-F238E27FC236}">
              <a16:creationId xmlns:a16="http://schemas.microsoft.com/office/drawing/2014/main" id="{29A239DD-7708-4910-8ADC-10A3E766FD7C}"/>
            </a:ext>
          </a:extLst>
        </xdr:cNvPr>
        <xdr:cNvSpPr>
          <a:spLocks noChangeAspect="1" noChangeArrowheads="1"/>
        </xdr:cNvSpPr>
      </xdr:nvSpPr>
      <xdr:spPr bwMode="auto">
        <a:xfrm>
          <a:off x="6200775" y="701240025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918882</xdr:colOff>
      <xdr:row>2878</xdr:row>
      <xdr:rowOff>0</xdr:rowOff>
    </xdr:from>
    <xdr:ext cx="304800" cy="300542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49FFA088-04D5-4217-8100-2832EB7C874F}"/>
            </a:ext>
          </a:extLst>
        </xdr:cNvPr>
        <xdr:cNvSpPr>
          <a:spLocks noChangeAspect="1" noChangeArrowheads="1"/>
        </xdr:cNvSpPr>
      </xdr:nvSpPr>
      <xdr:spPr bwMode="auto">
        <a:xfrm>
          <a:off x="4940337" y="717078755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918882</xdr:colOff>
      <xdr:row>2878</xdr:row>
      <xdr:rowOff>0</xdr:rowOff>
    </xdr:from>
    <xdr:ext cx="304800" cy="300542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824FCC2C-72C9-46B8-A2A4-215E7BB509E5}"/>
            </a:ext>
          </a:extLst>
        </xdr:cNvPr>
        <xdr:cNvSpPr>
          <a:spLocks noChangeAspect="1" noChangeArrowheads="1"/>
        </xdr:cNvSpPr>
      </xdr:nvSpPr>
      <xdr:spPr bwMode="auto">
        <a:xfrm>
          <a:off x="4940337" y="717078755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918882</xdr:colOff>
      <xdr:row>2878</xdr:row>
      <xdr:rowOff>0</xdr:rowOff>
    </xdr:from>
    <xdr:ext cx="304800" cy="300542"/>
    <xdr:sp macro="" textlink="">
      <xdr:nvSpPr>
        <xdr:cNvPr id="75" name="AutoShape 1">
          <a:extLst>
            <a:ext uri="{FF2B5EF4-FFF2-40B4-BE49-F238E27FC236}">
              <a16:creationId xmlns:a16="http://schemas.microsoft.com/office/drawing/2014/main" id="{538B96E7-9B37-409C-8085-EB46557CFBF8}"/>
            </a:ext>
          </a:extLst>
        </xdr:cNvPr>
        <xdr:cNvSpPr>
          <a:spLocks noChangeAspect="1" noChangeArrowheads="1"/>
        </xdr:cNvSpPr>
      </xdr:nvSpPr>
      <xdr:spPr bwMode="auto">
        <a:xfrm>
          <a:off x="4940337" y="806032730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A5448AD4-532D-4B18-8D29-F477583ADB71}"/>
            </a:ext>
          </a:extLst>
        </xdr:cNvPr>
        <xdr:cNvSpPr>
          <a:spLocks noChangeAspect="1" noChangeArrowheads="1"/>
        </xdr:cNvSpPr>
      </xdr:nvSpPr>
      <xdr:spPr bwMode="auto">
        <a:xfrm>
          <a:off x="6200775" y="819321450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80" name="AutoShape 1">
          <a:extLst>
            <a:ext uri="{FF2B5EF4-FFF2-40B4-BE49-F238E27FC236}">
              <a16:creationId xmlns:a16="http://schemas.microsoft.com/office/drawing/2014/main" id="{7693FB90-2576-45FC-B2C2-EF16A0F57FC7}"/>
            </a:ext>
          </a:extLst>
        </xdr:cNvPr>
        <xdr:cNvSpPr>
          <a:spLocks noChangeAspect="1" noChangeArrowheads="1"/>
        </xdr:cNvSpPr>
      </xdr:nvSpPr>
      <xdr:spPr bwMode="auto">
        <a:xfrm>
          <a:off x="6195060" y="824598300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920787</xdr:colOff>
      <xdr:row>2878</xdr:row>
      <xdr:rowOff>0</xdr:rowOff>
    </xdr:from>
    <xdr:ext cx="304800" cy="300542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EA25D72C-5BD1-4378-B6B6-52CF761FC257}"/>
            </a:ext>
          </a:extLst>
        </xdr:cNvPr>
        <xdr:cNvSpPr>
          <a:spLocks noChangeAspect="1" noChangeArrowheads="1"/>
        </xdr:cNvSpPr>
      </xdr:nvSpPr>
      <xdr:spPr bwMode="auto">
        <a:xfrm>
          <a:off x="4934622" y="849636275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920787</xdr:colOff>
      <xdr:row>2878</xdr:row>
      <xdr:rowOff>0</xdr:rowOff>
    </xdr:from>
    <xdr:ext cx="304800" cy="300542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869633E2-9D22-4102-8EBB-EFA41D3B402B}"/>
            </a:ext>
          </a:extLst>
        </xdr:cNvPr>
        <xdr:cNvSpPr>
          <a:spLocks noChangeAspect="1" noChangeArrowheads="1"/>
        </xdr:cNvSpPr>
      </xdr:nvSpPr>
      <xdr:spPr bwMode="auto">
        <a:xfrm>
          <a:off x="4934622" y="849636275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79" name="AutoShape 1">
          <a:extLst>
            <a:ext uri="{FF2B5EF4-FFF2-40B4-BE49-F238E27FC236}">
              <a16:creationId xmlns:a16="http://schemas.microsoft.com/office/drawing/2014/main" id="{6FBB12DF-9140-448B-83D0-611CF53B7D1F}"/>
            </a:ext>
          </a:extLst>
        </xdr:cNvPr>
        <xdr:cNvSpPr>
          <a:spLocks noChangeAspect="1" noChangeArrowheads="1"/>
        </xdr:cNvSpPr>
      </xdr:nvSpPr>
      <xdr:spPr bwMode="auto">
        <a:xfrm>
          <a:off x="3943350" y="130178175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DCC9884B-DBA5-4732-8ECE-74AD98F5287A}"/>
            </a:ext>
          </a:extLst>
        </xdr:cNvPr>
        <xdr:cNvSpPr>
          <a:spLocks noChangeAspect="1" noChangeArrowheads="1"/>
        </xdr:cNvSpPr>
      </xdr:nvSpPr>
      <xdr:spPr bwMode="auto">
        <a:xfrm>
          <a:off x="6200775" y="864669975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918882</xdr:colOff>
      <xdr:row>2878</xdr:row>
      <xdr:rowOff>0</xdr:rowOff>
    </xdr:from>
    <xdr:ext cx="304800" cy="300542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83F77155-2B49-483B-B246-1EEC379EEF00}"/>
            </a:ext>
          </a:extLst>
        </xdr:cNvPr>
        <xdr:cNvSpPr>
          <a:spLocks noChangeAspect="1" noChangeArrowheads="1"/>
        </xdr:cNvSpPr>
      </xdr:nvSpPr>
      <xdr:spPr bwMode="auto">
        <a:xfrm>
          <a:off x="4940337" y="891462455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918882</xdr:colOff>
      <xdr:row>2878</xdr:row>
      <xdr:rowOff>0</xdr:rowOff>
    </xdr:from>
    <xdr:ext cx="304800" cy="300542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440591D8-BB07-487C-AC75-BD3DD557AC4D}"/>
            </a:ext>
          </a:extLst>
        </xdr:cNvPr>
        <xdr:cNvSpPr>
          <a:spLocks noChangeAspect="1" noChangeArrowheads="1"/>
        </xdr:cNvSpPr>
      </xdr:nvSpPr>
      <xdr:spPr bwMode="auto">
        <a:xfrm>
          <a:off x="4940337" y="891462455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86" name="AutoShape 1">
          <a:extLst>
            <a:ext uri="{FF2B5EF4-FFF2-40B4-BE49-F238E27FC236}">
              <a16:creationId xmlns:a16="http://schemas.microsoft.com/office/drawing/2014/main" id="{057CD356-6D6F-415F-A84A-B2A2AB5AB27A}"/>
            </a:ext>
          </a:extLst>
        </xdr:cNvPr>
        <xdr:cNvSpPr>
          <a:spLocks noChangeAspect="1" noChangeArrowheads="1"/>
        </xdr:cNvSpPr>
      </xdr:nvSpPr>
      <xdr:spPr bwMode="auto">
        <a:xfrm>
          <a:off x="6200775" y="898626600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918882</xdr:colOff>
      <xdr:row>2878</xdr:row>
      <xdr:rowOff>0</xdr:rowOff>
    </xdr:from>
    <xdr:ext cx="304800" cy="300542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31D019A6-F0C1-43D6-8378-F154FC0AE5CC}"/>
            </a:ext>
          </a:extLst>
        </xdr:cNvPr>
        <xdr:cNvSpPr>
          <a:spLocks noChangeAspect="1" noChangeArrowheads="1"/>
        </xdr:cNvSpPr>
      </xdr:nvSpPr>
      <xdr:spPr bwMode="auto">
        <a:xfrm>
          <a:off x="4934622" y="919023995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918882</xdr:colOff>
      <xdr:row>2878</xdr:row>
      <xdr:rowOff>0</xdr:rowOff>
    </xdr:from>
    <xdr:ext cx="304800" cy="300542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6ADB9706-ECD0-4C0F-A016-8D0CD0CBE2D1}"/>
            </a:ext>
          </a:extLst>
        </xdr:cNvPr>
        <xdr:cNvSpPr>
          <a:spLocks noChangeAspect="1" noChangeArrowheads="1"/>
        </xdr:cNvSpPr>
      </xdr:nvSpPr>
      <xdr:spPr bwMode="auto">
        <a:xfrm>
          <a:off x="4934622" y="919023995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6F5BFEB9-1559-47D7-A2E1-0D9AD88E9DC4}"/>
            </a:ext>
          </a:extLst>
        </xdr:cNvPr>
        <xdr:cNvSpPr>
          <a:spLocks noChangeAspect="1" noChangeArrowheads="1"/>
        </xdr:cNvSpPr>
      </xdr:nvSpPr>
      <xdr:spPr bwMode="auto">
        <a:xfrm>
          <a:off x="6200775" y="941346225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D936DCF3-8D10-447F-BDB9-BC57A4452244}"/>
            </a:ext>
          </a:extLst>
        </xdr:cNvPr>
        <xdr:cNvSpPr>
          <a:spLocks noChangeAspect="1" noChangeArrowheads="1"/>
        </xdr:cNvSpPr>
      </xdr:nvSpPr>
      <xdr:spPr bwMode="auto">
        <a:xfrm>
          <a:off x="6200775" y="953614425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918882</xdr:colOff>
      <xdr:row>2878</xdr:row>
      <xdr:rowOff>0</xdr:rowOff>
    </xdr:from>
    <xdr:ext cx="304800" cy="300542"/>
    <xdr:sp macro="" textlink="">
      <xdr:nvSpPr>
        <xdr:cNvPr id="91" name="AutoShape 1">
          <a:extLst>
            <a:ext uri="{FF2B5EF4-FFF2-40B4-BE49-F238E27FC236}">
              <a16:creationId xmlns:a16="http://schemas.microsoft.com/office/drawing/2014/main" id="{B02B7B0D-A90F-438A-A0F1-E16020B7D15B}"/>
            </a:ext>
          </a:extLst>
        </xdr:cNvPr>
        <xdr:cNvSpPr>
          <a:spLocks noChangeAspect="1" noChangeArrowheads="1"/>
        </xdr:cNvSpPr>
      </xdr:nvSpPr>
      <xdr:spPr bwMode="auto">
        <a:xfrm>
          <a:off x="4940337" y="974501405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918882</xdr:colOff>
      <xdr:row>2878</xdr:row>
      <xdr:rowOff>0</xdr:rowOff>
    </xdr:from>
    <xdr:ext cx="304800" cy="300542"/>
    <xdr:sp macro="" textlink="">
      <xdr:nvSpPr>
        <xdr:cNvPr id="92" name="AutoShape 1">
          <a:extLst>
            <a:ext uri="{FF2B5EF4-FFF2-40B4-BE49-F238E27FC236}">
              <a16:creationId xmlns:a16="http://schemas.microsoft.com/office/drawing/2014/main" id="{61B42900-4BCD-40EF-AC4B-BEBC751EEA97}"/>
            </a:ext>
          </a:extLst>
        </xdr:cNvPr>
        <xdr:cNvSpPr>
          <a:spLocks noChangeAspect="1" noChangeArrowheads="1"/>
        </xdr:cNvSpPr>
      </xdr:nvSpPr>
      <xdr:spPr bwMode="auto">
        <a:xfrm>
          <a:off x="4940337" y="974501405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918882</xdr:colOff>
      <xdr:row>2878</xdr:row>
      <xdr:rowOff>0</xdr:rowOff>
    </xdr:from>
    <xdr:ext cx="304800" cy="300542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5A05CCD1-294C-41D6-BAE2-475330300CA5}"/>
            </a:ext>
          </a:extLst>
        </xdr:cNvPr>
        <xdr:cNvSpPr>
          <a:spLocks noChangeAspect="1" noChangeArrowheads="1"/>
        </xdr:cNvSpPr>
      </xdr:nvSpPr>
      <xdr:spPr bwMode="auto">
        <a:xfrm>
          <a:off x="4940337" y="1029270155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918882</xdr:colOff>
      <xdr:row>2878</xdr:row>
      <xdr:rowOff>0</xdr:rowOff>
    </xdr:from>
    <xdr:ext cx="304800" cy="300542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945D53D4-F2D9-4246-A6DF-FD63E08D09AA}"/>
            </a:ext>
          </a:extLst>
        </xdr:cNvPr>
        <xdr:cNvSpPr>
          <a:spLocks noChangeAspect="1" noChangeArrowheads="1"/>
        </xdr:cNvSpPr>
      </xdr:nvSpPr>
      <xdr:spPr bwMode="auto">
        <a:xfrm>
          <a:off x="4940337" y="1029270155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95" name="AutoShape 1">
          <a:extLst>
            <a:ext uri="{FF2B5EF4-FFF2-40B4-BE49-F238E27FC236}">
              <a16:creationId xmlns:a16="http://schemas.microsoft.com/office/drawing/2014/main" id="{D4B40FD4-B720-48A5-97BA-A40F392B6B7A}"/>
            </a:ext>
          </a:extLst>
        </xdr:cNvPr>
        <xdr:cNvSpPr>
          <a:spLocks noChangeAspect="1" noChangeArrowheads="1"/>
        </xdr:cNvSpPr>
      </xdr:nvSpPr>
      <xdr:spPr bwMode="auto">
        <a:xfrm>
          <a:off x="6200775" y="1037091525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96" name="AutoShape 1">
          <a:extLst>
            <a:ext uri="{FF2B5EF4-FFF2-40B4-BE49-F238E27FC236}">
              <a16:creationId xmlns:a16="http://schemas.microsoft.com/office/drawing/2014/main" id="{26BCC6E7-E9E7-4876-BB42-7960A8762A7C}"/>
            </a:ext>
          </a:extLst>
        </xdr:cNvPr>
        <xdr:cNvSpPr>
          <a:spLocks noChangeAspect="1" noChangeArrowheads="1"/>
        </xdr:cNvSpPr>
      </xdr:nvSpPr>
      <xdr:spPr bwMode="auto">
        <a:xfrm>
          <a:off x="6200775" y="1036653375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AE866F86-FB4F-49CC-99F4-04F35B1E1F9D}"/>
            </a:ext>
          </a:extLst>
        </xdr:cNvPr>
        <xdr:cNvSpPr>
          <a:spLocks noChangeAspect="1" noChangeArrowheads="1"/>
        </xdr:cNvSpPr>
      </xdr:nvSpPr>
      <xdr:spPr bwMode="auto">
        <a:xfrm>
          <a:off x="6200775" y="1043663775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2878</xdr:row>
      <xdr:rowOff>0</xdr:rowOff>
    </xdr:from>
    <xdr:ext cx="304800" cy="306705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02BFD2A2-AE02-4D32-ADD3-8CEB531AC053}"/>
            </a:ext>
          </a:extLst>
        </xdr:cNvPr>
        <xdr:cNvSpPr>
          <a:spLocks noChangeAspect="1" noChangeArrowheads="1"/>
        </xdr:cNvSpPr>
      </xdr:nvSpPr>
      <xdr:spPr bwMode="auto">
        <a:xfrm>
          <a:off x="4019550" y="1042568400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BC9A352-5AE5-48F9-8172-985893A9CAB4}"/>
            </a:ext>
          </a:extLst>
        </xdr:cNvPr>
        <xdr:cNvSpPr>
          <a:spLocks noChangeAspect="1" noChangeArrowheads="1"/>
        </xdr:cNvSpPr>
      </xdr:nvSpPr>
      <xdr:spPr bwMode="auto">
        <a:xfrm>
          <a:off x="6200775" y="1042568400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100" name="AutoShape 1">
          <a:extLst>
            <a:ext uri="{FF2B5EF4-FFF2-40B4-BE49-F238E27FC236}">
              <a16:creationId xmlns:a16="http://schemas.microsoft.com/office/drawing/2014/main" id="{BD771C8C-1687-42E9-BAD8-88F94D106DC7}"/>
            </a:ext>
          </a:extLst>
        </xdr:cNvPr>
        <xdr:cNvSpPr>
          <a:spLocks noChangeAspect="1" noChangeArrowheads="1"/>
        </xdr:cNvSpPr>
      </xdr:nvSpPr>
      <xdr:spPr bwMode="auto">
        <a:xfrm>
          <a:off x="6200775" y="1042568400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101" name="AutoShape 1">
          <a:extLst>
            <a:ext uri="{FF2B5EF4-FFF2-40B4-BE49-F238E27FC236}">
              <a16:creationId xmlns:a16="http://schemas.microsoft.com/office/drawing/2014/main" id="{C783D1D0-9047-4448-8363-7704E97C8E0E}"/>
            </a:ext>
          </a:extLst>
        </xdr:cNvPr>
        <xdr:cNvSpPr>
          <a:spLocks noChangeAspect="1" noChangeArrowheads="1"/>
        </xdr:cNvSpPr>
      </xdr:nvSpPr>
      <xdr:spPr bwMode="auto">
        <a:xfrm>
          <a:off x="6200775" y="1050893250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2878</xdr:row>
      <xdr:rowOff>0</xdr:rowOff>
    </xdr:from>
    <xdr:ext cx="304800" cy="306705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C944F261-2ABE-423C-8FC4-E0B4C25568E4}"/>
            </a:ext>
          </a:extLst>
        </xdr:cNvPr>
        <xdr:cNvSpPr>
          <a:spLocks noChangeAspect="1" noChangeArrowheads="1"/>
        </xdr:cNvSpPr>
      </xdr:nvSpPr>
      <xdr:spPr bwMode="auto">
        <a:xfrm>
          <a:off x="4019550" y="1051769550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103" name="AutoShape 1">
          <a:extLst>
            <a:ext uri="{FF2B5EF4-FFF2-40B4-BE49-F238E27FC236}">
              <a16:creationId xmlns:a16="http://schemas.microsoft.com/office/drawing/2014/main" id="{79C09338-BAD3-484E-9620-4B8D3E18602E}"/>
            </a:ext>
          </a:extLst>
        </xdr:cNvPr>
        <xdr:cNvSpPr>
          <a:spLocks noChangeAspect="1" noChangeArrowheads="1"/>
        </xdr:cNvSpPr>
      </xdr:nvSpPr>
      <xdr:spPr bwMode="auto">
        <a:xfrm>
          <a:off x="6200775" y="1051769550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5783DB8E-69B1-438A-9CDE-CD75B1C70459}"/>
            </a:ext>
          </a:extLst>
        </xdr:cNvPr>
        <xdr:cNvSpPr>
          <a:spLocks noChangeAspect="1" noChangeArrowheads="1"/>
        </xdr:cNvSpPr>
      </xdr:nvSpPr>
      <xdr:spPr bwMode="auto">
        <a:xfrm>
          <a:off x="6200775" y="1051769550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2878</xdr:row>
      <xdr:rowOff>0</xdr:rowOff>
    </xdr:from>
    <xdr:ext cx="304800" cy="306705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21006110-89CF-44E3-82B3-5476A8570913}"/>
            </a:ext>
          </a:extLst>
        </xdr:cNvPr>
        <xdr:cNvSpPr>
          <a:spLocks noChangeAspect="1" noChangeArrowheads="1"/>
        </xdr:cNvSpPr>
      </xdr:nvSpPr>
      <xdr:spPr bwMode="auto">
        <a:xfrm>
          <a:off x="4019550" y="1050455100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1A3DDD47-75BE-49C4-A352-FAEA1F8DFCB0}"/>
            </a:ext>
          </a:extLst>
        </xdr:cNvPr>
        <xdr:cNvSpPr>
          <a:spLocks noChangeAspect="1" noChangeArrowheads="1"/>
        </xdr:cNvSpPr>
      </xdr:nvSpPr>
      <xdr:spPr bwMode="auto">
        <a:xfrm>
          <a:off x="6200775" y="1050455100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107" name="AutoShape 1">
          <a:extLst>
            <a:ext uri="{FF2B5EF4-FFF2-40B4-BE49-F238E27FC236}">
              <a16:creationId xmlns:a16="http://schemas.microsoft.com/office/drawing/2014/main" id="{8E87CEF7-8252-4C66-88AD-4FCC7428318B}"/>
            </a:ext>
          </a:extLst>
        </xdr:cNvPr>
        <xdr:cNvSpPr>
          <a:spLocks noChangeAspect="1" noChangeArrowheads="1"/>
        </xdr:cNvSpPr>
      </xdr:nvSpPr>
      <xdr:spPr bwMode="auto">
        <a:xfrm>
          <a:off x="6200775" y="1050455100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918882</xdr:colOff>
      <xdr:row>2878</xdr:row>
      <xdr:rowOff>0</xdr:rowOff>
    </xdr:from>
    <xdr:ext cx="304800" cy="300542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540869E1-3607-48E2-A0DE-8E98C78B49F3}"/>
            </a:ext>
          </a:extLst>
        </xdr:cNvPr>
        <xdr:cNvSpPr>
          <a:spLocks noChangeAspect="1" noChangeArrowheads="1"/>
        </xdr:cNvSpPr>
      </xdr:nvSpPr>
      <xdr:spPr bwMode="auto">
        <a:xfrm>
          <a:off x="4940337" y="1075599755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918882</xdr:colOff>
      <xdr:row>2878</xdr:row>
      <xdr:rowOff>0</xdr:rowOff>
    </xdr:from>
    <xdr:ext cx="304800" cy="300542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60841C8C-B591-40CC-B0C0-4BB9DFDFB0EE}"/>
            </a:ext>
          </a:extLst>
        </xdr:cNvPr>
        <xdr:cNvSpPr>
          <a:spLocks noChangeAspect="1" noChangeArrowheads="1"/>
        </xdr:cNvSpPr>
      </xdr:nvSpPr>
      <xdr:spPr bwMode="auto">
        <a:xfrm>
          <a:off x="4940337" y="1075599755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110" name="AutoShape 1">
          <a:extLst>
            <a:ext uri="{FF2B5EF4-FFF2-40B4-BE49-F238E27FC236}">
              <a16:creationId xmlns:a16="http://schemas.microsoft.com/office/drawing/2014/main" id="{23B01791-5D0F-4C6E-8AAE-4B7D9A7318FA}"/>
            </a:ext>
          </a:extLst>
        </xdr:cNvPr>
        <xdr:cNvSpPr>
          <a:spLocks noChangeAspect="1" noChangeArrowheads="1"/>
        </xdr:cNvSpPr>
      </xdr:nvSpPr>
      <xdr:spPr bwMode="auto">
        <a:xfrm>
          <a:off x="6200775" y="1085602350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54924F07-B0B8-4DC5-A3EC-CD0FB86C9841}"/>
            </a:ext>
          </a:extLst>
        </xdr:cNvPr>
        <xdr:cNvSpPr>
          <a:spLocks noChangeAspect="1" noChangeArrowheads="1"/>
        </xdr:cNvSpPr>
      </xdr:nvSpPr>
      <xdr:spPr bwMode="auto">
        <a:xfrm>
          <a:off x="6200775" y="1095194025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112" name="AutoShape 1">
          <a:extLst>
            <a:ext uri="{FF2B5EF4-FFF2-40B4-BE49-F238E27FC236}">
              <a16:creationId xmlns:a16="http://schemas.microsoft.com/office/drawing/2014/main" id="{436FC3CB-1E7E-48C6-B100-93C6F5492B0A}"/>
            </a:ext>
          </a:extLst>
        </xdr:cNvPr>
        <xdr:cNvSpPr>
          <a:spLocks noChangeAspect="1" noChangeArrowheads="1"/>
        </xdr:cNvSpPr>
      </xdr:nvSpPr>
      <xdr:spPr bwMode="auto">
        <a:xfrm>
          <a:off x="6200775" y="1103423625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113" name="AutoShape 1">
          <a:extLst>
            <a:ext uri="{FF2B5EF4-FFF2-40B4-BE49-F238E27FC236}">
              <a16:creationId xmlns:a16="http://schemas.microsoft.com/office/drawing/2014/main" id="{966FD48A-DA26-4B25-B8AC-B9D8D041A2F2}"/>
            </a:ext>
          </a:extLst>
        </xdr:cNvPr>
        <xdr:cNvSpPr>
          <a:spLocks noChangeAspect="1" noChangeArrowheads="1"/>
        </xdr:cNvSpPr>
      </xdr:nvSpPr>
      <xdr:spPr bwMode="auto">
        <a:xfrm>
          <a:off x="6200775" y="1117139625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918882</xdr:colOff>
      <xdr:row>2878</xdr:row>
      <xdr:rowOff>0</xdr:rowOff>
    </xdr:from>
    <xdr:ext cx="304800" cy="300542"/>
    <xdr:sp macro="" textlink="">
      <xdr:nvSpPr>
        <xdr:cNvPr id="114" name="AutoShape 1">
          <a:extLst>
            <a:ext uri="{FF2B5EF4-FFF2-40B4-BE49-F238E27FC236}">
              <a16:creationId xmlns:a16="http://schemas.microsoft.com/office/drawing/2014/main" id="{5BF8D779-DE79-4C1A-9EC6-7B787ECDEFFB}"/>
            </a:ext>
          </a:extLst>
        </xdr:cNvPr>
        <xdr:cNvSpPr>
          <a:spLocks noChangeAspect="1" noChangeArrowheads="1"/>
        </xdr:cNvSpPr>
      </xdr:nvSpPr>
      <xdr:spPr bwMode="auto">
        <a:xfrm>
          <a:off x="4940337" y="1133206955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918882</xdr:colOff>
      <xdr:row>2878</xdr:row>
      <xdr:rowOff>0</xdr:rowOff>
    </xdr:from>
    <xdr:ext cx="304800" cy="300542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99C2B21D-6C9E-496A-91D7-1C23F37A3B84}"/>
            </a:ext>
          </a:extLst>
        </xdr:cNvPr>
        <xdr:cNvSpPr>
          <a:spLocks noChangeAspect="1" noChangeArrowheads="1"/>
        </xdr:cNvSpPr>
      </xdr:nvSpPr>
      <xdr:spPr bwMode="auto">
        <a:xfrm>
          <a:off x="4940337" y="1133195757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116" name="AutoShape 1">
          <a:extLst>
            <a:ext uri="{FF2B5EF4-FFF2-40B4-BE49-F238E27FC236}">
              <a16:creationId xmlns:a16="http://schemas.microsoft.com/office/drawing/2014/main" id="{921151BF-31D2-4149-9302-452B86DD178C}"/>
            </a:ext>
          </a:extLst>
        </xdr:cNvPr>
        <xdr:cNvSpPr>
          <a:spLocks noChangeAspect="1" noChangeArrowheads="1"/>
        </xdr:cNvSpPr>
      </xdr:nvSpPr>
      <xdr:spPr bwMode="auto">
        <a:xfrm>
          <a:off x="6200775" y="1156687425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918882</xdr:colOff>
      <xdr:row>2878</xdr:row>
      <xdr:rowOff>0</xdr:rowOff>
    </xdr:from>
    <xdr:ext cx="304800" cy="300542"/>
    <xdr:sp macro="" textlink="">
      <xdr:nvSpPr>
        <xdr:cNvPr id="117" name="AutoShape 1">
          <a:extLst>
            <a:ext uri="{FF2B5EF4-FFF2-40B4-BE49-F238E27FC236}">
              <a16:creationId xmlns:a16="http://schemas.microsoft.com/office/drawing/2014/main" id="{CA00E8F3-968A-49FA-B721-C4CC4077EDD6}"/>
            </a:ext>
          </a:extLst>
        </xdr:cNvPr>
        <xdr:cNvSpPr>
          <a:spLocks noChangeAspect="1" noChangeArrowheads="1"/>
        </xdr:cNvSpPr>
      </xdr:nvSpPr>
      <xdr:spPr bwMode="auto">
        <a:xfrm>
          <a:off x="4940337" y="1192376255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918882</xdr:colOff>
      <xdr:row>2878</xdr:row>
      <xdr:rowOff>0</xdr:rowOff>
    </xdr:from>
    <xdr:ext cx="304800" cy="300542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1E1A1A09-9699-41E5-8315-5980C73F351B}"/>
            </a:ext>
          </a:extLst>
        </xdr:cNvPr>
        <xdr:cNvSpPr>
          <a:spLocks noChangeAspect="1" noChangeArrowheads="1"/>
        </xdr:cNvSpPr>
      </xdr:nvSpPr>
      <xdr:spPr bwMode="auto">
        <a:xfrm>
          <a:off x="4940337" y="1192376255"/>
          <a:ext cx="304800" cy="300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2878</xdr:row>
      <xdr:rowOff>0</xdr:rowOff>
    </xdr:from>
    <xdr:ext cx="304800" cy="306705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190D015F-2569-461D-8451-DCC9EE25F3DF}"/>
            </a:ext>
          </a:extLst>
        </xdr:cNvPr>
        <xdr:cNvSpPr>
          <a:spLocks noChangeAspect="1" noChangeArrowheads="1"/>
        </xdr:cNvSpPr>
      </xdr:nvSpPr>
      <xdr:spPr bwMode="auto">
        <a:xfrm>
          <a:off x="3943350" y="5505450"/>
          <a:ext cx="30480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22584" id="{EABBB34B-F2FC-4B18-9653-7845AD18DB71}" userId="S::m22584@mc365vip.com::28e3fe40-fb72-4635-8504-45cd8a5a2bc2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yun lee" refreshedDate="44218.481246759256" createdVersion="6" refreshedVersion="6" minRefreshableVersion="3" recordCount="13605" xr:uid="{0089800C-CA29-474D-80E9-3DB7EF176B12}">
  <cacheSource type="worksheet">
    <worksheetSource ref="B1:M1048576" sheet="RD"/>
  </cacheSource>
  <cacheFields count="12">
    <cacheField name="일자" numFmtId="0">
      <sharedItems containsNonDate="0" containsDate="1" containsString="0" containsBlank="1" minDate="1899-12-31T12:00:00" maxDate="2021-01-22T00:00:00" count="540">
        <d v="2019-10-24T00:00:00"/>
        <d v="2019-10-30T00:00:00"/>
        <d v="2019-10-31T00:00:00"/>
        <d v="2019-11-01T00:00:00"/>
        <d v="2019-10-07T00:00:00"/>
        <d v="2019-10-08T00:00:00"/>
        <d v="2019-10-09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5T00:00:00"/>
        <d v="2019-10-26T00:00:00"/>
        <d v="2019-10-27T00:00:00"/>
        <d v="2019-10-28T00:00:00"/>
        <d v="2019-10-29T00:00:00"/>
        <d v="2019-10-01T00:00:00"/>
        <d v="2019-10-02T00:00:00"/>
        <d v="2019-10-03T00:00:00"/>
        <d v="2019-10-04T00:00:00"/>
        <d v="2019-10-05T00:00:00"/>
        <d v="2019-10-06T00:00:00"/>
        <d v="2019-10-10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7-21T00:00:00"/>
        <d v="2020-08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2T00:00:00"/>
        <d v="2020-08-13T00:00:00"/>
        <d v="2020-08-10T00:00:00"/>
        <d v="2020-08-11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9-01T00:00:00"/>
        <d v="2020-09-02T00:00:00"/>
        <d v="2020-08-21T00:00:00"/>
        <d v="2020-08-2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m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19-09-26T00:00:00"/>
        <d v="2019-09-27T00:00:00"/>
        <d v="2019-09-28T00:00:00"/>
        <d v="2019-09-29T00:00:00"/>
        <d v="2019-09-30T00:00:00"/>
        <d v="2019-08-02T00:00:00" u="1"/>
        <d v="2019-08-04T00:00:00" u="1"/>
        <d v="2019-08-06T00:00:00" u="1"/>
        <d v="2019-09-02T00:00:00" u="1"/>
        <d v="2019-08-08T00:00:00" u="1"/>
        <d v="2019-09-04T00:00:00" u="1"/>
        <d v="2019-08-10T00:00:00" u="1"/>
        <d v="2019-09-06T00:00:00" u="1"/>
        <d v="2019-08-12T00:00:00" u="1"/>
        <d v="2019-09-08T00:00:00" u="1"/>
        <d v="2019-08-14T00:00:00" u="1"/>
        <d v="2019-09-10T00:00:00" u="1"/>
        <d v="2019-08-16T00:00:00" u="1"/>
        <d v="2019-09-12T00:00:00" u="1"/>
        <d v="2019-08-18T00:00:00" u="1"/>
        <d v="2019-09-14T00:00:00" u="1"/>
        <d v="2019-08-20T00:00:00" u="1"/>
        <d v="2019-09-16T00:00:00" u="1"/>
        <d v="2019-08-22T00:00:00" u="1"/>
        <d v="2019-09-18T00:00:00" u="1"/>
        <d v="2019-08-24T00:00:00" u="1"/>
        <d v="2019-09-20T00:00:00" u="1"/>
        <d v="2019-08-26T00:00:00" u="1"/>
        <d v="2019-09-22T00:00:00" u="1"/>
        <d v="2019-08-28T00:00:00" u="1"/>
        <d v="2019-08-30T00:00:00" u="1"/>
        <d v="1899-12-31T12:00:00" u="1"/>
        <d v="2019-08-01T00:00:00" u="1"/>
        <d v="2019-08-03T00:00:00" u="1"/>
        <d v="2019-08-05T00:00:00" u="1"/>
        <d v="2019-09-01T00:00:00" u="1"/>
        <d v="2019-08-07T00:00:00" u="1"/>
        <d v="2019-09-03T00:00:00" u="1"/>
        <d v="2019-08-09T00:00:00" u="1"/>
        <d v="2019-09-05T00:00:00" u="1"/>
        <d v="2019-08-11T00:00:00" u="1"/>
        <d v="2019-09-07T00:00:00" u="1"/>
        <d v="2019-08-13T00:00:00" u="1"/>
        <d v="2019-09-09T00:00:00" u="1"/>
        <d v="2019-08-15T00:00:00" u="1"/>
        <d v="2019-09-11T00:00:00" u="1"/>
        <d v="2019-08-17T00:00:00" u="1"/>
        <d v="2019-09-13T00:00:00" u="1"/>
        <d v="2019-08-19T00:00:00" u="1"/>
        <d v="2019-09-15T00:00:00" u="1"/>
        <d v="2019-08-21T00:00:00" u="1"/>
        <d v="2019-09-17T00:00:00" u="1"/>
        <d v="2019-08-23T00:00:00" u="1"/>
        <d v="2019-09-19T00:00:00" u="1"/>
        <d v="2019-08-25T00:00:00" u="1"/>
        <d v="2019-09-21T00:00:00" u="1"/>
        <d v="2019-08-27T00:00:00" u="1"/>
        <d v="2019-09-23T00:00:00" u="1"/>
        <d v="2019-08-29T00:00:00" u="1"/>
        <d v="2019-08-31T00:00:00" u="1"/>
      </sharedItems>
    </cacheField>
    <cacheField name="요일" numFmtId="0">
      <sharedItems containsBlank="1" count="8">
        <s v="목"/>
        <s v="수"/>
        <s v="금"/>
        <s v="월"/>
        <s v="화"/>
        <s v="토"/>
        <s v="일"/>
        <m/>
      </sharedItems>
    </cacheField>
    <cacheField name="미디어" numFmtId="0">
      <sharedItems containsBlank="1"/>
    </cacheField>
    <cacheField name="상품1" numFmtId="0">
      <sharedItems containsBlank="1" containsMixedTypes="1" containsNumber="1" containsInteger="1" minValue="0" maxValue="0" count="39">
        <s v="토너"/>
        <s v="머드크림마스크"/>
        <s v="앰플 사전 체험단"/>
        <s v="브랜드"/>
        <s v="마스크팩"/>
        <s v="앰플"/>
        <s v="선크림"/>
        <s v="토너패드"/>
        <s v="토너로션"/>
        <s v="머크마"/>
        <m/>
        <s v="크림"/>
        <s v="인터뷰모집"/>
        <s v="랄라블라"/>
        <s v="고양이모래품평단"/>
        <s v="고양이모래"/>
        <n v="0"/>
        <s v="화장솜"/>
        <s v="클렌징폼"/>
        <s v="토너 기획세트"/>
        <s v="토너+머드크림세트"/>
        <s v="수딩크림"/>
        <s v="클렌징폼 기획세트"/>
        <s v="앰플 기획세트"/>
        <s v="어성초진정패키지"/>
        <s v="수딩크림 증정기획"/>
        <s v="토너 증정기획"/>
        <s v="대용량 기획세트"/>
        <s v="여름 한정 진정세트"/>
        <s v="로션"/>
        <s v="클리어 패드"/>
        <s v="토너+패드 세트"/>
        <s v="바디워시"/>
        <s v="수분 보충 세트"/>
        <s v="크림마스크"/>
        <s v="카밍크림"/>
        <s v="토너로션 기획세트"/>
        <s v="패드 기획세트"/>
        <s v="수딩 크림"/>
      </sharedItems>
    </cacheField>
    <cacheField name="채널" numFmtId="0">
      <sharedItems containsBlank="1" count="38">
        <m/>
        <s v="W컨셉"/>
        <s v="카페24"/>
        <s v="아누아 CS"/>
        <s v="큐텐"/>
        <s v="글로우데이즈 시코르"/>
        <s v="랄라블라"/>
        <s v="스타일쉐어"/>
        <s v="현대면세점"/>
        <s v="화해"/>
        <s v="큐텐재팬"/>
        <s v="쇼피필리핀"/>
        <s v="쇼피태국"/>
        <s v="큐텐싱가폴"/>
        <s v="쇼피말레이시아"/>
        <s v="라자다싱가폴"/>
        <s v="쇼피싱가폴"/>
        <s v="쇼피인도네시아"/>
        <s v="쇼피대만"/>
        <s v="굿닥"/>
        <s v="AD_페이스북" u="1"/>
        <s v="쿠팡" u="1"/>
        <s v="쇼피 필리핀" u="1"/>
        <s v="CJ몰" u="1"/>
        <s v="위메프(2.0)" u="1"/>
        <s v="롯데홈쇼핑" u="1"/>
        <s v="마켓컬리" u="1"/>
        <s v="위메프" u="1"/>
        <s v="홈페이지" u="1"/>
        <s v="쇼피 태국" u="1"/>
        <s v="N스토어" u="1"/>
        <s v="프로젝트21 스토어팜" u="1"/>
        <s v="펫프렌즈" u="1"/>
        <s v="프로젝트21 CS" u="1"/>
        <s v="텐바이텐" u="1"/>
        <s v="롯데아이몰(신)" u="1"/>
        <s v="프로젝트21 홈페이지" u="1"/>
        <s v="CJ" u="1"/>
      </sharedItems>
    </cacheField>
    <cacheField name="상품2" numFmtId="0">
      <sharedItems containsBlank="1" count="303">
        <m/>
        <s v="테스트"/>
        <s v="테스트-장문"/>
        <s v="당첨"/>
        <s v="비당첨"/>
        <s v="블로그 작성 유도"/>
        <s v="설문지 전달"/>
        <s v="당첨자 안내(URL누락)"/>
        <s v="사용방법팁"/>
        <s v="리마인드"/>
        <s v="리마인드(테스트)"/>
        <s v="마지막날 리마인드"/>
        <s v="재구매의사 테스트"/>
        <s v="재구매의사"/>
        <s v="키워드 발굴"/>
        <s v="250ml"/>
        <s v="250ml 2set"/>
        <s v="500ml"/>
        <s v="머드크림마스크 100ml"/>
        <s v="스킨팩 화장솜 60P"/>
        <s v="40ml"/>
        <s v="머드크림마스크 100ml 2set"/>
        <s v="클렌징폼 120ml"/>
        <s v="클렌징폼 120ml 2set"/>
        <s v="클렌징폼 120ml 3set"/>
        <s v="토너 기획세트"/>
        <s v="마스크팩 1매"/>
        <s v="마스크팩 10매"/>
        <s v="앰플 30ml"/>
        <s v="수딩크림 100ml"/>
        <s v="클렌징폼 기획세트"/>
        <s v="앰플 기획세트"/>
        <s v="[플친 단독 30% off] 어성초 78 수딩 크림"/>
        <s v="[플친 단독 30% off] 어성초 80 수분 진정 앰플"/>
        <s v="어성초 진정패키지세트"/>
        <s v="수딩크림 증정기획"/>
        <s v="토너 증정기획"/>
        <s v="선크림 50ml"/>
        <s v="클렌징폼 120ml(선크림할인)"/>
        <s v="대용량 기획세트"/>
        <s v="여름 한정 진정세트"/>
        <s v="여름 한정 진정세트 (대용량)"/>
        <s v="선크림 50ml  2set"/>
        <s v="[200618-22] 250ml 2set"/>
        <s v="[200618-22] 250ml (화장솜 증정)"/>
        <s v="[200618-22] 앰플 30ml"/>
        <s v="[200618-22] 선크림 50ml"/>
        <s v="[200618-22] 마스크팩 3매"/>
        <s v="[200618-22] 클렌징폼 120ml"/>
        <s v="선크림=선크림 50ml"/>
        <s v="클렌징폼=클렌징폼 120ml"/>
        <s v="토너=250ml"/>
        <s v="수딩크림=수딩크림 100ml"/>
        <s v="앰플=앰플 30ml"/>
        <s v="200726=250ml"/>
        <s v="200726=수딩크림 100ml"/>
        <s v="200726=앰플 30ml"/>
        <s v="200726=250ml 2set"/>
        <s v="200726=머드크림마스크 100ml"/>
        <s v="200726=선크림 50ml"/>
        <s v="200728=250ml = 화장솜 60P"/>
        <s v="마스크팩=마스크팩 1매"/>
        <s v="마스크팩=마스크팩 10매"/>
        <s v="머드크림마스크=머드크림마스크 100ml"/>
        <s v="200726=500ml"/>
        <s v="200728=500ml = 화장솜 60P X 2"/>
        <s v="마스크 5+1 기획세트"/>
        <s v="200726=250ml = 화장솜 60P"/>
        <s v="200812=250ml"/>
        <s v="앰플 30ml  2set"/>
        <s v="200812=수딩크림 100ml"/>
        <s v="200812=머드크림마스크 100ml"/>
        <s v="200812=선크림 50ml"/>
        <s v="[재구매전용특가] 250ml"/>
        <s v="[재구매전용특가] 250ml 2set"/>
        <s v="200820=250ml"/>
        <s v="200821=250ml"/>
        <s v="200820=마스크팩 10매"/>
        <s v="40ml(증정)"/>
        <s v="200820=수딩크림 100ml"/>
        <s v="200820=선크림 50ml"/>
        <s v="200831=250ml"/>
        <s v="200831=앰플 30ml"/>
        <s v="200831=250ml = 화장솜 60P X 2"/>
        <s v="200820=앰플 30ml"/>
        <s v="200831=500ml"/>
        <s v="200831=250ml = 화장솜 60P"/>
        <s v="로션 200ml"/>
        <s v="어성초 클리어패드 70P"/>
        <s v="[플친단독할인] 어성초 77 클리어 패드 1개-29% off"/>
        <s v="[플친단독할인] 어성초 77 클리어 패드 2개-30% off"/>
        <s v="[플친단독할인] 좁쌀 진정 세트 토너+클리어 패드-30% off"/>
        <s v="바디워시 1개 -30% off"/>
        <s v="바디워시 2개 -35% off (무료배송)"/>
        <s v="바디워시 500ml"/>
        <s v="어성초 77 클리어 패드 1개-20% off"/>
        <s v="어성초 77 클리어 패드 2개-30% off"/>
        <s v="좁쌀 진정 세트 토너+클리어 패드-30% off"/>
        <s v="어성초 77 토너 250ml + 어성초 70 로션 200ml -30%"/>
        <s v="어성초 70 데일리 릴리프 로션 1개 -20% off"/>
        <s v="어성초 70 데일리 릴리프 로션 2개 -30% off"/>
        <s v="200820=500ml"/>
        <s v="200820=클렌징폼 120ml"/>
        <s v="아누아 어성초77 클리어 패드"/>
        <s v="아누아 어성초70 로션 200ml"/>
        <s v="[20/09/28 부터] 어성초 77 토너 250ml + 어성초 70 로션 200ml -30%"/>
        <s v="아누아 어성초 아크네 바디워시 500ml"/>
        <s v="어성초 크림마스크 나이트 솔루션 10매"/>
        <s v="아누아 어성초 크림 마스크"/>
        <s v="_x0009_어성초 70 인텐스 카밍 크림 50ml"/>
        <s v="[플친 단독 (11/16-11/20)] 크림(필수)=어성초 70 인텐스 카밍 크림 1개-20% off"/>
        <s v="[플친 단독 (11/16-11/20)] 크림(필수)=어성초 70 인텐스 카밍 크림 2개-30% off (무료배송)"/>
        <s v="[플친 단독 (11/16-11/20)] 크림마스크팩(선택)=크림마스크팩 1장-50% off"/>
        <s v="크림=어성초 토너 250ml + 카밍 크림 50ml (-30%)"/>
        <s v="크림=어성초 70 인텐스 카밍 크림 2개 (-30%)"/>
        <s v="옵션=어성초 크림마스크 나이트 솔루션 1장"/>
        <s v="크림=어성초 70 인텐스 카밍 크림 1개 (-20%)"/>
        <s v="옵션=어성초 크림마스크 나이트 솔루션 10장"/>
        <s v="아누아 어성초70 크림 50ml"/>
        <s v="아누아 어성초77 수딩 토너&amp;로션 기획세트"/>
        <s v="아누아 어성초77 클리어 패드 기획세트"/>
        <s v="아누아 어성초80 앰플 기획세트 (NEW)"/>
        <s v="어성초 크림마스크 나이트 솔루션 1매"/>
        <s v="어성초 77토너 (2 SET) HEARTLEAF 77% SOOTHING TONER 250ml250ml 2set"/>
        <s v="어성초 77토너 HEARTLEAF 77% SOOTHING TONER 250ml250ml"/>
        <s v="어성초 77 수딩 토너화장솜(선택)=촉촉 스킨팩 화장솜"/>
        <s v="5 제로 무기자차 선크림옵션=5제로 무기자차 선크림 1개-20% off"/>
        <s v="5 제로 무기자차 선크림옵션=5제로 무기자차 선크림 2개-30% off (무료배송)"/>
        <s v="[수분 보충 세트] 어성초 77 토너 + 어성초 70 로션옵션=어성초 77 토너 250ml + 어성초 70 로션 200ml -30%"/>
        <s v="[어성초 진정 패키지 세트] 대용량 토너 + 앰플 + 수딩 크림 + 마스크팩 10장"/>
        <s v="대용량 어성초 77 수딩 토너 500ml"/>
        <s v="대용량 어성초 77 토너 500ml"/>
        <s v="어성초 70 데일리 릴리프 로션로션=어성초 70 데일리 릴리프 로션 1개 -20% off"/>
        <s v="어성초 70 데일리 릴리프 로션로션=어성초 70 데일리 릴리프 로션 2개 -30% off"/>
        <s v="어성초 70 데일리 릴리프 로션로션=어성초 77토너 + 어성초 70 로션 수분 보충 세트 -30% off"/>
        <s v="어성초 70 머드 크림 마스크옵션=어성초 70 머드 크림 마스크-20% off"/>
        <s v="어성초 70 인텐스 카밍 크림크림=어성초 70 인텐스 카밍 크림 1개 (-20%)"/>
        <s v="어성초 70 인텐스 카밍 크림크림=어성초 토너 250ml + 카밍 크림 50ml (-30%)"/>
        <s v="어성초 77 수딩 토너토너(필수)=어성초 77 토너 1개-20% off"/>
        <s v="어성초 77 수딩 토너토너(필수)=어성초 77 토너 2개-30% off (무료배송)"/>
        <s v="어성초 77 수딩 토너토너(필수)=어성초77토너1개 + 어성초77패드1개 -30% off (무료배송)"/>
        <s v="어성초 77 수딩 토너토너(필수)=(대용량) 어성초 77 토너 500ml (무료배송)"/>
        <s v="어성초 77 진정 마스크옵션=어성초 77 진정 마스크팩 1장"/>
        <s v="어성초 77 진정 마스크옵션=어성초 77 진정 마스크팩 10장-50% off"/>
        <s v="어성초 77 진정 마스크"/>
        <s v="어성초 77 클리어 패드옵션=어성초 77 클리어 패드 1개-20% off"/>
        <s v="어성초 77 클리어 패드옵션=어성초 77 클리어 패드 2개-30% off (무료배송)"/>
        <s v="어성초 77 클리어 패드옵션=어성초77토너1개+어성초77패드1개-30% off (무료배송)"/>
        <s v="어성초 77 토너"/>
        <s v="어성초 77 토너토너(필수)=어성초 77 토너 1개-20% off"/>
        <s v="어성초 78 수딩 크림"/>
        <s v="어성초 80 수분 진정 앰플앰플=어성초 80 앰플 1개-15%off"/>
        <s v="어성초 80 수분 진정 앰플앰플=어성초 80 앰플 2개-27%off (무료배송)"/>
        <s v="어성초 80 수분 진정 앰플"/>
        <s v="어성초 80 수분 진정 앰플옵션=어성초 80 앰플 1개 - 15%off"/>
        <s v="어성초 아크네 바디워시옵션=어성초 아크네 바디워시 1개 -30% off"/>
        <s v="어성초 아크네 바디워시옵션=어성초 아크네 바디워시 2개 -35% off (무료배송)"/>
        <s v="어성초 약산성 클렌징폼클렌징폼=어성초 약산성 클렌징폼 1개 -19%off"/>
        <s v="어성초 약산성 클렌징폼클렌징폼=어성초 약산성 클렌징폼 2개 -25%off"/>
        <s v="어성초 약산성 클렌징폼클렌징폼=어성초 약산성 클렌징폼 3개 -31%off (무료배송)"/>
        <s v="어성초 크림마스크 나이트 솔루션옵션=어성초 크림마스크 나이트 솔루션 10장 (-50%)"/>
        <s v="촉촉 스킨팩 화장솜"/>
        <s v="어성초 77 토너 250ml어성초 77 토너 250ml"/>
        <s v="아누아 어성초 77 토너 250ml"/>
        <s v="어성초 77 토너 250ml"/>
        <s v="어성초 70 머드 크림 마스크옵션=어성초 70 머드 크림 마스크 2개-30% off (무료배송)"/>
        <s v="어성초 77 토너화장솜(선택)=촉촉 스킨팩 화장솜"/>
        <s v="어성초 77 클리어 패드 70매어성초 77 클리어 패드 70매"/>
        <s v="아누아 어성초 77 수딩 토너토너(필수)=어성초 77 토너 1개-20% off"/>
        <s v="어성초 77 토너토너(필수)=어성초77토너1개 + 어성초77패드1개 -30% off (무료배송)"/>
        <s v="어성초 크림마스크 나이트 솔루션옵션=어성초 크림마스크 나이트 솔루션 1장"/>
        <s v="어성초 70 데일리 릴리프 로션 200ml어성초 70 데일리 릴리프 로션 200ml"/>
        <s v="5제로 무기자차 선크림 50ml"/>
        <s v="어성초 70 인텐스 카밍 크림 50ml"/>
        <s v="어성초 77 토너토너(필수)=어성초 77 토너 2개-30% off (무료배송)"/>
        <s v="어성초 77 패드옵션=어성초 77 클리어 패드 2개-30% off (무료배송)"/>
        <s v="어성초 70 인텐스 카밍 크림크림=어성초 70 인텐스 카밍 크림 2개 (-30%)"/>
        <s v="어성초 80 수분 진정 앰플 30ml어성초 80 수분 진정 앰플 30ml"/>
        <s v="아누아 어성초 77 수딩 토너토너(필수)=어성초 77 토너 2개-30% off (무료배송)"/>
        <s v="아누아 어성초 77 수딩 토너화장솜(선택)=촉촉 스킨팩 화장솜"/>
        <s v="아누아 어성초 77 수딩 토너토너(필수)=어성초77토너1개 + 어성초77패드1개 -30% off (무료배송)"/>
        <s v="어성초 약산성 클렌징폼"/>
        <s v="어성초 80 앰플 30ml"/>
        <s v="어성초 70 머드 크림 마스크"/>
        <s v="어성초 77 포어 클리어 패드옵션=어성초 77 클리어 패드 2개-30% off (무료배송)"/>
        <s v="어성초 77 포어 클리어 패드옵션=어성초77토너1개+어성초77패드1개-30% off (무료배송)"/>
        <s v="어성초 77% 패드옵션=어성초 77 클리어 패드 1개-20% off"/>
        <s v="어성초 77% 패드옵션=어성초 77 클리어 패드 2개-30% off (무료배송)"/>
        <s v="어성초 77% 패드옵션=어성초77토너1개+어성초77패드1개-30% off (무료배송)"/>
        <s v="어성초 77 포어 클리어 패드옵션=어성초 77 클리어 패드 1개-20% off"/>
        <s v="어성초 77 토너 500ml"/>
        <s v="어성초 77 마스크팩 10매"/>
        <s v="아누아 어성초 77 클리어 패드옵션=어성초 77 클리어 패드 2개-30% off (무료배송)"/>
        <s v="[연휴특가]아누아 어성초 77 토너 250ml"/>
        <s v="어성초 77 수딩 토너 (클리어패드 세트 구매시 1/11 순차발송 예정)토너(필수)=어성초 77 토너 1개-20% off"/>
        <s v="어성초 77 수딩 토너 (클리어패드 세트 구매시 1/11 순차발송 예정)토너(필수)=어성초 77 토너 2개-30% off (무료배송)"/>
        <s v="어성초 77 수딩 토너 (클리어패드 세트 구매시 1/11 순차발송 예정)토너(필수)=어성초77토너1개 + 어성초77패드1개 -30% off (무료배송)"/>
        <s v="어성초 77 수딩 토너 (클리어패드 세트 구매시 1/11 순차발송 예정)화장솜(선택)=촉촉 스킨팩 화장솜"/>
        <s v="어성초 77 클리어 패드 (1/11 순차발송 예정)옵션=어성초 77 클리어 패드 1개-20% off"/>
        <s v="어성초 77 클리어 패드 (1/11 순차발송 예정)옵션=어성초 77 클리어 패드 2개-30% off (무료배송)"/>
        <s v="어성초 77 클리어 패드 (1/11 순차발송 예정)옵션=어성초77토너1개+어성초77패드1개-30% off (무료배송)"/>
        <s v="어성초 77 포어 클리어 패드 (1/11 순차발송 예정)옵션=어성초 77 클리어 패드 1개-20% off"/>
        <s v="어성초 77 포어 클리어 패드 (1/11 순차발송 예정)옵션=어성초 77 클리어 패드 2개-30% off (무료배송)"/>
        <s v="어성초 77 포어 클리어 패드 (1/11 순차발송 예정)옵션=어성초77토너1개+어성초77패드1개-30% off (무료배송)"/>
        <s v="어성초 77% 패드 (1/11 순차발송 예정)옵션=어성초 77 클리어 패드 1개-20% off"/>
        <s v="어성초 77% 패드 (1/11 순차발송 예정)옵션=어성초 77 클리어 패드 2개-30% off (무료배송)"/>
        <s v="어성초 77% 패드 (1/11 순차발송 예정)옵션=어성초77토너1개+어성초77패드1개-30% off (무료배송)"/>
        <s v="청귤 비타 잡티 마스크옵션=청귤 비타 잡티 마스크 1장"/>
        <s v="청귤 비타 잡티 마스크옵션=청귤 비타 잡티 마스크 10장(50% off)"/>
        <s v="어성초 80 수분 진정 앰플옵션=어성초 80 앰플 2개 - 27%off (무료배송)"/>
        <s v="어성초 클리어패드 70P_CS"/>
        <s v="어성초 77 수딩 토너 (클리어패드 세트 구매시 1/11 순차발송 예정)옵션=어성초 77 토너 1개-20% off"/>
        <s v="어성초 77 수딩 토너 (클리어패드 세트 구매시 1/11 순차발송 예정)옵션=어성초 77 토너 2개-30% off (무료배송)"/>
        <s v="어성초 77 수딩 토너 (클리어패드 세트 구매시 1/11 순차발송 예정)옵션=어성초 77토너1개 + 어성초77패드1개 -30% off (무료배송)"/>
        <s v="어성초 77 클리어 패드 (1/11 순차발송 예정)옵션=어성초 77 클리어 패드 3개-35% off (무료배송)"/>
        <s v="어성초 77 포어 클리어 패드 (1/11 순차발송 예정)옵션=어성초 77 클리어 패드 3개-35% off (무료배송)"/>
        <s v="어성초 77% 패드 (1/11 순차발송 예정)옵션=어성초 77 클리어 패드 3개-35% off (무료배송)"/>
        <s v="어성초 클렌징폼 120ml"/>
        <s v="어성초 77 수딩 토너옵션=어성초 77 토너 1개-20% off"/>
        <s v="어성초 77 수딩 토너옵션=어성초 77 토너 2개-30% off (무료배송)"/>
        <s v="어성초 77 수딩 토너옵션=어성초 77토너1개 + 어성초77패드1개 -30% off (무료배송)"/>
        <s v="어성초 77 클리어 패드옵션=어성초 77 클리어 패드 3개-35% off (무료배송)"/>
        <s v="어성초 77% 패드옵션=어성초 77 클리어 패드 3개-35% off (무료배송)"/>
        <s v="어성초 77 포어 클리어 패드옵션=어성초 77 클리어 패드 3개-35% off (무료배송)"/>
        <s v="대용량 어성초 77 수딩 토너 500ml옵션=대용량 어성초 77 토너 1개 - 27% OFF"/>
        <s v="대용량 어성초 77 수딩 토너 500ml화장솜(선택)=촉촉 스킨팩 화장솜"/>
        <s v="어성초 78 수딩 크림 100ml어성초 78 수딩 크림 100ml"/>
        <s v="[01/27 순차발송] 어성초 77 클리어 패드옵션=어성초 77 클리어 패드 1개-20% off"/>
        <s v="[01/27 순차발송] 어성초 77 클리어 패드옵션=어성초 77 클리어 패드 2개-30% off (무료배송)"/>
        <s v="[01/27 순차발송] 어성초 77 클리어 패드옵션=어성초 77 클리어 패드 2+1 EVENT (무료배송)"/>
        <s v="[01/27 순차발송] 어성초 77 클리어 패드옵션=어성초77토너1개+어성초77패드1개-30% off (무료배송)"/>
        <s v="[01/27 순차발송] 어성초 77 포어 클리어 패드옵션=어성초 77 클리어 패드 1개-20% off"/>
        <s v="[01/27 순차발송] 어성초 77 포어 클리어 패드옵션=어성초 77 클리어 패드 2개-30% off (무료배송)"/>
        <s v="[01/27 순차발송] 어성초 77 포어 클리어 패드옵션=어성초 77 클리어 패드 2+1 EVENT (무료배송)"/>
        <s v="[01/27 순차발송] 어성초 77 포어 클리어 패드옵션=어성초77토너1개+어성초77패드1개-30% off (무료배송)"/>
        <s v="[01/27 순차발송] 어성초 77% 패드옵션=어성초 77 클리어 패드 1개-20% off"/>
        <s v="[01/27 순차발송] 어성초 77% 패드옵션=어성초 77 클리어 패드 2개-30% off (무료배송)"/>
        <s v="[01/27 순차발송] 어성초 77% 패드옵션=어성초 77 클리어 패드 2+1 EVENT (무료배송)"/>
        <s v="[01/27 순차발송] 어성초 77% 패드옵션=어성초77토너1개+어성초77패드1개-30% off (무료배송)"/>
        <s v="어성초 77 수딩 토너옵션="/>
        <s v="어성초 77 수딩 토너옵션=BEST어성초 77 토너 2개-30% off (무료배송)"/>
        <s v="청귤 비타 잡티 마스크옵션=청귤 비타 잡티 마스크 10장 (50% off)"/>
        <s v="자작나무 수분 마스크옵션=자작나무 수분 마스크 10장 (50% off)"/>
        <s v="자작나무 수분 마스크옵션=자작나무 수분 마스크 1장"/>
        <s v="어성초 아크네 바디워시 500ml어성초 아크네 바디워시 500ml"/>
        <s v="어성초 클리어패드 2P"/>
        <s v="[플친단독] 어성초 80 수분 진정 앰플옵션=어성초 80 앰플 1개 - 28%off"/>
        <s v="[플친단독] 어성초 80 수분 진정 앰플옵션=어성초 80 앰플 2+1 EVENT (무료배송)"/>
        <s v="5 제로 무기자차 선크림 50ml5 제로 무기자차 선크림 50ml"/>
        <s v="[200618-22] 수딩크림 100ml" u="1"/>
        <s v="리얼스틱_4종세트" u="1"/>
        <s v="눕눕백_패드(중형)_방수" u="1"/>
        <s v="[200618~22] 선크림 50ml" u="1"/>
        <s v="정수필터 &amp; 폼필터 세트 (30% 할인)" u="1"/>
        <s v="폼 필터 (1p)" u="1"/>
        <s v="리얼스틱_오로라연어" u="1"/>
        <s v="가이드스틱" u="1"/>
        <s v="리얼스틱_6종세트" u="1"/>
        <s v="리얼스틱_조선토종닭_6팩" u="1"/>
        <s v="선인장정수기 젠핑크" u="1"/>
        <s v="눕눕백_패드(대형)_극세사" u="1"/>
        <s v="정수 필터 (3p)" u="1"/>
        <s v="폼 필터 (3p)" u="1"/>
        <s v="[플친 단독 30% off][무료배송] 어성초 앰플 + 수딩 크림 세트" u="1"/>
        <s v="리얼스틱_6종세트x2" u="1"/>
        <s v="리얼스틱_지리산우리땅오리" u="1"/>
        <s v="[200618~22] 마스크팩 3매" u="1"/>
        <s v="눕눕백_패드(중형)_극세사" u="1"/>
        <s v="선인장정수기 젠민트" u="1"/>
        <s v="리얼스틱_북태평양눈다랑어_6팩" u="1"/>
        <s v="눕눕백(중형)_그레이(LG)" u="1"/>
        <s v="[200618~22] 클렌징폼 120ml" u="1"/>
        <s v="토너" u="1"/>
        <s v="리얼스틱_오로라연어_6팩" u="1"/>
        <s v="눕눕백(중형)_네이비(DN)" u="1"/>
        <s v="눕눕백(대형)_그레이(LG)" u="1"/>
        <s v="눕눕백_패드(대형)_스크래쳐" u="1"/>
        <s v="리얼스틱_지리산우리땅오리_6팩" u="1"/>
        <s v="실리콘 호스 (1p)" u="1"/>
        <s v="눕눕백_패드(중형)_스크래쳐" u="1"/>
        <s v="[200618~22] 250ml 2set" u="1"/>
        <s v="눕눕백(대형)_네이비(DN)" u="1"/>
        <s v="[200618~22] 앰플 30ml" u="1"/>
        <s v="수중펌프 (white)" u="1"/>
        <s v="리얼스틱_서호주청정양" u="1"/>
        <s v="리얼스틱_서호주청정양_6팩" u="1"/>
        <s v="100ml" u="1"/>
        <s v="리얼스틱_조선토종닭" u="1"/>
        <s v="눕눕백_패드(대형)_인견" u="1"/>
        <s v="_x0009_어성초 클리어패드 70P" u="1"/>
        <s v="250ml (화장솜 증정)" u="1"/>
        <s v="수핑크림=수딩크림 100ml" u="1"/>
        <s v="드라이매트" u="1"/>
        <s v="특수요청건(배송주의사항에 상품기입)" u="1"/>
        <s v="눕눕백_패드(중형)_인견" u="1"/>
        <s v="리얼스틱_뉴질랜드참돔" u="1"/>
        <s v="눕눕백_패드(대형)_방수" u="1"/>
        <s v="리얼스틱_뉴질랜드참돔_6팩" u="1"/>
        <s v="실리콘 호스 (3p)" u="1"/>
        <s v="워시오프팩 100ml" u="1"/>
        <s v="리얼스틱_맛보기샘플(6종)" u="1"/>
        <s v="리얼스틱_북태평양 눈다랑어" u="1"/>
        <s v="[200618~22] 250ml (화장솜 증정)" u="1"/>
      </sharedItems>
    </cacheField>
    <cacheField name="구분(수수료)" numFmtId="0">
      <sharedItems containsString="0" containsBlank="1" containsNumber="1" containsInteger="1" minValue="190801" maxValue="200801"/>
    </cacheField>
    <cacheField name="구분(원가)" numFmtId="0">
      <sharedItems containsString="0" containsBlank="1" containsNumber="1" containsInteger="1" minValue="190801" maxValue="200801"/>
    </cacheField>
    <cacheField name="광고비(VAT미포함)" numFmtId="0">
      <sharedItems containsString="0" containsBlank="1" containsNumber="1" minValue="-4260" maxValue="10743636.363636363"/>
    </cacheField>
    <cacheField name="판매수량" numFmtId="0">
      <sharedItems containsString="0" containsBlank="1" containsNumber="1" containsInteger="1" minValue="0" maxValue="1584"/>
    </cacheField>
    <cacheField name="구분(판매가)" numFmtId="0">
      <sharedItems containsString="0" containsBlank="1" containsNumber="1" containsInteger="1" minValue="190801" maxValue="201208"/>
    </cacheField>
    <cacheField name="판매액" numFmtId="0">
      <sharedItems containsString="0" containsBlank="1" containsNumber="1" containsInteger="1" minValue="0" maxValue="16561446"/>
    </cacheField>
  </cacheFields>
  <extLst>
    <ext xmlns:x14="http://schemas.microsoft.com/office/spreadsheetml/2009/9/main" uri="{725AE2AE-9491-48be-B2B4-4EB974FC3084}">
      <x14:pivotCacheDefinition pivotCacheId="21274251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05">
  <r>
    <x v="0"/>
    <x v="0"/>
    <s v="카카오광고"/>
    <x v="0"/>
    <x v="0"/>
    <x v="0"/>
    <m/>
    <m/>
    <n v="52249.999999999993"/>
    <m/>
    <m/>
    <m/>
  </r>
  <r>
    <x v="1"/>
    <x v="1"/>
    <s v="카카오광고"/>
    <x v="0"/>
    <x v="0"/>
    <x v="0"/>
    <m/>
    <m/>
    <n v="127119.99999999999"/>
    <m/>
    <m/>
    <m/>
  </r>
  <r>
    <x v="2"/>
    <x v="0"/>
    <s v="카카오광고"/>
    <x v="0"/>
    <x v="0"/>
    <x v="0"/>
    <m/>
    <m/>
    <n v="101029.99999999999"/>
    <m/>
    <m/>
    <m/>
  </r>
  <r>
    <x v="3"/>
    <x v="2"/>
    <s v="카카오광고"/>
    <x v="0"/>
    <x v="0"/>
    <x v="0"/>
    <m/>
    <m/>
    <n v="114859.99999999999"/>
    <m/>
    <m/>
    <m/>
  </r>
  <r>
    <x v="4"/>
    <x v="3"/>
    <s v="네이버 쇼핑검색"/>
    <x v="0"/>
    <x v="0"/>
    <x v="0"/>
    <m/>
    <m/>
    <n v="749.99999999999989"/>
    <m/>
    <m/>
    <m/>
  </r>
  <r>
    <x v="5"/>
    <x v="4"/>
    <s v="네이버 쇼핑검색"/>
    <x v="0"/>
    <x v="0"/>
    <x v="0"/>
    <m/>
    <m/>
    <n v="499.99999999999994"/>
    <m/>
    <m/>
    <m/>
  </r>
  <r>
    <x v="6"/>
    <x v="1"/>
    <s v="네이버 쇼핑검색"/>
    <x v="0"/>
    <x v="0"/>
    <x v="0"/>
    <m/>
    <m/>
    <n v="2560"/>
    <m/>
    <m/>
    <m/>
  </r>
  <r>
    <x v="7"/>
    <x v="2"/>
    <s v="네이버 쇼핑검색"/>
    <x v="0"/>
    <x v="0"/>
    <x v="0"/>
    <m/>
    <m/>
    <n v="4650"/>
    <m/>
    <m/>
    <m/>
  </r>
  <r>
    <x v="8"/>
    <x v="5"/>
    <s v="네이버 쇼핑검색"/>
    <x v="0"/>
    <x v="0"/>
    <x v="0"/>
    <m/>
    <m/>
    <n v="4350"/>
    <m/>
    <m/>
    <m/>
  </r>
  <r>
    <x v="9"/>
    <x v="6"/>
    <s v="네이버 쇼핑검색"/>
    <x v="0"/>
    <x v="0"/>
    <x v="0"/>
    <m/>
    <m/>
    <n v="5400"/>
    <m/>
    <m/>
    <m/>
  </r>
  <r>
    <x v="10"/>
    <x v="3"/>
    <s v="네이버 쇼핑검색"/>
    <x v="0"/>
    <x v="0"/>
    <x v="0"/>
    <m/>
    <m/>
    <n v="4980"/>
    <m/>
    <m/>
    <m/>
  </r>
  <r>
    <x v="11"/>
    <x v="4"/>
    <s v="네이버 쇼핑검색"/>
    <x v="0"/>
    <x v="0"/>
    <x v="0"/>
    <m/>
    <m/>
    <n v="3909.9999999999995"/>
    <m/>
    <m/>
    <m/>
  </r>
  <r>
    <x v="12"/>
    <x v="1"/>
    <s v="네이버 쇼핑검색"/>
    <x v="0"/>
    <x v="0"/>
    <x v="0"/>
    <m/>
    <m/>
    <n v="3059.9999999999995"/>
    <m/>
    <m/>
    <m/>
  </r>
  <r>
    <x v="13"/>
    <x v="0"/>
    <s v="네이버 쇼핑검색"/>
    <x v="0"/>
    <x v="0"/>
    <x v="0"/>
    <m/>
    <m/>
    <n v="3399.9999999999995"/>
    <m/>
    <m/>
    <m/>
  </r>
  <r>
    <x v="14"/>
    <x v="2"/>
    <s v="네이버 쇼핑검색"/>
    <x v="0"/>
    <x v="0"/>
    <x v="0"/>
    <m/>
    <m/>
    <n v="5300"/>
    <m/>
    <m/>
    <m/>
  </r>
  <r>
    <x v="15"/>
    <x v="5"/>
    <s v="네이버 쇼핑검색"/>
    <x v="0"/>
    <x v="0"/>
    <x v="0"/>
    <m/>
    <m/>
    <n v="5280"/>
    <m/>
    <m/>
    <m/>
  </r>
  <r>
    <x v="16"/>
    <x v="6"/>
    <s v="네이버 쇼핑검색"/>
    <x v="0"/>
    <x v="0"/>
    <x v="0"/>
    <m/>
    <m/>
    <n v="6079.9999999999991"/>
    <m/>
    <m/>
    <m/>
  </r>
  <r>
    <x v="17"/>
    <x v="3"/>
    <s v="네이버 쇼핑검색"/>
    <x v="0"/>
    <x v="0"/>
    <x v="0"/>
    <m/>
    <m/>
    <n v="3679.9999999999995"/>
    <m/>
    <m/>
    <m/>
  </r>
  <r>
    <x v="18"/>
    <x v="4"/>
    <s v="네이버 쇼핑검색"/>
    <x v="0"/>
    <x v="0"/>
    <x v="0"/>
    <m/>
    <m/>
    <n v="4089.9999999999995"/>
    <m/>
    <m/>
    <m/>
  </r>
  <r>
    <x v="19"/>
    <x v="1"/>
    <s v="네이버 쇼핑검색"/>
    <x v="0"/>
    <x v="0"/>
    <x v="0"/>
    <m/>
    <m/>
    <n v="4240"/>
    <m/>
    <m/>
    <m/>
  </r>
  <r>
    <x v="0"/>
    <x v="0"/>
    <s v="네이버 쇼핑검색"/>
    <x v="0"/>
    <x v="0"/>
    <x v="0"/>
    <m/>
    <m/>
    <n v="3319.9999999999995"/>
    <m/>
    <m/>
    <m/>
  </r>
  <r>
    <x v="20"/>
    <x v="2"/>
    <s v="네이버 쇼핑검색"/>
    <x v="0"/>
    <x v="0"/>
    <x v="0"/>
    <m/>
    <m/>
    <n v="4750"/>
    <m/>
    <m/>
    <m/>
  </r>
  <r>
    <x v="21"/>
    <x v="5"/>
    <s v="네이버 쇼핑검색"/>
    <x v="0"/>
    <x v="0"/>
    <x v="0"/>
    <m/>
    <m/>
    <n v="3809.9999999999995"/>
    <m/>
    <m/>
    <m/>
  </r>
  <r>
    <x v="22"/>
    <x v="6"/>
    <s v="네이버 쇼핑검색"/>
    <x v="0"/>
    <x v="0"/>
    <x v="0"/>
    <m/>
    <m/>
    <n v="4079.9999999999995"/>
    <m/>
    <m/>
    <m/>
  </r>
  <r>
    <x v="23"/>
    <x v="3"/>
    <s v="네이버 쇼핑검색"/>
    <x v="0"/>
    <x v="0"/>
    <x v="0"/>
    <m/>
    <m/>
    <n v="3599.9999999999995"/>
    <m/>
    <m/>
    <m/>
  </r>
  <r>
    <x v="24"/>
    <x v="4"/>
    <s v="네이버 쇼핑검색"/>
    <x v="0"/>
    <x v="0"/>
    <x v="0"/>
    <m/>
    <m/>
    <n v="2300"/>
    <m/>
    <m/>
    <m/>
  </r>
  <r>
    <x v="1"/>
    <x v="1"/>
    <s v="네이버 쇼핑검색"/>
    <x v="0"/>
    <x v="0"/>
    <x v="0"/>
    <m/>
    <m/>
    <n v="2660"/>
    <m/>
    <m/>
    <m/>
  </r>
  <r>
    <x v="2"/>
    <x v="0"/>
    <s v="네이버 쇼핑검색"/>
    <x v="0"/>
    <x v="0"/>
    <x v="0"/>
    <m/>
    <m/>
    <n v="2100"/>
    <m/>
    <m/>
    <m/>
  </r>
  <r>
    <x v="7"/>
    <x v="2"/>
    <s v="네이버 브랜드검색"/>
    <x v="0"/>
    <x v="0"/>
    <x v="0"/>
    <m/>
    <m/>
    <n v="20000"/>
    <m/>
    <m/>
    <m/>
  </r>
  <r>
    <x v="8"/>
    <x v="5"/>
    <s v="네이버 브랜드검색"/>
    <x v="0"/>
    <x v="0"/>
    <x v="0"/>
    <m/>
    <m/>
    <n v="20000"/>
    <m/>
    <m/>
    <m/>
  </r>
  <r>
    <x v="9"/>
    <x v="6"/>
    <s v="네이버 브랜드검색"/>
    <x v="0"/>
    <x v="0"/>
    <x v="0"/>
    <m/>
    <m/>
    <n v="20000"/>
    <m/>
    <m/>
    <m/>
  </r>
  <r>
    <x v="10"/>
    <x v="3"/>
    <s v="네이버 브랜드검색"/>
    <x v="0"/>
    <x v="0"/>
    <x v="0"/>
    <m/>
    <m/>
    <n v="20000"/>
    <m/>
    <m/>
    <m/>
  </r>
  <r>
    <x v="11"/>
    <x v="4"/>
    <s v="네이버 브랜드검색"/>
    <x v="0"/>
    <x v="0"/>
    <x v="0"/>
    <m/>
    <m/>
    <n v="20000"/>
    <m/>
    <m/>
    <m/>
  </r>
  <r>
    <x v="12"/>
    <x v="1"/>
    <s v="네이버 브랜드검색"/>
    <x v="0"/>
    <x v="0"/>
    <x v="0"/>
    <m/>
    <m/>
    <n v="20000"/>
    <m/>
    <m/>
    <m/>
  </r>
  <r>
    <x v="13"/>
    <x v="0"/>
    <s v="네이버 브랜드검색"/>
    <x v="0"/>
    <x v="0"/>
    <x v="0"/>
    <m/>
    <m/>
    <n v="20000"/>
    <m/>
    <m/>
    <m/>
  </r>
  <r>
    <x v="14"/>
    <x v="2"/>
    <s v="네이버 브랜드검색"/>
    <x v="0"/>
    <x v="0"/>
    <x v="0"/>
    <m/>
    <m/>
    <n v="20000"/>
    <m/>
    <m/>
    <m/>
  </r>
  <r>
    <x v="15"/>
    <x v="5"/>
    <s v="네이버 브랜드검색"/>
    <x v="0"/>
    <x v="0"/>
    <x v="0"/>
    <m/>
    <m/>
    <n v="20000"/>
    <m/>
    <m/>
    <m/>
  </r>
  <r>
    <x v="16"/>
    <x v="6"/>
    <s v="네이버 브랜드검색"/>
    <x v="0"/>
    <x v="0"/>
    <x v="0"/>
    <m/>
    <m/>
    <n v="20000"/>
    <m/>
    <m/>
    <m/>
  </r>
  <r>
    <x v="17"/>
    <x v="3"/>
    <s v="네이버 브랜드검색"/>
    <x v="0"/>
    <x v="0"/>
    <x v="0"/>
    <m/>
    <m/>
    <n v="20000"/>
    <m/>
    <m/>
    <m/>
  </r>
  <r>
    <x v="18"/>
    <x v="4"/>
    <s v="네이버 브랜드검색"/>
    <x v="0"/>
    <x v="0"/>
    <x v="0"/>
    <m/>
    <m/>
    <n v="20000"/>
    <m/>
    <m/>
    <m/>
  </r>
  <r>
    <x v="19"/>
    <x v="1"/>
    <s v="네이버 브랜드검색"/>
    <x v="0"/>
    <x v="0"/>
    <x v="0"/>
    <m/>
    <m/>
    <n v="20000"/>
    <m/>
    <m/>
    <m/>
  </r>
  <r>
    <x v="0"/>
    <x v="0"/>
    <s v="네이버 브랜드검색"/>
    <x v="0"/>
    <x v="0"/>
    <x v="0"/>
    <m/>
    <m/>
    <n v="20000"/>
    <m/>
    <m/>
    <m/>
  </r>
  <r>
    <x v="20"/>
    <x v="2"/>
    <s v="네이버 브랜드검색"/>
    <x v="0"/>
    <x v="0"/>
    <x v="0"/>
    <m/>
    <m/>
    <n v="20000"/>
    <m/>
    <m/>
    <m/>
  </r>
  <r>
    <x v="21"/>
    <x v="5"/>
    <s v="네이버 브랜드검색"/>
    <x v="0"/>
    <x v="0"/>
    <x v="0"/>
    <m/>
    <m/>
    <n v="20000"/>
    <m/>
    <m/>
    <m/>
  </r>
  <r>
    <x v="22"/>
    <x v="6"/>
    <s v="네이버 브랜드검색"/>
    <x v="0"/>
    <x v="0"/>
    <x v="0"/>
    <m/>
    <m/>
    <n v="20000"/>
    <m/>
    <m/>
    <m/>
  </r>
  <r>
    <x v="23"/>
    <x v="3"/>
    <s v="네이버 브랜드검색"/>
    <x v="0"/>
    <x v="0"/>
    <x v="0"/>
    <m/>
    <m/>
    <n v="20000"/>
    <m/>
    <m/>
    <m/>
  </r>
  <r>
    <x v="24"/>
    <x v="4"/>
    <s v="네이버 브랜드검색"/>
    <x v="0"/>
    <x v="0"/>
    <x v="0"/>
    <m/>
    <m/>
    <n v="20000"/>
    <m/>
    <m/>
    <m/>
  </r>
  <r>
    <x v="1"/>
    <x v="1"/>
    <s v="네이버 브랜드검색"/>
    <x v="0"/>
    <x v="0"/>
    <x v="0"/>
    <m/>
    <m/>
    <n v="20000"/>
    <m/>
    <m/>
    <m/>
  </r>
  <r>
    <x v="2"/>
    <x v="0"/>
    <s v="네이버 브랜드검색"/>
    <x v="0"/>
    <x v="0"/>
    <x v="0"/>
    <m/>
    <m/>
    <n v="20000"/>
    <m/>
    <m/>
    <m/>
  </r>
  <r>
    <x v="20"/>
    <x v="2"/>
    <s v="인스타그램(랄라블라)"/>
    <x v="0"/>
    <x v="0"/>
    <x v="0"/>
    <m/>
    <m/>
    <n v="55923"/>
    <m/>
    <m/>
    <m/>
  </r>
  <r>
    <x v="21"/>
    <x v="5"/>
    <s v="인스타그램(랄라블라)"/>
    <x v="0"/>
    <x v="0"/>
    <x v="0"/>
    <m/>
    <m/>
    <n v="57647"/>
    <m/>
    <m/>
    <m/>
  </r>
  <r>
    <x v="22"/>
    <x v="6"/>
    <s v="인스타그램(랄라블라)"/>
    <x v="0"/>
    <x v="0"/>
    <x v="0"/>
    <m/>
    <m/>
    <n v="50514"/>
    <m/>
    <m/>
    <m/>
  </r>
  <r>
    <x v="23"/>
    <x v="3"/>
    <s v="인스타그램(랄라블라)"/>
    <x v="0"/>
    <x v="0"/>
    <x v="0"/>
    <m/>
    <m/>
    <n v="46315"/>
    <m/>
    <m/>
    <m/>
  </r>
  <r>
    <x v="24"/>
    <x v="4"/>
    <s v="인스타그램(랄라블라)"/>
    <x v="0"/>
    <x v="0"/>
    <x v="0"/>
    <m/>
    <m/>
    <n v="46910"/>
    <m/>
    <m/>
    <m/>
  </r>
  <r>
    <x v="1"/>
    <x v="1"/>
    <s v="인스타그램(랄라블라)"/>
    <x v="0"/>
    <x v="0"/>
    <x v="0"/>
    <m/>
    <m/>
    <n v="49688"/>
    <m/>
    <m/>
    <m/>
  </r>
  <r>
    <x v="2"/>
    <x v="0"/>
    <s v="인스타그램(랄라블라)"/>
    <x v="0"/>
    <x v="0"/>
    <x v="0"/>
    <m/>
    <m/>
    <n v="52405"/>
    <m/>
    <m/>
    <m/>
  </r>
  <r>
    <x v="25"/>
    <x v="4"/>
    <s v="인스타그램(전환)"/>
    <x v="0"/>
    <x v="0"/>
    <x v="0"/>
    <m/>
    <m/>
    <n v="962876"/>
    <m/>
    <m/>
    <m/>
  </r>
  <r>
    <x v="26"/>
    <x v="1"/>
    <s v="인스타그램(전환)"/>
    <x v="0"/>
    <x v="0"/>
    <x v="0"/>
    <m/>
    <m/>
    <n v="952678"/>
    <m/>
    <m/>
    <m/>
  </r>
  <r>
    <x v="27"/>
    <x v="0"/>
    <s v="인스타그램(전환)"/>
    <x v="0"/>
    <x v="0"/>
    <x v="0"/>
    <m/>
    <m/>
    <n v="848492"/>
    <m/>
    <m/>
    <m/>
  </r>
  <r>
    <x v="28"/>
    <x v="2"/>
    <s v="인스타그램(전환)"/>
    <x v="0"/>
    <x v="0"/>
    <x v="0"/>
    <m/>
    <m/>
    <n v="658633"/>
    <m/>
    <m/>
    <m/>
  </r>
  <r>
    <x v="29"/>
    <x v="5"/>
    <s v="인스타그램(전환)"/>
    <x v="0"/>
    <x v="0"/>
    <x v="0"/>
    <m/>
    <m/>
    <n v="715729"/>
    <m/>
    <m/>
    <m/>
  </r>
  <r>
    <x v="30"/>
    <x v="6"/>
    <s v="인스타그램(전환)"/>
    <x v="0"/>
    <x v="0"/>
    <x v="0"/>
    <m/>
    <m/>
    <n v="701516"/>
    <m/>
    <m/>
    <m/>
  </r>
  <r>
    <x v="4"/>
    <x v="3"/>
    <s v="인스타그램(전환)"/>
    <x v="0"/>
    <x v="0"/>
    <x v="0"/>
    <m/>
    <m/>
    <n v="679664"/>
    <m/>
    <m/>
    <m/>
  </r>
  <r>
    <x v="5"/>
    <x v="4"/>
    <s v="인스타그램(전환)"/>
    <x v="0"/>
    <x v="0"/>
    <x v="0"/>
    <m/>
    <m/>
    <n v="680421"/>
    <m/>
    <m/>
    <m/>
  </r>
  <r>
    <x v="6"/>
    <x v="1"/>
    <s v="인스타그램(전환)"/>
    <x v="0"/>
    <x v="0"/>
    <x v="0"/>
    <m/>
    <m/>
    <n v="711011"/>
    <m/>
    <m/>
    <m/>
  </r>
  <r>
    <x v="31"/>
    <x v="0"/>
    <s v="인스타그램(전환)"/>
    <x v="0"/>
    <x v="0"/>
    <x v="0"/>
    <m/>
    <m/>
    <n v="801407"/>
    <m/>
    <m/>
    <m/>
  </r>
  <r>
    <x v="7"/>
    <x v="2"/>
    <s v="인스타그램(전환)"/>
    <x v="0"/>
    <x v="0"/>
    <x v="0"/>
    <m/>
    <m/>
    <n v="839323"/>
    <m/>
    <m/>
    <m/>
  </r>
  <r>
    <x v="8"/>
    <x v="5"/>
    <s v="인스타그램(전환)"/>
    <x v="0"/>
    <x v="0"/>
    <x v="0"/>
    <m/>
    <m/>
    <n v="888039"/>
    <m/>
    <m/>
    <m/>
  </r>
  <r>
    <x v="9"/>
    <x v="6"/>
    <s v="인스타그램(전환)"/>
    <x v="0"/>
    <x v="0"/>
    <x v="0"/>
    <m/>
    <m/>
    <n v="991477"/>
    <m/>
    <m/>
    <m/>
  </r>
  <r>
    <x v="10"/>
    <x v="3"/>
    <s v="인스타그램(전환)"/>
    <x v="0"/>
    <x v="0"/>
    <x v="0"/>
    <m/>
    <m/>
    <n v="1448244"/>
    <m/>
    <m/>
    <m/>
  </r>
  <r>
    <x v="11"/>
    <x v="4"/>
    <s v="인스타그램(전환)"/>
    <x v="0"/>
    <x v="0"/>
    <x v="0"/>
    <m/>
    <m/>
    <n v="1095944"/>
    <m/>
    <m/>
    <m/>
  </r>
  <r>
    <x v="12"/>
    <x v="1"/>
    <s v="인스타그램(전환)"/>
    <x v="0"/>
    <x v="0"/>
    <x v="0"/>
    <m/>
    <m/>
    <n v="1062483"/>
    <m/>
    <m/>
    <m/>
  </r>
  <r>
    <x v="13"/>
    <x v="0"/>
    <s v="인스타그램(전환)"/>
    <x v="0"/>
    <x v="0"/>
    <x v="0"/>
    <m/>
    <m/>
    <n v="1231696"/>
    <m/>
    <m/>
    <m/>
  </r>
  <r>
    <x v="14"/>
    <x v="2"/>
    <s v="인스타그램(전환)"/>
    <x v="0"/>
    <x v="0"/>
    <x v="0"/>
    <m/>
    <m/>
    <n v="1242437"/>
    <m/>
    <m/>
    <m/>
  </r>
  <r>
    <x v="15"/>
    <x v="5"/>
    <s v="인스타그램(전환)"/>
    <x v="0"/>
    <x v="0"/>
    <x v="0"/>
    <m/>
    <m/>
    <n v="1327349"/>
    <m/>
    <m/>
    <m/>
  </r>
  <r>
    <x v="16"/>
    <x v="6"/>
    <s v="인스타그램(전환)"/>
    <x v="0"/>
    <x v="0"/>
    <x v="0"/>
    <m/>
    <m/>
    <n v="1302895"/>
    <m/>
    <m/>
    <m/>
  </r>
  <r>
    <x v="17"/>
    <x v="3"/>
    <s v="인스타그램(전환)"/>
    <x v="0"/>
    <x v="0"/>
    <x v="0"/>
    <m/>
    <m/>
    <n v="1256239"/>
    <m/>
    <m/>
    <m/>
  </r>
  <r>
    <x v="18"/>
    <x v="4"/>
    <s v="인스타그램(전환)"/>
    <x v="0"/>
    <x v="0"/>
    <x v="0"/>
    <m/>
    <m/>
    <n v="972541"/>
    <m/>
    <m/>
    <m/>
  </r>
  <r>
    <x v="19"/>
    <x v="1"/>
    <s v="인스타그램(전환)"/>
    <x v="0"/>
    <x v="0"/>
    <x v="0"/>
    <m/>
    <m/>
    <n v="950442"/>
    <m/>
    <m/>
    <m/>
  </r>
  <r>
    <x v="0"/>
    <x v="0"/>
    <s v="인스타그램(전환)"/>
    <x v="0"/>
    <x v="0"/>
    <x v="0"/>
    <m/>
    <m/>
    <n v="959391"/>
    <m/>
    <m/>
    <m/>
  </r>
  <r>
    <x v="20"/>
    <x v="2"/>
    <s v="인스타그램(전환)"/>
    <x v="0"/>
    <x v="0"/>
    <x v="0"/>
    <m/>
    <m/>
    <n v="973744"/>
    <m/>
    <m/>
    <m/>
  </r>
  <r>
    <x v="21"/>
    <x v="5"/>
    <s v="인스타그램(전환)"/>
    <x v="0"/>
    <x v="0"/>
    <x v="0"/>
    <m/>
    <m/>
    <n v="1033779"/>
    <m/>
    <m/>
    <m/>
  </r>
  <r>
    <x v="22"/>
    <x v="6"/>
    <s v="인스타그램(전환)"/>
    <x v="0"/>
    <x v="0"/>
    <x v="0"/>
    <m/>
    <m/>
    <n v="1006539"/>
    <m/>
    <m/>
    <m/>
  </r>
  <r>
    <x v="23"/>
    <x v="3"/>
    <s v="인스타그램(전환)"/>
    <x v="0"/>
    <x v="0"/>
    <x v="0"/>
    <m/>
    <m/>
    <n v="965223"/>
    <m/>
    <m/>
    <m/>
  </r>
  <r>
    <x v="24"/>
    <x v="4"/>
    <s v="인스타그램(전환)"/>
    <x v="0"/>
    <x v="0"/>
    <x v="0"/>
    <m/>
    <m/>
    <n v="874147"/>
    <m/>
    <m/>
    <m/>
  </r>
  <r>
    <x v="1"/>
    <x v="1"/>
    <s v="인스타그램(전환)"/>
    <x v="0"/>
    <x v="0"/>
    <x v="0"/>
    <m/>
    <m/>
    <n v="779088"/>
    <m/>
    <m/>
    <m/>
  </r>
  <r>
    <x v="2"/>
    <x v="0"/>
    <s v="인스타그램(전환)"/>
    <x v="0"/>
    <x v="0"/>
    <x v="0"/>
    <m/>
    <m/>
    <n v="768209"/>
    <m/>
    <m/>
    <m/>
  </r>
  <r>
    <x v="10"/>
    <x v="3"/>
    <s v="인스타그램(전환)"/>
    <x v="0"/>
    <x v="0"/>
    <x v="0"/>
    <m/>
    <m/>
    <n v="54560"/>
    <m/>
    <m/>
    <m/>
  </r>
  <r>
    <x v="11"/>
    <x v="4"/>
    <s v="인스타그램(전환)"/>
    <x v="0"/>
    <x v="0"/>
    <x v="0"/>
    <m/>
    <m/>
    <n v="98976"/>
    <m/>
    <m/>
    <m/>
  </r>
  <r>
    <x v="12"/>
    <x v="1"/>
    <s v="인스타그램(전환)"/>
    <x v="0"/>
    <x v="0"/>
    <x v="0"/>
    <m/>
    <m/>
    <n v="95090"/>
    <m/>
    <m/>
    <m/>
  </r>
  <r>
    <x v="13"/>
    <x v="0"/>
    <s v="인스타그램(전환)"/>
    <x v="0"/>
    <x v="0"/>
    <x v="0"/>
    <m/>
    <m/>
    <n v="42439"/>
    <m/>
    <m/>
    <m/>
  </r>
  <r>
    <x v="19"/>
    <x v="1"/>
    <s v="인스타그램(전환)"/>
    <x v="0"/>
    <x v="0"/>
    <x v="0"/>
    <m/>
    <m/>
    <n v="94502"/>
    <m/>
    <m/>
    <m/>
  </r>
  <r>
    <x v="0"/>
    <x v="0"/>
    <s v="인스타그램(전환)"/>
    <x v="0"/>
    <x v="0"/>
    <x v="0"/>
    <m/>
    <m/>
    <n v="113465"/>
    <m/>
    <m/>
    <m/>
  </r>
  <r>
    <x v="20"/>
    <x v="2"/>
    <s v="인스타그램(전환)"/>
    <x v="0"/>
    <x v="0"/>
    <x v="0"/>
    <m/>
    <m/>
    <n v="76761"/>
    <m/>
    <m/>
    <m/>
  </r>
  <r>
    <x v="1"/>
    <x v="1"/>
    <s v="페이스북(전환)"/>
    <x v="0"/>
    <x v="0"/>
    <x v="0"/>
    <m/>
    <m/>
    <n v="93017"/>
    <m/>
    <m/>
    <m/>
  </r>
  <r>
    <x v="2"/>
    <x v="0"/>
    <s v="페이스북(전환)"/>
    <x v="0"/>
    <x v="0"/>
    <x v="0"/>
    <m/>
    <m/>
    <n v="191158"/>
    <m/>
    <m/>
    <m/>
  </r>
  <r>
    <x v="25"/>
    <x v="4"/>
    <s v="인스타그램(블로그)"/>
    <x v="0"/>
    <x v="0"/>
    <x v="0"/>
    <m/>
    <m/>
    <n v="49774"/>
    <m/>
    <m/>
    <m/>
  </r>
  <r>
    <x v="26"/>
    <x v="1"/>
    <s v="인스타그램(블로그)"/>
    <x v="0"/>
    <x v="0"/>
    <x v="0"/>
    <m/>
    <m/>
    <n v="50726"/>
    <m/>
    <m/>
    <m/>
  </r>
  <r>
    <x v="27"/>
    <x v="0"/>
    <s v="인스타그램(블로그)"/>
    <x v="0"/>
    <x v="0"/>
    <x v="0"/>
    <m/>
    <m/>
    <n v="50497"/>
    <m/>
    <m/>
    <m/>
  </r>
  <r>
    <x v="28"/>
    <x v="2"/>
    <s v="인스타그램(블로그)"/>
    <x v="0"/>
    <x v="0"/>
    <x v="0"/>
    <m/>
    <m/>
    <n v="49298"/>
    <m/>
    <m/>
    <m/>
  </r>
  <r>
    <x v="29"/>
    <x v="5"/>
    <s v="인스타그램(블로그)"/>
    <x v="0"/>
    <x v="0"/>
    <x v="0"/>
    <m/>
    <m/>
    <n v="51462"/>
    <m/>
    <m/>
    <m/>
  </r>
  <r>
    <x v="30"/>
    <x v="6"/>
    <s v="인스타그램(블로그)"/>
    <x v="0"/>
    <x v="0"/>
    <x v="0"/>
    <m/>
    <m/>
    <n v="50117"/>
    <m/>
    <m/>
    <m/>
  </r>
  <r>
    <x v="4"/>
    <x v="3"/>
    <s v="인스타그램(블로그)"/>
    <x v="0"/>
    <x v="0"/>
    <x v="0"/>
    <m/>
    <m/>
    <n v="48825"/>
    <m/>
    <m/>
    <m/>
  </r>
  <r>
    <x v="5"/>
    <x v="4"/>
    <s v="인스타그램(블로그)"/>
    <x v="0"/>
    <x v="0"/>
    <x v="0"/>
    <m/>
    <m/>
    <n v="48567"/>
    <m/>
    <m/>
    <m/>
  </r>
  <r>
    <x v="6"/>
    <x v="1"/>
    <s v="인스타그램(블로그)"/>
    <x v="0"/>
    <x v="0"/>
    <x v="0"/>
    <m/>
    <m/>
    <n v="50934"/>
    <m/>
    <m/>
    <m/>
  </r>
  <r>
    <x v="31"/>
    <x v="0"/>
    <s v="인스타그램(블로그)"/>
    <x v="0"/>
    <x v="0"/>
    <x v="0"/>
    <m/>
    <m/>
    <n v="48326"/>
    <m/>
    <m/>
    <m/>
  </r>
  <r>
    <x v="7"/>
    <x v="2"/>
    <s v="인스타그램(블로그)"/>
    <x v="0"/>
    <x v="0"/>
    <x v="0"/>
    <m/>
    <m/>
    <n v="50887"/>
    <m/>
    <m/>
    <m/>
  </r>
  <r>
    <x v="8"/>
    <x v="5"/>
    <s v="인스타그램(블로그)"/>
    <x v="0"/>
    <x v="0"/>
    <x v="0"/>
    <m/>
    <m/>
    <n v="52340"/>
    <m/>
    <m/>
    <m/>
  </r>
  <r>
    <x v="9"/>
    <x v="6"/>
    <s v="인스타그램(블로그)"/>
    <x v="0"/>
    <x v="0"/>
    <x v="0"/>
    <m/>
    <m/>
    <n v="50374"/>
    <m/>
    <m/>
    <m/>
  </r>
  <r>
    <x v="10"/>
    <x v="3"/>
    <s v="인스타그램(블로그)"/>
    <x v="0"/>
    <x v="0"/>
    <x v="0"/>
    <m/>
    <m/>
    <n v="48341"/>
    <m/>
    <m/>
    <m/>
  </r>
  <r>
    <x v="11"/>
    <x v="4"/>
    <s v="인스타그램(블로그)"/>
    <x v="0"/>
    <x v="0"/>
    <x v="0"/>
    <m/>
    <m/>
    <n v="50532"/>
    <m/>
    <m/>
    <m/>
  </r>
  <r>
    <x v="12"/>
    <x v="1"/>
    <s v="인스타그램(블로그)"/>
    <x v="0"/>
    <x v="0"/>
    <x v="0"/>
    <m/>
    <m/>
    <n v="49563"/>
    <m/>
    <m/>
    <m/>
  </r>
  <r>
    <x v="13"/>
    <x v="0"/>
    <s v="인스타그램(블로그)"/>
    <x v="0"/>
    <x v="0"/>
    <x v="0"/>
    <m/>
    <m/>
    <n v="48582"/>
    <m/>
    <m/>
    <m/>
  </r>
  <r>
    <x v="14"/>
    <x v="2"/>
    <s v="인스타그램(블로그)"/>
    <x v="0"/>
    <x v="0"/>
    <x v="0"/>
    <m/>
    <m/>
    <n v="49537"/>
    <m/>
    <m/>
    <m/>
  </r>
  <r>
    <x v="15"/>
    <x v="5"/>
    <s v="인스타그램(블로그)"/>
    <x v="0"/>
    <x v="0"/>
    <x v="0"/>
    <m/>
    <m/>
    <n v="53066"/>
    <m/>
    <m/>
    <m/>
  </r>
  <r>
    <x v="16"/>
    <x v="6"/>
    <s v="인스타그램(블로그)"/>
    <x v="0"/>
    <x v="0"/>
    <x v="0"/>
    <m/>
    <m/>
    <n v="50474"/>
    <m/>
    <m/>
    <m/>
  </r>
  <r>
    <x v="17"/>
    <x v="3"/>
    <s v="인스타그램(블로그)"/>
    <x v="0"/>
    <x v="0"/>
    <x v="0"/>
    <m/>
    <m/>
    <n v="48652"/>
    <m/>
    <m/>
    <m/>
  </r>
  <r>
    <x v="18"/>
    <x v="4"/>
    <s v="인스타그램(블로그)"/>
    <x v="0"/>
    <x v="0"/>
    <x v="0"/>
    <m/>
    <m/>
    <n v="50035"/>
    <m/>
    <m/>
    <m/>
  </r>
  <r>
    <x v="19"/>
    <x v="1"/>
    <s v="인스타그램(블로그)"/>
    <x v="0"/>
    <x v="0"/>
    <x v="0"/>
    <m/>
    <m/>
    <n v="48896"/>
    <m/>
    <m/>
    <m/>
  </r>
  <r>
    <x v="0"/>
    <x v="0"/>
    <s v="인스타그램(블로그)"/>
    <x v="0"/>
    <x v="0"/>
    <x v="0"/>
    <m/>
    <m/>
    <n v="50890"/>
    <m/>
    <m/>
    <m/>
  </r>
  <r>
    <x v="20"/>
    <x v="2"/>
    <s v="인스타그램(블로그)"/>
    <x v="0"/>
    <x v="0"/>
    <x v="0"/>
    <m/>
    <m/>
    <n v="48343"/>
    <m/>
    <m/>
    <m/>
  </r>
  <r>
    <x v="21"/>
    <x v="5"/>
    <s v="인스타그램(블로그)"/>
    <x v="0"/>
    <x v="0"/>
    <x v="0"/>
    <m/>
    <m/>
    <n v="52710"/>
    <m/>
    <m/>
    <m/>
  </r>
  <r>
    <x v="22"/>
    <x v="6"/>
    <s v="인스타그램(블로그)"/>
    <x v="0"/>
    <x v="0"/>
    <x v="0"/>
    <m/>
    <m/>
    <n v="50207"/>
    <m/>
    <m/>
    <m/>
  </r>
  <r>
    <x v="23"/>
    <x v="3"/>
    <s v="인스타그램(블로그)"/>
    <x v="0"/>
    <x v="0"/>
    <x v="0"/>
    <m/>
    <m/>
    <n v="49578"/>
    <m/>
    <m/>
    <m/>
  </r>
  <r>
    <x v="24"/>
    <x v="4"/>
    <s v="인스타그램(블로그)"/>
    <x v="0"/>
    <x v="0"/>
    <x v="0"/>
    <m/>
    <m/>
    <n v="48347"/>
    <m/>
    <m/>
    <m/>
  </r>
  <r>
    <x v="1"/>
    <x v="1"/>
    <s v="인스타그램(블로그)"/>
    <x v="0"/>
    <x v="0"/>
    <x v="0"/>
    <m/>
    <m/>
    <n v="49943"/>
    <m/>
    <m/>
    <m/>
  </r>
  <r>
    <x v="2"/>
    <x v="0"/>
    <s v="인스타그램(블로그)"/>
    <x v="0"/>
    <x v="0"/>
    <x v="0"/>
    <m/>
    <m/>
    <n v="50434"/>
    <m/>
    <m/>
    <m/>
  </r>
  <r>
    <x v="3"/>
    <x v="2"/>
    <s v="인스타그램(전환)"/>
    <x v="0"/>
    <x v="0"/>
    <x v="0"/>
    <m/>
    <m/>
    <n v="802115"/>
    <m/>
    <m/>
    <m/>
  </r>
  <r>
    <x v="32"/>
    <x v="5"/>
    <s v="인스타그램(전환)"/>
    <x v="0"/>
    <x v="0"/>
    <x v="0"/>
    <m/>
    <m/>
    <n v="667446"/>
    <m/>
    <m/>
    <m/>
  </r>
  <r>
    <x v="33"/>
    <x v="6"/>
    <s v="인스타그램(전환)"/>
    <x v="0"/>
    <x v="0"/>
    <x v="0"/>
    <m/>
    <m/>
    <n v="601447"/>
    <m/>
    <m/>
    <m/>
  </r>
  <r>
    <x v="34"/>
    <x v="3"/>
    <s v="인스타그램(전환)"/>
    <x v="0"/>
    <x v="0"/>
    <x v="0"/>
    <m/>
    <m/>
    <n v="693226"/>
    <m/>
    <m/>
    <m/>
  </r>
  <r>
    <x v="35"/>
    <x v="4"/>
    <s v="인스타그램(전환)"/>
    <x v="0"/>
    <x v="0"/>
    <x v="0"/>
    <m/>
    <m/>
    <n v="621868"/>
    <m/>
    <m/>
    <m/>
  </r>
  <r>
    <x v="36"/>
    <x v="1"/>
    <s v="인스타그램(전환)"/>
    <x v="0"/>
    <x v="0"/>
    <x v="0"/>
    <m/>
    <m/>
    <n v="569821"/>
    <m/>
    <m/>
    <m/>
  </r>
  <r>
    <x v="37"/>
    <x v="0"/>
    <s v="인스타그램(전환)"/>
    <x v="0"/>
    <x v="0"/>
    <x v="0"/>
    <m/>
    <m/>
    <n v="578903"/>
    <m/>
    <m/>
    <m/>
  </r>
  <r>
    <x v="38"/>
    <x v="2"/>
    <s v="인스타그램(전환)"/>
    <x v="0"/>
    <x v="0"/>
    <x v="0"/>
    <m/>
    <m/>
    <n v="577486"/>
    <m/>
    <m/>
    <m/>
  </r>
  <r>
    <x v="39"/>
    <x v="5"/>
    <s v="인스타그램(전환)"/>
    <x v="0"/>
    <x v="0"/>
    <x v="0"/>
    <m/>
    <m/>
    <n v="621286"/>
    <m/>
    <m/>
    <m/>
  </r>
  <r>
    <x v="40"/>
    <x v="6"/>
    <s v="인스타그램(전환)"/>
    <x v="0"/>
    <x v="0"/>
    <x v="0"/>
    <m/>
    <m/>
    <n v="601372"/>
    <m/>
    <m/>
    <m/>
  </r>
  <r>
    <x v="41"/>
    <x v="3"/>
    <s v="인스타그램(전환)"/>
    <x v="0"/>
    <x v="0"/>
    <x v="0"/>
    <m/>
    <m/>
    <n v="577770"/>
    <m/>
    <m/>
    <m/>
  </r>
  <r>
    <x v="42"/>
    <x v="4"/>
    <s v="인스타그램(전환)"/>
    <x v="0"/>
    <x v="0"/>
    <x v="0"/>
    <m/>
    <m/>
    <n v="595670"/>
    <m/>
    <m/>
    <m/>
  </r>
  <r>
    <x v="43"/>
    <x v="1"/>
    <s v="인스타그램(전환)"/>
    <x v="0"/>
    <x v="0"/>
    <x v="0"/>
    <m/>
    <m/>
    <n v="608592"/>
    <m/>
    <m/>
    <m/>
  </r>
  <r>
    <x v="44"/>
    <x v="0"/>
    <s v="인스타그램(전환)"/>
    <x v="0"/>
    <x v="0"/>
    <x v="0"/>
    <m/>
    <m/>
    <n v="587517"/>
    <m/>
    <m/>
    <m/>
  </r>
  <r>
    <x v="45"/>
    <x v="2"/>
    <s v="인스타그램(전환)"/>
    <x v="0"/>
    <x v="0"/>
    <x v="0"/>
    <m/>
    <m/>
    <n v="616005"/>
    <m/>
    <m/>
    <m/>
  </r>
  <r>
    <x v="46"/>
    <x v="5"/>
    <s v="인스타그램(전환)"/>
    <x v="0"/>
    <x v="0"/>
    <x v="0"/>
    <m/>
    <m/>
    <n v="455656"/>
    <m/>
    <m/>
    <m/>
  </r>
  <r>
    <x v="47"/>
    <x v="6"/>
    <s v="인스타그램(전환)"/>
    <x v="0"/>
    <x v="0"/>
    <x v="0"/>
    <m/>
    <m/>
    <n v="501264"/>
    <m/>
    <m/>
    <m/>
  </r>
  <r>
    <x v="48"/>
    <x v="3"/>
    <s v="인스타그램(전환)"/>
    <x v="0"/>
    <x v="0"/>
    <x v="0"/>
    <m/>
    <m/>
    <n v="499673"/>
    <m/>
    <m/>
    <m/>
  </r>
  <r>
    <x v="49"/>
    <x v="4"/>
    <s v="인스타그램(전환)"/>
    <x v="0"/>
    <x v="0"/>
    <x v="0"/>
    <m/>
    <m/>
    <n v="482970"/>
    <m/>
    <m/>
    <m/>
  </r>
  <r>
    <x v="50"/>
    <x v="1"/>
    <s v="인스타그램(전환)"/>
    <x v="0"/>
    <x v="0"/>
    <x v="0"/>
    <m/>
    <m/>
    <n v="490600"/>
    <m/>
    <m/>
    <m/>
  </r>
  <r>
    <x v="51"/>
    <x v="0"/>
    <s v="인스타그램(전환)"/>
    <x v="0"/>
    <x v="0"/>
    <x v="0"/>
    <m/>
    <m/>
    <n v="498482"/>
    <m/>
    <m/>
    <m/>
  </r>
  <r>
    <x v="52"/>
    <x v="2"/>
    <s v="인스타그램(전환)"/>
    <x v="0"/>
    <x v="0"/>
    <x v="0"/>
    <m/>
    <m/>
    <n v="497099"/>
    <m/>
    <m/>
    <m/>
  </r>
  <r>
    <x v="53"/>
    <x v="5"/>
    <s v="인스타그램(전환)"/>
    <x v="0"/>
    <x v="0"/>
    <x v="0"/>
    <m/>
    <m/>
    <n v="529912"/>
    <m/>
    <m/>
    <m/>
  </r>
  <r>
    <x v="54"/>
    <x v="6"/>
    <s v="인스타그램(전환)"/>
    <x v="0"/>
    <x v="0"/>
    <x v="0"/>
    <m/>
    <m/>
    <n v="501169"/>
    <m/>
    <m/>
    <m/>
  </r>
  <r>
    <x v="55"/>
    <x v="3"/>
    <s v="인스타그램(전환)"/>
    <x v="0"/>
    <x v="0"/>
    <x v="0"/>
    <m/>
    <m/>
    <n v="480687"/>
    <m/>
    <m/>
    <m/>
  </r>
  <r>
    <x v="56"/>
    <x v="4"/>
    <s v="인스타그램(전환)"/>
    <x v="0"/>
    <x v="0"/>
    <x v="0"/>
    <m/>
    <m/>
    <n v="498963"/>
    <m/>
    <m/>
    <m/>
  </r>
  <r>
    <x v="57"/>
    <x v="1"/>
    <s v="인스타그램(전환)"/>
    <x v="0"/>
    <x v="0"/>
    <x v="0"/>
    <m/>
    <m/>
    <n v="490233"/>
    <m/>
    <m/>
    <m/>
  </r>
  <r>
    <x v="58"/>
    <x v="0"/>
    <s v="인스타그램(전환)"/>
    <x v="0"/>
    <x v="0"/>
    <x v="0"/>
    <m/>
    <m/>
    <n v="488641"/>
    <m/>
    <m/>
    <m/>
  </r>
  <r>
    <x v="59"/>
    <x v="2"/>
    <s v="인스타그램(전환)"/>
    <x v="0"/>
    <x v="0"/>
    <x v="0"/>
    <m/>
    <m/>
    <n v="511305"/>
    <m/>
    <m/>
    <m/>
  </r>
  <r>
    <x v="60"/>
    <x v="5"/>
    <s v="인스타그램(전환)"/>
    <x v="0"/>
    <x v="0"/>
    <x v="0"/>
    <m/>
    <m/>
    <n v="529002"/>
    <m/>
    <m/>
    <m/>
  </r>
  <r>
    <x v="3"/>
    <x v="2"/>
    <s v="인스타그램(랄라블라)"/>
    <x v="0"/>
    <x v="0"/>
    <x v="0"/>
    <m/>
    <m/>
    <n v="52275"/>
    <m/>
    <m/>
    <m/>
  </r>
  <r>
    <x v="32"/>
    <x v="5"/>
    <s v="인스타그램(랄라블라)"/>
    <x v="0"/>
    <x v="0"/>
    <x v="0"/>
    <m/>
    <m/>
    <n v="51893"/>
    <m/>
    <m/>
    <m/>
  </r>
  <r>
    <x v="33"/>
    <x v="6"/>
    <s v="인스타그램(랄라블라)"/>
    <x v="0"/>
    <x v="0"/>
    <x v="0"/>
    <m/>
    <m/>
    <n v="50491"/>
    <m/>
    <m/>
    <m/>
  </r>
  <r>
    <x v="34"/>
    <x v="3"/>
    <s v="인스타그램(랄라블라)"/>
    <x v="0"/>
    <x v="0"/>
    <x v="0"/>
    <m/>
    <m/>
    <n v="12046"/>
    <m/>
    <m/>
    <m/>
  </r>
  <r>
    <x v="35"/>
    <x v="4"/>
    <s v="인스타그램(랄라블라)"/>
    <x v="0"/>
    <x v="0"/>
    <x v="0"/>
    <m/>
    <m/>
    <n v="54874"/>
    <m/>
    <m/>
    <m/>
  </r>
  <r>
    <x v="36"/>
    <x v="1"/>
    <s v="인스타그램(랄라블라)"/>
    <x v="0"/>
    <x v="0"/>
    <x v="0"/>
    <m/>
    <m/>
    <n v="57633"/>
    <m/>
    <m/>
    <m/>
  </r>
  <r>
    <x v="37"/>
    <x v="0"/>
    <s v="인스타그램(랄라블라)"/>
    <x v="0"/>
    <x v="0"/>
    <x v="0"/>
    <m/>
    <m/>
    <n v="57304"/>
    <m/>
    <m/>
    <m/>
  </r>
  <r>
    <x v="38"/>
    <x v="2"/>
    <s v="인스타그램(랄라블라)"/>
    <x v="0"/>
    <x v="0"/>
    <x v="0"/>
    <m/>
    <m/>
    <n v="57666"/>
    <m/>
    <m/>
    <m/>
  </r>
  <r>
    <x v="39"/>
    <x v="5"/>
    <s v="인스타그램(랄라블라)"/>
    <x v="0"/>
    <x v="0"/>
    <x v="0"/>
    <m/>
    <m/>
    <n v="57655"/>
    <m/>
    <m/>
    <m/>
  </r>
  <r>
    <x v="40"/>
    <x v="6"/>
    <s v="인스타그램(랄라블라)"/>
    <x v="0"/>
    <x v="0"/>
    <x v="0"/>
    <m/>
    <m/>
    <n v="50134"/>
    <m/>
    <m/>
    <m/>
  </r>
  <r>
    <x v="41"/>
    <x v="3"/>
    <s v="인스타그램(랄라블라)"/>
    <x v="0"/>
    <x v="0"/>
    <x v="0"/>
    <m/>
    <m/>
    <n v="34293"/>
    <m/>
    <m/>
    <m/>
  </r>
  <r>
    <x v="42"/>
    <x v="4"/>
    <s v="인스타그램(랄라블라)"/>
    <x v="0"/>
    <x v="0"/>
    <x v="0"/>
    <m/>
    <m/>
    <n v="24871"/>
    <m/>
    <m/>
    <m/>
  </r>
  <r>
    <x v="43"/>
    <x v="1"/>
    <s v="인스타그램(랄라블라)"/>
    <x v="0"/>
    <x v="0"/>
    <x v="0"/>
    <m/>
    <m/>
    <n v="23891"/>
    <m/>
    <m/>
    <m/>
  </r>
  <r>
    <x v="44"/>
    <x v="0"/>
    <s v="인스타그램(랄라블라)"/>
    <x v="0"/>
    <x v="0"/>
    <x v="0"/>
    <m/>
    <m/>
    <n v="24721"/>
    <m/>
    <m/>
    <m/>
  </r>
  <r>
    <x v="45"/>
    <x v="2"/>
    <s v="인스타그램(랄라블라)"/>
    <x v="0"/>
    <x v="0"/>
    <x v="0"/>
    <m/>
    <m/>
    <n v="25411"/>
    <m/>
    <m/>
    <m/>
  </r>
  <r>
    <x v="46"/>
    <x v="5"/>
    <s v="인스타그램(랄라블라)"/>
    <x v="0"/>
    <x v="0"/>
    <x v="0"/>
    <m/>
    <m/>
    <n v="25174"/>
    <m/>
    <m/>
    <m/>
  </r>
  <r>
    <x v="47"/>
    <x v="6"/>
    <s v="인스타그램(랄라블라)"/>
    <x v="0"/>
    <x v="0"/>
    <x v="0"/>
    <m/>
    <m/>
    <n v="25041"/>
    <m/>
    <m/>
    <m/>
  </r>
  <r>
    <x v="48"/>
    <x v="3"/>
    <s v="인스타그램(랄라블라)"/>
    <x v="0"/>
    <x v="0"/>
    <x v="0"/>
    <m/>
    <m/>
    <n v="24011"/>
    <m/>
    <m/>
    <m/>
  </r>
  <r>
    <x v="49"/>
    <x v="4"/>
    <s v="인스타그램(랄라블라)"/>
    <x v="0"/>
    <x v="0"/>
    <x v="0"/>
    <m/>
    <m/>
    <n v="25223"/>
    <m/>
    <m/>
    <m/>
  </r>
  <r>
    <x v="50"/>
    <x v="1"/>
    <s v="인스타그램(랄라블라)"/>
    <x v="0"/>
    <x v="0"/>
    <x v="0"/>
    <m/>
    <m/>
    <n v="24434"/>
    <m/>
    <m/>
    <m/>
  </r>
  <r>
    <x v="51"/>
    <x v="0"/>
    <s v="인스타그램(랄라블라)"/>
    <x v="0"/>
    <x v="0"/>
    <x v="0"/>
    <m/>
    <m/>
    <n v="25463"/>
    <m/>
    <m/>
    <m/>
  </r>
  <r>
    <x v="52"/>
    <x v="2"/>
    <s v="인스타그램(랄라블라)"/>
    <x v="0"/>
    <x v="0"/>
    <x v="0"/>
    <m/>
    <m/>
    <n v="25474"/>
    <m/>
    <m/>
    <m/>
  </r>
  <r>
    <x v="53"/>
    <x v="5"/>
    <s v="인스타그램(랄라블라)"/>
    <x v="0"/>
    <x v="0"/>
    <x v="0"/>
    <m/>
    <m/>
    <n v="25354"/>
    <m/>
    <m/>
    <m/>
  </r>
  <r>
    <x v="54"/>
    <x v="6"/>
    <s v="인스타그램(랄라블라)"/>
    <x v="0"/>
    <x v="0"/>
    <x v="0"/>
    <m/>
    <m/>
    <n v="25051"/>
    <m/>
    <m/>
    <m/>
  </r>
  <r>
    <x v="55"/>
    <x v="3"/>
    <s v="인스타그램(랄라블라)"/>
    <x v="0"/>
    <x v="0"/>
    <x v="0"/>
    <m/>
    <m/>
    <n v="24121"/>
    <m/>
    <m/>
    <m/>
  </r>
  <r>
    <x v="56"/>
    <x v="4"/>
    <s v="인스타그램(랄라블라)"/>
    <x v="0"/>
    <x v="0"/>
    <x v="0"/>
    <m/>
    <m/>
    <n v="25156"/>
    <m/>
    <m/>
    <m/>
  </r>
  <r>
    <x v="57"/>
    <x v="1"/>
    <s v="인스타그램(랄라블라)"/>
    <x v="0"/>
    <x v="0"/>
    <x v="0"/>
    <m/>
    <m/>
    <n v="25190"/>
    <m/>
    <m/>
    <m/>
  </r>
  <r>
    <x v="58"/>
    <x v="0"/>
    <s v="인스타그램(랄라블라)"/>
    <x v="0"/>
    <x v="0"/>
    <x v="0"/>
    <m/>
    <m/>
    <n v="24853"/>
    <m/>
    <m/>
    <m/>
  </r>
  <r>
    <x v="59"/>
    <x v="2"/>
    <s v="인스타그램(랄라블라)"/>
    <x v="0"/>
    <x v="0"/>
    <x v="0"/>
    <m/>
    <m/>
    <n v="25392"/>
    <m/>
    <m/>
    <m/>
  </r>
  <r>
    <x v="60"/>
    <x v="5"/>
    <s v="인스타그램(랄라블라)"/>
    <x v="0"/>
    <x v="0"/>
    <x v="0"/>
    <m/>
    <m/>
    <n v="25237"/>
    <m/>
    <m/>
    <m/>
  </r>
  <r>
    <x v="3"/>
    <x v="2"/>
    <s v="페이스북(전환)"/>
    <x v="0"/>
    <x v="0"/>
    <x v="0"/>
    <m/>
    <m/>
    <n v="195181"/>
    <m/>
    <m/>
    <m/>
  </r>
  <r>
    <x v="32"/>
    <x v="5"/>
    <s v="페이스북(전환)"/>
    <x v="0"/>
    <x v="0"/>
    <x v="0"/>
    <m/>
    <m/>
    <n v="122294"/>
    <m/>
    <m/>
    <m/>
  </r>
  <r>
    <x v="3"/>
    <x v="2"/>
    <s v="인스타그램(블로그)"/>
    <x v="0"/>
    <x v="0"/>
    <x v="0"/>
    <m/>
    <m/>
    <n v="50491"/>
    <m/>
    <m/>
    <m/>
  </r>
  <r>
    <x v="32"/>
    <x v="5"/>
    <s v="인스타그램(블로그)"/>
    <x v="0"/>
    <x v="0"/>
    <x v="0"/>
    <m/>
    <m/>
    <n v="51000"/>
    <m/>
    <m/>
    <m/>
  </r>
  <r>
    <x v="33"/>
    <x v="6"/>
    <s v="인스타그램(블로그)"/>
    <x v="0"/>
    <x v="0"/>
    <x v="0"/>
    <m/>
    <m/>
    <n v="50259"/>
    <m/>
    <m/>
    <m/>
  </r>
  <r>
    <x v="34"/>
    <x v="3"/>
    <s v="인스타그램(블로그)"/>
    <x v="0"/>
    <x v="0"/>
    <x v="0"/>
    <m/>
    <m/>
    <n v="48151"/>
    <m/>
    <m/>
    <m/>
  </r>
  <r>
    <x v="35"/>
    <x v="4"/>
    <s v="인스타그램(블로그)"/>
    <x v="0"/>
    <x v="0"/>
    <x v="0"/>
    <m/>
    <m/>
    <n v="50427"/>
    <m/>
    <m/>
    <m/>
  </r>
  <r>
    <x v="36"/>
    <x v="1"/>
    <s v="인스타그램(블로그)"/>
    <x v="0"/>
    <x v="0"/>
    <x v="0"/>
    <m/>
    <m/>
    <n v="49368"/>
    <m/>
    <m/>
    <m/>
  </r>
  <r>
    <x v="37"/>
    <x v="0"/>
    <s v="인스타그램(블로그)"/>
    <x v="0"/>
    <x v="0"/>
    <x v="0"/>
    <m/>
    <m/>
    <n v="50701"/>
    <m/>
    <m/>
    <m/>
  </r>
  <r>
    <x v="38"/>
    <x v="2"/>
    <s v="인스타그램(블로그)"/>
    <x v="0"/>
    <x v="0"/>
    <x v="0"/>
    <m/>
    <m/>
    <n v="48869"/>
    <m/>
    <m/>
    <m/>
  </r>
  <r>
    <x v="39"/>
    <x v="5"/>
    <s v="인스타그램(블로그)"/>
    <x v="0"/>
    <x v="0"/>
    <x v="0"/>
    <m/>
    <m/>
    <n v="52197"/>
    <m/>
    <m/>
    <m/>
  </r>
  <r>
    <x v="40"/>
    <x v="6"/>
    <s v="인스타그램(블로그)"/>
    <x v="0"/>
    <x v="0"/>
    <x v="0"/>
    <m/>
    <m/>
    <n v="50252"/>
    <m/>
    <m/>
    <m/>
  </r>
  <r>
    <x v="41"/>
    <x v="3"/>
    <s v="인스타그램(블로그)"/>
    <x v="0"/>
    <x v="0"/>
    <x v="0"/>
    <m/>
    <m/>
    <n v="48298"/>
    <m/>
    <m/>
    <m/>
  </r>
  <r>
    <x v="42"/>
    <x v="4"/>
    <s v="인스타그램(블로그)"/>
    <x v="0"/>
    <x v="0"/>
    <x v="0"/>
    <m/>
    <m/>
    <n v="50619"/>
    <m/>
    <m/>
    <m/>
  </r>
  <r>
    <x v="43"/>
    <x v="1"/>
    <s v="인스타그램(블로그)"/>
    <x v="0"/>
    <x v="0"/>
    <x v="0"/>
    <m/>
    <m/>
    <n v="50372"/>
    <m/>
    <m/>
    <m/>
  </r>
  <r>
    <x v="44"/>
    <x v="0"/>
    <s v="인스타그램(블로그)"/>
    <x v="0"/>
    <x v="0"/>
    <x v="0"/>
    <m/>
    <m/>
    <n v="49210"/>
    <m/>
    <m/>
    <m/>
  </r>
  <r>
    <x v="45"/>
    <x v="2"/>
    <s v="인스타그램(블로그)"/>
    <x v="0"/>
    <x v="0"/>
    <x v="0"/>
    <m/>
    <m/>
    <n v="50263"/>
    <m/>
    <m/>
    <m/>
  </r>
  <r>
    <x v="46"/>
    <x v="5"/>
    <s v="인스타그램(블로그)"/>
    <x v="0"/>
    <x v="0"/>
    <x v="0"/>
    <m/>
    <m/>
    <n v="50957"/>
    <m/>
    <m/>
    <m/>
  </r>
  <r>
    <x v="47"/>
    <x v="6"/>
    <s v="인스타그램(블로그)"/>
    <x v="0"/>
    <x v="0"/>
    <x v="0"/>
    <m/>
    <m/>
    <n v="50130"/>
    <m/>
    <m/>
    <m/>
  </r>
  <r>
    <x v="48"/>
    <x v="3"/>
    <s v="인스타그램(블로그)"/>
    <x v="0"/>
    <x v="0"/>
    <x v="0"/>
    <m/>
    <m/>
    <n v="48778"/>
    <m/>
    <m/>
    <m/>
  </r>
  <r>
    <x v="49"/>
    <x v="4"/>
    <s v="인스타그램(블로그)"/>
    <x v="0"/>
    <x v="0"/>
    <x v="0"/>
    <m/>
    <m/>
    <n v="48602"/>
    <m/>
    <m/>
    <m/>
  </r>
  <r>
    <x v="50"/>
    <x v="1"/>
    <s v="인스타그램(블로그)"/>
    <x v="0"/>
    <x v="0"/>
    <x v="0"/>
    <m/>
    <m/>
    <n v="49190"/>
    <m/>
    <m/>
    <m/>
  </r>
  <r>
    <x v="51"/>
    <x v="0"/>
    <s v="인스타그램(블로그)"/>
    <x v="0"/>
    <x v="0"/>
    <x v="0"/>
    <m/>
    <m/>
    <n v="50596"/>
    <m/>
    <m/>
    <m/>
  </r>
  <r>
    <x v="52"/>
    <x v="2"/>
    <s v="인스타그램(블로그)"/>
    <x v="0"/>
    <x v="0"/>
    <x v="0"/>
    <m/>
    <m/>
    <n v="50082"/>
    <m/>
    <m/>
    <m/>
  </r>
  <r>
    <x v="53"/>
    <x v="5"/>
    <s v="인스타그램(블로그)"/>
    <x v="0"/>
    <x v="0"/>
    <x v="0"/>
    <m/>
    <m/>
    <n v="52622"/>
    <m/>
    <m/>
    <m/>
  </r>
  <r>
    <x v="54"/>
    <x v="6"/>
    <s v="인스타그램(블로그)"/>
    <x v="0"/>
    <x v="0"/>
    <x v="0"/>
    <m/>
    <m/>
    <n v="50158"/>
    <m/>
    <m/>
    <m/>
  </r>
  <r>
    <x v="55"/>
    <x v="3"/>
    <s v="인스타그램(블로그)"/>
    <x v="0"/>
    <x v="0"/>
    <x v="0"/>
    <m/>
    <m/>
    <n v="48491"/>
    <m/>
    <m/>
    <m/>
  </r>
  <r>
    <x v="56"/>
    <x v="4"/>
    <s v="인스타그램(블로그)"/>
    <x v="0"/>
    <x v="0"/>
    <x v="0"/>
    <m/>
    <m/>
    <n v="49023"/>
    <m/>
    <m/>
    <m/>
  </r>
  <r>
    <x v="57"/>
    <x v="1"/>
    <s v="인스타그램(블로그)"/>
    <x v="0"/>
    <x v="0"/>
    <x v="0"/>
    <m/>
    <m/>
    <n v="49431"/>
    <m/>
    <m/>
    <m/>
  </r>
  <r>
    <x v="58"/>
    <x v="0"/>
    <s v="인스타그램(블로그)"/>
    <x v="0"/>
    <x v="0"/>
    <x v="0"/>
    <m/>
    <m/>
    <n v="48688"/>
    <m/>
    <m/>
    <m/>
  </r>
  <r>
    <x v="59"/>
    <x v="2"/>
    <s v="인스타그램(블로그)"/>
    <x v="0"/>
    <x v="0"/>
    <x v="0"/>
    <m/>
    <m/>
    <n v="51824"/>
    <m/>
    <m/>
    <m/>
  </r>
  <r>
    <x v="60"/>
    <x v="5"/>
    <s v="인스타그램(블로그)"/>
    <x v="0"/>
    <x v="0"/>
    <x v="0"/>
    <m/>
    <m/>
    <n v="52385"/>
    <m/>
    <m/>
    <m/>
  </r>
  <r>
    <x v="3"/>
    <x v="2"/>
    <s v="네이버 쇼핑검색"/>
    <x v="0"/>
    <x v="0"/>
    <x v="0"/>
    <m/>
    <m/>
    <n v="3899.9999999999995"/>
    <m/>
    <m/>
    <m/>
  </r>
  <r>
    <x v="32"/>
    <x v="5"/>
    <s v="네이버 쇼핑검색"/>
    <x v="0"/>
    <x v="0"/>
    <x v="0"/>
    <m/>
    <m/>
    <n v="3109.9999999999995"/>
    <m/>
    <m/>
    <m/>
  </r>
  <r>
    <x v="33"/>
    <x v="6"/>
    <s v="네이버 쇼핑검색"/>
    <x v="0"/>
    <x v="0"/>
    <x v="0"/>
    <m/>
    <m/>
    <n v="4670"/>
    <m/>
    <m/>
    <m/>
  </r>
  <r>
    <x v="34"/>
    <x v="3"/>
    <s v="네이버 쇼핑검색"/>
    <x v="0"/>
    <x v="0"/>
    <x v="0"/>
    <m/>
    <m/>
    <n v="2640"/>
    <m/>
    <m/>
    <m/>
  </r>
  <r>
    <x v="35"/>
    <x v="4"/>
    <s v="네이버 쇼핑검색"/>
    <x v="0"/>
    <x v="0"/>
    <x v="0"/>
    <m/>
    <m/>
    <n v="3989.9999999999995"/>
    <m/>
    <m/>
    <m/>
  </r>
  <r>
    <x v="36"/>
    <x v="1"/>
    <s v="네이버 쇼핑검색"/>
    <x v="0"/>
    <x v="0"/>
    <x v="0"/>
    <m/>
    <m/>
    <n v="4940"/>
    <m/>
    <m/>
    <m/>
  </r>
  <r>
    <x v="37"/>
    <x v="0"/>
    <s v="네이버 쇼핑검색"/>
    <x v="0"/>
    <x v="0"/>
    <x v="0"/>
    <m/>
    <m/>
    <n v="3989.9999999999995"/>
    <m/>
    <m/>
    <m/>
  </r>
  <r>
    <x v="38"/>
    <x v="2"/>
    <s v="네이버 쇼핑검색"/>
    <x v="0"/>
    <x v="0"/>
    <x v="0"/>
    <m/>
    <m/>
    <n v="4550"/>
    <m/>
    <m/>
    <m/>
  </r>
  <r>
    <x v="39"/>
    <x v="5"/>
    <s v="네이버 쇼핑검색"/>
    <x v="0"/>
    <x v="0"/>
    <x v="0"/>
    <m/>
    <m/>
    <n v="4019.9999999999995"/>
    <m/>
    <m/>
    <m/>
  </r>
  <r>
    <x v="40"/>
    <x v="6"/>
    <s v="네이버 쇼핑검색"/>
    <x v="0"/>
    <x v="0"/>
    <x v="0"/>
    <m/>
    <m/>
    <n v="4750"/>
    <m/>
    <m/>
    <m/>
  </r>
  <r>
    <x v="41"/>
    <x v="3"/>
    <s v="네이버 쇼핑검색"/>
    <x v="0"/>
    <x v="0"/>
    <x v="0"/>
    <m/>
    <m/>
    <n v="4560"/>
    <m/>
    <m/>
    <m/>
  </r>
  <r>
    <x v="42"/>
    <x v="4"/>
    <s v="네이버 쇼핑검색"/>
    <x v="0"/>
    <x v="0"/>
    <x v="0"/>
    <m/>
    <m/>
    <n v="12349.999999999998"/>
    <m/>
    <m/>
    <m/>
  </r>
  <r>
    <x v="43"/>
    <x v="1"/>
    <s v="네이버 쇼핑검색"/>
    <x v="0"/>
    <x v="0"/>
    <x v="0"/>
    <m/>
    <m/>
    <n v="6509.9999999999991"/>
    <m/>
    <m/>
    <m/>
  </r>
  <r>
    <x v="44"/>
    <x v="0"/>
    <s v="네이버 쇼핑검색"/>
    <x v="0"/>
    <x v="0"/>
    <x v="0"/>
    <m/>
    <m/>
    <n v="4990"/>
    <m/>
    <m/>
    <m/>
  </r>
  <r>
    <x v="45"/>
    <x v="2"/>
    <s v="네이버 쇼핑검색"/>
    <x v="0"/>
    <x v="0"/>
    <x v="0"/>
    <m/>
    <m/>
    <n v="5400"/>
    <m/>
    <m/>
    <m/>
  </r>
  <r>
    <x v="46"/>
    <x v="5"/>
    <s v="네이버 쇼핑검색"/>
    <x v="0"/>
    <x v="0"/>
    <x v="0"/>
    <m/>
    <m/>
    <n v="4600"/>
    <m/>
    <m/>
    <m/>
  </r>
  <r>
    <x v="47"/>
    <x v="6"/>
    <s v="네이버 쇼핑검색"/>
    <x v="0"/>
    <x v="0"/>
    <x v="0"/>
    <m/>
    <m/>
    <n v="6199.9999999999991"/>
    <m/>
    <m/>
    <m/>
  </r>
  <r>
    <x v="48"/>
    <x v="3"/>
    <s v="네이버 쇼핑검색"/>
    <x v="0"/>
    <x v="0"/>
    <x v="0"/>
    <m/>
    <m/>
    <n v="3979.9999999999995"/>
    <m/>
    <m/>
    <m/>
  </r>
  <r>
    <x v="49"/>
    <x v="4"/>
    <s v="네이버 쇼핑검색"/>
    <x v="0"/>
    <x v="0"/>
    <x v="0"/>
    <m/>
    <m/>
    <n v="8800"/>
    <m/>
    <m/>
    <m/>
  </r>
  <r>
    <x v="50"/>
    <x v="1"/>
    <s v="네이버 쇼핑검색"/>
    <x v="0"/>
    <x v="0"/>
    <x v="0"/>
    <m/>
    <m/>
    <n v="5799.9999999999991"/>
    <m/>
    <m/>
    <m/>
  </r>
  <r>
    <x v="51"/>
    <x v="0"/>
    <s v="네이버 쇼핑검색"/>
    <x v="0"/>
    <x v="0"/>
    <x v="0"/>
    <m/>
    <m/>
    <n v="5590"/>
    <m/>
    <m/>
    <m/>
  </r>
  <r>
    <x v="52"/>
    <x v="2"/>
    <s v="네이버 쇼핑검색"/>
    <x v="0"/>
    <x v="0"/>
    <x v="0"/>
    <m/>
    <m/>
    <n v="5350"/>
    <m/>
    <m/>
    <m/>
  </r>
  <r>
    <x v="53"/>
    <x v="5"/>
    <s v="네이버 쇼핑검색"/>
    <x v="0"/>
    <x v="0"/>
    <x v="0"/>
    <m/>
    <m/>
    <n v="5200"/>
    <m/>
    <m/>
    <m/>
  </r>
  <r>
    <x v="54"/>
    <x v="6"/>
    <s v="네이버 쇼핑검색"/>
    <x v="0"/>
    <x v="0"/>
    <x v="0"/>
    <m/>
    <m/>
    <n v="6799.9999999999991"/>
    <m/>
    <m/>
    <m/>
  </r>
  <r>
    <x v="55"/>
    <x v="3"/>
    <s v="네이버 쇼핑검색"/>
    <x v="0"/>
    <x v="0"/>
    <x v="0"/>
    <m/>
    <m/>
    <n v="6199.9999999999991"/>
    <m/>
    <m/>
    <m/>
  </r>
  <r>
    <x v="56"/>
    <x v="4"/>
    <s v="네이버 쇼핑검색"/>
    <x v="0"/>
    <x v="0"/>
    <x v="0"/>
    <m/>
    <m/>
    <n v="5350"/>
    <m/>
    <m/>
    <m/>
  </r>
  <r>
    <x v="57"/>
    <x v="1"/>
    <s v="네이버 쇼핑검색"/>
    <x v="0"/>
    <x v="0"/>
    <x v="0"/>
    <m/>
    <m/>
    <n v="3599.9999999999995"/>
    <m/>
    <m/>
    <m/>
  </r>
  <r>
    <x v="58"/>
    <x v="0"/>
    <s v="네이버 쇼핑검색"/>
    <x v="0"/>
    <x v="0"/>
    <x v="0"/>
    <m/>
    <m/>
    <n v="3389.9999999999995"/>
    <m/>
    <m/>
    <m/>
  </r>
  <r>
    <x v="59"/>
    <x v="2"/>
    <s v="네이버 쇼핑검색"/>
    <x v="0"/>
    <x v="0"/>
    <x v="0"/>
    <m/>
    <m/>
    <n v="4550"/>
    <m/>
    <m/>
    <m/>
  </r>
  <r>
    <x v="60"/>
    <x v="5"/>
    <s v="네이버 쇼핑검색"/>
    <x v="0"/>
    <x v="0"/>
    <x v="0"/>
    <m/>
    <m/>
    <n v="3599.9999999999995"/>
    <m/>
    <m/>
    <m/>
  </r>
  <r>
    <x v="3"/>
    <x v="2"/>
    <s v="네이버 브랜드검색"/>
    <x v="0"/>
    <x v="0"/>
    <x v="0"/>
    <m/>
    <m/>
    <n v="20000"/>
    <m/>
    <m/>
    <m/>
  </r>
  <r>
    <x v="32"/>
    <x v="5"/>
    <s v="네이버 브랜드검색"/>
    <x v="0"/>
    <x v="0"/>
    <x v="0"/>
    <m/>
    <m/>
    <n v="20000"/>
    <m/>
    <m/>
    <m/>
  </r>
  <r>
    <x v="33"/>
    <x v="6"/>
    <s v="네이버 브랜드검색"/>
    <x v="0"/>
    <x v="0"/>
    <x v="0"/>
    <m/>
    <m/>
    <n v="20000"/>
    <m/>
    <m/>
    <m/>
  </r>
  <r>
    <x v="34"/>
    <x v="3"/>
    <s v="네이버 브랜드검색"/>
    <x v="0"/>
    <x v="0"/>
    <x v="0"/>
    <m/>
    <m/>
    <n v="20000"/>
    <m/>
    <m/>
    <m/>
  </r>
  <r>
    <x v="35"/>
    <x v="4"/>
    <s v="네이버 브랜드검색"/>
    <x v="0"/>
    <x v="0"/>
    <x v="0"/>
    <m/>
    <m/>
    <n v="20000"/>
    <m/>
    <m/>
    <m/>
  </r>
  <r>
    <x v="36"/>
    <x v="1"/>
    <s v="네이버 브랜드검색"/>
    <x v="0"/>
    <x v="0"/>
    <x v="0"/>
    <m/>
    <m/>
    <n v="20000"/>
    <m/>
    <m/>
    <m/>
  </r>
  <r>
    <x v="37"/>
    <x v="0"/>
    <s v="네이버 브랜드검색"/>
    <x v="0"/>
    <x v="0"/>
    <x v="0"/>
    <m/>
    <m/>
    <n v="20000"/>
    <m/>
    <m/>
    <m/>
  </r>
  <r>
    <x v="38"/>
    <x v="2"/>
    <s v="네이버 브랜드검색"/>
    <x v="0"/>
    <x v="0"/>
    <x v="0"/>
    <m/>
    <m/>
    <n v="20000"/>
    <m/>
    <m/>
    <m/>
  </r>
  <r>
    <x v="39"/>
    <x v="5"/>
    <s v="네이버 브랜드검색"/>
    <x v="0"/>
    <x v="0"/>
    <x v="0"/>
    <m/>
    <m/>
    <n v="20000"/>
    <m/>
    <m/>
    <m/>
  </r>
  <r>
    <x v="40"/>
    <x v="6"/>
    <s v="네이버 브랜드검색"/>
    <x v="0"/>
    <x v="0"/>
    <x v="0"/>
    <m/>
    <m/>
    <n v="20000"/>
    <m/>
    <m/>
    <m/>
  </r>
  <r>
    <x v="41"/>
    <x v="3"/>
    <s v="네이버 브랜드검색"/>
    <x v="0"/>
    <x v="0"/>
    <x v="0"/>
    <m/>
    <m/>
    <n v="20000"/>
    <m/>
    <m/>
    <m/>
  </r>
  <r>
    <x v="42"/>
    <x v="4"/>
    <s v="네이버 브랜드검색"/>
    <x v="0"/>
    <x v="0"/>
    <x v="0"/>
    <m/>
    <m/>
    <n v="20000"/>
    <m/>
    <m/>
    <m/>
  </r>
  <r>
    <x v="43"/>
    <x v="1"/>
    <s v="네이버 브랜드검색"/>
    <x v="0"/>
    <x v="0"/>
    <x v="0"/>
    <m/>
    <m/>
    <n v="20000"/>
    <m/>
    <m/>
    <m/>
  </r>
  <r>
    <x v="44"/>
    <x v="0"/>
    <s v="네이버 브랜드검색"/>
    <x v="0"/>
    <x v="0"/>
    <x v="0"/>
    <m/>
    <m/>
    <n v="20000"/>
    <m/>
    <m/>
    <m/>
  </r>
  <r>
    <x v="45"/>
    <x v="2"/>
    <s v="네이버 브랜드검색"/>
    <x v="0"/>
    <x v="0"/>
    <x v="0"/>
    <m/>
    <m/>
    <n v="20000"/>
    <m/>
    <m/>
    <m/>
  </r>
  <r>
    <x v="46"/>
    <x v="5"/>
    <s v="네이버 브랜드검색"/>
    <x v="0"/>
    <x v="0"/>
    <x v="0"/>
    <m/>
    <m/>
    <n v="20000"/>
    <m/>
    <m/>
    <m/>
  </r>
  <r>
    <x v="47"/>
    <x v="6"/>
    <s v="네이버 브랜드검색"/>
    <x v="0"/>
    <x v="0"/>
    <x v="0"/>
    <m/>
    <m/>
    <n v="20000"/>
    <m/>
    <m/>
    <m/>
  </r>
  <r>
    <x v="48"/>
    <x v="3"/>
    <s v="네이버 브랜드검색"/>
    <x v="0"/>
    <x v="0"/>
    <x v="0"/>
    <m/>
    <m/>
    <n v="20000"/>
    <m/>
    <m/>
    <m/>
  </r>
  <r>
    <x v="49"/>
    <x v="4"/>
    <s v="네이버 브랜드검색"/>
    <x v="0"/>
    <x v="0"/>
    <x v="0"/>
    <m/>
    <m/>
    <n v="20000"/>
    <m/>
    <m/>
    <m/>
  </r>
  <r>
    <x v="50"/>
    <x v="1"/>
    <s v="네이버 브랜드검색"/>
    <x v="0"/>
    <x v="0"/>
    <x v="0"/>
    <m/>
    <m/>
    <n v="20000"/>
    <m/>
    <m/>
    <m/>
  </r>
  <r>
    <x v="51"/>
    <x v="0"/>
    <s v="네이버 브랜드검색"/>
    <x v="0"/>
    <x v="0"/>
    <x v="0"/>
    <m/>
    <m/>
    <n v="20000"/>
    <m/>
    <m/>
    <m/>
  </r>
  <r>
    <x v="52"/>
    <x v="2"/>
    <s v="네이버 브랜드검색"/>
    <x v="0"/>
    <x v="0"/>
    <x v="0"/>
    <m/>
    <m/>
    <n v="20000"/>
    <m/>
    <m/>
    <m/>
  </r>
  <r>
    <x v="53"/>
    <x v="5"/>
    <s v="네이버 브랜드검색"/>
    <x v="0"/>
    <x v="0"/>
    <x v="0"/>
    <m/>
    <m/>
    <n v="20000"/>
    <m/>
    <m/>
    <m/>
  </r>
  <r>
    <x v="54"/>
    <x v="6"/>
    <s v="네이버 브랜드검색"/>
    <x v="0"/>
    <x v="0"/>
    <x v="0"/>
    <m/>
    <m/>
    <n v="20000"/>
    <m/>
    <m/>
    <m/>
  </r>
  <r>
    <x v="55"/>
    <x v="3"/>
    <s v="네이버 브랜드검색"/>
    <x v="0"/>
    <x v="0"/>
    <x v="0"/>
    <m/>
    <m/>
    <n v="20000"/>
    <m/>
    <m/>
    <m/>
  </r>
  <r>
    <x v="56"/>
    <x v="4"/>
    <s v="네이버 브랜드검색"/>
    <x v="0"/>
    <x v="0"/>
    <x v="0"/>
    <m/>
    <m/>
    <n v="20000"/>
    <m/>
    <m/>
    <m/>
  </r>
  <r>
    <x v="57"/>
    <x v="1"/>
    <s v="네이버 브랜드검색"/>
    <x v="0"/>
    <x v="0"/>
    <x v="0"/>
    <m/>
    <m/>
    <n v="20000"/>
    <m/>
    <m/>
    <m/>
  </r>
  <r>
    <x v="58"/>
    <x v="0"/>
    <s v="네이버 브랜드검색"/>
    <x v="0"/>
    <x v="0"/>
    <x v="0"/>
    <m/>
    <m/>
    <n v="20000"/>
    <m/>
    <m/>
    <m/>
  </r>
  <r>
    <x v="59"/>
    <x v="2"/>
    <s v="네이버 브랜드검색"/>
    <x v="0"/>
    <x v="0"/>
    <x v="0"/>
    <m/>
    <m/>
    <n v="20000"/>
    <m/>
    <m/>
    <m/>
  </r>
  <r>
    <x v="60"/>
    <x v="5"/>
    <s v="네이버 브랜드검색"/>
    <x v="0"/>
    <x v="0"/>
    <x v="0"/>
    <m/>
    <m/>
    <n v="20000"/>
    <m/>
    <m/>
    <m/>
  </r>
  <r>
    <x v="44"/>
    <x v="0"/>
    <s v="네이버 무상캐시"/>
    <x v="0"/>
    <x v="0"/>
    <x v="0"/>
    <m/>
    <m/>
    <n v="-2400"/>
    <m/>
    <m/>
    <m/>
  </r>
  <r>
    <x v="45"/>
    <x v="2"/>
    <s v="네이버 무상캐시"/>
    <x v="0"/>
    <x v="0"/>
    <x v="0"/>
    <m/>
    <m/>
    <n v="-4260"/>
    <m/>
    <m/>
    <m/>
  </r>
  <r>
    <x v="31"/>
    <x v="0"/>
    <s v="유튜브(지안씨_일반)"/>
    <x v="0"/>
    <x v="0"/>
    <x v="0"/>
    <m/>
    <m/>
    <n v="2500000"/>
    <m/>
    <m/>
    <m/>
  </r>
  <r>
    <x v="8"/>
    <x v="5"/>
    <s v="네이버(어성초토너)"/>
    <x v="0"/>
    <x v="0"/>
    <x v="0"/>
    <m/>
    <m/>
    <n v="1000000"/>
    <m/>
    <m/>
    <m/>
  </r>
  <r>
    <x v="35"/>
    <x v="4"/>
    <s v="유튜브(챙잇_브랜디드)"/>
    <x v="0"/>
    <x v="0"/>
    <x v="0"/>
    <m/>
    <m/>
    <n v="6000000"/>
    <m/>
    <m/>
    <m/>
  </r>
  <r>
    <x v="37"/>
    <x v="0"/>
    <s v="유튜브(단미_반기획)"/>
    <x v="0"/>
    <x v="0"/>
    <x v="0"/>
    <m/>
    <m/>
    <n v="4500000"/>
    <m/>
    <m/>
    <m/>
  </r>
  <r>
    <x v="41"/>
    <x v="3"/>
    <s v="커뮤니티(쭉빵카페)"/>
    <x v="0"/>
    <x v="0"/>
    <x v="0"/>
    <m/>
    <m/>
    <n v="1500000"/>
    <m/>
    <m/>
    <m/>
  </r>
  <r>
    <x v="61"/>
    <x v="6"/>
    <s v="인스타그램(랄라블라)"/>
    <x v="0"/>
    <x v="0"/>
    <x v="0"/>
    <m/>
    <m/>
    <n v="25050"/>
    <m/>
    <m/>
    <m/>
  </r>
  <r>
    <x v="61"/>
    <x v="6"/>
    <s v="인스타그램(블로그)"/>
    <x v="0"/>
    <x v="0"/>
    <x v="0"/>
    <m/>
    <m/>
    <n v="50064"/>
    <m/>
    <m/>
    <m/>
  </r>
  <r>
    <x v="61"/>
    <x v="6"/>
    <s v="인스타그램(전환)"/>
    <x v="0"/>
    <x v="0"/>
    <x v="0"/>
    <m/>
    <m/>
    <n v="501023"/>
    <m/>
    <m/>
    <m/>
  </r>
  <r>
    <x v="61"/>
    <x v="6"/>
    <s v="네이버 브랜드검색"/>
    <x v="0"/>
    <x v="0"/>
    <x v="0"/>
    <m/>
    <m/>
    <n v="20000"/>
    <m/>
    <m/>
    <m/>
  </r>
  <r>
    <x v="61"/>
    <x v="6"/>
    <s v="네이버 쇼핑검색"/>
    <x v="0"/>
    <x v="0"/>
    <x v="0"/>
    <m/>
    <m/>
    <n v="6599.9999999999991"/>
    <m/>
    <m/>
    <m/>
  </r>
  <r>
    <x v="62"/>
    <x v="3"/>
    <s v="인스타그램(랄라블라)"/>
    <x v="0"/>
    <x v="0"/>
    <x v="0"/>
    <m/>
    <m/>
    <n v="23962"/>
    <m/>
    <m/>
    <m/>
  </r>
  <r>
    <x v="62"/>
    <x v="3"/>
    <s v="인스타그램(블로그)"/>
    <x v="0"/>
    <x v="0"/>
    <x v="0"/>
    <m/>
    <m/>
    <n v="48392"/>
    <m/>
    <m/>
    <m/>
  </r>
  <r>
    <x v="62"/>
    <x v="3"/>
    <s v="인스타그램(전환)"/>
    <x v="0"/>
    <x v="0"/>
    <x v="0"/>
    <m/>
    <m/>
    <n v="483331"/>
    <m/>
    <m/>
    <m/>
  </r>
  <r>
    <x v="62"/>
    <x v="3"/>
    <s v="네이버 브랜드검색"/>
    <x v="0"/>
    <x v="0"/>
    <x v="0"/>
    <m/>
    <m/>
    <n v="20000"/>
    <m/>
    <m/>
    <m/>
  </r>
  <r>
    <x v="62"/>
    <x v="3"/>
    <s v="네이버 쇼핑검색"/>
    <x v="0"/>
    <x v="0"/>
    <x v="0"/>
    <m/>
    <m/>
    <n v="4360"/>
    <m/>
    <m/>
    <m/>
  </r>
  <r>
    <x v="63"/>
    <x v="4"/>
    <s v="인스타그램(랄라블라)"/>
    <x v="0"/>
    <x v="0"/>
    <x v="0"/>
    <m/>
    <m/>
    <n v="25278"/>
    <m/>
    <m/>
    <m/>
  </r>
  <r>
    <x v="63"/>
    <x v="4"/>
    <s v="인스타그램(블로그)"/>
    <x v="0"/>
    <x v="0"/>
    <x v="0"/>
    <m/>
    <m/>
    <n v="50330"/>
    <m/>
    <m/>
    <m/>
  </r>
  <r>
    <x v="63"/>
    <x v="4"/>
    <s v="인스타그램(전환)"/>
    <x v="0"/>
    <x v="0"/>
    <x v="0"/>
    <m/>
    <m/>
    <n v="499445"/>
    <m/>
    <m/>
    <m/>
  </r>
  <r>
    <x v="63"/>
    <x v="4"/>
    <s v="네이버 브랜드검색"/>
    <x v="0"/>
    <x v="0"/>
    <x v="0"/>
    <m/>
    <m/>
    <n v="20000"/>
    <m/>
    <m/>
    <m/>
  </r>
  <r>
    <x v="63"/>
    <x v="4"/>
    <s v="네이버 쇼핑검색"/>
    <x v="0"/>
    <x v="0"/>
    <x v="0"/>
    <m/>
    <m/>
    <n v="216363.63636363635"/>
    <m/>
    <m/>
    <m/>
  </r>
  <r>
    <x v="64"/>
    <x v="1"/>
    <s v="인스타그램(랄라블라)"/>
    <x v="0"/>
    <x v="0"/>
    <x v="0"/>
    <m/>
    <m/>
    <n v="25144"/>
    <m/>
    <m/>
    <m/>
  </r>
  <r>
    <x v="64"/>
    <x v="1"/>
    <s v="인스타그램(블로그)"/>
    <x v="0"/>
    <x v="0"/>
    <x v="0"/>
    <m/>
    <m/>
    <n v="48615"/>
    <m/>
    <m/>
    <m/>
  </r>
  <r>
    <x v="64"/>
    <x v="1"/>
    <s v="인스타그램(전환)"/>
    <x v="0"/>
    <x v="0"/>
    <x v="0"/>
    <m/>
    <m/>
    <n v="484160"/>
    <m/>
    <m/>
    <m/>
  </r>
  <r>
    <x v="64"/>
    <x v="1"/>
    <s v="네이버 브랜드검색"/>
    <x v="0"/>
    <x v="0"/>
    <x v="0"/>
    <m/>
    <m/>
    <n v="20000"/>
    <m/>
    <m/>
    <m/>
  </r>
  <r>
    <x v="64"/>
    <x v="1"/>
    <s v="네이버 쇼핑검색"/>
    <x v="0"/>
    <x v="0"/>
    <x v="0"/>
    <m/>
    <m/>
    <n v="5600"/>
    <m/>
    <m/>
    <m/>
  </r>
  <r>
    <x v="65"/>
    <x v="0"/>
    <s v="인스타그램(랄라블라)"/>
    <x v="0"/>
    <x v="0"/>
    <x v="0"/>
    <m/>
    <m/>
    <n v="24640"/>
    <m/>
    <m/>
    <m/>
  </r>
  <r>
    <x v="65"/>
    <x v="0"/>
    <s v="인스타그램(블로그)"/>
    <x v="0"/>
    <x v="0"/>
    <x v="0"/>
    <m/>
    <m/>
    <n v="50478"/>
    <m/>
    <m/>
    <m/>
  </r>
  <r>
    <x v="65"/>
    <x v="0"/>
    <s v="인스타그램(전환)"/>
    <x v="0"/>
    <x v="0"/>
    <x v="0"/>
    <m/>
    <m/>
    <n v="497363"/>
    <m/>
    <m/>
    <m/>
  </r>
  <r>
    <x v="65"/>
    <x v="0"/>
    <s v="네이버 브랜드검색"/>
    <x v="0"/>
    <x v="0"/>
    <x v="0"/>
    <m/>
    <m/>
    <n v="20000"/>
    <m/>
    <m/>
    <m/>
  </r>
  <r>
    <x v="65"/>
    <x v="0"/>
    <s v="네이버 쇼핑검색"/>
    <x v="0"/>
    <x v="0"/>
    <x v="0"/>
    <m/>
    <m/>
    <n v="4980"/>
    <m/>
    <m/>
    <m/>
  </r>
  <r>
    <x v="66"/>
    <x v="2"/>
    <s v="인스타그램(랄라블라)"/>
    <x v="0"/>
    <x v="0"/>
    <x v="0"/>
    <m/>
    <m/>
    <n v="25591"/>
    <m/>
    <m/>
    <m/>
  </r>
  <r>
    <x v="66"/>
    <x v="2"/>
    <s v="인스타그램(블로그)"/>
    <x v="0"/>
    <x v="0"/>
    <x v="0"/>
    <m/>
    <m/>
    <n v="49603"/>
    <m/>
    <m/>
    <m/>
  </r>
  <r>
    <x v="66"/>
    <x v="2"/>
    <s v="인스타그램(전환)"/>
    <x v="0"/>
    <x v="0"/>
    <x v="0"/>
    <m/>
    <m/>
    <n v="498941"/>
    <m/>
    <m/>
    <m/>
  </r>
  <r>
    <x v="66"/>
    <x v="2"/>
    <s v="네이버 브랜드검색"/>
    <x v="0"/>
    <x v="0"/>
    <x v="0"/>
    <m/>
    <m/>
    <n v="20000"/>
    <m/>
    <m/>
    <m/>
  </r>
  <r>
    <x v="66"/>
    <x v="2"/>
    <s v="네이버 쇼핑검색"/>
    <x v="0"/>
    <x v="0"/>
    <x v="0"/>
    <m/>
    <m/>
    <n v="5200"/>
    <m/>
    <m/>
    <m/>
  </r>
  <r>
    <x v="67"/>
    <x v="5"/>
    <s v="인스타그램(랄라블라)"/>
    <x v="0"/>
    <x v="0"/>
    <x v="0"/>
    <m/>
    <m/>
    <n v="25335"/>
    <m/>
    <m/>
    <m/>
  </r>
  <r>
    <x v="67"/>
    <x v="5"/>
    <s v="인스타그램(블로그)"/>
    <x v="0"/>
    <x v="0"/>
    <x v="0"/>
    <m/>
    <m/>
    <n v="52518"/>
    <m/>
    <m/>
    <m/>
  </r>
  <r>
    <x v="67"/>
    <x v="5"/>
    <s v="인스타그램(전환)"/>
    <x v="0"/>
    <x v="0"/>
    <x v="0"/>
    <m/>
    <m/>
    <n v="535722"/>
    <m/>
    <m/>
    <m/>
  </r>
  <r>
    <x v="67"/>
    <x v="5"/>
    <s v="네이버 브랜드검색"/>
    <x v="0"/>
    <x v="0"/>
    <x v="0"/>
    <m/>
    <m/>
    <n v="20000"/>
    <m/>
    <m/>
    <m/>
  </r>
  <r>
    <x v="67"/>
    <x v="5"/>
    <s v="네이버 쇼핑검색"/>
    <x v="0"/>
    <x v="0"/>
    <x v="0"/>
    <m/>
    <m/>
    <n v="4200"/>
    <m/>
    <m/>
    <m/>
  </r>
  <r>
    <x v="68"/>
    <x v="6"/>
    <s v="인스타그램(랄라블라)"/>
    <x v="0"/>
    <x v="0"/>
    <x v="0"/>
    <m/>
    <m/>
    <n v="25053"/>
    <m/>
    <m/>
    <m/>
  </r>
  <r>
    <x v="68"/>
    <x v="6"/>
    <s v="인스타그램(블로그)"/>
    <x v="0"/>
    <x v="0"/>
    <x v="0"/>
    <m/>
    <m/>
    <n v="50474"/>
    <m/>
    <m/>
    <m/>
  </r>
  <r>
    <x v="68"/>
    <x v="6"/>
    <s v="인스타그램(전환)"/>
    <x v="0"/>
    <x v="0"/>
    <x v="0"/>
    <m/>
    <m/>
    <n v="501350"/>
    <m/>
    <m/>
    <m/>
  </r>
  <r>
    <x v="68"/>
    <x v="6"/>
    <s v="네이버 브랜드검색"/>
    <x v="0"/>
    <x v="0"/>
    <x v="0"/>
    <m/>
    <m/>
    <n v="20000"/>
    <m/>
    <m/>
    <m/>
  </r>
  <r>
    <x v="68"/>
    <x v="6"/>
    <s v="네이버 쇼핑검색"/>
    <x v="0"/>
    <x v="0"/>
    <x v="0"/>
    <m/>
    <m/>
    <n v="5799.9999999999991"/>
    <m/>
    <m/>
    <m/>
  </r>
  <r>
    <x v="69"/>
    <x v="3"/>
    <s v="인스타그램(랄라블라)"/>
    <x v="0"/>
    <x v="0"/>
    <x v="0"/>
    <m/>
    <m/>
    <n v="24046"/>
    <m/>
    <m/>
    <m/>
  </r>
  <r>
    <x v="69"/>
    <x v="3"/>
    <s v="인스타그램(블로그)"/>
    <x v="0"/>
    <x v="0"/>
    <x v="0"/>
    <m/>
    <m/>
    <n v="49038"/>
    <m/>
    <m/>
    <m/>
  </r>
  <r>
    <x v="69"/>
    <x v="3"/>
    <s v="인스타그램(전환)"/>
    <x v="0"/>
    <x v="0"/>
    <x v="0"/>
    <m/>
    <m/>
    <n v="488953"/>
    <m/>
    <m/>
    <m/>
  </r>
  <r>
    <x v="69"/>
    <x v="3"/>
    <s v="네이버 브랜드검색"/>
    <x v="0"/>
    <x v="0"/>
    <x v="0"/>
    <m/>
    <m/>
    <n v="20000"/>
    <m/>
    <m/>
    <m/>
  </r>
  <r>
    <x v="69"/>
    <x v="3"/>
    <s v="네이버 쇼핑검색"/>
    <x v="0"/>
    <x v="0"/>
    <x v="0"/>
    <m/>
    <m/>
    <n v="5000"/>
    <m/>
    <m/>
    <m/>
  </r>
  <r>
    <x v="70"/>
    <x v="4"/>
    <s v="인스타그램(랄라블라)"/>
    <x v="0"/>
    <x v="0"/>
    <x v="0"/>
    <m/>
    <m/>
    <n v="25294"/>
    <m/>
    <m/>
    <m/>
  </r>
  <r>
    <x v="70"/>
    <x v="4"/>
    <s v="인스타그램(블로그)"/>
    <x v="0"/>
    <x v="0"/>
    <x v="0"/>
    <m/>
    <m/>
    <n v="48642"/>
    <m/>
    <m/>
    <m/>
  </r>
  <r>
    <x v="70"/>
    <x v="4"/>
    <s v="인스타그램(전환)"/>
    <x v="0"/>
    <x v="0"/>
    <x v="0"/>
    <m/>
    <m/>
    <n v="492391"/>
    <m/>
    <m/>
    <m/>
  </r>
  <r>
    <x v="70"/>
    <x v="4"/>
    <s v="네이버 브랜드검색"/>
    <x v="0"/>
    <x v="0"/>
    <x v="0"/>
    <m/>
    <m/>
    <n v="20000"/>
    <m/>
    <m/>
    <m/>
  </r>
  <r>
    <x v="70"/>
    <x v="4"/>
    <s v="네이버 쇼핑검색"/>
    <x v="0"/>
    <x v="0"/>
    <x v="0"/>
    <m/>
    <m/>
    <n v="7199.9999999999991"/>
    <m/>
    <m/>
    <m/>
  </r>
  <r>
    <x v="71"/>
    <x v="1"/>
    <s v="인스타그램(랄라블라)"/>
    <x v="0"/>
    <x v="0"/>
    <x v="0"/>
    <m/>
    <m/>
    <n v="25143"/>
    <m/>
    <m/>
    <m/>
  </r>
  <r>
    <x v="71"/>
    <x v="1"/>
    <s v="인스타그램(블로그)"/>
    <x v="0"/>
    <x v="0"/>
    <x v="0"/>
    <m/>
    <m/>
    <n v="50353"/>
    <m/>
    <m/>
    <m/>
  </r>
  <r>
    <x v="71"/>
    <x v="1"/>
    <s v="인스타그램(전환)"/>
    <x v="0"/>
    <x v="0"/>
    <x v="0"/>
    <m/>
    <m/>
    <n v="501665"/>
    <m/>
    <m/>
    <m/>
  </r>
  <r>
    <x v="71"/>
    <x v="1"/>
    <s v="네이버 브랜드검색"/>
    <x v="0"/>
    <x v="0"/>
    <x v="0"/>
    <m/>
    <m/>
    <n v="20000"/>
    <m/>
    <m/>
    <m/>
  </r>
  <r>
    <x v="71"/>
    <x v="1"/>
    <s v="네이버 쇼핑검색"/>
    <x v="0"/>
    <x v="0"/>
    <x v="0"/>
    <m/>
    <m/>
    <n v="5200"/>
    <m/>
    <m/>
    <m/>
  </r>
  <r>
    <x v="72"/>
    <x v="0"/>
    <s v="인스타그램(랄라블라)"/>
    <x v="0"/>
    <x v="0"/>
    <x v="0"/>
    <m/>
    <m/>
    <n v="24502"/>
    <m/>
    <m/>
    <m/>
  </r>
  <r>
    <x v="72"/>
    <x v="0"/>
    <s v="인스타그램(블로그)"/>
    <x v="0"/>
    <x v="0"/>
    <x v="0"/>
    <m/>
    <m/>
    <n v="49344"/>
    <m/>
    <m/>
    <m/>
  </r>
  <r>
    <x v="72"/>
    <x v="0"/>
    <s v="인스타그램(전환)"/>
    <x v="0"/>
    <x v="0"/>
    <x v="0"/>
    <m/>
    <m/>
    <n v="535379"/>
    <m/>
    <m/>
    <m/>
  </r>
  <r>
    <x v="72"/>
    <x v="0"/>
    <s v="네이버 브랜드검색"/>
    <x v="0"/>
    <x v="0"/>
    <x v="0"/>
    <m/>
    <m/>
    <n v="20000"/>
    <m/>
    <m/>
    <m/>
  </r>
  <r>
    <x v="72"/>
    <x v="0"/>
    <s v="네이버 쇼핑검색"/>
    <x v="0"/>
    <x v="0"/>
    <x v="0"/>
    <m/>
    <m/>
    <n v="4600"/>
    <m/>
    <m/>
    <m/>
  </r>
  <r>
    <x v="73"/>
    <x v="2"/>
    <s v="인스타그램(랄라블라)"/>
    <x v="0"/>
    <x v="0"/>
    <x v="0"/>
    <m/>
    <m/>
    <n v="25527"/>
    <m/>
    <m/>
    <m/>
  </r>
  <r>
    <x v="73"/>
    <x v="2"/>
    <s v="인스타그램(블로그)"/>
    <x v="0"/>
    <x v="0"/>
    <x v="0"/>
    <m/>
    <m/>
    <n v="49212"/>
    <m/>
    <m/>
    <m/>
  </r>
  <r>
    <x v="73"/>
    <x v="2"/>
    <s v="인스타그램(전환)"/>
    <x v="0"/>
    <x v="0"/>
    <x v="0"/>
    <m/>
    <m/>
    <n v="660359"/>
    <m/>
    <m/>
    <m/>
  </r>
  <r>
    <x v="73"/>
    <x v="2"/>
    <s v="네이버 브랜드검색"/>
    <x v="0"/>
    <x v="0"/>
    <x v="0"/>
    <m/>
    <m/>
    <n v="20000"/>
    <m/>
    <m/>
    <m/>
  </r>
  <r>
    <x v="73"/>
    <x v="2"/>
    <s v="네이버 쇼핑검색"/>
    <x v="0"/>
    <x v="0"/>
    <x v="0"/>
    <m/>
    <m/>
    <n v="5170"/>
    <m/>
    <m/>
    <m/>
  </r>
  <r>
    <x v="74"/>
    <x v="5"/>
    <s v="인스타그램(랄라블라)"/>
    <x v="0"/>
    <x v="0"/>
    <x v="0"/>
    <m/>
    <m/>
    <n v="25435"/>
    <m/>
    <m/>
    <m/>
  </r>
  <r>
    <x v="74"/>
    <x v="5"/>
    <s v="인스타그램(블로그)"/>
    <x v="0"/>
    <x v="0"/>
    <x v="0"/>
    <m/>
    <m/>
    <n v="52937"/>
    <m/>
    <m/>
    <m/>
  </r>
  <r>
    <x v="74"/>
    <x v="5"/>
    <s v="인스타그램(전환)"/>
    <x v="0"/>
    <x v="0"/>
    <x v="0"/>
    <m/>
    <m/>
    <n v="505800"/>
    <m/>
    <m/>
    <m/>
  </r>
  <r>
    <x v="74"/>
    <x v="5"/>
    <s v="네이버 브랜드검색"/>
    <x v="0"/>
    <x v="0"/>
    <x v="0"/>
    <m/>
    <m/>
    <n v="20000"/>
    <m/>
    <m/>
    <m/>
  </r>
  <r>
    <x v="74"/>
    <x v="5"/>
    <s v="네이버 쇼핑검색"/>
    <x v="0"/>
    <x v="0"/>
    <x v="0"/>
    <m/>
    <m/>
    <n v="31089.999999999996"/>
    <m/>
    <m/>
    <m/>
  </r>
  <r>
    <x v="75"/>
    <x v="6"/>
    <s v="인스타그램(랄라블라)"/>
    <x v="0"/>
    <x v="0"/>
    <x v="0"/>
    <m/>
    <m/>
    <n v="25029"/>
    <m/>
    <m/>
    <m/>
  </r>
  <r>
    <x v="75"/>
    <x v="6"/>
    <s v="인스타그램(블로그)"/>
    <x v="0"/>
    <x v="0"/>
    <x v="0"/>
    <m/>
    <m/>
    <n v="50268"/>
    <m/>
    <m/>
    <m/>
  </r>
  <r>
    <x v="75"/>
    <x v="6"/>
    <s v="인스타그램(전환)"/>
    <x v="0"/>
    <x v="0"/>
    <x v="0"/>
    <m/>
    <m/>
    <n v="501303"/>
    <m/>
    <m/>
    <m/>
  </r>
  <r>
    <x v="75"/>
    <x v="6"/>
    <s v="네이버 브랜드검색"/>
    <x v="0"/>
    <x v="0"/>
    <x v="0"/>
    <m/>
    <m/>
    <n v="20000"/>
    <m/>
    <m/>
    <m/>
  </r>
  <r>
    <x v="75"/>
    <x v="6"/>
    <s v="네이버 쇼핑검색"/>
    <x v="0"/>
    <x v="0"/>
    <x v="0"/>
    <m/>
    <m/>
    <n v="66390"/>
    <m/>
    <m/>
    <m/>
  </r>
  <r>
    <x v="76"/>
    <x v="3"/>
    <s v="인스타그램(랄라블라)"/>
    <x v="0"/>
    <x v="0"/>
    <x v="0"/>
    <m/>
    <m/>
    <n v="24111"/>
    <m/>
    <m/>
    <m/>
  </r>
  <r>
    <x v="76"/>
    <x v="3"/>
    <s v="인스타그램(블로그)"/>
    <x v="0"/>
    <x v="0"/>
    <x v="0"/>
    <m/>
    <m/>
    <n v="48303"/>
    <m/>
    <m/>
    <m/>
  </r>
  <r>
    <x v="76"/>
    <x v="3"/>
    <s v="인스타그램(전환)"/>
    <x v="0"/>
    <x v="0"/>
    <x v="0"/>
    <m/>
    <m/>
    <n v="483008"/>
    <m/>
    <m/>
    <m/>
  </r>
  <r>
    <x v="76"/>
    <x v="3"/>
    <s v="네이버 브랜드검색"/>
    <x v="0"/>
    <x v="0"/>
    <x v="0"/>
    <m/>
    <m/>
    <n v="20000"/>
    <m/>
    <m/>
    <m/>
  </r>
  <r>
    <x v="76"/>
    <x v="3"/>
    <s v="네이버 쇼핑검색"/>
    <x v="0"/>
    <x v="0"/>
    <x v="0"/>
    <m/>
    <m/>
    <n v="13519.999999999998"/>
    <m/>
    <m/>
    <m/>
  </r>
  <r>
    <x v="77"/>
    <x v="4"/>
    <s v="인스타그램(랄라블라)"/>
    <x v="0"/>
    <x v="0"/>
    <x v="0"/>
    <m/>
    <m/>
    <n v="24294"/>
    <m/>
    <m/>
    <m/>
  </r>
  <r>
    <x v="77"/>
    <x v="4"/>
    <s v="인스타그램(블로그)"/>
    <x v="0"/>
    <x v="0"/>
    <x v="0"/>
    <m/>
    <m/>
    <n v="49118"/>
    <m/>
    <m/>
    <m/>
  </r>
  <r>
    <x v="77"/>
    <x v="4"/>
    <s v="인스타그램(전환)"/>
    <x v="0"/>
    <x v="0"/>
    <x v="0"/>
    <m/>
    <m/>
    <n v="496204"/>
    <m/>
    <m/>
    <m/>
  </r>
  <r>
    <x v="77"/>
    <x v="4"/>
    <s v="네이버 브랜드검색"/>
    <x v="0"/>
    <x v="0"/>
    <x v="0"/>
    <m/>
    <m/>
    <n v="20000"/>
    <m/>
    <m/>
    <m/>
  </r>
  <r>
    <x v="77"/>
    <x v="4"/>
    <s v="네이버 쇼핑검색"/>
    <x v="0"/>
    <x v="0"/>
    <x v="0"/>
    <m/>
    <m/>
    <n v="8200"/>
    <m/>
    <m/>
    <m/>
  </r>
  <r>
    <x v="78"/>
    <x v="1"/>
    <s v="인스타그램(랄라블라)"/>
    <x v="0"/>
    <x v="0"/>
    <x v="0"/>
    <m/>
    <m/>
    <n v="24611"/>
    <m/>
    <m/>
    <m/>
  </r>
  <r>
    <x v="78"/>
    <x v="1"/>
    <s v="인스타그램(블로그)"/>
    <x v="0"/>
    <x v="0"/>
    <x v="0"/>
    <m/>
    <m/>
    <n v="48682"/>
    <m/>
    <m/>
    <m/>
  </r>
  <r>
    <x v="78"/>
    <x v="1"/>
    <s v="인스타그램(전환)"/>
    <x v="0"/>
    <x v="0"/>
    <x v="0"/>
    <m/>
    <m/>
    <n v="493802"/>
    <m/>
    <m/>
    <m/>
  </r>
  <r>
    <x v="78"/>
    <x v="1"/>
    <s v="네이버 브랜드검색"/>
    <x v="0"/>
    <x v="0"/>
    <x v="0"/>
    <m/>
    <m/>
    <n v="20000"/>
    <m/>
    <m/>
    <m/>
  </r>
  <r>
    <x v="78"/>
    <x v="1"/>
    <s v="네이버 쇼핑검색"/>
    <x v="0"/>
    <x v="0"/>
    <x v="0"/>
    <m/>
    <m/>
    <n v="9600"/>
    <m/>
    <m/>
    <m/>
  </r>
  <r>
    <x v="78"/>
    <x v="1"/>
    <s v="속닥"/>
    <x v="0"/>
    <x v="0"/>
    <x v="0"/>
    <m/>
    <m/>
    <n v="1500000"/>
    <m/>
    <m/>
    <m/>
  </r>
  <r>
    <x v="79"/>
    <x v="0"/>
    <s v="인스타그램(랄라블라)"/>
    <x v="0"/>
    <x v="0"/>
    <x v="0"/>
    <m/>
    <m/>
    <n v="24707"/>
    <m/>
    <m/>
    <m/>
  </r>
  <r>
    <x v="79"/>
    <x v="0"/>
    <s v="인스타그램(블로그)"/>
    <x v="0"/>
    <x v="0"/>
    <x v="0"/>
    <m/>
    <m/>
    <n v="50103"/>
    <m/>
    <m/>
    <m/>
  </r>
  <r>
    <x v="79"/>
    <x v="0"/>
    <s v="인스타그램(전환)"/>
    <x v="0"/>
    <x v="0"/>
    <x v="0"/>
    <m/>
    <m/>
    <n v="495558"/>
    <m/>
    <m/>
    <m/>
  </r>
  <r>
    <x v="79"/>
    <x v="0"/>
    <s v="네이버 브랜드검색"/>
    <x v="0"/>
    <x v="0"/>
    <x v="0"/>
    <m/>
    <m/>
    <n v="20000"/>
    <m/>
    <m/>
    <m/>
  </r>
  <r>
    <x v="79"/>
    <x v="0"/>
    <s v="네이버 쇼핑검색"/>
    <x v="0"/>
    <x v="0"/>
    <x v="0"/>
    <m/>
    <m/>
    <n v="12599.999999999998"/>
    <m/>
    <m/>
    <m/>
  </r>
  <r>
    <x v="80"/>
    <x v="2"/>
    <s v="인스타그램(랄라블라)"/>
    <x v="0"/>
    <x v="0"/>
    <x v="0"/>
    <m/>
    <m/>
    <n v="26167"/>
    <m/>
    <m/>
    <m/>
  </r>
  <r>
    <x v="80"/>
    <x v="2"/>
    <s v="인스타그램(블로그)"/>
    <x v="0"/>
    <x v="0"/>
    <x v="0"/>
    <m/>
    <m/>
    <n v="49883"/>
    <m/>
    <m/>
    <m/>
  </r>
  <r>
    <x v="80"/>
    <x v="2"/>
    <s v="인스타그램(전환)"/>
    <x v="0"/>
    <x v="0"/>
    <x v="0"/>
    <m/>
    <m/>
    <n v="495653"/>
    <m/>
    <m/>
    <m/>
  </r>
  <r>
    <x v="80"/>
    <x v="2"/>
    <s v="네이버 브랜드검색"/>
    <x v="0"/>
    <x v="0"/>
    <x v="0"/>
    <m/>
    <m/>
    <n v="20000"/>
    <m/>
    <m/>
    <m/>
  </r>
  <r>
    <x v="80"/>
    <x v="2"/>
    <s v="네이버 쇼핑검색"/>
    <x v="0"/>
    <x v="0"/>
    <x v="0"/>
    <m/>
    <m/>
    <n v="7799.9999999999991"/>
    <m/>
    <m/>
    <m/>
  </r>
  <r>
    <x v="80"/>
    <x v="2"/>
    <s v="카카오톡 메시지"/>
    <x v="1"/>
    <x v="0"/>
    <x v="0"/>
    <m/>
    <m/>
    <n v="15495"/>
    <m/>
    <m/>
    <m/>
  </r>
  <r>
    <x v="80"/>
    <x v="2"/>
    <s v="카카오톡 메시지"/>
    <x v="1"/>
    <x v="0"/>
    <x v="1"/>
    <m/>
    <m/>
    <n v="20"/>
    <m/>
    <m/>
    <m/>
  </r>
  <r>
    <x v="78"/>
    <x v="1"/>
    <s v="SMS"/>
    <x v="2"/>
    <x v="0"/>
    <x v="1"/>
    <m/>
    <m/>
    <n v="3900"/>
    <m/>
    <m/>
    <m/>
  </r>
  <r>
    <x v="78"/>
    <x v="1"/>
    <s v="SMS"/>
    <x v="2"/>
    <x v="0"/>
    <x v="0"/>
    <m/>
    <m/>
    <n v="1000"/>
    <m/>
    <m/>
    <m/>
  </r>
  <r>
    <x v="79"/>
    <x v="0"/>
    <s v="SMS"/>
    <x v="2"/>
    <x v="0"/>
    <x v="0"/>
    <m/>
    <m/>
    <n v="3500"/>
    <m/>
    <m/>
    <m/>
  </r>
  <r>
    <x v="79"/>
    <x v="0"/>
    <s v="SMS"/>
    <x v="1"/>
    <x v="0"/>
    <x v="1"/>
    <m/>
    <m/>
    <n v="400"/>
    <m/>
    <m/>
    <m/>
  </r>
  <r>
    <x v="79"/>
    <x v="0"/>
    <s v="SMS"/>
    <x v="1"/>
    <x v="0"/>
    <x v="2"/>
    <m/>
    <m/>
    <n v="120"/>
    <m/>
    <m/>
    <m/>
  </r>
  <r>
    <x v="80"/>
    <x v="2"/>
    <s v="SMS"/>
    <x v="1"/>
    <x v="0"/>
    <x v="0"/>
    <m/>
    <m/>
    <n v="16900"/>
    <m/>
    <m/>
    <m/>
  </r>
  <r>
    <x v="80"/>
    <x v="2"/>
    <s v="SMS"/>
    <x v="1"/>
    <x v="0"/>
    <x v="1"/>
    <m/>
    <m/>
    <n v="100"/>
    <m/>
    <m/>
    <m/>
  </r>
  <r>
    <x v="81"/>
    <x v="5"/>
    <s v="인스타그램(랄라블라)"/>
    <x v="0"/>
    <x v="0"/>
    <x v="0"/>
    <m/>
    <m/>
    <n v="26081"/>
    <m/>
    <m/>
    <m/>
  </r>
  <r>
    <x v="81"/>
    <x v="5"/>
    <s v="인스타그램(블로그)"/>
    <x v="0"/>
    <x v="0"/>
    <x v="0"/>
    <m/>
    <m/>
    <n v="53643"/>
    <m/>
    <m/>
    <m/>
  </r>
  <r>
    <x v="81"/>
    <x v="5"/>
    <s v="인스타그램(전환)"/>
    <x v="0"/>
    <x v="0"/>
    <x v="0"/>
    <m/>
    <m/>
    <n v="534472"/>
    <m/>
    <m/>
    <m/>
  </r>
  <r>
    <x v="81"/>
    <x v="5"/>
    <s v="네이버 브랜드검색"/>
    <x v="0"/>
    <x v="0"/>
    <x v="0"/>
    <m/>
    <m/>
    <n v="20000"/>
    <m/>
    <m/>
    <m/>
  </r>
  <r>
    <x v="81"/>
    <x v="5"/>
    <s v="네이버 쇼핑검색"/>
    <x v="0"/>
    <x v="0"/>
    <x v="0"/>
    <m/>
    <m/>
    <n v="6399.9999999999991"/>
    <m/>
    <m/>
    <m/>
  </r>
  <r>
    <x v="82"/>
    <x v="6"/>
    <s v="인스타그램(랄라블라)"/>
    <x v="0"/>
    <x v="0"/>
    <x v="0"/>
    <m/>
    <m/>
    <n v="25023"/>
    <m/>
    <m/>
    <m/>
  </r>
  <r>
    <x v="82"/>
    <x v="6"/>
    <s v="인스타그램(블로그)"/>
    <x v="0"/>
    <x v="0"/>
    <x v="0"/>
    <m/>
    <m/>
    <n v="50131"/>
    <m/>
    <m/>
    <m/>
  </r>
  <r>
    <x v="82"/>
    <x v="6"/>
    <s v="인스타그램(전환)"/>
    <x v="0"/>
    <x v="0"/>
    <x v="0"/>
    <m/>
    <m/>
    <n v="500422"/>
    <m/>
    <m/>
    <m/>
  </r>
  <r>
    <x v="82"/>
    <x v="6"/>
    <s v="네이버 브랜드검색"/>
    <x v="0"/>
    <x v="0"/>
    <x v="0"/>
    <m/>
    <m/>
    <n v="20000"/>
    <m/>
    <m/>
    <m/>
  </r>
  <r>
    <x v="82"/>
    <x v="6"/>
    <s v="네이버 쇼핑검색"/>
    <x v="0"/>
    <x v="0"/>
    <x v="0"/>
    <m/>
    <m/>
    <n v="7399.9999999999991"/>
    <m/>
    <m/>
    <m/>
  </r>
  <r>
    <x v="83"/>
    <x v="3"/>
    <s v="인스타그램(랄라블라)"/>
    <x v="0"/>
    <x v="0"/>
    <x v="0"/>
    <m/>
    <m/>
    <n v="24146"/>
    <m/>
    <m/>
    <m/>
  </r>
  <r>
    <x v="83"/>
    <x v="3"/>
    <s v="인스타그램(블로그)"/>
    <x v="0"/>
    <x v="0"/>
    <x v="0"/>
    <m/>
    <m/>
    <n v="48348"/>
    <m/>
    <m/>
    <m/>
  </r>
  <r>
    <x v="83"/>
    <x v="3"/>
    <s v="인스타그램(전환)"/>
    <x v="0"/>
    <x v="0"/>
    <x v="0"/>
    <m/>
    <m/>
    <n v="482007"/>
    <m/>
    <m/>
    <m/>
  </r>
  <r>
    <x v="83"/>
    <x v="3"/>
    <s v="네이버 브랜드검색"/>
    <x v="0"/>
    <x v="0"/>
    <x v="0"/>
    <m/>
    <m/>
    <n v="20000"/>
    <m/>
    <m/>
    <m/>
  </r>
  <r>
    <x v="83"/>
    <x v="3"/>
    <s v="네이버 쇼핑검색"/>
    <x v="0"/>
    <x v="0"/>
    <x v="0"/>
    <m/>
    <m/>
    <n v="5000"/>
    <m/>
    <m/>
    <m/>
  </r>
  <r>
    <x v="83"/>
    <x v="3"/>
    <s v="카카오톡 메시지"/>
    <x v="1"/>
    <x v="0"/>
    <x v="3"/>
    <m/>
    <m/>
    <n v="600"/>
    <m/>
    <m/>
    <m/>
  </r>
  <r>
    <x v="83"/>
    <x v="3"/>
    <s v="카카오톡 메시지"/>
    <x v="1"/>
    <x v="0"/>
    <x v="4"/>
    <m/>
    <m/>
    <n v="1820"/>
    <m/>
    <m/>
    <m/>
  </r>
  <r>
    <x v="83"/>
    <x v="3"/>
    <s v="SMS"/>
    <x v="1"/>
    <x v="0"/>
    <x v="1"/>
    <m/>
    <m/>
    <n v="30"/>
    <m/>
    <m/>
    <m/>
  </r>
  <r>
    <x v="83"/>
    <x v="3"/>
    <s v="SMS"/>
    <x v="1"/>
    <x v="0"/>
    <x v="1"/>
    <m/>
    <m/>
    <n v="70"/>
    <m/>
    <m/>
    <m/>
  </r>
  <r>
    <x v="83"/>
    <x v="3"/>
    <s v="SMS"/>
    <x v="1"/>
    <x v="0"/>
    <x v="3"/>
    <m/>
    <m/>
    <n v="1680"/>
    <m/>
    <m/>
    <m/>
  </r>
  <r>
    <x v="83"/>
    <x v="3"/>
    <s v="SMS"/>
    <x v="1"/>
    <x v="0"/>
    <x v="4"/>
    <m/>
    <m/>
    <n v="300"/>
    <m/>
    <m/>
    <m/>
  </r>
  <r>
    <x v="83"/>
    <x v="3"/>
    <s v="SMS"/>
    <x v="0"/>
    <x v="0"/>
    <x v="5"/>
    <m/>
    <m/>
    <n v="350"/>
    <m/>
    <m/>
    <m/>
  </r>
  <r>
    <x v="84"/>
    <x v="4"/>
    <s v="인스타그램(랄라블라)"/>
    <x v="0"/>
    <x v="0"/>
    <x v="0"/>
    <m/>
    <m/>
    <n v="25209"/>
    <m/>
    <m/>
    <m/>
  </r>
  <r>
    <x v="84"/>
    <x v="4"/>
    <s v="인스타그램(블로그)"/>
    <x v="0"/>
    <x v="0"/>
    <x v="0"/>
    <m/>
    <m/>
    <n v="48581"/>
    <m/>
    <m/>
    <m/>
  </r>
  <r>
    <x v="84"/>
    <x v="4"/>
    <s v="인스타그램(전환)"/>
    <x v="0"/>
    <x v="0"/>
    <x v="0"/>
    <m/>
    <m/>
    <n v="487985"/>
    <m/>
    <m/>
    <m/>
  </r>
  <r>
    <x v="84"/>
    <x v="4"/>
    <s v="네이버 브랜드검색"/>
    <x v="0"/>
    <x v="0"/>
    <x v="0"/>
    <m/>
    <m/>
    <n v="20000"/>
    <m/>
    <m/>
    <m/>
  </r>
  <r>
    <x v="84"/>
    <x v="4"/>
    <s v="네이버 쇼핑검색"/>
    <x v="0"/>
    <x v="0"/>
    <x v="0"/>
    <m/>
    <m/>
    <n v="5400"/>
    <m/>
    <m/>
    <m/>
  </r>
  <r>
    <x v="84"/>
    <x v="4"/>
    <s v="카카오톡 메시지"/>
    <x v="2"/>
    <x v="0"/>
    <x v="6"/>
    <m/>
    <m/>
    <n v="60"/>
    <m/>
    <m/>
    <m/>
  </r>
  <r>
    <x v="84"/>
    <x v="4"/>
    <s v="SMS"/>
    <x v="2"/>
    <x v="0"/>
    <x v="1"/>
    <m/>
    <m/>
    <n v="30"/>
    <m/>
    <m/>
    <m/>
  </r>
  <r>
    <x v="84"/>
    <x v="4"/>
    <s v="SMS"/>
    <x v="2"/>
    <x v="0"/>
    <x v="6"/>
    <m/>
    <m/>
    <n v="390"/>
    <m/>
    <m/>
    <m/>
  </r>
  <r>
    <x v="84"/>
    <x v="4"/>
    <s v="SMS"/>
    <x v="1"/>
    <x v="0"/>
    <x v="7"/>
    <m/>
    <m/>
    <n v="1680"/>
    <m/>
    <m/>
    <m/>
  </r>
  <r>
    <x v="84"/>
    <x v="4"/>
    <s v="홈페이지 스킨 구매"/>
    <x v="3"/>
    <x v="0"/>
    <x v="0"/>
    <m/>
    <m/>
    <n v="227272.72727272726"/>
    <m/>
    <m/>
    <m/>
  </r>
  <r>
    <x v="85"/>
    <x v="1"/>
    <s v="인스타그램(랄라블라)"/>
    <x v="0"/>
    <x v="0"/>
    <x v="0"/>
    <m/>
    <m/>
    <n v="25202"/>
    <m/>
    <m/>
    <m/>
  </r>
  <r>
    <x v="85"/>
    <x v="1"/>
    <s v="인스타그램(블로그)"/>
    <x v="0"/>
    <x v="0"/>
    <x v="0"/>
    <m/>
    <m/>
    <n v="50805"/>
    <m/>
    <m/>
    <m/>
  </r>
  <r>
    <x v="85"/>
    <x v="1"/>
    <s v="인스타그램(전환)"/>
    <x v="0"/>
    <x v="0"/>
    <x v="0"/>
    <m/>
    <m/>
    <n v="509049"/>
    <m/>
    <m/>
    <m/>
  </r>
  <r>
    <x v="85"/>
    <x v="1"/>
    <s v="네이버 브랜드검색"/>
    <x v="0"/>
    <x v="0"/>
    <x v="0"/>
    <m/>
    <m/>
    <n v="20000"/>
    <m/>
    <m/>
    <m/>
  </r>
  <r>
    <x v="85"/>
    <x v="1"/>
    <s v="네이버 쇼핑검색"/>
    <x v="0"/>
    <x v="0"/>
    <x v="0"/>
    <m/>
    <m/>
    <n v="5799.9999999999991"/>
    <m/>
    <m/>
    <m/>
  </r>
  <r>
    <x v="86"/>
    <x v="0"/>
    <s v="인스타그램(랄라블라)"/>
    <x v="0"/>
    <x v="0"/>
    <x v="0"/>
    <m/>
    <m/>
    <n v="24384"/>
    <m/>
    <m/>
    <m/>
  </r>
  <r>
    <x v="86"/>
    <x v="0"/>
    <s v="인스타그램(블로그)"/>
    <x v="0"/>
    <x v="0"/>
    <x v="0"/>
    <m/>
    <m/>
    <n v="49397"/>
    <m/>
    <m/>
    <m/>
  </r>
  <r>
    <x v="86"/>
    <x v="0"/>
    <s v="인스타그램(전환)"/>
    <x v="0"/>
    <x v="0"/>
    <x v="0"/>
    <m/>
    <m/>
    <n v="506898"/>
    <m/>
    <m/>
    <m/>
  </r>
  <r>
    <x v="86"/>
    <x v="0"/>
    <s v="네이버 브랜드검색"/>
    <x v="0"/>
    <x v="0"/>
    <x v="0"/>
    <m/>
    <m/>
    <n v="20000"/>
    <m/>
    <m/>
    <m/>
  </r>
  <r>
    <x v="86"/>
    <x v="0"/>
    <s v="네이버 쇼핑검색"/>
    <x v="0"/>
    <x v="0"/>
    <x v="0"/>
    <m/>
    <m/>
    <n v="8800"/>
    <m/>
    <m/>
    <m/>
  </r>
  <r>
    <x v="86"/>
    <x v="0"/>
    <s v="카카오톡 메시지"/>
    <x v="1"/>
    <x v="0"/>
    <x v="8"/>
    <m/>
    <m/>
    <n v="660"/>
    <m/>
    <m/>
    <m/>
  </r>
  <r>
    <x v="86"/>
    <x v="0"/>
    <s v="SMS"/>
    <x v="1"/>
    <x v="0"/>
    <x v="1"/>
    <m/>
    <m/>
    <n v="100"/>
    <m/>
    <m/>
    <m/>
  </r>
  <r>
    <x v="86"/>
    <x v="0"/>
    <s v="SMS"/>
    <x v="1"/>
    <x v="0"/>
    <x v="8"/>
    <m/>
    <m/>
    <n v="1470"/>
    <m/>
    <m/>
    <m/>
  </r>
  <r>
    <x v="87"/>
    <x v="2"/>
    <s v="인스타그램(랄라블라)"/>
    <x v="0"/>
    <x v="0"/>
    <x v="0"/>
    <m/>
    <m/>
    <n v="24523"/>
    <m/>
    <m/>
    <m/>
  </r>
  <r>
    <x v="87"/>
    <x v="2"/>
    <s v="인스타그램(블로그)"/>
    <x v="0"/>
    <x v="0"/>
    <x v="0"/>
    <m/>
    <m/>
    <n v="49321"/>
    <m/>
    <m/>
    <m/>
  </r>
  <r>
    <x v="87"/>
    <x v="2"/>
    <s v="인스타그램(전환)"/>
    <x v="0"/>
    <x v="0"/>
    <x v="0"/>
    <m/>
    <m/>
    <n v="490909"/>
    <m/>
    <m/>
    <m/>
  </r>
  <r>
    <x v="87"/>
    <x v="2"/>
    <s v="네이버 브랜드검색"/>
    <x v="0"/>
    <x v="0"/>
    <x v="0"/>
    <m/>
    <m/>
    <n v="20000"/>
    <m/>
    <m/>
    <m/>
  </r>
  <r>
    <x v="87"/>
    <x v="2"/>
    <s v="네이버 쇼핑검색"/>
    <x v="0"/>
    <x v="0"/>
    <x v="0"/>
    <m/>
    <m/>
    <n v="10400"/>
    <m/>
    <m/>
    <m/>
  </r>
  <r>
    <x v="87"/>
    <x v="2"/>
    <s v="카카오톡 메시지"/>
    <x v="2"/>
    <x v="0"/>
    <x v="9"/>
    <m/>
    <m/>
    <n v="40"/>
    <m/>
    <m/>
    <m/>
  </r>
  <r>
    <x v="87"/>
    <x v="2"/>
    <s v="SMS"/>
    <x v="2"/>
    <x v="0"/>
    <x v="1"/>
    <m/>
    <m/>
    <n v="70"/>
    <m/>
    <m/>
    <m/>
  </r>
  <r>
    <x v="87"/>
    <x v="2"/>
    <s v="SMS"/>
    <x v="2"/>
    <x v="0"/>
    <x v="9"/>
    <m/>
    <m/>
    <n v="420"/>
    <m/>
    <m/>
    <m/>
  </r>
  <r>
    <x v="87"/>
    <x v="2"/>
    <s v="제품 촬영"/>
    <x v="1"/>
    <x v="0"/>
    <x v="0"/>
    <m/>
    <m/>
    <n v="2550000"/>
    <m/>
    <m/>
    <m/>
  </r>
  <r>
    <x v="88"/>
    <x v="5"/>
    <s v="인스타그램(랄라블라)"/>
    <x v="0"/>
    <x v="0"/>
    <x v="0"/>
    <m/>
    <m/>
    <n v="26513"/>
    <m/>
    <m/>
    <m/>
  </r>
  <r>
    <x v="88"/>
    <x v="5"/>
    <s v="인스타그램(블로그)"/>
    <x v="0"/>
    <x v="0"/>
    <x v="0"/>
    <m/>
    <m/>
    <n v="53417"/>
    <m/>
    <m/>
    <m/>
  </r>
  <r>
    <x v="88"/>
    <x v="5"/>
    <s v="인스타그램(전환)"/>
    <x v="0"/>
    <x v="0"/>
    <x v="0"/>
    <m/>
    <m/>
    <n v="522730"/>
    <m/>
    <m/>
    <m/>
  </r>
  <r>
    <x v="88"/>
    <x v="5"/>
    <s v="네이버 브랜드검색"/>
    <x v="0"/>
    <x v="0"/>
    <x v="0"/>
    <m/>
    <m/>
    <n v="20000"/>
    <m/>
    <m/>
    <m/>
  </r>
  <r>
    <x v="88"/>
    <x v="5"/>
    <s v="네이버 쇼핑검색"/>
    <x v="0"/>
    <x v="0"/>
    <x v="0"/>
    <m/>
    <m/>
    <n v="7999.9999999999991"/>
    <m/>
    <m/>
    <m/>
  </r>
  <r>
    <x v="89"/>
    <x v="6"/>
    <s v="인스타그램(랄라블라)"/>
    <x v="0"/>
    <x v="0"/>
    <x v="0"/>
    <m/>
    <m/>
    <n v="25038"/>
    <m/>
    <m/>
    <m/>
  </r>
  <r>
    <x v="89"/>
    <x v="6"/>
    <s v="인스타그램(블로그)"/>
    <x v="0"/>
    <x v="0"/>
    <x v="0"/>
    <m/>
    <m/>
    <n v="50087"/>
    <m/>
    <m/>
    <m/>
  </r>
  <r>
    <x v="89"/>
    <x v="6"/>
    <s v="인스타그램(전환)"/>
    <x v="0"/>
    <x v="0"/>
    <x v="0"/>
    <m/>
    <m/>
    <n v="500903"/>
    <m/>
    <m/>
    <m/>
  </r>
  <r>
    <x v="89"/>
    <x v="6"/>
    <s v="네이버 브랜드검색"/>
    <x v="0"/>
    <x v="0"/>
    <x v="0"/>
    <m/>
    <m/>
    <n v="20000"/>
    <m/>
    <m/>
    <m/>
  </r>
  <r>
    <x v="89"/>
    <x v="6"/>
    <s v="네이버 쇼핑검색"/>
    <x v="0"/>
    <x v="0"/>
    <x v="0"/>
    <m/>
    <m/>
    <n v="8600"/>
    <m/>
    <m/>
    <m/>
  </r>
  <r>
    <x v="90"/>
    <x v="3"/>
    <s v="인스타그램(랄라블라)"/>
    <x v="0"/>
    <x v="0"/>
    <x v="0"/>
    <m/>
    <m/>
    <n v="25008"/>
    <m/>
    <m/>
    <m/>
  </r>
  <r>
    <x v="90"/>
    <x v="3"/>
    <s v="인스타그램(블로그)"/>
    <x v="0"/>
    <x v="0"/>
    <x v="0"/>
    <m/>
    <m/>
    <n v="48434"/>
    <m/>
    <m/>
    <m/>
  </r>
  <r>
    <x v="90"/>
    <x v="3"/>
    <s v="인스타그램(전환)"/>
    <x v="0"/>
    <x v="0"/>
    <x v="0"/>
    <m/>
    <m/>
    <n v="491635"/>
    <m/>
    <m/>
    <m/>
  </r>
  <r>
    <x v="90"/>
    <x v="3"/>
    <s v="네이버 브랜드검색"/>
    <x v="0"/>
    <x v="0"/>
    <x v="0"/>
    <m/>
    <m/>
    <n v="20000"/>
    <m/>
    <m/>
    <m/>
  </r>
  <r>
    <x v="90"/>
    <x v="3"/>
    <s v="네이버 쇼핑검색"/>
    <x v="0"/>
    <x v="0"/>
    <x v="0"/>
    <m/>
    <m/>
    <n v="7799.9999999999991"/>
    <m/>
    <m/>
    <m/>
  </r>
  <r>
    <x v="91"/>
    <x v="4"/>
    <s v="인스타그램(랄라블라)"/>
    <x v="0"/>
    <x v="0"/>
    <x v="0"/>
    <m/>
    <m/>
    <n v="25025"/>
    <m/>
    <m/>
    <m/>
  </r>
  <r>
    <x v="91"/>
    <x v="4"/>
    <s v="인스타그램(블로그)"/>
    <x v="0"/>
    <x v="0"/>
    <x v="0"/>
    <m/>
    <m/>
    <n v="48488"/>
    <m/>
    <m/>
    <m/>
  </r>
  <r>
    <x v="91"/>
    <x v="4"/>
    <s v="인스타그램(전환)"/>
    <x v="0"/>
    <x v="0"/>
    <x v="0"/>
    <m/>
    <m/>
    <n v="482471"/>
    <m/>
    <m/>
    <m/>
  </r>
  <r>
    <x v="91"/>
    <x v="4"/>
    <s v="네이버 브랜드검색"/>
    <x v="0"/>
    <x v="0"/>
    <x v="0"/>
    <m/>
    <m/>
    <n v="20000"/>
    <m/>
    <m/>
    <m/>
  </r>
  <r>
    <x v="91"/>
    <x v="4"/>
    <s v="네이버 쇼핑검색"/>
    <x v="0"/>
    <x v="0"/>
    <x v="0"/>
    <m/>
    <m/>
    <n v="4520"/>
    <m/>
    <m/>
    <m/>
  </r>
  <r>
    <x v="92"/>
    <x v="1"/>
    <s v="인스타그램(랄라블라)"/>
    <x v="0"/>
    <x v="0"/>
    <x v="0"/>
    <m/>
    <m/>
    <n v="24210"/>
    <m/>
    <m/>
    <m/>
  </r>
  <r>
    <x v="92"/>
    <x v="1"/>
    <s v="인스타그램(블로그)"/>
    <x v="0"/>
    <x v="0"/>
    <x v="0"/>
    <m/>
    <m/>
    <n v="50968"/>
    <m/>
    <m/>
    <m/>
  </r>
  <r>
    <x v="92"/>
    <x v="1"/>
    <s v="인스타그램(전환)"/>
    <x v="0"/>
    <x v="0"/>
    <x v="0"/>
    <m/>
    <m/>
    <n v="507324"/>
    <m/>
    <m/>
    <m/>
  </r>
  <r>
    <x v="92"/>
    <x v="1"/>
    <s v="네이버 브랜드검색"/>
    <x v="0"/>
    <x v="0"/>
    <x v="0"/>
    <m/>
    <m/>
    <n v="20000"/>
    <m/>
    <m/>
    <m/>
  </r>
  <r>
    <x v="92"/>
    <x v="1"/>
    <s v="네이버 쇼핑검색"/>
    <x v="0"/>
    <x v="0"/>
    <x v="0"/>
    <m/>
    <m/>
    <n v="5999.9999999999991"/>
    <m/>
    <m/>
    <m/>
  </r>
  <r>
    <x v="93"/>
    <x v="0"/>
    <s v="인스타그램(랄라블라)"/>
    <x v="0"/>
    <x v="0"/>
    <x v="0"/>
    <m/>
    <m/>
    <n v="25247"/>
    <m/>
    <m/>
    <m/>
  </r>
  <r>
    <x v="93"/>
    <x v="0"/>
    <s v="인스타그램(블로그)"/>
    <x v="0"/>
    <x v="0"/>
    <x v="0"/>
    <m/>
    <m/>
    <n v="49752"/>
    <m/>
    <m/>
    <m/>
  </r>
  <r>
    <x v="93"/>
    <x v="0"/>
    <s v="인스타그램(전환)"/>
    <x v="0"/>
    <x v="0"/>
    <x v="0"/>
    <m/>
    <m/>
    <n v="506596"/>
    <m/>
    <m/>
    <m/>
  </r>
  <r>
    <x v="93"/>
    <x v="0"/>
    <s v="네이버 브랜드검색"/>
    <x v="0"/>
    <x v="0"/>
    <x v="0"/>
    <m/>
    <m/>
    <n v="20000"/>
    <m/>
    <m/>
    <m/>
  </r>
  <r>
    <x v="93"/>
    <x v="0"/>
    <s v="네이버 쇼핑검색"/>
    <x v="0"/>
    <x v="0"/>
    <x v="0"/>
    <m/>
    <m/>
    <n v="6999.9999999999991"/>
    <m/>
    <m/>
    <m/>
  </r>
  <r>
    <x v="93"/>
    <x v="0"/>
    <s v="SMS"/>
    <x v="1"/>
    <x v="0"/>
    <x v="10"/>
    <m/>
    <m/>
    <n v="140"/>
    <m/>
    <m/>
    <m/>
  </r>
  <r>
    <x v="93"/>
    <x v="0"/>
    <s v="SMS"/>
    <x v="1"/>
    <x v="0"/>
    <x v="9"/>
    <m/>
    <m/>
    <n v="980"/>
    <m/>
    <m/>
    <m/>
  </r>
  <r>
    <x v="93"/>
    <x v="0"/>
    <s v="카카오톡 메시지"/>
    <x v="1"/>
    <x v="0"/>
    <x v="9"/>
    <m/>
    <m/>
    <n v="440"/>
    <m/>
    <m/>
    <m/>
  </r>
  <r>
    <x v="94"/>
    <x v="2"/>
    <s v="인스타그램(랄라블라)"/>
    <x v="0"/>
    <x v="0"/>
    <x v="0"/>
    <m/>
    <m/>
    <n v="25155"/>
    <m/>
    <m/>
    <m/>
  </r>
  <r>
    <x v="94"/>
    <x v="2"/>
    <s v="인스타그램(블로그)"/>
    <x v="0"/>
    <x v="0"/>
    <x v="0"/>
    <m/>
    <m/>
    <n v="49100"/>
    <m/>
    <m/>
    <m/>
  </r>
  <r>
    <x v="94"/>
    <x v="2"/>
    <s v="인스타그램(전환)"/>
    <x v="0"/>
    <x v="0"/>
    <x v="0"/>
    <m/>
    <m/>
    <n v="486203"/>
    <m/>
    <m/>
    <m/>
  </r>
  <r>
    <x v="94"/>
    <x v="2"/>
    <s v="네이버 브랜드검색"/>
    <x v="0"/>
    <x v="0"/>
    <x v="0"/>
    <m/>
    <m/>
    <n v="20000"/>
    <m/>
    <m/>
    <m/>
  </r>
  <r>
    <x v="94"/>
    <x v="2"/>
    <s v="네이버 쇼핑검색"/>
    <x v="0"/>
    <x v="0"/>
    <x v="0"/>
    <m/>
    <m/>
    <n v="10200"/>
    <m/>
    <m/>
    <m/>
  </r>
  <r>
    <x v="94"/>
    <x v="2"/>
    <s v="기획사이다"/>
    <x v="0"/>
    <x v="0"/>
    <x v="0"/>
    <m/>
    <m/>
    <n v="5020909.0909090908"/>
    <m/>
    <m/>
    <m/>
  </r>
  <r>
    <x v="95"/>
    <x v="5"/>
    <s v="인스타그램(랄라블라)"/>
    <x v="0"/>
    <x v="0"/>
    <x v="0"/>
    <m/>
    <m/>
    <n v="25317"/>
    <m/>
    <m/>
    <m/>
  </r>
  <r>
    <x v="95"/>
    <x v="5"/>
    <s v="인스타그램(블로그)"/>
    <x v="0"/>
    <x v="0"/>
    <x v="0"/>
    <m/>
    <m/>
    <n v="53171"/>
    <m/>
    <m/>
    <m/>
  </r>
  <r>
    <x v="95"/>
    <x v="5"/>
    <s v="인스타그램(전환)"/>
    <x v="0"/>
    <x v="0"/>
    <x v="0"/>
    <m/>
    <m/>
    <n v="524868"/>
    <m/>
    <m/>
    <m/>
  </r>
  <r>
    <x v="95"/>
    <x v="5"/>
    <s v="네이버 브랜드검색"/>
    <x v="0"/>
    <x v="0"/>
    <x v="0"/>
    <m/>
    <m/>
    <n v="20000"/>
    <m/>
    <m/>
    <m/>
  </r>
  <r>
    <x v="95"/>
    <x v="5"/>
    <s v="네이버 쇼핑검색"/>
    <x v="0"/>
    <x v="0"/>
    <x v="0"/>
    <m/>
    <m/>
    <n v="8159.9999999999991"/>
    <m/>
    <m/>
    <m/>
  </r>
  <r>
    <x v="96"/>
    <x v="6"/>
    <s v="인스타그램(랄라블라)"/>
    <x v="0"/>
    <x v="0"/>
    <x v="0"/>
    <m/>
    <m/>
    <n v="25019"/>
    <m/>
    <m/>
    <m/>
  </r>
  <r>
    <x v="96"/>
    <x v="6"/>
    <s v="인스타그램(블로그)"/>
    <x v="0"/>
    <x v="0"/>
    <x v="0"/>
    <m/>
    <m/>
    <n v="50056"/>
    <m/>
    <m/>
    <m/>
  </r>
  <r>
    <x v="96"/>
    <x v="6"/>
    <s v="인스타그램(전환)"/>
    <x v="0"/>
    <x v="0"/>
    <x v="0"/>
    <m/>
    <m/>
    <n v="500863"/>
    <m/>
    <m/>
    <m/>
  </r>
  <r>
    <x v="96"/>
    <x v="6"/>
    <s v="네이버 브랜드검색"/>
    <x v="0"/>
    <x v="0"/>
    <x v="0"/>
    <m/>
    <m/>
    <n v="20000"/>
    <m/>
    <m/>
    <m/>
  </r>
  <r>
    <x v="96"/>
    <x v="6"/>
    <s v="네이버 쇼핑검색"/>
    <x v="0"/>
    <x v="0"/>
    <x v="0"/>
    <m/>
    <m/>
    <n v="8200"/>
    <m/>
    <m/>
    <m/>
  </r>
  <r>
    <x v="96"/>
    <x v="6"/>
    <s v="SMS"/>
    <x v="1"/>
    <x v="0"/>
    <x v="11"/>
    <m/>
    <m/>
    <n v="270"/>
    <m/>
    <m/>
    <m/>
  </r>
  <r>
    <x v="96"/>
    <x v="6"/>
    <s v="카카오톡 메시지"/>
    <x v="1"/>
    <x v="0"/>
    <x v="11"/>
    <m/>
    <m/>
    <n v="300"/>
    <m/>
    <m/>
    <m/>
  </r>
  <r>
    <x v="97"/>
    <x v="3"/>
    <s v="인스타그램(랄라블라)"/>
    <x v="0"/>
    <x v="0"/>
    <x v="0"/>
    <m/>
    <m/>
    <n v="24361"/>
    <m/>
    <m/>
    <m/>
  </r>
  <r>
    <x v="97"/>
    <x v="3"/>
    <s v="인스타그램(블로그)"/>
    <x v="0"/>
    <x v="0"/>
    <x v="0"/>
    <m/>
    <m/>
    <n v="48648"/>
    <m/>
    <m/>
    <m/>
  </r>
  <r>
    <x v="97"/>
    <x v="3"/>
    <s v="인스타그램(전환)"/>
    <x v="0"/>
    <x v="0"/>
    <x v="0"/>
    <m/>
    <m/>
    <n v="489928"/>
    <m/>
    <m/>
    <m/>
  </r>
  <r>
    <x v="97"/>
    <x v="3"/>
    <s v="네이버 브랜드검색"/>
    <x v="0"/>
    <x v="0"/>
    <x v="0"/>
    <m/>
    <m/>
    <n v="20000"/>
    <m/>
    <m/>
    <m/>
  </r>
  <r>
    <x v="97"/>
    <x v="3"/>
    <s v="네이버 쇼핑검색"/>
    <x v="0"/>
    <x v="0"/>
    <x v="0"/>
    <m/>
    <m/>
    <n v="8600"/>
    <m/>
    <m/>
    <m/>
  </r>
  <r>
    <x v="97"/>
    <x v="3"/>
    <s v="SMS"/>
    <x v="0"/>
    <x v="0"/>
    <x v="5"/>
    <m/>
    <m/>
    <n v="420"/>
    <m/>
    <m/>
    <m/>
  </r>
  <r>
    <x v="97"/>
    <x v="3"/>
    <s v="자사몰 스킨 교체"/>
    <x v="3"/>
    <x v="0"/>
    <x v="0"/>
    <m/>
    <m/>
    <n v="227272.72727272726"/>
    <m/>
    <m/>
    <m/>
  </r>
  <r>
    <x v="98"/>
    <x v="4"/>
    <s v="인스타그램(랄라블라)"/>
    <x v="0"/>
    <x v="0"/>
    <x v="0"/>
    <m/>
    <m/>
    <n v="25136"/>
    <m/>
    <m/>
    <m/>
  </r>
  <r>
    <x v="98"/>
    <x v="4"/>
    <s v="인스타그램(블로그)"/>
    <x v="0"/>
    <x v="0"/>
    <x v="0"/>
    <m/>
    <m/>
    <n v="50327"/>
    <m/>
    <m/>
    <m/>
  </r>
  <r>
    <x v="98"/>
    <x v="4"/>
    <s v="인스타그램(전환)"/>
    <x v="0"/>
    <x v="0"/>
    <x v="0"/>
    <m/>
    <m/>
    <n v="489707"/>
    <m/>
    <m/>
    <m/>
  </r>
  <r>
    <x v="98"/>
    <x v="4"/>
    <s v="네이버 브랜드검색"/>
    <x v="0"/>
    <x v="0"/>
    <x v="0"/>
    <m/>
    <m/>
    <n v="20000"/>
    <m/>
    <m/>
    <m/>
  </r>
  <r>
    <x v="98"/>
    <x v="4"/>
    <s v="네이버 쇼핑검색"/>
    <x v="0"/>
    <x v="0"/>
    <x v="0"/>
    <m/>
    <m/>
    <n v="7499.9999999999991"/>
    <m/>
    <m/>
    <m/>
  </r>
  <r>
    <x v="99"/>
    <x v="1"/>
    <s v="인스타그램(랄라블라)"/>
    <x v="0"/>
    <x v="0"/>
    <x v="0"/>
    <m/>
    <m/>
    <n v="24838"/>
    <m/>
    <m/>
    <m/>
  </r>
  <r>
    <x v="99"/>
    <x v="1"/>
    <s v="인스타그램(블로그)"/>
    <x v="0"/>
    <x v="0"/>
    <x v="0"/>
    <m/>
    <m/>
    <n v="48829"/>
    <m/>
    <m/>
    <m/>
  </r>
  <r>
    <x v="99"/>
    <x v="1"/>
    <s v="인스타그램(전환)"/>
    <x v="0"/>
    <x v="0"/>
    <x v="0"/>
    <m/>
    <m/>
    <n v="495239"/>
    <m/>
    <m/>
    <m/>
  </r>
  <r>
    <x v="99"/>
    <x v="1"/>
    <s v="네이버 브랜드검색"/>
    <x v="0"/>
    <x v="0"/>
    <x v="0"/>
    <m/>
    <m/>
    <n v="20000"/>
    <m/>
    <m/>
    <m/>
  </r>
  <r>
    <x v="99"/>
    <x v="1"/>
    <s v="네이버 쇼핑검색"/>
    <x v="0"/>
    <x v="0"/>
    <x v="0"/>
    <m/>
    <m/>
    <n v="8800"/>
    <m/>
    <m/>
    <m/>
  </r>
  <r>
    <x v="100"/>
    <x v="0"/>
    <s v="인스타그램(랄라블라)"/>
    <x v="0"/>
    <x v="0"/>
    <x v="0"/>
    <m/>
    <m/>
    <n v="25030"/>
    <m/>
    <m/>
    <m/>
  </r>
  <r>
    <x v="100"/>
    <x v="0"/>
    <s v="인스타그램(블로그)"/>
    <x v="0"/>
    <x v="0"/>
    <x v="0"/>
    <m/>
    <m/>
    <n v="49879"/>
    <m/>
    <m/>
    <m/>
  </r>
  <r>
    <x v="100"/>
    <x v="0"/>
    <s v="인스타그램(전환)"/>
    <x v="0"/>
    <x v="0"/>
    <x v="0"/>
    <m/>
    <m/>
    <n v="491968"/>
    <m/>
    <m/>
    <m/>
  </r>
  <r>
    <x v="100"/>
    <x v="0"/>
    <s v="네이버 쇼핑검색"/>
    <x v="0"/>
    <x v="0"/>
    <x v="0"/>
    <m/>
    <m/>
    <n v="25999.999999999996"/>
    <m/>
    <m/>
    <m/>
  </r>
  <r>
    <x v="101"/>
    <x v="2"/>
    <s v="인스타그램(랄라블라)"/>
    <x v="0"/>
    <x v="0"/>
    <x v="0"/>
    <m/>
    <m/>
    <n v="25323"/>
    <m/>
    <m/>
    <m/>
  </r>
  <r>
    <x v="101"/>
    <x v="2"/>
    <s v="인스타그램(블로그)"/>
    <x v="0"/>
    <x v="0"/>
    <x v="0"/>
    <m/>
    <m/>
    <n v="49081"/>
    <m/>
    <m/>
    <m/>
  </r>
  <r>
    <x v="101"/>
    <x v="2"/>
    <s v="인스타그램(전환)"/>
    <x v="0"/>
    <x v="0"/>
    <x v="0"/>
    <m/>
    <m/>
    <n v="496107"/>
    <m/>
    <m/>
    <m/>
  </r>
  <r>
    <x v="101"/>
    <x v="2"/>
    <s v="네이버 브랜드검색"/>
    <x v="0"/>
    <x v="0"/>
    <x v="0"/>
    <m/>
    <m/>
    <n v="40000"/>
    <m/>
    <m/>
    <m/>
  </r>
  <r>
    <x v="101"/>
    <x v="2"/>
    <s v="네이버 쇼핑검색"/>
    <x v="0"/>
    <x v="0"/>
    <x v="0"/>
    <m/>
    <m/>
    <n v="16199.999999999998"/>
    <m/>
    <m/>
    <m/>
  </r>
  <r>
    <x v="101"/>
    <x v="2"/>
    <s v="SMS"/>
    <x v="0"/>
    <x v="0"/>
    <x v="12"/>
    <m/>
    <m/>
    <n v="70"/>
    <m/>
    <m/>
    <m/>
  </r>
  <r>
    <x v="101"/>
    <x v="2"/>
    <s v="SMS"/>
    <x v="0"/>
    <x v="0"/>
    <x v="13"/>
    <m/>
    <m/>
    <n v="1960"/>
    <m/>
    <m/>
    <m/>
  </r>
  <r>
    <x v="101"/>
    <x v="2"/>
    <s v="카카오톡 메시지"/>
    <x v="0"/>
    <x v="0"/>
    <x v="13"/>
    <m/>
    <m/>
    <n v="560"/>
    <m/>
    <m/>
    <m/>
  </r>
  <r>
    <x v="102"/>
    <x v="5"/>
    <s v="인스타그램(랄라블라)"/>
    <x v="0"/>
    <x v="0"/>
    <x v="0"/>
    <m/>
    <m/>
    <n v="25293"/>
    <m/>
    <m/>
    <m/>
  </r>
  <r>
    <x v="102"/>
    <x v="5"/>
    <s v="인스타그램(블로그)"/>
    <x v="0"/>
    <x v="0"/>
    <x v="0"/>
    <m/>
    <m/>
    <n v="53180"/>
    <m/>
    <m/>
    <m/>
  </r>
  <r>
    <x v="102"/>
    <x v="5"/>
    <s v="인스타그램(전환)"/>
    <x v="0"/>
    <x v="0"/>
    <x v="0"/>
    <m/>
    <m/>
    <n v="536188"/>
    <m/>
    <m/>
    <m/>
  </r>
  <r>
    <x v="102"/>
    <x v="5"/>
    <s v="네이버 브랜드검색"/>
    <x v="0"/>
    <x v="0"/>
    <x v="0"/>
    <m/>
    <m/>
    <n v="40000"/>
    <m/>
    <m/>
    <m/>
  </r>
  <r>
    <x v="102"/>
    <x v="5"/>
    <s v="네이버 쇼핑검색"/>
    <x v="0"/>
    <x v="0"/>
    <x v="0"/>
    <m/>
    <m/>
    <n v="14789.999999999998"/>
    <m/>
    <m/>
    <m/>
  </r>
  <r>
    <x v="103"/>
    <x v="6"/>
    <s v="인스타그램(랄라블라)"/>
    <x v="0"/>
    <x v="0"/>
    <x v="0"/>
    <m/>
    <m/>
    <n v="25102"/>
    <m/>
    <m/>
    <m/>
  </r>
  <r>
    <x v="103"/>
    <x v="6"/>
    <s v="인스타그램(블로그)"/>
    <x v="0"/>
    <x v="0"/>
    <x v="0"/>
    <m/>
    <m/>
    <n v="50229"/>
    <m/>
    <m/>
    <m/>
  </r>
  <r>
    <x v="103"/>
    <x v="6"/>
    <s v="인스타그램(전환)"/>
    <x v="0"/>
    <x v="0"/>
    <x v="0"/>
    <m/>
    <m/>
    <n v="502252"/>
    <m/>
    <m/>
    <m/>
  </r>
  <r>
    <x v="103"/>
    <x v="6"/>
    <s v="네이버 브랜드검색"/>
    <x v="0"/>
    <x v="0"/>
    <x v="0"/>
    <m/>
    <m/>
    <n v="40000"/>
    <m/>
    <m/>
    <m/>
  </r>
  <r>
    <x v="103"/>
    <x v="6"/>
    <s v="네이버 쇼핑검색"/>
    <x v="0"/>
    <x v="0"/>
    <x v="0"/>
    <m/>
    <m/>
    <n v="33000"/>
    <m/>
    <m/>
    <m/>
  </r>
  <r>
    <x v="104"/>
    <x v="3"/>
    <s v="인스타그램(랄라블라)"/>
    <x v="0"/>
    <x v="0"/>
    <x v="0"/>
    <m/>
    <m/>
    <n v="24749"/>
    <m/>
    <m/>
    <m/>
  </r>
  <r>
    <x v="104"/>
    <x v="3"/>
    <s v="인스타그램(블로그)"/>
    <x v="0"/>
    <x v="0"/>
    <x v="0"/>
    <m/>
    <m/>
    <n v="48691"/>
    <m/>
    <m/>
    <m/>
  </r>
  <r>
    <x v="104"/>
    <x v="3"/>
    <s v="인스타그램(전환)"/>
    <x v="0"/>
    <x v="0"/>
    <x v="0"/>
    <m/>
    <m/>
    <n v="481370"/>
    <m/>
    <m/>
    <m/>
  </r>
  <r>
    <x v="104"/>
    <x v="3"/>
    <s v="네이버 브랜드검색"/>
    <x v="0"/>
    <x v="0"/>
    <x v="0"/>
    <m/>
    <m/>
    <n v="40000"/>
    <m/>
    <m/>
    <m/>
  </r>
  <r>
    <x v="104"/>
    <x v="3"/>
    <s v="네이버 쇼핑검색"/>
    <x v="0"/>
    <x v="0"/>
    <x v="0"/>
    <m/>
    <m/>
    <n v="81800"/>
    <m/>
    <m/>
    <m/>
  </r>
  <r>
    <x v="104"/>
    <x v="3"/>
    <s v="SMS"/>
    <x v="0"/>
    <x v="0"/>
    <x v="12"/>
    <m/>
    <m/>
    <n v="70"/>
    <m/>
    <m/>
    <m/>
  </r>
  <r>
    <x v="104"/>
    <x v="3"/>
    <s v="SMS"/>
    <x v="0"/>
    <x v="0"/>
    <x v="13"/>
    <m/>
    <m/>
    <n v="17010"/>
    <m/>
    <m/>
    <m/>
  </r>
  <r>
    <x v="105"/>
    <x v="4"/>
    <s v="인스타그램(랄라블라)"/>
    <x v="0"/>
    <x v="0"/>
    <x v="0"/>
    <m/>
    <m/>
    <n v="24810"/>
    <m/>
    <m/>
    <m/>
  </r>
  <r>
    <x v="105"/>
    <x v="4"/>
    <s v="인스타그램(블로그)"/>
    <x v="0"/>
    <x v="0"/>
    <x v="0"/>
    <m/>
    <m/>
    <n v="49247"/>
    <m/>
    <m/>
    <m/>
  </r>
  <r>
    <x v="105"/>
    <x v="4"/>
    <s v="인스타그램(전환)"/>
    <x v="0"/>
    <x v="0"/>
    <x v="0"/>
    <m/>
    <m/>
    <n v="604360"/>
    <m/>
    <m/>
    <m/>
  </r>
  <r>
    <x v="105"/>
    <x v="4"/>
    <s v="네이버 브랜드검색"/>
    <x v="0"/>
    <x v="0"/>
    <x v="0"/>
    <m/>
    <m/>
    <n v="40000"/>
    <m/>
    <m/>
    <m/>
  </r>
  <r>
    <x v="105"/>
    <x v="4"/>
    <s v="네이버 쇼핑검색"/>
    <x v="0"/>
    <x v="0"/>
    <x v="0"/>
    <m/>
    <m/>
    <n v="30799.999999999996"/>
    <m/>
    <m/>
    <m/>
  </r>
  <r>
    <x v="105"/>
    <x v="4"/>
    <s v="SMS"/>
    <x v="0"/>
    <x v="0"/>
    <x v="13"/>
    <m/>
    <m/>
    <n v="23240"/>
    <m/>
    <m/>
    <m/>
  </r>
  <r>
    <x v="105"/>
    <x v="4"/>
    <s v="SMS"/>
    <x v="0"/>
    <x v="0"/>
    <x v="5"/>
    <m/>
    <m/>
    <n v="770"/>
    <m/>
    <m/>
    <m/>
  </r>
  <r>
    <x v="106"/>
    <x v="1"/>
    <s v="인스타그램(랄라블라)"/>
    <x v="0"/>
    <x v="0"/>
    <x v="0"/>
    <m/>
    <m/>
    <n v="24404"/>
    <m/>
    <m/>
    <m/>
  </r>
  <r>
    <x v="106"/>
    <x v="1"/>
    <s v="인스타그램(블로그)"/>
    <x v="0"/>
    <x v="0"/>
    <x v="0"/>
    <m/>
    <m/>
    <n v="50234"/>
    <m/>
    <m/>
    <m/>
  </r>
  <r>
    <x v="106"/>
    <x v="1"/>
    <s v="인스타그램(전환)"/>
    <x v="0"/>
    <x v="0"/>
    <x v="0"/>
    <m/>
    <m/>
    <n v="684990"/>
    <m/>
    <m/>
    <m/>
  </r>
  <r>
    <x v="106"/>
    <x v="1"/>
    <s v="네이버 브랜드검색"/>
    <x v="0"/>
    <x v="0"/>
    <x v="0"/>
    <m/>
    <m/>
    <n v="40000"/>
    <m/>
    <m/>
    <m/>
  </r>
  <r>
    <x v="106"/>
    <x v="1"/>
    <s v="네이버 쇼핑검색"/>
    <x v="0"/>
    <x v="0"/>
    <x v="0"/>
    <m/>
    <m/>
    <n v="17400"/>
    <m/>
    <m/>
    <m/>
  </r>
  <r>
    <x v="107"/>
    <x v="0"/>
    <s v="인스타그램(랄라블라)"/>
    <x v="0"/>
    <x v="0"/>
    <x v="0"/>
    <m/>
    <m/>
    <n v="25351"/>
    <m/>
    <m/>
    <m/>
  </r>
  <r>
    <x v="107"/>
    <x v="0"/>
    <s v="인스타그램(블로그)"/>
    <x v="0"/>
    <x v="0"/>
    <x v="0"/>
    <m/>
    <m/>
    <n v="49365"/>
    <m/>
    <m/>
    <m/>
  </r>
  <r>
    <x v="107"/>
    <x v="0"/>
    <s v="인스타그램(전환)"/>
    <x v="0"/>
    <x v="0"/>
    <x v="0"/>
    <m/>
    <m/>
    <n v="553775"/>
    <m/>
    <m/>
    <m/>
  </r>
  <r>
    <x v="107"/>
    <x v="0"/>
    <s v="네이버 브랜드검색"/>
    <x v="0"/>
    <x v="0"/>
    <x v="0"/>
    <m/>
    <m/>
    <n v="40000"/>
    <m/>
    <m/>
    <m/>
  </r>
  <r>
    <x v="107"/>
    <x v="0"/>
    <s v="네이버 쇼핑검색"/>
    <x v="0"/>
    <x v="0"/>
    <x v="0"/>
    <m/>
    <m/>
    <n v="13199.999999999998"/>
    <m/>
    <m/>
    <m/>
  </r>
  <r>
    <x v="108"/>
    <x v="2"/>
    <s v="인스타그램(랄라블라)"/>
    <x v="0"/>
    <x v="0"/>
    <x v="0"/>
    <m/>
    <m/>
    <n v="25200"/>
    <m/>
    <m/>
    <m/>
  </r>
  <r>
    <x v="108"/>
    <x v="2"/>
    <s v="인스타그램(블로그)"/>
    <x v="0"/>
    <x v="0"/>
    <x v="0"/>
    <m/>
    <m/>
    <n v="49280"/>
    <m/>
    <m/>
    <m/>
  </r>
  <r>
    <x v="108"/>
    <x v="2"/>
    <s v="인스타그램(전환)"/>
    <x v="0"/>
    <x v="0"/>
    <x v="0"/>
    <m/>
    <m/>
    <n v="465220"/>
    <m/>
    <m/>
    <m/>
  </r>
  <r>
    <x v="108"/>
    <x v="2"/>
    <s v="네이버 브랜드검색"/>
    <x v="0"/>
    <x v="0"/>
    <x v="0"/>
    <m/>
    <m/>
    <n v="40000"/>
    <m/>
    <m/>
    <m/>
  </r>
  <r>
    <x v="108"/>
    <x v="2"/>
    <s v="네이버 쇼핑검색"/>
    <x v="0"/>
    <x v="0"/>
    <x v="0"/>
    <m/>
    <m/>
    <n v="14199.999999999998"/>
    <m/>
    <m/>
    <m/>
  </r>
  <r>
    <x v="109"/>
    <x v="5"/>
    <s v="인스타그램(랄라블라)"/>
    <x v="0"/>
    <x v="0"/>
    <x v="0"/>
    <m/>
    <m/>
    <n v="25384"/>
    <m/>
    <m/>
    <m/>
  </r>
  <r>
    <x v="109"/>
    <x v="5"/>
    <s v="인스타그램(블로그)"/>
    <x v="0"/>
    <x v="0"/>
    <x v="0"/>
    <m/>
    <m/>
    <n v="52954"/>
    <m/>
    <m/>
    <m/>
  </r>
  <r>
    <x v="109"/>
    <x v="5"/>
    <s v="인스타그램(전환)"/>
    <x v="0"/>
    <x v="0"/>
    <x v="0"/>
    <m/>
    <m/>
    <n v="498379"/>
    <m/>
    <m/>
    <m/>
  </r>
  <r>
    <x v="109"/>
    <x v="5"/>
    <s v="네이버 브랜드검색"/>
    <x v="0"/>
    <x v="0"/>
    <x v="0"/>
    <m/>
    <m/>
    <n v="40000"/>
    <m/>
    <m/>
    <m/>
  </r>
  <r>
    <x v="109"/>
    <x v="5"/>
    <s v="네이버 쇼핑검색"/>
    <x v="0"/>
    <x v="0"/>
    <x v="0"/>
    <m/>
    <m/>
    <n v="9000"/>
    <m/>
    <m/>
    <m/>
  </r>
  <r>
    <x v="110"/>
    <x v="6"/>
    <s v="인스타그램(랄라블라)"/>
    <x v="0"/>
    <x v="0"/>
    <x v="0"/>
    <m/>
    <m/>
    <n v="25032"/>
    <m/>
    <m/>
    <m/>
  </r>
  <r>
    <x v="110"/>
    <x v="6"/>
    <s v="인스타그램(블로그)"/>
    <x v="0"/>
    <x v="0"/>
    <x v="0"/>
    <m/>
    <m/>
    <n v="50287"/>
    <m/>
    <m/>
    <m/>
  </r>
  <r>
    <x v="110"/>
    <x v="6"/>
    <s v="인스타그램(전환)"/>
    <x v="0"/>
    <x v="0"/>
    <x v="0"/>
    <m/>
    <m/>
    <n v="501252"/>
    <m/>
    <m/>
    <m/>
  </r>
  <r>
    <x v="110"/>
    <x v="6"/>
    <s v="네이버 브랜드검색"/>
    <x v="0"/>
    <x v="0"/>
    <x v="0"/>
    <m/>
    <m/>
    <n v="40000"/>
    <m/>
    <m/>
    <m/>
  </r>
  <r>
    <x v="110"/>
    <x v="6"/>
    <s v="네이버 쇼핑검색"/>
    <x v="0"/>
    <x v="0"/>
    <x v="0"/>
    <m/>
    <m/>
    <n v="8800"/>
    <m/>
    <m/>
    <m/>
  </r>
  <r>
    <x v="111"/>
    <x v="3"/>
    <s v="인스타그램(랄라블라)"/>
    <x v="0"/>
    <x v="0"/>
    <x v="0"/>
    <m/>
    <m/>
    <n v="24943"/>
    <m/>
    <m/>
    <m/>
  </r>
  <r>
    <x v="111"/>
    <x v="3"/>
    <s v="인스타그램(블로그)"/>
    <x v="0"/>
    <x v="0"/>
    <x v="0"/>
    <m/>
    <m/>
    <n v="48673"/>
    <m/>
    <m/>
    <m/>
  </r>
  <r>
    <x v="111"/>
    <x v="3"/>
    <s v="인스타그램(전환)"/>
    <x v="0"/>
    <x v="0"/>
    <x v="0"/>
    <m/>
    <m/>
    <n v="480127"/>
    <m/>
    <m/>
    <m/>
  </r>
  <r>
    <x v="111"/>
    <x v="3"/>
    <s v="네이버 브랜드검색"/>
    <x v="0"/>
    <x v="0"/>
    <x v="0"/>
    <m/>
    <m/>
    <n v="40000"/>
    <m/>
    <m/>
    <m/>
  </r>
  <r>
    <x v="111"/>
    <x v="3"/>
    <s v="네이버 쇼핑검색"/>
    <x v="0"/>
    <x v="0"/>
    <x v="0"/>
    <m/>
    <m/>
    <n v="7569.9999999999991"/>
    <m/>
    <m/>
    <m/>
  </r>
  <r>
    <x v="112"/>
    <x v="4"/>
    <s v="인스타그램(랄라블라)"/>
    <x v="0"/>
    <x v="0"/>
    <x v="0"/>
    <m/>
    <m/>
    <n v="25062"/>
    <m/>
    <m/>
    <m/>
  </r>
  <r>
    <x v="112"/>
    <x v="4"/>
    <s v="인스타그램(블로그)"/>
    <x v="0"/>
    <x v="0"/>
    <x v="0"/>
    <m/>
    <m/>
    <n v="48795"/>
    <m/>
    <m/>
    <m/>
  </r>
  <r>
    <x v="112"/>
    <x v="4"/>
    <s v="인스타그램(전환)"/>
    <x v="0"/>
    <x v="0"/>
    <x v="0"/>
    <m/>
    <m/>
    <n v="499793"/>
    <m/>
    <m/>
    <m/>
  </r>
  <r>
    <x v="112"/>
    <x v="4"/>
    <s v="네이버 브랜드검색"/>
    <x v="0"/>
    <x v="0"/>
    <x v="0"/>
    <m/>
    <m/>
    <n v="40000"/>
    <m/>
    <m/>
    <m/>
  </r>
  <r>
    <x v="112"/>
    <x v="4"/>
    <s v="네이버 쇼핑검색"/>
    <x v="0"/>
    <x v="0"/>
    <x v="0"/>
    <m/>
    <m/>
    <n v="2540"/>
    <m/>
    <m/>
    <m/>
  </r>
  <r>
    <x v="112"/>
    <x v="4"/>
    <s v="SMS"/>
    <x v="0"/>
    <x v="0"/>
    <x v="5"/>
    <m/>
    <m/>
    <n v="490"/>
    <m/>
    <m/>
    <m/>
  </r>
  <r>
    <x v="113"/>
    <x v="1"/>
    <s v="인스타그램(랄라블라)"/>
    <x v="0"/>
    <x v="0"/>
    <x v="0"/>
    <m/>
    <m/>
    <n v="24888"/>
    <m/>
    <m/>
    <m/>
  </r>
  <r>
    <x v="113"/>
    <x v="1"/>
    <s v="인스타그램(블로그)"/>
    <x v="0"/>
    <x v="0"/>
    <x v="0"/>
    <m/>
    <m/>
    <n v="48827"/>
    <m/>
    <m/>
    <m/>
  </r>
  <r>
    <x v="113"/>
    <x v="1"/>
    <s v="인스타그램(전환)"/>
    <x v="0"/>
    <x v="0"/>
    <x v="0"/>
    <m/>
    <m/>
    <n v="490496"/>
    <m/>
    <m/>
    <m/>
  </r>
  <r>
    <x v="113"/>
    <x v="1"/>
    <s v="네이버 브랜드검색"/>
    <x v="0"/>
    <x v="0"/>
    <x v="0"/>
    <m/>
    <m/>
    <n v="40000"/>
    <m/>
    <m/>
    <m/>
  </r>
  <r>
    <x v="113"/>
    <x v="1"/>
    <s v="네이버 쇼핑검색"/>
    <x v="0"/>
    <x v="0"/>
    <x v="0"/>
    <m/>
    <m/>
    <n v="1659.9999999999998"/>
    <m/>
    <m/>
    <m/>
  </r>
  <r>
    <x v="114"/>
    <x v="0"/>
    <s v="인스타그램(랄라블라)"/>
    <x v="0"/>
    <x v="0"/>
    <x v="0"/>
    <m/>
    <m/>
    <n v="25051"/>
    <m/>
    <m/>
    <m/>
  </r>
  <r>
    <x v="114"/>
    <x v="0"/>
    <s v="인스타그램(블로그)"/>
    <x v="0"/>
    <x v="0"/>
    <x v="0"/>
    <m/>
    <m/>
    <n v="50576"/>
    <m/>
    <m/>
    <m/>
  </r>
  <r>
    <x v="114"/>
    <x v="0"/>
    <s v="인스타그램(전환)"/>
    <x v="0"/>
    <x v="0"/>
    <x v="0"/>
    <m/>
    <m/>
    <n v="494002"/>
    <m/>
    <m/>
    <m/>
  </r>
  <r>
    <x v="114"/>
    <x v="0"/>
    <s v="네이버 브랜드검색"/>
    <x v="0"/>
    <x v="0"/>
    <x v="0"/>
    <m/>
    <m/>
    <n v="40000"/>
    <m/>
    <m/>
    <m/>
  </r>
  <r>
    <x v="114"/>
    <x v="0"/>
    <s v="네이버 쇼핑검색"/>
    <x v="0"/>
    <x v="0"/>
    <x v="0"/>
    <m/>
    <m/>
    <n v="1210"/>
    <m/>
    <m/>
    <m/>
  </r>
  <r>
    <x v="115"/>
    <x v="2"/>
    <s v="인스타그램(랄라블라)"/>
    <x v="0"/>
    <x v="0"/>
    <x v="0"/>
    <m/>
    <m/>
    <n v="24730"/>
    <m/>
    <m/>
    <m/>
  </r>
  <r>
    <x v="115"/>
    <x v="2"/>
    <s v="인스타그램(블로그)"/>
    <x v="0"/>
    <x v="0"/>
    <x v="0"/>
    <m/>
    <m/>
    <n v="51482"/>
    <m/>
    <m/>
    <m/>
  </r>
  <r>
    <x v="115"/>
    <x v="2"/>
    <s v="인스타그램(전환)"/>
    <x v="0"/>
    <x v="0"/>
    <x v="0"/>
    <m/>
    <m/>
    <n v="517886"/>
    <m/>
    <m/>
    <m/>
  </r>
  <r>
    <x v="115"/>
    <x v="2"/>
    <s v="네이버 브랜드검색"/>
    <x v="0"/>
    <x v="0"/>
    <x v="0"/>
    <m/>
    <m/>
    <n v="40000"/>
    <m/>
    <m/>
    <m/>
  </r>
  <r>
    <x v="115"/>
    <x v="2"/>
    <s v="네이버 쇼핑검색"/>
    <x v="0"/>
    <x v="0"/>
    <x v="0"/>
    <m/>
    <m/>
    <n v="3159.9999999999995"/>
    <m/>
    <m/>
    <m/>
  </r>
  <r>
    <x v="116"/>
    <x v="5"/>
    <s v="인스타그램(랄라블라)"/>
    <x v="0"/>
    <x v="0"/>
    <x v="0"/>
    <m/>
    <m/>
    <n v="25293"/>
    <m/>
    <m/>
    <m/>
  </r>
  <r>
    <x v="116"/>
    <x v="5"/>
    <s v="인스타그램(블로그)"/>
    <x v="0"/>
    <x v="0"/>
    <x v="0"/>
    <m/>
    <m/>
    <n v="51360"/>
    <m/>
    <m/>
    <m/>
  </r>
  <r>
    <x v="116"/>
    <x v="5"/>
    <s v="인스타그램(전환)"/>
    <x v="0"/>
    <x v="0"/>
    <x v="0"/>
    <m/>
    <m/>
    <n v="516444"/>
    <m/>
    <m/>
    <m/>
  </r>
  <r>
    <x v="116"/>
    <x v="5"/>
    <s v="네이버 브랜드검색"/>
    <x v="0"/>
    <x v="0"/>
    <x v="0"/>
    <m/>
    <m/>
    <n v="40000"/>
    <m/>
    <m/>
    <m/>
  </r>
  <r>
    <x v="116"/>
    <x v="5"/>
    <s v="네이버 쇼핑검색"/>
    <x v="0"/>
    <x v="0"/>
    <x v="0"/>
    <m/>
    <m/>
    <n v="3719.9999999999995"/>
    <m/>
    <m/>
    <m/>
  </r>
  <r>
    <x v="117"/>
    <x v="6"/>
    <s v="인스타그램(랄라블라)"/>
    <x v="0"/>
    <x v="0"/>
    <x v="0"/>
    <m/>
    <m/>
    <n v="25052"/>
    <m/>
    <m/>
    <m/>
  </r>
  <r>
    <x v="117"/>
    <x v="6"/>
    <s v="인스타그램(블로그)"/>
    <x v="0"/>
    <x v="0"/>
    <x v="0"/>
    <m/>
    <m/>
    <n v="50159"/>
    <m/>
    <m/>
    <m/>
  </r>
  <r>
    <x v="117"/>
    <x v="6"/>
    <s v="인스타그램(전환)"/>
    <x v="0"/>
    <x v="0"/>
    <x v="0"/>
    <m/>
    <m/>
    <n v="593910"/>
    <m/>
    <m/>
    <m/>
  </r>
  <r>
    <x v="117"/>
    <x v="6"/>
    <s v="네이버 브랜드검색"/>
    <x v="0"/>
    <x v="0"/>
    <x v="0"/>
    <m/>
    <m/>
    <n v="40000"/>
    <m/>
    <m/>
    <m/>
  </r>
  <r>
    <x v="117"/>
    <x v="6"/>
    <s v="네이버 쇼핑검색"/>
    <x v="0"/>
    <x v="0"/>
    <x v="0"/>
    <m/>
    <m/>
    <n v="3859.9999999999995"/>
    <m/>
    <m/>
    <m/>
  </r>
  <r>
    <x v="118"/>
    <x v="3"/>
    <s v="인스타그램(랄라블라)"/>
    <x v="0"/>
    <x v="0"/>
    <x v="0"/>
    <m/>
    <m/>
    <n v="25045"/>
    <m/>
    <m/>
    <m/>
  </r>
  <r>
    <x v="118"/>
    <x v="3"/>
    <s v="인스타그램(블로그)"/>
    <x v="0"/>
    <x v="0"/>
    <x v="0"/>
    <m/>
    <m/>
    <n v="50158"/>
    <m/>
    <m/>
    <m/>
  </r>
  <r>
    <x v="118"/>
    <x v="3"/>
    <s v="인스타그램(전환)"/>
    <x v="0"/>
    <x v="0"/>
    <x v="0"/>
    <m/>
    <m/>
    <n v="600972"/>
    <m/>
    <m/>
    <m/>
  </r>
  <r>
    <x v="118"/>
    <x v="3"/>
    <s v="네이버 브랜드검색"/>
    <x v="0"/>
    <x v="0"/>
    <x v="0"/>
    <m/>
    <m/>
    <n v="40000"/>
    <m/>
    <m/>
    <m/>
  </r>
  <r>
    <x v="118"/>
    <x v="3"/>
    <s v="네이버 쇼핑검색"/>
    <x v="0"/>
    <x v="0"/>
    <x v="0"/>
    <m/>
    <m/>
    <n v="5170"/>
    <m/>
    <m/>
    <m/>
  </r>
  <r>
    <x v="119"/>
    <x v="4"/>
    <s v="인스타그램(랄라블라)"/>
    <x v="0"/>
    <x v="0"/>
    <x v="0"/>
    <m/>
    <m/>
    <n v="24487"/>
    <m/>
    <m/>
    <m/>
  </r>
  <r>
    <x v="119"/>
    <x v="4"/>
    <s v="인스타그램(블로그)"/>
    <x v="0"/>
    <x v="0"/>
    <x v="0"/>
    <m/>
    <m/>
    <n v="48587"/>
    <m/>
    <m/>
    <m/>
  </r>
  <r>
    <x v="119"/>
    <x v="4"/>
    <s v="인스타그램(전환)"/>
    <x v="0"/>
    <x v="0"/>
    <x v="0"/>
    <m/>
    <m/>
    <n v="686218"/>
    <m/>
    <m/>
    <m/>
  </r>
  <r>
    <x v="119"/>
    <x v="4"/>
    <s v="네이버 브랜드검색"/>
    <x v="0"/>
    <x v="0"/>
    <x v="0"/>
    <m/>
    <m/>
    <n v="40000"/>
    <m/>
    <m/>
    <m/>
  </r>
  <r>
    <x v="119"/>
    <x v="4"/>
    <s v="네이버 쇼핑검색"/>
    <x v="0"/>
    <x v="0"/>
    <x v="0"/>
    <m/>
    <m/>
    <n v="5709.9999999999991"/>
    <m/>
    <m/>
    <m/>
  </r>
  <r>
    <x v="119"/>
    <x v="4"/>
    <s v="SMS"/>
    <x v="0"/>
    <x v="0"/>
    <x v="5"/>
    <m/>
    <m/>
    <n v="280"/>
    <m/>
    <m/>
    <m/>
  </r>
  <r>
    <x v="120"/>
    <x v="1"/>
    <s v="인스타그램(랄라블라)"/>
    <x v="0"/>
    <x v="0"/>
    <x v="0"/>
    <m/>
    <m/>
    <n v="25154"/>
    <m/>
    <m/>
    <m/>
  </r>
  <r>
    <x v="120"/>
    <x v="1"/>
    <s v="인스타그램(블로그)"/>
    <x v="0"/>
    <x v="0"/>
    <x v="0"/>
    <m/>
    <m/>
    <n v="49075"/>
    <m/>
    <m/>
    <m/>
  </r>
  <r>
    <x v="120"/>
    <x v="1"/>
    <s v="인스타그램(전환)"/>
    <x v="0"/>
    <x v="0"/>
    <x v="0"/>
    <m/>
    <m/>
    <n v="886929"/>
    <m/>
    <m/>
    <m/>
  </r>
  <r>
    <x v="120"/>
    <x v="1"/>
    <s v="네이버 브랜드검색"/>
    <x v="0"/>
    <x v="0"/>
    <x v="0"/>
    <m/>
    <m/>
    <n v="40000"/>
    <m/>
    <m/>
    <m/>
  </r>
  <r>
    <x v="120"/>
    <x v="1"/>
    <s v="네이버 쇼핑검색"/>
    <x v="0"/>
    <x v="0"/>
    <x v="0"/>
    <m/>
    <m/>
    <n v="9760"/>
    <m/>
    <m/>
    <m/>
  </r>
  <r>
    <x v="121"/>
    <x v="0"/>
    <s v="인스타그램(랄라블라)"/>
    <x v="0"/>
    <x v="0"/>
    <x v="0"/>
    <m/>
    <m/>
    <n v="25112"/>
    <m/>
    <m/>
    <m/>
  </r>
  <r>
    <x v="121"/>
    <x v="0"/>
    <s v="인스타그램(블로그)"/>
    <x v="0"/>
    <x v="0"/>
    <x v="0"/>
    <m/>
    <m/>
    <n v="50557"/>
    <m/>
    <m/>
    <m/>
  </r>
  <r>
    <x v="121"/>
    <x v="0"/>
    <s v="인스타그램(전환)"/>
    <x v="0"/>
    <x v="0"/>
    <x v="0"/>
    <m/>
    <m/>
    <n v="877355"/>
    <m/>
    <m/>
    <m/>
  </r>
  <r>
    <x v="121"/>
    <x v="0"/>
    <s v="인스타그램(소재 테스트)"/>
    <x v="1"/>
    <x v="0"/>
    <x v="14"/>
    <m/>
    <m/>
    <n v="20906"/>
    <m/>
    <m/>
    <m/>
  </r>
  <r>
    <x v="121"/>
    <x v="0"/>
    <s v="네이버 브랜드검색"/>
    <x v="0"/>
    <x v="0"/>
    <x v="0"/>
    <m/>
    <m/>
    <n v="40000"/>
    <m/>
    <m/>
    <m/>
  </r>
  <r>
    <x v="121"/>
    <x v="0"/>
    <s v="네이버 쇼핑검색"/>
    <x v="0"/>
    <x v="0"/>
    <x v="0"/>
    <m/>
    <m/>
    <n v="8860"/>
    <m/>
    <m/>
    <m/>
  </r>
  <r>
    <x v="122"/>
    <x v="2"/>
    <s v="인스타그램(랄라블라)"/>
    <x v="0"/>
    <x v="0"/>
    <x v="0"/>
    <m/>
    <m/>
    <n v="24943"/>
    <m/>
    <m/>
    <m/>
  </r>
  <r>
    <x v="122"/>
    <x v="2"/>
    <s v="인스타그램(블로그)"/>
    <x v="0"/>
    <x v="0"/>
    <x v="0"/>
    <m/>
    <m/>
    <n v="49605"/>
    <m/>
    <m/>
    <m/>
  </r>
  <r>
    <x v="122"/>
    <x v="2"/>
    <s v="인스타그램(전환)"/>
    <x v="0"/>
    <x v="0"/>
    <x v="0"/>
    <m/>
    <m/>
    <n v="884997"/>
    <m/>
    <m/>
    <m/>
  </r>
  <r>
    <x v="122"/>
    <x v="2"/>
    <s v="인스타그램(소재 테스트)"/>
    <x v="1"/>
    <x v="0"/>
    <x v="14"/>
    <m/>
    <m/>
    <n v="22089"/>
    <m/>
    <m/>
    <m/>
  </r>
  <r>
    <x v="122"/>
    <x v="2"/>
    <s v="네이버 브랜드검색"/>
    <x v="0"/>
    <x v="0"/>
    <x v="0"/>
    <m/>
    <m/>
    <n v="40000"/>
    <m/>
    <m/>
    <m/>
  </r>
  <r>
    <x v="122"/>
    <x v="2"/>
    <s v="네이버 쇼핑검색"/>
    <x v="0"/>
    <x v="0"/>
    <x v="0"/>
    <m/>
    <m/>
    <n v="5110"/>
    <m/>
    <m/>
    <m/>
  </r>
  <r>
    <x v="123"/>
    <x v="5"/>
    <s v="인스타그램(랄라블라)"/>
    <x v="0"/>
    <x v="0"/>
    <x v="0"/>
    <m/>
    <m/>
    <n v="25207"/>
    <m/>
    <m/>
    <m/>
  </r>
  <r>
    <x v="123"/>
    <x v="5"/>
    <s v="인스타그램(블로그)"/>
    <x v="0"/>
    <x v="0"/>
    <x v="0"/>
    <m/>
    <m/>
    <n v="51859"/>
    <m/>
    <m/>
    <m/>
  </r>
  <r>
    <x v="123"/>
    <x v="5"/>
    <s v="인스타그램(전환)"/>
    <x v="0"/>
    <x v="0"/>
    <x v="0"/>
    <m/>
    <m/>
    <n v="943975"/>
    <m/>
    <m/>
    <m/>
  </r>
  <r>
    <x v="123"/>
    <x v="5"/>
    <s v="네이버 브랜드검색"/>
    <x v="0"/>
    <x v="0"/>
    <x v="0"/>
    <m/>
    <m/>
    <n v="40000"/>
    <m/>
    <m/>
    <m/>
  </r>
  <r>
    <x v="123"/>
    <x v="5"/>
    <s v="네이버 쇼핑검색"/>
    <x v="0"/>
    <x v="0"/>
    <x v="0"/>
    <m/>
    <m/>
    <n v="4580"/>
    <m/>
    <m/>
    <m/>
  </r>
  <r>
    <x v="124"/>
    <x v="6"/>
    <s v="인스타그램(랄라블라)"/>
    <x v="0"/>
    <x v="0"/>
    <x v="0"/>
    <m/>
    <m/>
    <n v="25051"/>
    <m/>
    <m/>
    <m/>
  </r>
  <r>
    <x v="124"/>
    <x v="6"/>
    <s v="인스타그램(블로그)"/>
    <x v="0"/>
    <x v="0"/>
    <x v="0"/>
    <m/>
    <m/>
    <n v="50262"/>
    <m/>
    <m/>
    <m/>
  </r>
  <r>
    <x v="124"/>
    <x v="6"/>
    <s v="인스타그램(전환)"/>
    <x v="0"/>
    <x v="0"/>
    <x v="0"/>
    <m/>
    <m/>
    <n v="940952"/>
    <m/>
    <m/>
    <m/>
  </r>
  <r>
    <x v="124"/>
    <x v="6"/>
    <s v="네이버 브랜드검색"/>
    <x v="0"/>
    <x v="0"/>
    <x v="0"/>
    <m/>
    <m/>
    <n v="40000"/>
    <m/>
    <m/>
    <m/>
  </r>
  <r>
    <x v="124"/>
    <x v="6"/>
    <s v="네이버 쇼핑검색"/>
    <x v="0"/>
    <x v="0"/>
    <x v="0"/>
    <m/>
    <m/>
    <n v="5390"/>
    <m/>
    <m/>
    <m/>
  </r>
  <r>
    <x v="125"/>
    <x v="3"/>
    <s v="인스타그램(랄라블라)"/>
    <x v="0"/>
    <x v="0"/>
    <x v="0"/>
    <m/>
    <m/>
    <n v="24985"/>
    <m/>
    <m/>
    <m/>
  </r>
  <r>
    <x v="125"/>
    <x v="3"/>
    <s v="인스타그램(블로그)"/>
    <x v="0"/>
    <x v="0"/>
    <x v="0"/>
    <m/>
    <m/>
    <n v="48641"/>
    <m/>
    <m/>
    <m/>
  </r>
  <r>
    <x v="125"/>
    <x v="3"/>
    <s v="인스타그램(전환)"/>
    <x v="0"/>
    <x v="0"/>
    <x v="0"/>
    <m/>
    <m/>
    <n v="967479"/>
    <m/>
    <m/>
    <m/>
  </r>
  <r>
    <x v="125"/>
    <x v="3"/>
    <s v="네이버 브랜드검색"/>
    <x v="0"/>
    <x v="0"/>
    <x v="0"/>
    <m/>
    <m/>
    <n v="40000"/>
    <m/>
    <m/>
    <m/>
  </r>
  <r>
    <x v="125"/>
    <x v="3"/>
    <s v="네이버 쇼핑검색"/>
    <x v="0"/>
    <x v="0"/>
    <x v="0"/>
    <m/>
    <m/>
    <n v="3769.9999999999995"/>
    <m/>
    <m/>
    <m/>
  </r>
  <r>
    <x v="126"/>
    <x v="4"/>
    <s v="인스타그램(랄라블라)"/>
    <x v="0"/>
    <x v="0"/>
    <x v="0"/>
    <m/>
    <m/>
    <n v="24994"/>
    <m/>
    <m/>
    <m/>
  </r>
  <r>
    <x v="126"/>
    <x v="4"/>
    <s v="인스타그램(블로그)"/>
    <x v="0"/>
    <x v="0"/>
    <x v="0"/>
    <m/>
    <m/>
    <n v="49541"/>
    <m/>
    <m/>
    <m/>
  </r>
  <r>
    <x v="126"/>
    <x v="4"/>
    <s v="인스타그램(전환)"/>
    <x v="0"/>
    <x v="0"/>
    <x v="0"/>
    <m/>
    <m/>
    <n v="778733"/>
    <m/>
    <m/>
    <m/>
  </r>
  <r>
    <x v="126"/>
    <x v="4"/>
    <s v="네이버 브랜드검색"/>
    <x v="0"/>
    <x v="0"/>
    <x v="0"/>
    <m/>
    <m/>
    <n v="40000"/>
    <m/>
    <m/>
    <m/>
  </r>
  <r>
    <x v="126"/>
    <x v="4"/>
    <s v="네이버 쇼핑검색"/>
    <x v="0"/>
    <x v="0"/>
    <x v="0"/>
    <m/>
    <m/>
    <n v="2760"/>
    <m/>
    <m/>
    <m/>
  </r>
  <r>
    <x v="127"/>
    <x v="1"/>
    <s v="인스타그램(랄라블라)"/>
    <x v="0"/>
    <x v="0"/>
    <x v="0"/>
    <m/>
    <m/>
    <n v="24996"/>
    <m/>
    <m/>
    <m/>
  </r>
  <r>
    <x v="127"/>
    <x v="1"/>
    <s v="인스타그램(블로그)"/>
    <x v="0"/>
    <x v="0"/>
    <x v="0"/>
    <m/>
    <m/>
    <n v="49920"/>
    <m/>
    <m/>
    <m/>
  </r>
  <r>
    <x v="127"/>
    <x v="1"/>
    <s v="인스타그램(전환)"/>
    <x v="0"/>
    <x v="0"/>
    <x v="0"/>
    <m/>
    <m/>
    <n v="783943"/>
    <m/>
    <m/>
    <m/>
  </r>
  <r>
    <x v="127"/>
    <x v="1"/>
    <s v="네이버 브랜드검색"/>
    <x v="0"/>
    <x v="0"/>
    <x v="0"/>
    <m/>
    <m/>
    <n v="40000"/>
    <m/>
    <m/>
    <m/>
  </r>
  <r>
    <x v="127"/>
    <x v="1"/>
    <s v="네이버 쇼핑검색"/>
    <x v="0"/>
    <x v="0"/>
    <x v="0"/>
    <m/>
    <m/>
    <n v="2300"/>
    <m/>
    <m/>
    <m/>
  </r>
  <r>
    <x v="128"/>
    <x v="0"/>
    <s v="인스타그램(랄라블라)"/>
    <x v="0"/>
    <x v="0"/>
    <x v="0"/>
    <m/>
    <m/>
    <n v="23266"/>
    <m/>
    <m/>
    <m/>
  </r>
  <r>
    <x v="128"/>
    <x v="0"/>
    <s v="인스타그램(블로그)"/>
    <x v="0"/>
    <x v="0"/>
    <x v="0"/>
    <m/>
    <m/>
    <n v="49386"/>
    <m/>
    <m/>
    <m/>
  </r>
  <r>
    <x v="128"/>
    <x v="0"/>
    <s v="인스타그램(전환)"/>
    <x v="0"/>
    <x v="0"/>
    <x v="0"/>
    <m/>
    <m/>
    <n v="783018"/>
    <m/>
    <m/>
    <m/>
  </r>
  <r>
    <x v="128"/>
    <x v="0"/>
    <s v="네이버 브랜드검색"/>
    <x v="0"/>
    <x v="0"/>
    <x v="0"/>
    <m/>
    <m/>
    <n v="40000"/>
    <m/>
    <m/>
    <m/>
  </r>
  <r>
    <x v="128"/>
    <x v="0"/>
    <s v="네이버 쇼핑검색"/>
    <x v="0"/>
    <x v="0"/>
    <x v="0"/>
    <m/>
    <m/>
    <n v="1419.9999999999998"/>
    <m/>
    <m/>
    <m/>
  </r>
  <r>
    <x v="129"/>
    <x v="2"/>
    <s v="인스타그램(랄라블라)"/>
    <x v="0"/>
    <x v="0"/>
    <x v="0"/>
    <m/>
    <m/>
    <n v="25901"/>
    <m/>
    <m/>
    <m/>
  </r>
  <r>
    <x v="129"/>
    <x v="2"/>
    <s v="인스타그램(블로그)"/>
    <x v="0"/>
    <x v="0"/>
    <x v="0"/>
    <m/>
    <m/>
    <n v="49270"/>
    <m/>
    <m/>
    <m/>
  </r>
  <r>
    <x v="129"/>
    <x v="2"/>
    <s v="인스타그램(전환)"/>
    <x v="1"/>
    <x v="0"/>
    <x v="0"/>
    <m/>
    <m/>
    <n v="67166"/>
    <m/>
    <m/>
    <m/>
  </r>
  <r>
    <x v="129"/>
    <x v="2"/>
    <s v="인스타그램(리타게팅 전환)"/>
    <x v="1"/>
    <x v="0"/>
    <x v="0"/>
    <m/>
    <m/>
    <n v="32275"/>
    <m/>
    <m/>
    <m/>
  </r>
  <r>
    <x v="129"/>
    <x v="2"/>
    <s v="인스타그램(전환)"/>
    <x v="0"/>
    <x v="0"/>
    <x v="0"/>
    <m/>
    <m/>
    <n v="810349"/>
    <m/>
    <m/>
    <m/>
  </r>
  <r>
    <x v="129"/>
    <x v="2"/>
    <s v="네이버 브랜드검색"/>
    <x v="0"/>
    <x v="0"/>
    <x v="0"/>
    <m/>
    <m/>
    <n v="40000"/>
    <m/>
    <m/>
    <m/>
  </r>
  <r>
    <x v="129"/>
    <x v="2"/>
    <s v="네이버 쇼핑검색"/>
    <x v="0"/>
    <x v="0"/>
    <x v="0"/>
    <m/>
    <m/>
    <n v="2899.9999999999995"/>
    <m/>
    <m/>
    <m/>
  </r>
  <r>
    <x v="130"/>
    <x v="5"/>
    <s v="인스타그램(랄라블라)"/>
    <x v="0"/>
    <x v="0"/>
    <x v="0"/>
    <m/>
    <m/>
    <n v="25807"/>
    <m/>
    <m/>
    <m/>
  </r>
  <r>
    <x v="130"/>
    <x v="5"/>
    <s v="인스타그램(블로그)"/>
    <x v="0"/>
    <x v="0"/>
    <x v="0"/>
    <m/>
    <m/>
    <n v="52980"/>
    <m/>
    <m/>
    <m/>
  </r>
  <r>
    <x v="130"/>
    <x v="5"/>
    <s v="인스타그램(전환)"/>
    <x v="0"/>
    <x v="0"/>
    <x v="0"/>
    <m/>
    <m/>
    <n v="834251"/>
    <m/>
    <m/>
    <m/>
  </r>
  <r>
    <x v="130"/>
    <x v="5"/>
    <s v="네이버 브랜드검색"/>
    <x v="0"/>
    <x v="0"/>
    <x v="0"/>
    <m/>
    <m/>
    <n v="40000"/>
    <m/>
    <m/>
    <m/>
  </r>
  <r>
    <x v="130"/>
    <x v="5"/>
    <s v="네이버 쇼핑검색"/>
    <x v="0"/>
    <x v="0"/>
    <x v="0"/>
    <m/>
    <m/>
    <n v="3509.9999999999995"/>
    <m/>
    <m/>
    <m/>
  </r>
  <r>
    <x v="131"/>
    <x v="6"/>
    <s v="인스타그램(랄라블라)"/>
    <x v="0"/>
    <x v="0"/>
    <x v="0"/>
    <m/>
    <m/>
    <n v="25052"/>
    <m/>
    <m/>
    <m/>
  </r>
  <r>
    <x v="131"/>
    <x v="6"/>
    <s v="인스타그램(블로그)"/>
    <x v="0"/>
    <x v="0"/>
    <x v="0"/>
    <m/>
    <m/>
    <n v="50187"/>
    <m/>
    <m/>
    <m/>
  </r>
  <r>
    <x v="131"/>
    <x v="6"/>
    <s v="인스타그램(전환)"/>
    <x v="0"/>
    <x v="0"/>
    <x v="0"/>
    <m/>
    <m/>
    <n v="948018"/>
    <m/>
    <m/>
    <m/>
  </r>
  <r>
    <x v="131"/>
    <x v="6"/>
    <s v="네이버 브랜드검색"/>
    <x v="0"/>
    <x v="0"/>
    <x v="0"/>
    <m/>
    <m/>
    <n v="40000"/>
    <m/>
    <m/>
    <m/>
  </r>
  <r>
    <x v="131"/>
    <x v="6"/>
    <s v="네이버 쇼핑검색"/>
    <x v="0"/>
    <x v="0"/>
    <x v="0"/>
    <m/>
    <m/>
    <n v="1889.9999999999998"/>
    <m/>
    <m/>
    <m/>
  </r>
  <r>
    <x v="132"/>
    <x v="3"/>
    <s v="인스타그램(랄라블라)"/>
    <x v="0"/>
    <x v="0"/>
    <x v="0"/>
    <m/>
    <m/>
    <n v="25007"/>
    <m/>
    <m/>
    <m/>
  </r>
  <r>
    <x v="132"/>
    <x v="3"/>
    <s v="인스타그램(블로그)"/>
    <x v="0"/>
    <x v="0"/>
    <x v="0"/>
    <m/>
    <m/>
    <n v="48782"/>
    <m/>
    <m/>
    <m/>
  </r>
  <r>
    <x v="132"/>
    <x v="3"/>
    <s v="인스타그램(전환)"/>
    <x v="1"/>
    <x v="0"/>
    <x v="0"/>
    <m/>
    <m/>
    <n v="113411"/>
    <m/>
    <m/>
    <m/>
  </r>
  <r>
    <x v="132"/>
    <x v="3"/>
    <s v="인스타그램(리타게팅 전환)"/>
    <x v="1"/>
    <x v="0"/>
    <x v="0"/>
    <m/>
    <m/>
    <n v="57142"/>
    <m/>
    <m/>
    <m/>
  </r>
  <r>
    <x v="132"/>
    <x v="3"/>
    <s v="인스타그램(전환)"/>
    <x v="0"/>
    <x v="0"/>
    <x v="0"/>
    <m/>
    <m/>
    <n v="861713"/>
    <m/>
    <m/>
    <m/>
  </r>
  <r>
    <x v="132"/>
    <x v="3"/>
    <s v="네이버 브랜드검색"/>
    <x v="0"/>
    <x v="0"/>
    <x v="0"/>
    <m/>
    <m/>
    <n v="40000"/>
    <m/>
    <m/>
    <m/>
  </r>
  <r>
    <x v="132"/>
    <x v="3"/>
    <s v="네이버 쇼핑검색"/>
    <x v="0"/>
    <x v="0"/>
    <x v="0"/>
    <m/>
    <m/>
    <n v="5060"/>
    <m/>
    <m/>
    <m/>
  </r>
  <r>
    <x v="133"/>
    <x v="4"/>
    <s v="인스타그램(랄라블라)"/>
    <x v="0"/>
    <x v="0"/>
    <x v="0"/>
    <m/>
    <m/>
    <n v="25031"/>
    <m/>
    <m/>
    <m/>
  </r>
  <r>
    <x v="133"/>
    <x v="4"/>
    <s v="인스타그램(블로그)"/>
    <x v="0"/>
    <x v="0"/>
    <x v="0"/>
    <m/>
    <m/>
    <n v="50367"/>
    <m/>
    <m/>
    <m/>
  </r>
  <r>
    <x v="133"/>
    <x v="4"/>
    <s v="인스타그램(전환)"/>
    <x v="1"/>
    <x v="0"/>
    <x v="0"/>
    <m/>
    <m/>
    <n v="115027"/>
    <m/>
    <m/>
    <m/>
  </r>
  <r>
    <x v="133"/>
    <x v="4"/>
    <s v="인스타그램(리타게팅 전환)"/>
    <x v="1"/>
    <x v="0"/>
    <x v="0"/>
    <m/>
    <m/>
    <n v="79711"/>
    <m/>
    <m/>
    <m/>
  </r>
  <r>
    <x v="133"/>
    <x v="4"/>
    <s v="인스타그램(전환)"/>
    <x v="0"/>
    <x v="0"/>
    <x v="0"/>
    <m/>
    <m/>
    <n v="1046622"/>
    <m/>
    <m/>
    <m/>
  </r>
  <r>
    <x v="133"/>
    <x v="4"/>
    <s v="네이버 브랜드검색"/>
    <x v="0"/>
    <x v="0"/>
    <x v="0"/>
    <m/>
    <m/>
    <n v="40000"/>
    <m/>
    <m/>
    <m/>
  </r>
  <r>
    <x v="133"/>
    <x v="4"/>
    <s v="네이버 쇼핑검색"/>
    <x v="0"/>
    <x v="0"/>
    <x v="0"/>
    <m/>
    <m/>
    <n v="7399.9999999999991"/>
    <m/>
    <m/>
    <m/>
  </r>
  <r>
    <x v="134"/>
    <x v="1"/>
    <s v="인스타그램(랄라블라)"/>
    <x v="0"/>
    <x v="0"/>
    <x v="0"/>
    <m/>
    <m/>
    <n v="24956"/>
    <m/>
    <m/>
    <m/>
  </r>
  <r>
    <x v="134"/>
    <x v="1"/>
    <s v="인스타그램(블로그)"/>
    <x v="0"/>
    <x v="0"/>
    <x v="0"/>
    <m/>
    <m/>
    <n v="49536"/>
    <m/>
    <m/>
    <m/>
  </r>
  <r>
    <x v="134"/>
    <x v="1"/>
    <s v="인스타그램(전환)"/>
    <x v="1"/>
    <x v="0"/>
    <x v="0"/>
    <m/>
    <m/>
    <n v="128474"/>
    <m/>
    <m/>
    <m/>
  </r>
  <r>
    <x v="134"/>
    <x v="1"/>
    <s v="인스타그램(리타게팅 전환)"/>
    <x v="1"/>
    <x v="0"/>
    <x v="0"/>
    <m/>
    <m/>
    <n v="95244"/>
    <m/>
    <m/>
    <m/>
  </r>
  <r>
    <x v="134"/>
    <x v="1"/>
    <s v="인스타그램(전환)"/>
    <x v="0"/>
    <x v="0"/>
    <x v="0"/>
    <m/>
    <m/>
    <n v="1273431"/>
    <m/>
    <m/>
    <m/>
  </r>
  <r>
    <x v="134"/>
    <x v="1"/>
    <s v="네이버 브랜드검색"/>
    <x v="0"/>
    <x v="0"/>
    <x v="0"/>
    <m/>
    <m/>
    <n v="40000"/>
    <m/>
    <m/>
    <m/>
  </r>
  <r>
    <x v="134"/>
    <x v="1"/>
    <s v="네이버 쇼핑검색"/>
    <x v="0"/>
    <x v="0"/>
    <x v="0"/>
    <m/>
    <m/>
    <n v="6149.9999999999991"/>
    <m/>
    <m/>
    <m/>
  </r>
  <r>
    <x v="135"/>
    <x v="0"/>
    <s v="인스타그램(랄라블라)"/>
    <x v="0"/>
    <x v="0"/>
    <x v="0"/>
    <m/>
    <m/>
    <n v="24314"/>
    <m/>
    <m/>
    <m/>
  </r>
  <r>
    <x v="135"/>
    <x v="0"/>
    <s v="인스타그램(블로그)"/>
    <x v="0"/>
    <x v="0"/>
    <x v="0"/>
    <m/>
    <m/>
    <n v="48891"/>
    <m/>
    <m/>
    <m/>
  </r>
  <r>
    <x v="135"/>
    <x v="0"/>
    <s v="인스타그램(전환)"/>
    <x v="1"/>
    <x v="0"/>
    <x v="0"/>
    <m/>
    <m/>
    <n v="141392"/>
    <m/>
    <m/>
    <m/>
  </r>
  <r>
    <x v="135"/>
    <x v="0"/>
    <s v="인스타그램(리타게팅 전환)"/>
    <x v="1"/>
    <x v="0"/>
    <x v="0"/>
    <m/>
    <m/>
    <n v="96100"/>
    <m/>
    <m/>
    <m/>
  </r>
  <r>
    <x v="135"/>
    <x v="0"/>
    <s v="인스타그램(전환)"/>
    <x v="0"/>
    <x v="0"/>
    <x v="0"/>
    <m/>
    <m/>
    <n v="977869"/>
    <m/>
    <m/>
    <m/>
  </r>
  <r>
    <x v="135"/>
    <x v="0"/>
    <s v="네이버 브랜드검색"/>
    <x v="0"/>
    <x v="0"/>
    <x v="0"/>
    <m/>
    <m/>
    <n v="40000"/>
    <m/>
    <m/>
    <m/>
  </r>
  <r>
    <x v="135"/>
    <x v="0"/>
    <s v="네이버 쇼핑검색"/>
    <x v="0"/>
    <x v="0"/>
    <x v="0"/>
    <m/>
    <m/>
    <n v="7049.9999999999991"/>
    <m/>
    <m/>
    <m/>
  </r>
  <r>
    <x v="136"/>
    <x v="2"/>
    <s v="인스타그램(랄라블라)"/>
    <x v="0"/>
    <x v="0"/>
    <x v="0"/>
    <m/>
    <m/>
    <n v="25092"/>
    <m/>
    <m/>
    <m/>
  </r>
  <r>
    <x v="136"/>
    <x v="2"/>
    <s v="인스타그램(블로그)"/>
    <x v="0"/>
    <x v="0"/>
    <x v="0"/>
    <m/>
    <m/>
    <n v="49140"/>
    <m/>
    <m/>
    <m/>
  </r>
  <r>
    <x v="136"/>
    <x v="2"/>
    <s v="인스타그램(전환)"/>
    <x v="1"/>
    <x v="0"/>
    <x v="0"/>
    <m/>
    <m/>
    <n v="141363"/>
    <m/>
    <m/>
    <m/>
  </r>
  <r>
    <x v="136"/>
    <x v="2"/>
    <s v="인스타그램(리타게팅 전환)"/>
    <x v="1"/>
    <x v="0"/>
    <x v="0"/>
    <m/>
    <m/>
    <n v="97370"/>
    <m/>
    <m/>
    <m/>
  </r>
  <r>
    <x v="136"/>
    <x v="2"/>
    <s v="인스타그램(전환)"/>
    <x v="0"/>
    <x v="0"/>
    <x v="0"/>
    <m/>
    <m/>
    <n v="915783"/>
    <m/>
    <m/>
    <m/>
  </r>
  <r>
    <x v="136"/>
    <x v="2"/>
    <s v="네이버 브랜드검색"/>
    <x v="0"/>
    <x v="0"/>
    <x v="0"/>
    <m/>
    <m/>
    <n v="40000"/>
    <m/>
    <m/>
    <m/>
  </r>
  <r>
    <x v="136"/>
    <x v="2"/>
    <s v="네이버 쇼핑검색"/>
    <x v="0"/>
    <x v="0"/>
    <x v="0"/>
    <m/>
    <m/>
    <n v="4470"/>
    <m/>
    <m/>
    <m/>
  </r>
  <r>
    <x v="137"/>
    <x v="5"/>
    <s v="인스타그램(랄라블라)"/>
    <x v="0"/>
    <x v="0"/>
    <x v="0"/>
    <m/>
    <m/>
    <n v="25548"/>
    <m/>
    <m/>
    <m/>
  </r>
  <r>
    <x v="137"/>
    <x v="5"/>
    <s v="인스타그램(블로그)"/>
    <x v="0"/>
    <x v="0"/>
    <x v="0"/>
    <m/>
    <m/>
    <n v="53097"/>
    <m/>
    <m/>
    <m/>
  </r>
  <r>
    <x v="137"/>
    <x v="5"/>
    <s v="인스타그램(전환)"/>
    <x v="1"/>
    <x v="0"/>
    <x v="0"/>
    <m/>
    <m/>
    <n v="154516"/>
    <m/>
    <m/>
    <m/>
  </r>
  <r>
    <x v="137"/>
    <x v="5"/>
    <s v="인스타그램(리타게팅 전환)"/>
    <x v="1"/>
    <x v="0"/>
    <x v="0"/>
    <m/>
    <m/>
    <n v="104333"/>
    <m/>
    <m/>
    <m/>
  </r>
  <r>
    <x v="137"/>
    <x v="5"/>
    <s v="인스타그램(전환)"/>
    <x v="0"/>
    <x v="0"/>
    <x v="0"/>
    <m/>
    <m/>
    <n v="860913"/>
    <m/>
    <m/>
    <m/>
  </r>
  <r>
    <x v="137"/>
    <x v="5"/>
    <s v="네이버 브랜드검색"/>
    <x v="0"/>
    <x v="0"/>
    <x v="0"/>
    <m/>
    <m/>
    <n v="40000"/>
    <m/>
    <m/>
    <m/>
  </r>
  <r>
    <x v="137"/>
    <x v="5"/>
    <s v="네이버 쇼핑검색"/>
    <x v="0"/>
    <x v="0"/>
    <x v="0"/>
    <m/>
    <m/>
    <n v="4029.9999999999995"/>
    <m/>
    <m/>
    <m/>
  </r>
  <r>
    <x v="138"/>
    <x v="6"/>
    <s v="인스타그램(랄라블라)"/>
    <x v="0"/>
    <x v="0"/>
    <x v="0"/>
    <m/>
    <m/>
    <n v="25036"/>
    <m/>
    <m/>
    <m/>
  </r>
  <r>
    <x v="138"/>
    <x v="6"/>
    <s v="인스타그램(블로그)"/>
    <x v="0"/>
    <x v="0"/>
    <x v="0"/>
    <m/>
    <m/>
    <n v="50151"/>
    <m/>
    <m/>
    <m/>
  </r>
  <r>
    <x v="138"/>
    <x v="6"/>
    <s v="인스타그램(전환)"/>
    <x v="1"/>
    <x v="0"/>
    <x v="0"/>
    <m/>
    <m/>
    <n v="150810"/>
    <m/>
    <m/>
    <m/>
  </r>
  <r>
    <x v="138"/>
    <x v="6"/>
    <s v="인스타그램(리타게팅 전환)"/>
    <x v="1"/>
    <x v="0"/>
    <x v="0"/>
    <m/>
    <m/>
    <n v="100567"/>
    <m/>
    <m/>
    <m/>
  </r>
  <r>
    <x v="138"/>
    <x v="6"/>
    <s v="인스타그램(전환)"/>
    <x v="0"/>
    <x v="0"/>
    <x v="0"/>
    <m/>
    <m/>
    <n v="801780"/>
    <m/>
    <m/>
    <m/>
  </r>
  <r>
    <x v="138"/>
    <x v="6"/>
    <s v="네이버 브랜드검색"/>
    <x v="0"/>
    <x v="0"/>
    <x v="0"/>
    <m/>
    <m/>
    <n v="40000"/>
    <m/>
    <m/>
    <m/>
  </r>
  <r>
    <x v="138"/>
    <x v="6"/>
    <s v="네이버 쇼핑검색"/>
    <x v="0"/>
    <x v="0"/>
    <x v="0"/>
    <m/>
    <m/>
    <n v="3149.9999999999995"/>
    <m/>
    <m/>
    <m/>
  </r>
  <r>
    <x v="139"/>
    <x v="3"/>
    <s v="인스타그램(랄라블라)"/>
    <x v="0"/>
    <x v="0"/>
    <x v="0"/>
    <m/>
    <m/>
    <n v="25062"/>
    <m/>
    <m/>
    <m/>
  </r>
  <r>
    <x v="139"/>
    <x v="3"/>
    <s v="인스타그램(블로그)"/>
    <x v="0"/>
    <x v="0"/>
    <x v="0"/>
    <m/>
    <m/>
    <n v="48554"/>
    <m/>
    <m/>
    <m/>
  </r>
  <r>
    <x v="139"/>
    <x v="3"/>
    <s v="인스타그램(전환)"/>
    <x v="1"/>
    <x v="0"/>
    <x v="0"/>
    <m/>
    <m/>
    <n v="145221"/>
    <m/>
    <m/>
    <m/>
  </r>
  <r>
    <x v="139"/>
    <x v="3"/>
    <s v="인스타그램(리타게팅 전환)"/>
    <x v="1"/>
    <x v="0"/>
    <x v="0"/>
    <m/>
    <m/>
    <n v="97916"/>
    <m/>
    <m/>
    <m/>
  </r>
  <r>
    <x v="139"/>
    <x v="3"/>
    <s v="인스타그램(전환)"/>
    <x v="0"/>
    <x v="0"/>
    <x v="0"/>
    <m/>
    <m/>
    <n v="785804"/>
    <m/>
    <m/>
    <m/>
  </r>
  <r>
    <x v="139"/>
    <x v="3"/>
    <s v="네이버 브랜드검색"/>
    <x v="0"/>
    <x v="0"/>
    <x v="0"/>
    <m/>
    <m/>
    <n v="40000"/>
    <m/>
    <m/>
    <m/>
  </r>
  <r>
    <x v="139"/>
    <x v="3"/>
    <s v="네이버 쇼핑검색"/>
    <x v="0"/>
    <x v="0"/>
    <x v="0"/>
    <m/>
    <m/>
    <n v="2979.9999999999995"/>
    <m/>
    <m/>
    <m/>
  </r>
  <r>
    <x v="140"/>
    <x v="4"/>
    <s v="인스타그램(랄라블라)"/>
    <x v="0"/>
    <x v="0"/>
    <x v="0"/>
    <m/>
    <m/>
    <n v="24148"/>
    <m/>
    <m/>
    <m/>
  </r>
  <r>
    <x v="140"/>
    <x v="4"/>
    <s v="인스타그램(블로그)"/>
    <x v="0"/>
    <x v="0"/>
    <x v="0"/>
    <m/>
    <m/>
    <n v="49801"/>
    <m/>
    <m/>
    <m/>
  </r>
  <r>
    <x v="140"/>
    <x v="4"/>
    <s v="인스타그램(전환)"/>
    <x v="1"/>
    <x v="0"/>
    <x v="0"/>
    <m/>
    <m/>
    <n v="148874"/>
    <m/>
    <m/>
    <m/>
  </r>
  <r>
    <x v="140"/>
    <x v="4"/>
    <s v="인스타그램(리타게팅 전환)"/>
    <x v="1"/>
    <x v="0"/>
    <x v="0"/>
    <m/>
    <m/>
    <n v="99182"/>
    <m/>
    <m/>
    <m/>
  </r>
  <r>
    <x v="140"/>
    <x v="4"/>
    <s v="인스타그램(전환)"/>
    <x v="0"/>
    <x v="0"/>
    <x v="0"/>
    <m/>
    <m/>
    <n v="816053"/>
    <m/>
    <m/>
    <m/>
  </r>
  <r>
    <x v="140"/>
    <x v="4"/>
    <s v="네이버 브랜드검색"/>
    <x v="0"/>
    <x v="0"/>
    <x v="0"/>
    <m/>
    <m/>
    <n v="40000"/>
    <m/>
    <m/>
    <m/>
  </r>
  <r>
    <x v="140"/>
    <x v="4"/>
    <s v="네이버 쇼핑검색"/>
    <x v="0"/>
    <x v="0"/>
    <x v="0"/>
    <m/>
    <m/>
    <n v="11839.999999999998"/>
    <m/>
    <m/>
    <m/>
  </r>
  <r>
    <x v="141"/>
    <x v="1"/>
    <s v="인스타그램(랄라블라)"/>
    <x v="0"/>
    <x v="0"/>
    <x v="0"/>
    <m/>
    <m/>
    <n v="24705"/>
    <m/>
    <m/>
    <m/>
  </r>
  <r>
    <x v="141"/>
    <x v="1"/>
    <s v="인스타그램(블로그)"/>
    <x v="0"/>
    <x v="0"/>
    <x v="0"/>
    <m/>
    <m/>
    <n v="49139"/>
    <m/>
    <m/>
    <m/>
  </r>
  <r>
    <x v="141"/>
    <x v="1"/>
    <s v="인스타그램(전환)"/>
    <x v="1"/>
    <x v="0"/>
    <x v="0"/>
    <m/>
    <m/>
    <n v="147403"/>
    <m/>
    <m/>
    <m/>
  </r>
  <r>
    <x v="141"/>
    <x v="1"/>
    <s v="인스타그램(리타게팅 전환)"/>
    <x v="1"/>
    <x v="0"/>
    <x v="0"/>
    <m/>
    <m/>
    <n v="98531"/>
    <m/>
    <m/>
    <m/>
  </r>
  <r>
    <x v="141"/>
    <x v="1"/>
    <s v="인스타그램(전환)"/>
    <x v="0"/>
    <x v="0"/>
    <x v="0"/>
    <m/>
    <m/>
    <n v="955570"/>
    <m/>
    <m/>
    <m/>
  </r>
  <r>
    <x v="141"/>
    <x v="1"/>
    <s v="네이버 브랜드검색"/>
    <x v="0"/>
    <x v="0"/>
    <x v="0"/>
    <m/>
    <m/>
    <n v="40000"/>
    <m/>
    <m/>
    <m/>
  </r>
  <r>
    <x v="141"/>
    <x v="1"/>
    <s v="네이버 쇼핑검색"/>
    <x v="0"/>
    <x v="0"/>
    <x v="0"/>
    <m/>
    <m/>
    <n v="12529.999999999998"/>
    <m/>
    <m/>
    <m/>
  </r>
  <r>
    <x v="142"/>
    <x v="0"/>
    <s v="인스타그램(랄라블라)"/>
    <x v="0"/>
    <x v="0"/>
    <x v="0"/>
    <m/>
    <m/>
    <n v="25396"/>
    <m/>
    <m/>
    <m/>
  </r>
  <r>
    <x v="142"/>
    <x v="0"/>
    <s v="인스타그램(블로그)"/>
    <x v="0"/>
    <x v="0"/>
    <x v="0"/>
    <m/>
    <m/>
    <n v="49969"/>
    <m/>
    <m/>
    <m/>
  </r>
  <r>
    <x v="142"/>
    <x v="0"/>
    <s v="인스타그램(전환)"/>
    <x v="1"/>
    <x v="0"/>
    <x v="0"/>
    <m/>
    <m/>
    <n v="152714"/>
    <m/>
    <m/>
    <m/>
  </r>
  <r>
    <x v="142"/>
    <x v="0"/>
    <s v="인스타그램(리타게팅 전환)"/>
    <x v="1"/>
    <x v="0"/>
    <x v="0"/>
    <m/>
    <m/>
    <n v="100943"/>
    <m/>
    <m/>
    <m/>
  </r>
  <r>
    <x v="142"/>
    <x v="0"/>
    <s v="페이스북(전환)"/>
    <x v="0"/>
    <x v="0"/>
    <x v="0"/>
    <m/>
    <m/>
    <n v="117740"/>
    <m/>
    <m/>
    <m/>
  </r>
  <r>
    <x v="142"/>
    <x v="0"/>
    <s v="인스타그램(전환)"/>
    <x v="0"/>
    <x v="0"/>
    <x v="0"/>
    <m/>
    <m/>
    <n v="986135"/>
    <m/>
    <m/>
    <m/>
  </r>
  <r>
    <x v="142"/>
    <x v="0"/>
    <s v="네이버 브랜드검색"/>
    <x v="0"/>
    <x v="0"/>
    <x v="0"/>
    <m/>
    <m/>
    <n v="40000"/>
    <m/>
    <m/>
    <m/>
  </r>
  <r>
    <x v="142"/>
    <x v="0"/>
    <s v="네이버 쇼핑검색"/>
    <x v="0"/>
    <x v="0"/>
    <x v="0"/>
    <m/>
    <m/>
    <n v="8520"/>
    <m/>
    <m/>
    <m/>
  </r>
  <r>
    <x v="143"/>
    <x v="2"/>
    <s v="인스타그램(랄라블라)"/>
    <x v="0"/>
    <x v="0"/>
    <x v="0"/>
    <m/>
    <m/>
    <n v="23660"/>
    <m/>
    <m/>
    <m/>
  </r>
  <r>
    <x v="143"/>
    <x v="2"/>
    <s v="인스타그램(블로그)"/>
    <x v="0"/>
    <x v="0"/>
    <x v="0"/>
    <m/>
    <m/>
    <n v="49631"/>
    <m/>
    <m/>
    <m/>
  </r>
  <r>
    <x v="143"/>
    <x v="2"/>
    <s v="인스타그램(전환)"/>
    <x v="1"/>
    <x v="0"/>
    <x v="0"/>
    <m/>
    <m/>
    <n v="148239"/>
    <m/>
    <m/>
    <m/>
  </r>
  <r>
    <x v="143"/>
    <x v="2"/>
    <s v="인스타그램(리타게팅 전환)"/>
    <x v="1"/>
    <x v="0"/>
    <x v="0"/>
    <m/>
    <m/>
    <n v="99950"/>
    <m/>
    <m/>
    <m/>
  </r>
  <r>
    <x v="143"/>
    <x v="2"/>
    <s v="페이스북(전환)"/>
    <x v="0"/>
    <x v="0"/>
    <x v="0"/>
    <m/>
    <m/>
    <n v="116341"/>
    <m/>
    <m/>
    <m/>
  </r>
  <r>
    <x v="143"/>
    <x v="2"/>
    <s v="인스타그램(전환)"/>
    <x v="0"/>
    <x v="0"/>
    <x v="0"/>
    <m/>
    <m/>
    <n v="977618"/>
    <m/>
    <m/>
    <m/>
  </r>
  <r>
    <x v="143"/>
    <x v="2"/>
    <s v="네이버 브랜드검색"/>
    <x v="0"/>
    <x v="0"/>
    <x v="0"/>
    <m/>
    <m/>
    <n v="40000"/>
    <m/>
    <m/>
    <m/>
  </r>
  <r>
    <x v="143"/>
    <x v="2"/>
    <s v="네이버 쇼핑검색"/>
    <x v="0"/>
    <x v="0"/>
    <x v="0"/>
    <m/>
    <m/>
    <n v="4580"/>
    <m/>
    <m/>
    <m/>
  </r>
  <r>
    <x v="144"/>
    <x v="5"/>
    <s v="인스타그램(랄라블라)"/>
    <x v="0"/>
    <x v="0"/>
    <x v="0"/>
    <m/>
    <m/>
    <n v="26992"/>
    <m/>
    <m/>
    <m/>
  </r>
  <r>
    <x v="144"/>
    <x v="5"/>
    <s v="인스타그램(블로그)"/>
    <x v="0"/>
    <x v="0"/>
    <x v="0"/>
    <m/>
    <m/>
    <n v="52753"/>
    <m/>
    <m/>
    <m/>
  </r>
  <r>
    <x v="144"/>
    <x v="5"/>
    <s v="인스타그램(전환)"/>
    <x v="1"/>
    <x v="0"/>
    <x v="0"/>
    <m/>
    <m/>
    <n v="156739"/>
    <m/>
    <m/>
    <m/>
  </r>
  <r>
    <x v="144"/>
    <x v="5"/>
    <s v="인스타그램(리타게팅 전환)"/>
    <x v="1"/>
    <x v="0"/>
    <x v="0"/>
    <m/>
    <m/>
    <n v="102911"/>
    <m/>
    <m/>
    <m/>
  </r>
  <r>
    <x v="144"/>
    <x v="5"/>
    <s v="페이스북(전환)"/>
    <x v="0"/>
    <x v="0"/>
    <x v="0"/>
    <m/>
    <m/>
    <n v="116977"/>
    <m/>
    <m/>
    <m/>
  </r>
  <r>
    <x v="144"/>
    <x v="5"/>
    <s v="인스타그램(전환)"/>
    <x v="0"/>
    <x v="0"/>
    <x v="0"/>
    <m/>
    <m/>
    <n v="1038014"/>
    <m/>
    <m/>
    <m/>
  </r>
  <r>
    <x v="144"/>
    <x v="5"/>
    <s v="네이버 브랜드검색"/>
    <x v="0"/>
    <x v="0"/>
    <x v="0"/>
    <m/>
    <m/>
    <n v="40000"/>
    <m/>
    <m/>
    <m/>
  </r>
  <r>
    <x v="144"/>
    <x v="5"/>
    <s v="네이버 쇼핑검색"/>
    <x v="0"/>
    <x v="0"/>
    <x v="0"/>
    <m/>
    <m/>
    <n v="4530"/>
    <m/>
    <m/>
    <m/>
  </r>
  <r>
    <x v="145"/>
    <x v="6"/>
    <s v="인스타그램(랄라블라)"/>
    <x v="0"/>
    <x v="0"/>
    <x v="0"/>
    <m/>
    <m/>
    <n v="25049"/>
    <m/>
    <m/>
    <m/>
  </r>
  <r>
    <x v="145"/>
    <x v="6"/>
    <s v="인스타그램(블로그)"/>
    <x v="0"/>
    <x v="0"/>
    <x v="0"/>
    <m/>
    <m/>
    <n v="50231"/>
    <m/>
    <m/>
    <m/>
  </r>
  <r>
    <x v="145"/>
    <x v="6"/>
    <s v="인스타그램(전환)"/>
    <x v="1"/>
    <x v="0"/>
    <x v="0"/>
    <m/>
    <m/>
    <n v="150432"/>
    <m/>
    <m/>
    <m/>
  </r>
  <r>
    <x v="145"/>
    <x v="6"/>
    <s v="인스타그램(리타게팅 전환)"/>
    <x v="1"/>
    <x v="0"/>
    <x v="0"/>
    <m/>
    <m/>
    <n v="100276"/>
    <m/>
    <m/>
    <m/>
  </r>
  <r>
    <x v="145"/>
    <x v="6"/>
    <s v="페이스북(전환)"/>
    <x v="0"/>
    <x v="0"/>
    <x v="0"/>
    <m/>
    <m/>
    <n v="102044"/>
    <m/>
    <m/>
    <m/>
  </r>
  <r>
    <x v="145"/>
    <x v="6"/>
    <s v="인스타그램(전환)"/>
    <x v="0"/>
    <x v="0"/>
    <x v="0"/>
    <m/>
    <m/>
    <n v="1156344"/>
    <m/>
    <m/>
    <m/>
  </r>
  <r>
    <x v="145"/>
    <x v="6"/>
    <s v="네이버 브랜드검색"/>
    <x v="0"/>
    <x v="0"/>
    <x v="0"/>
    <m/>
    <m/>
    <n v="40000"/>
    <m/>
    <m/>
    <m/>
  </r>
  <r>
    <x v="145"/>
    <x v="6"/>
    <s v="네이버 쇼핑검색"/>
    <x v="0"/>
    <x v="0"/>
    <x v="0"/>
    <m/>
    <m/>
    <n v="8410"/>
    <m/>
    <m/>
    <m/>
  </r>
  <r>
    <x v="146"/>
    <x v="3"/>
    <s v="인스타그램(랄라블라)"/>
    <x v="0"/>
    <x v="0"/>
    <x v="0"/>
    <m/>
    <m/>
    <n v="25019"/>
    <m/>
    <m/>
    <m/>
  </r>
  <r>
    <x v="146"/>
    <x v="3"/>
    <s v="인스타그램(블로그)"/>
    <x v="0"/>
    <x v="0"/>
    <x v="0"/>
    <m/>
    <m/>
    <n v="49616"/>
    <m/>
    <m/>
    <m/>
  </r>
  <r>
    <x v="146"/>
    <x v="3"/>
    <s v="인스타그램(전환)"/>
    <x v="1"/>
    <x v="0"/>
    <x v="0"/>
    <m/>
    <m/>
    <n v="145106"/>
    <m/>
    <m/>
    <m/>
  </r>
  <r>
    <x v="146"/>
    <x v="3"/>
    <s v="인스타그램(리타게팅 전환)"/>
    <x v="1"/>
    <x v="0"/>
    <x v="0"/>
    <m/>
    <m/>
    <n v="96801"/>
    <m/>
    <m/>
    <m/>
  </r>
  <r>
    <x v="146"/>
    <x v="3"/>
    <s v="페이스북(전환)"/>
    <x v="0"/>
    <x v="0"/>
    <x v="0"/>
    <m/>
    <m/>
    <n v="97792"/>
    <m/>
    <m/>
    <m/>
  </r>
  <r>
    <x v="146"/>
    <x v="3"/>
    <s v="인스타그램(전환)"/>
    <x v="0"/>
    <x v="0"/>
    <x v="0"/>
    <m/>
    <m/>
    <n v="1577445"/>
    <m/>
    <m/>
    <m/>
  </r>
  <r>
    <x v="146"/>
    <x v="3"/>
    <s v="네이버 브랜드검색"/>
    <x v="0"/>
    <x v="0"/>
    <x v="0"/>
    <m/>
    <m/>
    <n v="40000"/>
    <m/>
    <m/>
    <m/>
  </r>
  <r>
    <x v="146"/>
    <x v="3"/>
    <s v="네이버 쇼핑검색"/>
    <x v="0"/>
    <x v="0"/>
    <x v="0"/>
    <m/>
    <m/>
    <n v="9170"/>
    <m/>
    <m/>
    <m/>
  </r>
  <r>
    <x v="147"/>
    <x v="4"/>
    <s v="인스타그램(랄라블라)"/>
    <x v="0"/>
    <x v="0"/>
    <x v="0"/>
    <m/>
    <m/>
    <n v="21776"/>
    <m/>
    <m/>
    <m/>
  </r>
  <r>
    <x v="147"/>
    <x v="4"/>
    <s v="인스타그램(블로그)"/>
    <x v="0"/>
    <x v="0"/>
    <x v="0"/>
    <m/>
    <m/>
    <n v="50163"/>
    <m/>
    <m/>
    <m/>
  </r>
  <r>
    <x v="147"/>
    <x v="4"/>
    <s v="인스타그램(전환)"/>
    <x v="1"/>
    <x v="0"/>
    <x v="0"/>
    <m/>
    <m/>
    <n v="151239"/>
    <m/>
    <m/>
    <m/>
  </r>
  <r>
    <x v="147"/>
    <x v="4"/>
    <s v="인스타그램(리타게팅 전환)"/>
    <x v="1"/>
    <x v="0"/>
    <x v="0"/>
    <m/>
    <m/>
    <n v="100980"/>
    <m/>
    <m/>
    <m/>
  </r>
  <r>
    <x v="147"/>
    <x v="4"/>
    <s v="페이스북(전환)"/>
    <x v="0"/>
    <x v="0"/>
    <x v="0"/>
    <m/>
    <m/>
    <n v="46828"/>
    <m/>
    <m/>
    <m/>
  </r>
  <r>
    <x v="147"/>
    <x v="4"/>
    <s v="인스타그램(전환)"/>
    <x v="0"/>
    <x v="0"/>
    <x v="0"/>
    <m/>
    <m/>
    <n v="1981573"/>
    <m/>
    <m/>
    <m/>
  </r>
  <r>
    <x v="147"/>
    <x v="4"/>
    <s v="네이버 브랜드검색"/>
    <x v="0"/>
    <x v="0"/>
    <x v="0"/>
    <m/>
    <m/>
    <n v="40000"/>
    <m/>
    <m/>
    <m/>
  </r>
  <r>
    <x v="147"/>
    <x v="4"/>
    <s v="네이버 쇼핑검색"/>
    <x v="0"/>
    <x v="0"/>
    <x v="0"/>
    <m/>
    <m/>
    <n v="11299.999999999998"/>
    <m/>
    <m/>
    <m/>
  </r>
  <r>
    <x v="148"/>
    <x v="1"/>
    <s v="인스타그램(랄라블라)"/>
    <x v="0"/>
    <x v="0"/>
    <x v="0"/>
    <m/>
    <m/>
    <n v="24653"/>
    <m/>
    <m/>
    <m/>
  </r>
  <r>
    <x v="148"/>
    <x v="1"/>
    <s v="인스타그램(블로그)"/>
    <x v="0"/>
    <x v="0"/>
    <x v="0"/>
    <m/>
    <m/>
    <n v="49299"/>
    <m/>
    <m/>
    <m/>
  </r>
  <r>
    <x v="148"/>
    <x v="1"/>
    <s v="인스타그램(전환)"/>
    <x v="1"/>
    <x v="0"/>
    <x v="0"/>
    <m/>
    <m/>
    <n v="150159"/>
    <m/>
    <m/>
    <m/>
  </r>
  <r>
    <x v="148"/>
    <x v="1"/>
    <s v="인스타그램(리타게팅 전환)"/>
    <x v="1"/>
    <x v="0"/>
    <x v="0"/>
    <m/>
    <m/>
    <n v="100641"/>
    <m/>
    <m/>
    <m/>
  </r>
  <r>
    <x v="148"/>
    <x v="1"/>
    <s v="인스타그램(리타게팅 전환)"/>
    <x v="0"/>
    <x v="0"/>
    <x v="0"/>
    <m/>
    <m/>
    <n v="111254"/>
    <m/>
    <m/>
    <m/>
  </r>
  <r>
    <x v="148"/>
    <x v="1"/>
    <s v="페이스북(전환)"/>
    <x v="0"/>
    <x v="0"/>
    <x v="0"/>
    <m/>
    <m/>
    <n v="113862"/>
    <m/>
    <m/>
    <m/>
  </r>
  <r>
    <x v="148"/>
    <x v="1"/>
    <s v="인스타그램(전환)"/>
    <x v="0"/>
    <x v="0"/>
    <x v="0"/>
    <m/>
    <m/>
    <n v="1508890"/>
    <m/>
    <m/>
    <m/>
  </r>
  <r>
    <x v="148"/>
    <x v="1"/>
    <s v="네이버 브랜드검색"/>
    <x v="0"/>
    <x v="0"/>
    <x v="0"/>
    <m/>
    <m/>
    <n v="40000"/>
    <m/>
    <m/>
    <m/>
  </r>
  <r>
    <x v="148"/>
    <x v="1"/>
    <s v="네이버 쇼핑검색"/>
    <x v="0"/>
    <x v="0"/>
    <x v="0"/>
    <m/>
    <m/>
    <n v="10180"/>
    <m/>
    <m/>
    <m/>
  </r>
  <r>
    <x v="149"/>
    <x v="0"/>
    <s v="인스타그램(랄라블라)"/>
    <x v="0"/>
    <x v="0"/>
    <x v="0"/>
    <m/>
    <m/>
    <n v="23750"/>
    <m/>
    <m/>
    <m/>
  </r>
  <r>
    <x v="149"/>
    <x v="0"/>
    <s v="인스타그램(블로그)"/>
    <x v="0"/>
    <x v="0"/>
    <x v="0"/>
    <m/>
    <m/>
    <n v="50451"/>
    <m/>
    <m/>
    <m/>
  </r>
  <r>
    <x v="149"/>
    <x v="0"/>
    <s v="인스타그램(리타게팅 전환)"/>
    <x v="0"/>
    <x v="0"/>
    <x v="0"/>
    <m/>
    <m/>
    <n v="182686"/>
    <m/>
    <m/>
    <m/>
  </r>
  <r>
    <x v="149"/>
    <x v="0"/>
    <s v="인스타그램(전환)"/>
    <x v="1"/>
    <x v="0"/>
    <x v="0"/>
    <m/>
    <m/>
    <n v="151008"/>
    <m/>
    <m/>
    <m/>
  </r>
  <r>
    <x v="149"/>
    <x v="0"/>
    <s v="인스타그램(리타게팅 전환)"/>
    <x v="1"/>
    <x v="0"/>
    <x v="0"/>
    <m/>
    <m/>
    <n v="98364"/>
    <m/>
    <m/>
    <m/>
  </r>
  <r>
    <x v="149"/>
    <x v="0"/>
    <s v="페이스북(전환)"/>
    <x v="0"/>
    <x v="0"/>
    <x v="0"/>
    <m/>
    <m/>
    <n v="114945"/>
    <m/>
    <m/>
    <m/>
  </r>
  <r>
    <x v="149"/>
    <x v="0"/>
    <s v="인스타그램(전환)"/>
    <x v="0"/>
    <x v="0"/>
    <x v="0"/>
    <m/>
    <m/>
    <n v="1429646"/>
    <m/>
    <m/>
    <m/>
  </r>
  <r>
    <x v="149"/>
    <x v="0"/>
    <s v="일본 인스타그램(1324참여)"/>
    <x v="0"/>
    <x v="0"/>
    <x v="0"/>
    <m/>
    <m/>
    <n v="30625"/>
    <m/>
    <m/>
    <m/>
  </r>
  <r>
    <x v="149"/>
    <x v="0"/>
    <s v="일본 인스타그램(2540참여)"/>
    <x v="0"/>
    <x v="0"/>
    <x v="0"/>
    <m/>
    <m/>
    <n v="30561"/>
    <m/>
    <m/>
    <m/>
  </r>
  <r>
    <x v="149"/>
    <x v="0"/>
    <s v="네이버 브랜드검색"/>
    <x v="0"/>
    <x v="0"/>
    <x v="0"/>
    <m/>
    <m/>
    <n v="40000"/>
    <m/>
    <m/>
    <m/>
  </r>
  <r>
    <x v="149"/>
    <x v="0"/>
    <s v="네이버 쇼핑검색"/>
    <x v="0"/>
    <x v="0"/>
    <x v="0"/>
    <m/>
    <m/>
    <n v="5060"/>
    <m/>
    <m/>
    <m/>
  </r>
  <r>
    <x v="150"/>
    <x v="2"/>
    <s v="인스타그램(랄라블라)"/>
    <x v="0"/>
    <x v="0"/>
    <x v="0"/>
    <m/>
    <m/>
    <n v="24049"/>
    <m/>
    <m/>
    <m/>
  </r>
  <r>
    <x v="150"/>
    <x v="2"/>
    <s v="인스타그램(블로그)"/>
    <x v="0"/>
    <x v="0"/>
    <x v="0"/>
    <m/>
    <m/>
    <n v="49602"/>
    <m/>
    <m/>
    <m/>
  </r>
  <r>
    <x v="150"/>
    <x v="2"/>
    <s v="인스타그램(리타게팅 전환)"/>
    <x v="0"/>
    <x v="0"/>
    <x v="0"/>
    <m/>
    <m/>
    <n v="232179"/>
    <m/>
    <m/>
    <m/>
  </r>
  <r>
    <x v="150"/>
    <x v="2"/>
    <s v="인스타그램(전환)"/>
    <x v="1"/>
    <x v="0"/>
    <x v="0"/>
    <m/>
    <m/>
    <n v="146465"/>
    <m/>
    <m/>
    <m/>
  </r>
  <r>
    <x v="150"/>
    <x v="2"/>
    <s v="인스타그램(리타게팅 전환)"/>
    <x v="1"/>
    <x v="0"/>
    <x v="0"/>
    <m/>
    <m/>
    <n v="97845"/>
    <m/>
    <m/>
    <m/>
  </r>
  <r>
    <x v="150"/>
    <x v="2"/>
    <s v="페이스북(전환)"/>
    <x v="0"/>
    <x v="0"/>
    <x v="0"/>
    <m/>
    <m/>
    <n v="113615"/>
    <m/>
    <m/>
    <m/>
  </r>
  <r>
    <x v="150"/>
    <x v="2"/>
    <s v="인스타그램(전환)"/>
    <x v="0"/>
    <x v="0"/>
    <x v="0"/>
    <m/>
    <m/>
    <n v="1415107"/>
    <m/>
    <m/>
    <m/>
  </r>
  <r>
    <x v="150"/>
    <x v="2"/>
    <s v="일본 인스타그램(1324참여)"/>
    <x v="0"/>
    <x v="0"/>
    <x v="0"/>
    <m/>
    <m/>
    <n v="7192"/>
    <m/>
    <m/>
    <m/>
  </r>
  <r>
    <x v="150"/>
    <x v="2"/>
    <s v="일본 인스타그램(2540참여)"/>
    <x v="0"/>
    <x v="0"/>
    <x v="0"/>
    <m/>
    <m/>
    <n v="9003"/>
    <m/>
    <m/>
    <m/>
  </r>
  <r>
    <x v="150"/>
    <x v="2"/>
    <s v="네이버 브랜드검색"/>
    <x v="0"/>
    <x v="0"/>
    <x v="0"/>
    <m/>
    <m/>
    <n v="40000"/>
    <m/>
    <m/>
    <m/>
  </r>
  <r>
    <x v="150"/>
    <x v="2"/>
    <s v="네이버 쇼핑검색"/>
    <x v="0"/>
    <x v="0"/>
    <x v="0"/>
    <m/>
    <m/>
    <n v="4630"/>
    <m/>
    <m/>
    <m/>
  </r>
  <r>
    <x v="151"/>
    <x v="5"/>
    <s v="인스타그램(랄라블라)"/>
    <x v="0"/>
    <x v="0"/>
    <x v="0"/>
    <m/>
    <m/>
    <n v="26181"/>
    <m/>
    <m/>
    <m/>
  </r>
  <r>
    <x v="151"/>
    <x v="5"/>
    <s v="인스타그램(블로그)"/>
    <x v="0"/>
    <x v="0"/>
    <x v="0"/>
    <m/>
    <m/>
    <n v="50630"/>
    <m/>
    <m/>
    <m/>
  </r>
  <r>
    <x v="151"/>
    <x v="5"/>
    <s v="인스타그램(리타게팅 전환)"/>
    <x v="0"/>
    <x v="0"/>
    <x v="0"/>
    <m/>
    <m/>
    <n v="249525"/>
    <m/>
    <m/>
    <m/>
  </r>
  <r>
    <x v="151"/>
    <x v="5"/>
    <s v="인스타그램(전환)"/>
    <x v="1"/>
    <x v="0"/>
    <x v="0"/>
    <m/>
    <m/>
    <n v="83388"/>
    <m/>
    <m/>
    <m/>
  </r>
  <r>
    <x v="151"/>
    <x v="5"/>
    <s v="인스타그램(리타게팅 전환)"/>
    <x v="1"/>
    <x v="0"/>
    <x v="0"/>
    <m/>
    <m/>
    <n v="68204"/>
    <m/>
    <m/>
    <m/>
  </r>
  <r>
    <x v="151"/>
    <x v="5"/>
    <s v="페이스북(전환)"/>
    <x v="0"/>
    <x v="0"/>
    <x v="0"/>
    <m/>
    <m/>
    <n v="42732"/>
    <m/>
    <m/>
    <m/>
  </r>
  <r>
    <x v="151"/>
    <x v="5"/>
    <s v="인스타그램(전환)"/>
    <x v="0"/>
    <x v="0"/>
    <x v="0"/>
    <m/>
    <m/>
    <n v="1239708"/>
    <m/>
    <m/>
    <m/>
  </r>
  <r>
    <x v="151"/>
    <x v="5"/>
    <s v="네이버 브랜드검색"/>
    <x v="0"/>
    <x v="0"/>
    <x v="0"/>
    <m/>
    <m/>
    <n v="40000"/>
    <m/>
    <m/>
    <m/>
  </r>
  <r>
    <x v="151"/>
    <x v="5"/>
    <s v="네이버 쇼핑검색"/>
    <x v="0"/>
    <x v="0"/>
    <x v="0"/>
    <m/>
    <m/>
    <n v="3629.9999999999995"/>
    <m/>
    <m/>
    <m/>
  </r>
  <r>
    <x v="152"/>
    <x v="6"/>
    <s v="인스타그램(랄라블라)"/>
    <x v="0"/>
    <x v="0"/>
    <x v="0"/>
    <m/>
    <m/>
    <n v="24896"/>
    <m/>
    <m/>
    <m/>
  </r>
  <r>
    <x v="152"/>
    <x v="6"/>
    <s v="인스타그램(블로그)"/>
    <x v="0"/>
    <x v="0"/>
    <x v="0"/>
    <m/>
    <m/>
    <n v="50142"/>
    <m/>
    <m/>
    <m/>
  </r>
  <r>
    <x v="152"/>
    <x v="6"/>
    <s v="인스타그램(리타게팅 전환)"/>
    <x v="0"/>
    <x v="0"/>
    <x v="0"/>
    <m/>
    <m/>
    <n v="250875"/>
    <m/>
    <m/>
    <m/>
  </r>
  <r>
    <x v="152"/>
    <x v="6"/>
    <s v="인스타그램(전환)"/>
    <x v="0"/>
    <x v="0"/>
    <x v="0"/>
    <m/>
    <m/>
    <n v="1202324"/>
    <m/>
    <m/>
    <m/>
  </r>
  <r>
    <x v="152"/>
    <x v="6"/>
    <s v="네이버 브랜드검색"/>
    <x v="0"/>
    <x v="0"/>
    <x v="0"/>
    <m/>
    <m/>
    <n v="40000"/>
    <m/>
    <m/>
    <m/>
  </r>
  <r>
    <x v="152"/>
    <x v="6"/>
    <s v="네이버 쇼핑검색"/>
    <x v="0"/>
    <x v="0"/>
    <x v="0"/>
    <m/>
    <m/>
    <n v="3789.9999999999995"/>
    <m/>
    <m/>
    <m/>
  </r>
  <r>
    <x v="153"/>
    <x v="3"/>
    <s v="인스타그램(랄라블라)"/>
    <x v="0"/>
    <x v="0"/>
    <x v="0"/>
    <m/>
    <m/>
    <n v="23767"/>
    <m/>
    <m/>
    <m/>
  </r>
  <r>
    <x v="153"/>
    <x v="3"/>
    <s v="인스타그램(블로그)"/>
    <x v="0"/>
    <x v="0"/>
    <x v="0"/>
    <m/>
    <m/>
    <n v="48538"/>
    <m/>
    <m/>
    <m/>
  </r>
  <r>
    <x v="153"/>
    <x v="3"/>
    <s v="인스타그램(리타게팅 전환)"/>
    <x v="0"/>
    <x v="0"/>
    <x v="0"/>
    <m/>
    <m/>
    <n v="243451"/>
    <m/>
    <m/>
    <m/>
  </r>
  <r>
    <x v="153"/>
    <x v="3"/>
    <s v="인스타그램(전환)"/>
    <x v="0"/>
    <x v="0"/>
    <x v="0"/>
    <m/>
    <m/>
    <n v="1168022"/>
    <m/>
    <m/>
    <m/>
  </r>
  <r>
    <x v="153"/>
    <x v="3"/>
    <s v="네이버 브랜드검색"/>
    <x v="0"/>
    <x v="0"/>
    <x v="0"/>
    <m/>
    <m/>
    <n v="40000"/>
    <m/>
    <m/>
    <m/>
  </r>
  <r>
    <x v="153"/>
    <x v="3"/>
    <s v="네이버 쇼핑검색"/>
    <x v="0"/>
    <x v="0"/>
    <x v="0"/>
    <m/>
    <m/>
    <n v="2969.9999999999995"/>
    <m/>
    <m/>
    <m/>
  </r>
  <r>
    <x v="154"/>
    <x v="4"/>
    <s v="인스타그램(랄라블라)"/>
    <x v="0"/>
    <x v="0"/>
    <x v="0"/>
    <m/>
    <m/>
    <n v="23871"/>
    <m/>
    <m/>
    <m/>
  </r>
  <r>
    <x v="154"/>
    <x v="4"/>
    <s v="인스타그램(블로그)"/>
    <x v="0"/>
    <x v="0"/>
    <x v="0"/>
    <m/>
    <m/>
    <n v="50217"/>
    <m/>
    <m/>
    <m/>
  </r>
  <r>
    <x v="154"/>
    <x v="4"/>
    <s v="인스타그램(리타게팅 전환)"/>
    <x v="0"/>
    <x v="0"/>
    <x v="0"/>
    <m/>
    <m/>
    <n v="251796"/>
    <m/>
    <m/>
    <m/>
  </r>
  <r>
    <x v="154"/>
    <x v="4"/>
    <s v="인스타그램(전환)"/>
    <x v="1"/>
    <x v="0"/>
    <x v="0"/>
    <m/>
    <m/>
    <n v="90511"/>
    <m/>
    <m/>
    <m/>
  </r>
  <r>
    <x v="154"/>
    <x v="4"/>
    <s v="인스타그램(전환)"/>
    <x v="0"/>
    <x v="0"/>
    <x v="0"/>
    <m/>
    <m/>
    <n v="1165707"/>
    <m/>
    <m/>
    <m/>
  </r>
  <r>
    <x v="154"/>
    <x v="4"/>
    <s v="네이버 브랜드검색"/>
    <x v="0"/>
    <x v="0"/>
    <x v="0"/>
    <m/>
    <m/>
    <n v="40000"/>
    <m/>
    <m/>
    <m/>
  </r>
  <r>
    <x v="154"/>
    <x v="4"/>
    <s v="네이버 쇼핑검색"/>
    <x v="0"/>
    <x v="0"/>
    <x v="0"/>
    <m/>
    <m/>
    <n v="3799.9999999999995"/>
    <m/>
    <m/>
    <m/>
  </r>
  <r>
    <x v="155"/>
    <x v="1"/>
    <s v="인스타그램(랄라블라)"/>
    <x v="0"/>
    <x v="0"/>
    <x v="0"/>
    <m/>
    <m/>
    <n v="25685"/>
    <m/>
    <m/>
    <m/>
  </r>
  <r>
    <x v="155"/>
    <x v="1"/>
    <s v="인스타그램(블로그)"/>
    <x v="0"/>
    <x v="0"/>
    <x v="0"/>
    <m/>
    <m/>
    <n v="48430"/>
    <m/>
    <m/>
    <m/>
  </r>
  <r>
    <x v="155"/>
    <x v="1"/>
    <s v="인스타그램(리타게팅 전환)"/>
    <x v="0"/>
    <x v="0"/>
    <x v="0"/>
    <m/>
    <m/>
    <n v="244644"/>
    <m/>
    <m/>
    <m/>
  </r>
  <r>
    <x v="155"/>
    <x v="1"/>
    <s v="인스타그램(전환)"/>
    <x v="1"/>
    <x v="0"/>
    <x v="0"/>
    <m/>
    <m/>
    <n v="91027"/>
    <m/>
    <m/>
    <m/>
  </r>
  <r>
    <x v="155"/>
    <x v="1"/>
    <s v="인스타그램(리타게팅 전환)"/>
    <x v="1"/>
    <x v="0"/>
    <x v="0"/>
    <m/>
    <m/>
    <n v="113126"/>
    <m/>
    <m/>
    <m/>
  </r>
  <r>
    <x v="155"/>
    <x v="1"/>
    <s v="인스타그램(전환)"/>
    <x v="0"/>
    <x v="0"/>
    <x v="0"/>
    <m/>
    <m/>
    <n v="847988"/>
    <m/>
    <m/>
    <m/>
  </r>
  <r>
    <x v="155"/>
    <x v="1"/>
    <s v="네이버 브랜드검색"/>
    <x v="0"/>
    <x v="0"/>
    <x v="0"/>
    <m/>
    <m/>
    <n v="40000"/>
    <m/>
    <m/>
    <m/>
  </r>
  <r>
    <x v="155"/>
    <x v="1"/>
    <s v="네이버 쇼핑검색"/>
    <x v="0"/>
    <x v="0"/>
    <x v="0"/>
    <m/>
    <m/>
    <n v="6549.9999999999991"/>
    <m/>
    <m/>
    <m/>
  </r>
  <r>
    <x v="156"/>
    <x v="0"/>
    <s v="인스타그램(랄라블라)"/>
    <x v="0"/>
    <x v="0"/>
    <x v="0"/>
    <m/>
    <m/>
    <n v="24511"/>
    <m/>
    <m/>
    <m/>
  </r>
  <r>
    <x v="156"/>
    <x v="0"/>
    <s v="인스타그램(블로그)"/>
    <x v="0"/>
    <x v="0"/>
    <x v="0"/>
    <m/>
    <m/>
    <n v="49318"/>
    <m/>
    <m/>
    <m/>
  </r>
  <r>
    <x v="156"/>
    <x v="0"/>
    <s v="인스타그램(리타게팅 전환)"/>
    <x v="0"/>
    <x v="0"/>
    <x v="0"/>
    <m/>
    <m/>
    <n v="247808"/>
    <m/>
    <m/>
    <m/>
  </r>
  <r>
    <x v="156"/>
    <x v="0"/>
    <s v="인스타그램(전환)"/>
    <x v="1"/>
    <x v="0"/>
    <x v="0"/>
    <m/>
    <m/>
    <n v="91488"/>
    <m/>
    <m/>
    <m/>
  </r>
  <r>
    <x v="156"/>
    <x v="0"/>
    <s v="인스타그램(리타게팅 전환)"/>
    <x v="1"/>
    <x v="0"/>
    <x v="0"/>
    <m/>
    <m/>
    <n v="113952"/>
    <m/>
    <m/>
    <m/>
  </r>
  <r>
    <x v="156"/>
    <x v="0"/>
    <s v="인스타그램(전환)"/>
    <x v="0"/>
    <x v="0"/>
    <x v="0"/>
    <m/>
    <m/>
    <n v="751846"/>
    <m/>
    <m/>
    <m/>
  </r>
  <r>
    <x v="156"/>
    <x v="0"/>
    <s v="네이버 브랜드검색"/>
    <x v="0"/>
    <x v="0"/>
    <x v="0"/>
    <m/>
    <m/>
    <n v="40000"/>
    <m/>
    <m/>
    <m/>
  </r>
  <r>
    <x v="156"/>
    <x v="0"/>
    <s v="네이버 쇼핑검색"/>
    <x v="0"/>
    <x v="0"/>
    <x v="0"/>
    <m/>
    <m/>
    <n v="5300"/>
    <m/>
    <m/>
    <m/>
  </r>
  <r>
    <x v="157"/>
    <x v="2"/>
    <s v="인스타그램(랄라블라)"/>
    <x v="0"/>
    <x v="0"/>
    <x v="0"/>
    <m/>
    <m/>
    <n v="26202"/>
    <m/>
    <m/>
    <m/>
  </r>
  <r>
    <x v="157"/>
    <x v="2"/>
    <s v="인스타그램(블로그)"/>
    <x v="0"/>
    <x v="0"/>
    <x v="0"/>
    <m/>
    <m/>
    <n v="50108"/>
    <m/>
    <m/>
    <m/>
  </r>
  <r>
    <x v="157"/>
    <x v="2"/>
    <s v="인스타그램(리타게팅 전환)"/>
    <x v="0"/>
    <x v="0"/>
    <x v="0"/>
    <m/>
    <m/>
    <n v="167196"/>
    <m/>
    <m/>
    <m/>
  </r>
  <r>
    <x v="157"/>
    <x v="2"/>
    <s v="인스타그램(전환)"/>
    <x v="1"/>
    <x v="0"/>
    <x v="0"/>
    <m/>
    <m/>
    <n v="91068"/>
    <m/>
    <m/>
    <m/>
  </r>
  <r>
    <x v="157"/>
    <x v="2"/>
    <s v="인스타그램(리타게팅 전환)"/>
    <x v="1"/>
    <x v="0"/>
    <x v="0"/>
    <m/>
    <m/>
    <n v="114351"/>
    <m/>
    <m/>
    <m/>
  </r>
  <r>
    <x v="157"/>
    <x v="2"/>
    <s v="인스타그램(전환)"/>
    <x v="0"/>
    <x v="0"/>
    <x v="0"/>
    <m/>
    <m/>
    <n v="762515"/>
    <m/>
    <m/>
    <m/>
  </r>
  <r>
    <x v="157"/>
    <x v="2"/>
    <s v="네이버 브랜드검색"/>
    <x v="0"/>
    <x v="0"/>
    <x v="0"/>
    <m/>
    <m/>
    <n v="40000"/>
    <m/>
    <m/>
    <m/>
  </r>
  <r>
    <x v="157"/>
    <x v="2"/>
    <s v="네이버 쇼핑검색"/>
    <x v="0"/>
    <x v="0"/>
    <x v="0"/>
    <m/>
    <m/>
    <n v="4390"/>
    <m/>
    <m/>
    <m/>
  </r>
  <r>
    <x v="158"/>
    <x v="5"/>
    <s v="인스타그램(랄라블라)"/>
    <x v="0"/>
    <x v="0"/>
    <x v="0"/>
    <m/>
    <m/>
    <n v="26068"/>
    <m/>
    <m/>
    <m/>
  </r>
  <r>
    <x v="158"/>
    <x v="5"/>
    <s v="인스타그램(블로그)"/>
    <x v="0"/>
    <x v="0"/>
    <x v="0"/>
    <m/>
    <m/>
    <n v="53236"/>
    <m/>
    <m/>
    <m/>
  </r>
  <r>
    <x v="158"/>
    <x v="5"/>
    <s v="인스타그램(리타게팅 전환)"/>
    <x v="0"/>
    <x v="0"/>
    <x v="0"/>
    <m/>
    <m/>
    <n v="94855"/>
    <m/>
    <m/>
    <m/>
  </r>
  <r>
    <x v="158"/>
    <x v="5"/>
    <s v="인스타그램(전환)"/>
    <x v="1"/>
    <x v="0"/>
    <x v="0"/>
    <m/>
    <m/>
    <n v="92091"/>
    <m/>
    <m/>
    <m/>
  </r>
  <r>
    <x v="158"/>
    <x v="5"/>
    <s v="인스타그램(리타게팅 전환)"/>
    <x v="1"/>
    <x v="0"/>
    <x v="0"/>
    <m/>
    <m/>
    <n v="115321"/>
    <m/>
    <m/>
    <m/>
  </r>
  <r>
    <x v="158"/>
    <x v="5"/>
    <s v="인스타그램(전환)"/>
    <x v="0"/>
    <x v="0"/>
    <x v="0"/>
    <m/>
    <m/>
    <n v="818350"/>
    <m/>
    <m/>
    <m/>
  </r>
  <r>
    <x v="158"/>
    <x v="5"/>
    <s v="네이버 브랜드검색"/>
    <x v="0"/>
    <x v="0"/>
    <x v="0"/>
    <m/>
    <m/>
    <n v="40000"/>
    <m/>
    <m/>
    <m/>
  </r>
  <r>
    <x v="158"/>
    <x v="5"/>
    <s v="네이버 쇼핑검색"/>
    <x v="0"/>
    <x v="0"/>
    <x v="0"/>
    <m/>
    <m/>
    <n v="6169.9999999999991"/>
    <m/>
    <m/>
    <m/>
  </r>
  <r>
    <x v="159"/>
    <x v="6"/>
    <s v="인스타그램(랄라블라)"/>
    <x v="0"/>
    <x v="0"/>
    <x v="0"/>
    <m/>
    <m/>
    <n v="23918"/>
    <m/>
    <m/>
    <m/>
  </r>
  <r>
    <x v="159"/>
    <x v="6"/>
    <s v="인스타그램(블로그)"/>
    <x v="0"/>
    <x v="0"/>
    <x v="0"/>
    <m/>
    <m/>
    <n v="50203"/>
    <m/>
    <m/>
    <m/>
  </r>
  <r>
    <x v="159"/>
    <x v="6"/>
    <s v="인스타그램(리타게팅 전환)"/>
    <x v="0"/>
    <x v="0"/>
    <x v="0"/>
    <m/>
    <m/>
    <n v="100479"/>
    <m/>
    <m/>
    <m/>
  </r>
  <r>
    <x v="159"/>
    <x v="6"/>
    <s v="인스타그램(전환)"/>
    <x v="1"/>
    <x v="0"/>
    <x v="0"/>
    <m/>
    <m/>
    <n v="80228"/>
    <m/>
    <m/>
    <m/>
  </r>
  <r>
    <x v="159"/>
    <x v="6"/>
    <s v="인스타그램(리타게팅 전환)"/>
    <x v="1"/>
    <x v="0"/>
    <x v="0"/>
    <m/>
    <m/>
    <n v="100457"/>
    <m/>
    <m/>
    <m/>
  </r>
  <r>
    <x v="159"/>
    <x v="6"/>
    <s v="인스타그램(전환)"/>
    <x v="0"/>
    <x v="0"/>
    <x v="0"/>
    <m/>
    <m/>
    <n v="801211"/>
    <m/>
    <m/>
    <m/>
  </r>
  <r>
    <x v="159"/>
    <x v="6"/>
    <s v="네이버 브랜드검색"/>
    <x v="0"/>
    <x v="0"/>
    <x v="0"/>
    <m/>
    <m/>
    <n v="40000"/>
    <m/>
    <m/>
    <m/>
  </r>
  <r>
    <x v="159"/>
    <x v="6"/>
    <s v="네이버 쇼핑검색"/>
    <x v="0"/>
    <x v="0"/>
    <x v="0"/>
    <m/>
    <m/>
    <n v="4059.9999999999995"/>
    <m/>
    <m/>
    <m/>
  </r>
  <r>
    <x v="160"/>
    <x v="3"/>
    <s v="인스타그램(랄라블라)"/>
    <x v="0"/>
    <x v="0"/>
    <x v="0"/>
    <m/>
    <m/>
    <n v="23906"/>
    <m/>
    <m/>
    <m/>
  </r>
  <r>
    <x v="160"/>
    <x v="3"/>
    <s v="인스타그램(블로그)"/>
    <x v="0"/>
    <x v="0"/>
    <x v="0"/>
    <m/>
    <m/>
    <n v="48783"/>
    <m/>
    <m/>
    <m/>
  </r>
  <r>
    <x v="160"/>
    <x v="3"/>
    <s v="인스타그램(리타게팅 전환)"/>
    <x v="0"/>
    <x v="0"/>
    <x v="0"/>
    <m/>
    <m/>
    <n v="98877"/>
    <m/>
    <m/>
    <m/>
  </r>
  <r>
    <x v="160"/>
    <x v="3"/>
    <s v="인스타그램(전환)"/>
    <x v="1"/>
    <x v="0"/>
    <x v="0"/>
    <m/>
    <m/>
    <n v="45752"/>
    <m/>
    <m/>
    <m/>
  </r>
  <r>
    <x v="160"/>
    <x v="3"/>
    <s v="인스타그램(리타게팅 전환)"/>
    <x v="1"/>
    <x v="0"/>
    <x v="0"/>
    <m/>
    <m/>
    <n v="60474"/>
    <m/>
    <m/>
    <m/>
  </r>
  <r>
    <x v="160"/>
    <x v="3"/>
    <s v="인스타그램(전환)"/>
    <x v="0"/>
    <x v="0"/>
    <x v="0"/>
    <m/>
    <m/>
    <n v="776856"/>
    <m/>
    <m/>
    <m/>
  </r>
  <r>
    <x v="160"/>
    <x v="3"/>
    <s v="네이버 브랜드검색"/>
    <x v="0"/>
    <x v="0"/>
    <x v="0"/>
    <m/>
    <m/>
    <n v="40000"/>
    <m/>
    <m/>
    <m/>
  </r>
  <r>
    <x v="160"/>
    <x v="3"/>
    <s v="네이버 쇼핑검색"/>
    <x v="0"/>
    <x v="0"/>
    <x v="0"/>
    <m/>
    <m/>
    <n v="6669.9999999999991"/>
    <m/>
    <m/>
    <m/>
  </r>
  <r>
    <x v="161"/>
    <x v="4"/>
    <s v="인스타그램(랄라블라)"/>
    <x v="0"/>
    <x v="0"/>
    <x v="0"/>
    <m/>
    <m/>
    <n v="24385"/>
    <m/>
    <m/>
    <m/>
  </r>
  <r>
    <x v="161"/>
    <x v="4"/>
    <s v="인스타그램(블로그)"/>
    <x v="0"/>
    <x v="0"/>
    <x v="0"/>
    <m/>
    <m/>
    <n v="49892"/>
    <m/>
    <m/>
    <m/>
  </r>
  <r>
    <x v="161"/>
    <x v="4"/>
    <s v="인스타그램(리타게팅 전환)"/>
    <x v="0"/>
    <x v="0"/>
    <x v="0"/>
    <m/>
    <m/>
    <n v="100905"/>
    <m/>
    <m/>
    <m/>
  </r>
  <r>
    <x v="161"/>
    <x v="4"/>
    <s v="인스타그램(전환)"/>
    <x v="0"/>
    <x v="0"/>
    <x v="0"/>
    <m/>
    <m/>
    <n v="800054"/>
    <m/>
    <m/>
    <m/>
  </r>
  <r>
    <x v="161"/>
    <x v="4"/>
    <s v="네이버 브랜드검색"/>
    <x v="0"/>
    <x v="0"/>
    <x v="0"/>
    <m/>
    <m/>
    <n v="40000"/>
    <m/>
    <m/>
    <m/>
  </r>
  <r>
    <x v="161"/>
    <x v="4"/>
    <s v="네이버 쇼핑검색"/>
    <x v="0"/>
    <x v="0"/>
    <x v="0"/>
    <m/>
    <m/>
    <n v="57869.999999999993"/>
    <m/>
    <m/>
    <m/>
  </r>
  <r>
    <x v="161"/>
    <x v="4"/>
    <s v="유튜브(최모나)"/>
    <x v="0"/>
    <x v="0"/>
    <x v="0"/>
    <m/>
    <m/>
    <n v="818181.81818181812"/>
    <m/>
    <m/>
    <m/>
  </r>
  <r>
    <x v="162"/>
    <x v="1"/>
    <s v="인스타그램(랄라블라)"/>
    <x v="0"/>
    <x v="0"/>
    <x v="0"/>
    <m/>
    <m/>
    <n v="24884"/>
    <m/>
    <m/>
    <m/>
  </r>
  <r>
    <x v="162"/>
    <x v="1"/>
    <s v="인스타그램(블로그)"/>
    <x v="0"/>
    <x v="0"/>
    <x v="0"/>
    <m/>
    <m/>
    <n v="48955"/>
    <m/>
    <m/>
    <m/>
  </r>
  <r>
    <x v="162"/>
    <x v="1"/>
    <s v="인스타그램(리타게팅 전환)"/>
    <x v="0"/>
    <x v="0"/>
    <x v="0"/>
    <m/>
    <m/>
    <n v="96615"/>
    <m/>
    <m/>
    <m/>
  </r>
  <r>
    <x v="162"/>
    <x v="1"/>
    <s v="인스타그램(전환)"/>
    <x v="0"/>
    <x v="0"/>
    <x v="0"/>
    <m/>
    <m/>
    <n v="787574"/>
    <m/>
    <m/>
    <m/>
  </r>
  <r>
    <x v="162"/>
    <x v="1"/>
    <s v="네이버 브랜드검색"/>
    <x v="0"/>
    <x v="0"/>
    <x v="0"/>
    <m/>
    <m/>
    <n v="40000"/>
    <m/>
    <m/>
    <m/>
  </r>
  <r>
    <x v="162"/>
    <x v="1"/>
    <s v="네이버 쇼핑검색"/>
    <x v="0"/>
    <x v="0"/>
    <x v="0"/>
    <m/>
    <m/>
    <n v="67250"/>
    <m/>
    <m/>
    <m/>
  </r>
  <r>
    <x v="151"/>
    <x v="5"/>
    <s v="기획사이다"/>
    <x v="0"/>
    <x v="0"/>
    <x v="0"/>
    <m/>
    <m/>
    <n v="6015909"/>
    <m/>
    <m/>
    <m/>
  </r>
  <r>
    <x v="151"/>
    <x v="5"/>
    <s v="기획사이다"/>
    <x v="0"/>
    <x v="0"/>
    <x v="0"/>
    <m/>
    <m/>
    <n v="2400000"/>
    <m/>
    <m/>
    <m/>
  </r>
  <r>
    <x v="156"/>
    <x v="0"/>
    <s v="트위터(일본)"/>
    <x v="0"/>
    <x v="0"/>
    <x v="0"/>
    <m/>
    <m/>
    <n v="29801"/>
    <m/>
    <m/>
    <m/>
  </r>
  <r>
    <x v="146"/>
    <x v="3"/>
    <s v="트위터(일본)"/>
    <x v="0"/>
    <x v="0"/>
    <x v="0"/>
    <m/>
    <m/>
    <n v="39251"/>
    <m/>
    <m/>
    <m/>
  </r>
  <r>
    <x v="148"/>
    <x v="1"/>
    <s v="트위터(일본)"/>
    <x v="0"/>
    <x v="0"/>
    <x v="0"/>
    <m/>
    <m/>
    <n v="50000"/>
    <m/>
    <m/>
    <m/>
  </r>
  <r>
    <x v="149"/>
    <x v="0"/>
    <s v="트위터(일본)"/>
    <x v="0"/>
    <x v="0"/>
    <x v="0"/>
    <m/>
    <m/>
    <n v="50000"/>
    <m/>
    <m/>
    <m/>
  </r>
  <r>
    <x v="150"/>
    <x v="2"/>
    <s v="트위터(일본)"/>
    <x v="0"/>
    <x v="0"/>
    <x v="0"/>
    <m/>
    <m/>
    <n v="35283"/>
    <m/>
    <m/>
    <m/>
  </r>
  <r>
    <x v="163"/>
    <x v="0"/>
    <s v="인스타그램(랄라블라)"/>
    <x v="0"/>
    <x v="0"/>
    <x v="0"/>
    <m/>
    <m/>
    <n v="18412"/>
    <m/>
    <m/>
    <m/>
  </r>
  <r>
    <x v="163"/>
    <x v="0"/>
    <s v="인스타그램(블로그)"/>
    <x v="0"/>
    <x v="0"/>
    <x v="0"/>
    <m/>
    <m/>
    <n v="36663"/>
    <m/>
    <m/>
    <m/>
  </r>
  <r>
    <x v="163"/>
    <x v="0"/>
    <s v="인스타그램(리타게팅 전환)"/>
    <x v="0"/>
    <x v="0"/>
    <x v="0"/>
    <m/>
    <m/>
    <n v="73400"/>
    <m/>
    <m/>
    <m/>
  </r>
  <r>
    <x v="163"/>
    <x v="0"/>
    <s v="인스타그램(전환)"/>
    <x v="0"/>
    <x v="0"/>
    <x v="0"/>
    <m/>
    <m/>
    <n v="646600"/>
    <m/>
    <m/>
    <m/>
  </r>
  <r>
    <x v="163"/>
    <x v="0"/>
    <s v="페북/인스타(전환)"/>
    <x v="0"/>
    <x v="0"/>
    <x v="0"/>
    <m/>
    <m/>
    <n v="107518"/>
    <m/>
    <m/>
    <m/>
  </r>
  <r>
    <x v="163"/>
    <x v="0"/>
    <s v="네이버 브랜드검색"/>
    <x v="0"/>
    <x v="0"/>
    <x v="0"/>
    <m/>
    <m/>
    <n v="40000"/>
    <m/>
    <m/>
    <m/>
  </r>
  <r>
    <x v="163"/>
    <x v="0"/>
    <s v="네이버 쇼핑검색"/>
    <x v="0"/>
    <x v="0"/>
    <x v="0"/>
    <m/>
    <m/>
    <n v="43180"/>
    <m/>
    <m/>
    <m/>
  </r>
  <r>
    <x v="164"/>
    <x v="2"/>
    <s v="인스타그램(전환)"/>
    <x v="0"/>
    <x v="0"/>
    <x v="0"/>
    <m/>
    <m/>
    <n v="285531"/>
    <m/>
    <m/>
    <m/>
  </r>
  <r>
    <x v="164"/>
    <x v="2"/>
    <s v="페북/인스타(전환)"/>
    <x v="0"/>
    <x v="0"/>
    <x v="0"/>
    <m/>
    <m/>
    <n v="108058"/>
    <m/>
    <m/>
    <m/>
  </r>
  <r>
    <x v="164"/>
    <x v="2"/>
    <s v="네이버 브랜드검색"/>
    <x v="0"/>
    <x v="0"/>
    <x v="0"/>
    <m/>
    <m/>
    <n v="40000"/>
    <m/>
    <m/>
    <m/>
  </r>
  <r>
    <x v="164"/>
    <x v="2"/>
    <s v="네이버 쇼핑검색"/>
    <x v="0"/>
    <x v="0"/>
    <x v="0"/>
    <m/>
    <m/>
    <n v="28999.999999999996"/>
    <m/>
    <m/>
    <m/>
  </r>
  <r>
    <x v="165"/>
    <x v="5"/>
    <s v="인스타그램(전환)"/>
    <x v="0"/>
    <x v="0"/>
    <x v="0"/>
    <m/>
    <m/>
    <n v="308193"/>
    <m/>
    <m/>
    <m/>
  </r>
  <r>
    <x v="165"/>
    <x v="5"/>
    <s v="페북/인스타(전환)"/>
    <x v="0"/>
    <x v="0"/>
    <x v="0"/>
    <m/>
    <m/>
    <n v="112509"/>
    <m/>
    <m/>
    <m/>
  </r>
  <r>
    <x v="165"/>
    <x v="5"/>
    <s v="네이버 브랜드검색"/>
    <x v="0"/>
    <x v="0"/>
    <x v="0"/>
    <m/>
    <m/>
    <n v="40000"/>
    <m/>
    <m/>
    <m/>
  </r>
  <r>
    <x v="165"/>
    <x v="5"/>
    <s v="네이버 쇼핑검색"/>
    <x v="0"/>
    <x v="0"/>
    <x v="0"/>
    <m/>
    <m/>
    <n v="31589.999999999996"/>
    <m/>
    <m/>
    <m/>
  </r>
  <r>
    <x v="166"/>
    <x v="6"/>
    <s v="인스타그램(전환)"/>
    <x v="0"/>
    <x v="0"/>
    <x v="0"/>
    <m/>
    <m/>
    <n v="300794"/>
    <m/>
    <m/>
    <m/>
  </r>
  <r>
    <x v="166"/>
    <x v="6"/>
    <s v="페북/인스타(전환)"/>
    <x v="0"/>
    <x v="0"/>
    <x v="0"/>
    <m/>
    <m/>
    <n v="100404"/>
    <m/>
    <m/>
    <m/>
  </r>
  <r>
    <x v="166"/>
    <x v="6"/>
    <s v="네이버 브랜드검색"/>
    <x v="0"/>
    <x v="0"/>
    <x v="0"/>
    <m/>
    <m/>
    <n v="40000"/>
    <m/>
    <m/>
    <m/>
  </r>
  <r>
    <x v="166"/>
    <x v="6"/>
    <s v="네이버 쇼핑검색"/>
    <x v="0"/>
    <x v="0"/>
    <x v="0"/>
    <m/>
    <m/>
    <n v="32669.999999999996"/>
    <m/>
    <m/>
    <m/>
  </r>
  <r>
    <x v="167"/>
    <x v="3"/>
    <s v="인스타그램(전환)"/>
    <x v="0"/>
    <x v="0"/>
    <x v="0"/>
    <m/>
    <m/>
    <n v="291717"/>
    <m/>
    <m/>
    <m/>
  </r>
  <r>
    <x v="167"/>
    <x v="3"/>
    <s v="페북/인스타(전환)"/>
    <x v="0"/>
    <x v="0"/>
    <x v="0"/>
    <m/>
    <m/>
    <n v="96289"/>
    <m/>
    <m/>
    <m/>
  </r>
  <r>
    <x v="167"/>
    <x v="3"/>
    <s v="네이버 브랜드검색"/>
    <x v="0"/>
    <x v="0"/>
    <x v="0"/>
    <m/>
    <m/>
    <n v="40000"/>
    <m/>
    <m/>
    <m/>
  </r>
  <r>
    <x v="167"/>
    <x v="3"/>
    <s v="네이버 쇼핑검색"/>
    <x v="0"/>
    <x v="0"/>
    <x v="0"/>
    <m/>
    <m/>
    <n v="32679.999999999996"/>
    <m/>
    <m/>
    <m/>
  </r>
  <r>
    <x v="168"/>
    <x v="4"/>
    <s v="인스타그램(전환)"/>
    <x v="0"/>
    <x v="0"/>
    <x v="0"/>
    <m/>
    <m/>
    <n v="297007"/>
    <m/>
    <m/>
    <m/>
  </r>
  <r>
    <x v="168"/>
    <x v="4"/>
    <s v="페북/인스타(전환)"/>
    <x v="0"/>
    <x v="0"/>
    <x v="0"/>
    <m/>
    <m/>
    <n v="100970"/>
    <m/>
    <m/>
    <m/>
  </r>
  <r>
    <x v="168"/>
    <x v="4"/>
    <s v="네이버 브랜드검색"/>
    <x v="0"/>
    <x v="0"/>
    <x v="0"/>
    <m/>
    <m/>
    <n v="40000"/>
    <m/>
    <m/>
    <m/>
  </r>
  <r>
    <x v="168"/>
    <x v="4"/>
    <s v="네이버 쇼핑검색"/>
    <x v="0"/>
    <x v="0"/>
    <x v="0"/>
    <m/>
    <m/>
    <n v="35400"/>
    <m/>
    <m/>
    <m/>
  </r>
  <r>
    <x v="169"/>
    <x v="1"/>
    <s v="인스타그램(리타게팅 전환)"/>
    <x v="0"/>
    <x v="0"/>
    <x v="0"/>
    <m/>
    <m/>
    <n v="114819"/>
    <m/>
    <m/>
    <m/>
  </r>
  <r>
    <x v="169"/>
    <x v="1"/>
    <s v="인스타그램(전환)"/>
    <x v="0"/>
    <x v="0"/>
    <x v="0"/>
    <m/>
    <m/>
    <n v="582410"/>
    <m/>
    <m/>
    <m/>
  </r>
  <r>
    <x v="169"/>
    <x v="1"/>
    <s v="페북/인스타(전환)"/>
    <x v="0"/>
    <x v="0"/>
    <x v="0"/>
    <m/>
    <m/>
    <n v="527873"/>
    <m/>
    <m/>
    <m/>
  </r>
  <r>
    <x v="169"/>
    <x v="1"/>
    <s v="네이버 브랜드검색"/>
    <x v="0"/>
    <x v="0"/>
    <x v="0"/>
    <m/>
    <m/>
    <n v="40000"/>
    <m/>
    <m/>
    <m/>
  </r>
  <r>
    <x v="169"/>
    <x v="1"/>
    <s v="네이버 쇼핑검색"/>
    <x v="0"/>
    <x v="0"/>
    <x v="0"/>
    <m/>
    <m/>
    <n v="33440"/>
    <m/>
    <m/>
    <m/>
  </r>
  <r>
    <x v="170"/>
    <x v="0"/>
    <s v="인스타그램(리타게팅 전환)"/>
    <x v="0"/>
    <x v="0"/>
    <x v="0"/>
    <m/>
    <m/>
    <n v="115219"/>
    <m/>
    <m/>
    <m/>
  </r>
  <r>
    <x v="170"/>
    <x v="0"/>
    <s v="인스타그램(전환)"/>
    <x v="0"/>
    <x v="0"/>
    <x v="0"/>
    <m/>
    <m/>
    <n v="973333"/>
    <m/>
    <m/>
    <m/>
  </r>
  <r>
    <x v="170"/>
    <x v="0"/>
    <s v="페북/인스타(전환)"/>
    <x v="0"/>
    <x v="0"/>
    <x v="0"/>
    <m/>
    <m/>
    <n v="966267"/>
    <m/>
    <m/>
    <m/>
  </r>
  <r>
    <x v="170"/>
    <x v="0"/>
    <s v="네이버 브랜드검색"/>
    <x v="0"/>
    <x v="0"/>
    <x v="0"/>
    <m/>
    <m/>
    <n v="40000"/>
    <m/>
    <m/>
    <m/>
  </r>
  <r>
    <x v="170"/>
    <x v="0"/>
    <s v="네이버 쇼핑검색"/>
    <x v="0"/>
    <x v="0"/>
    <x v="0"/>
    <m/>
    <m/>
    <n v="32449.999999999996"/>
    <m/>
    <m/>
    <m/>
  </r>
  <r>
    <x v="171"/>
    <x v="2"/>
    <s v="인스타그램(랄라블라)"/>
    <x v="0"/>
    <x v="0"/>
    <x v="0"/>
    <m/>
    <m/>
    <n v="38071"/>
    <m/>
    <m/>
    <m/>
  </r>
  <r>
    <x v="171"/>
    <x v="2"/>
    <s v="인스타그램(리타게팅 전환)"/>
    <x v="0"/>
    <x v="0"/>
    <x v="0"/>
    <m/>
    <m/>
    <n v="113974"/>
    <m/>
    <m/>
    <m/>
  </r>
  <r>
    <x v="171"/>
    <x v="2"/>
    <s v="인스타그램(전환)"/>
    <x v="0"/>
    <x v="0"/>
    <x v="0"/>
    <m/>
    <m/>
    <n v="954284"/>
    <m/>
    <m/>
    <m/>
  </r>
  <r>
    <x v="171"/>
    <x v="2"/>
    <s v="페북/인스타(전환)"/>
    <x v="0"/>
    <x v="0"/>
    <x v="0"/>
    <m/>
    <m/>
    <n v="964493"/>
    <m/>
    <m/>
    <m/>
  </r>
  <r>
    <x v="171"/>
    <x v="2"/>
    <s v="네이버 브랜드검색"/>
    <x v="0"/>
    <x v="0"/>
    <x v="0"/>
    <m/>
    <m/>
    <n v="40000"/>
    <m/>
    <m/>
    <m/>
  </r>
  <r>
    <x v="171"/>
    <x v="2"/>
    <s v="네이버 쇼핑검색"/>
    <x v="0"/>
    <x v="0"/>
    <x v="0"/>
    <m/>
    <m/>
    <n v="32439.999999999996"/>
    <m/>
    <m/>
    <m/>
  </r>
  <r>
    <x v="172"/>
    <x v="5"/>
    <s v="인스타그램(랄라블라)"/>
    <x v="0"/>
    <x v="0"/>
    <x v="0"/>
    <m/>
    <m/>
    <n v="65806"/>
    <m/>
    <m/>
    <m/>
  </r>
  <r>
    <x v="172"/>
    <x v="5"/>
    <s v="인스타그램(리타게팅 전환)"/>
    <x v="0"/>
    <x v="0"/>
    <x v="0"/>
    <m/>
    <m/>
    <n v="115051"/>
    <m/>
    <m/>
    <m/>
  </r>
  <r>
    <x v="172"/>
    <x v="5"/>
    <s v="인스타그램(전환)"/>
    <x v="0"/>
    <x v="0"/>
    <x v="0"/>
    <m/>
    <m/>
    <n v="1029711"/>
    <m/>
    <m/>
    <m/>
  </r>
  <r>
    <x v="172"/>
    <x v="5"/>
    <s v="페북/인스타(전환)"/>
    <x v="0"/>
    <x v="0"/>
    <x v="0"/>
    <m/>
    <m/>
    <n v="1025853"/>
    <m/>
    <m/>
    <m/>
  </r>
  <r>
    <x v="172"/>
    <x v="5"/>
    <s v="네이버 브랜드검색"/>
    <x v="0"/>
    <x v="0"/>
    <x v="0"/>
    <m/>
    <m/>
    <n v="40000"/>
    <m/>
    <m/>
    <m/>
  </r>
  <r>
    <x v="172"/>
    <x v="5"/>
    <s v="네이버 쇼핑검색"/>
    <x v="0"/>
    <x v="0"/>
    <x v="0"/>
    <m/>
    <m/>
    <n v="26389.999999999996"/>
    <m/>
    <m/>
    <m/>
  </r>
  <r>
    <x v="173"/>
    <x v="6"/>
    <s v="인스타그램(랄라블라)"/>
    <x v="0"/>
    <x v="0"/>
    <x v="0"/>
    <m/>
    <m/>
    <n v="65659"/>
    <m/>
    <m/>
    <m/>
  </r>
  <r>
    <x v="173"/>
    <x v="6"/>
    <s v="인스타그램(리타게팅 전환)"/>
    <x v="0"/>
    <x v="0"/>
    <x v="0"/>
    <m/>
    <m/>
    <n v="100503"/>
    <m/>
    <m/>
    <m/>
  </r>
  <r>
    <x v="173"/>
    <x v="6"/>
    <s v="인스타그램(전환)"/>
    <x v="0"/>
    <x v="0"/>
    <x v="0"/>
    <m/>
    <m/>
    <n v="778502"/>
    <m/>
    <m/>
    <m/>
  </r>
  <r>
    <x v="173"/>
    <x v="6"/>
    <s v="페북/인스타(전환)"/>
    <x v="0"/>
    <x v="0"/>
    <x v="0"/>
    <m/>
    <m/>
    <n v="768475"/>
    <m/>
    <m/>
    <m/>
  </r>
  <r>
    <x v="173"/>
    <x v="6"/>
    <s v="네이버 브랜드검색"/>
    <x v="0"/>
    <x v="0"/>
    <x v="0"/>
    <m/>
    <m/>
    <n v="40000"/>
    <m/>
    <m/>
    <m/>
  </r>
  <r>
    <x v="173"/>
    <x v="6"/>
    <s v="네이버 쇼핑검색"/>
    <x v="0"/>
    <x v="0"/>
    <x v="0"/>
    <m/>
    <m/>
    <n v="34000"/>
    <m/>
    <m/>
    <m/>
  </r>
  <r>
    <x v="174"/>
    <x v="3"/>
    <s v="인스타그램(랄라블라)"/>
    <x v="0"/>
    <x v="0"/>
    <x v="0"/>
    <m/>
    <m/>
    <n v="66343"/>
    <m/>
    <m/>
    <m/>
  </r>
  <r>
    <x v="174"/>
    <x v="3"/>
    <s v="인스타그램(리타게팅 전환)"/>
    <x v="0"/>
    <x v="0"/>
    <x v="0"/>
    <m/>
    <m/>
    <n v="98342"/>
    <m/>
    <m/>
    <m/>
  </r>
  <r>
    <x v="174"/>
    <x v="3"/>
    <s v="인스타그램(전환)"/>
    <x v="0"/>
    <x v="0"/>
    <x v="0"/>
    <m/>
    <m/>
    <n v="669307"/>
    <m/>
    <m/>
    <m/>
  </r>
  <r>
    <x v="174"/>
    <x v="3"/>
    <s v="페북/인스타(전환)"/>
    <x v="0"/>
    <x v="0"/>
    <x v="0"/>
    <m/>
    <m/>
    <n v="792950"/>
    <m/>
    <m/>
    <m/>
  </r>
  <r>
    <x v="174"/>
    <x v="3"/>
    <s v="인스타그램(일본1324)"/>
    <x v="0"/>
    <x v="0"/>
    <x v="0"/>
    <m/>
    <m/>
    <n v="34222"/>
    <m/>
    <m/>
    <m/>
  </r>
  <r>
    <x v="174"/>
    <x v="3"/>
    <s v="인스타그램(일본2540)"/>
    <x v="0"/>
    <x v="0"/>
    <x v="0"/>
    <m/>
    <m/>
    <n v="33859"/>
    <m/>
    <m/>
    <m/>
  </r>
  <r>
    <x v="174"/>
    <x v="3"/>
    <s v="네이버 GFA"/>
    <x v="0"/>
    <x v="0"/>
    <x v="0"/>
    <m/>
    <m/>
    <n v="2911.8181818181815"/>
    <m/>
    <m/>
    <m/>
  </r>
  <r>
    <x v="174"/>
    <x v="3"/>
    <s v="네이버 브랜드검색"/>
    <x v="0"/>
    <x v="0"/>
    <x v="0"/>
    <m/>
    <m/>
    <n v="40000"/>
    <m/>
    <m/>
    <m/>
  </r>
  <r>
    <x v="174"/>
    <x v="3"/>
    <s v="네이버 쇼핑검색"/>
    <x v="0"/>
    <x v="0"/>
    <x v="0"/>
    <m/>
    <m/>
    <n v="22999.999999999996"/>
    <m/>
    <m/>
    <m/>
  </r>
  <r>
    <x v="174"/>
    <x v="3"/>
    <s v="카카오톡 메시지"/>
    <x v="4"/>
    <x v="0"/>
    <x v="0"/>
    <m/>
    <m/>
    <n v="103754.54545454544"/>
    <m/>
    <m/>
    <m/>
  </r>
  <r>
    <x v="175"/>
    <x v="4"/>
    <s v="인스타그램(랄라블라)"/>
    <x v="0"/>
    <x v="0"/>
    <x v="0"/>
    <m/>
    <m/>
    <n v="71691"/>
    <m/>
    <m/>
    <m/>
  </r>
  <r>
    <x v="175"/>
    <x v="4"/>
    <s v="인스타그램(리타게팅 전환)"/>
    <x v="0"/>
    <x v="0"/>
    <x v="0"/>
    <m/>
    <m/>
    <n v="100761"/>
    <m/>
    <m/>
    <m/>
  </r>
  <r>
    <x v="175"/>
    <x v="4"/>
    <s v="인스타그램(전환)"/>
    <x v="0"/>
    <x v="0"/>
    <x v="0"/>
    <m/>
    <m/>
    <n v="697451"/>
    <m/>
    <m/>
    <m/>
  </r>
  <r>
    <x v="175"/>
    <x v="4"/>
    <s v="페북/인스타(전환)"/>
    <x v="0"/>
    <x v="0"/>
    <x v="0"/>
    <m/>
    <m/>
    <n v="469859"/>
    <m/>
    <m/>
    <m/>
  </r>
  <r>
    <x v="175"/>
    <x v="4"/>
    <s v="인스타그램(일본1324)"/>
    <x v="0"/>
    <x v="0"/>
    <x v="0"/>
    <m/>
    <m/>
    <n v="34356"/>
    <m/>
    <m/>
    <m/>
  </r>
  <r>
    <x v="175"/>
    <x v="4"/>
    <s v="인스타그램(일본2540)"/>
    <x v="0"/>
    <x v="0"/>
    <x v="0"/>
    <m/>
    <m/>
    <n v="34277"/>
    <m/>
    <m/>
    <m/>
  </r>
  <r>
    <x v="175"/>
    <x v="4"/>
    <s v="네이버 GFA"/>
    <x v="0"/>
    <x v="0"/>
    <x v="0"/>
    <m/>
    <m/>
    <n v="280418.18181818182"/>
    <m/>
    <m/>
    <m/>
  </r>
  <r>
    <x v="175"/>
    <x v="4"/>
    <s v="네이버 브랜드검색"/>
    <x v="0"/>
    <x v="0"/>
    <x v="0"/>
    <m/>
    <m/>
    <n v="40000"/>
    <m/>
    <m/>
    <m/>
  </r>
  <r>
    <x v="175"/>
    <x v="4"/>
    <s v="네이버 쇼핑검색"/>
    <x v="0"/>
    <x v="0"/>
    <x v="0"/>
    <m/>
    <m/>
    <n v="42060"/>
    <m/>
    <m/>
    <m/>
  </r>
  <r>
    <x v="176"/>
    <x v="1"/>
    <s v="인스타그램(랄라블라)"/>
    <x v="0"/>
    <x v="0"/>
    <x v="0"/>
    <m/>
    <m/>
    <n v="70343"/>
    <m/>
    <m/>
    <m/>
  </r>
  <r>
    <x v="176"/>
    <x v="1"/>
    <s v="인스타그램(리타게팅 전환)"/>
    <x v="0"/>
    <x v="0"/>
    <x v="0"/>
    <m/>
    <m/>
    <n v="100507"/>
    <m/>
    <m/>
    <m/>
  </r>
  <r>
    <x v="176"/>
    <x v="1"/>
    <s v="인스타그램(전환)"/>
    <x v="0"/>
    <x v="0"/>
    <x v="0"/>
    <m/>
    <m/>
    <n v="563049"/>
    <m/>
    <m/>
    <m/>
  </r>
  <r>
    <x v="176"/>
    <x v="1"/>
    <s v="페북/인스타(전환)"/>
    <x v="0"/>
    <x v="0"/>
    <x v="0"/>
    <m/>
    <m/>
    <n v="370029"/>
    <m/>
    <m/>
    <m/>
  </r>
  <r>
    <x v="176"/>
    <x v="1"/>
    <s v="인스타그램(일본1324)"/>
    <x v="0"/>
    <x v="0"/>
    <x v="0"/>
    <m/>
    <m/>
    <n v="34406"/>
    <m/>
    <m/>
    <m/>
  </r>
  <r>
    <x v="176"/>
    <x v="1"/>
    <s v="인스타그램(일본2540)"/>
    <x v="0"/>
    <x v="0"/>
    <x v="0"/>
    <m/>
    <m/>
    <n v="34369"/>
    <m/>
    <m/>
    <m/>
  </r>
  <r>
    <x v="176"/>
    <x v="1"/>
    <s v="네이버 GFA"/>
    <x v="0"/>
    <x v="0"/>
    <x v="0"/>
    <m/>
    <m/>
    <n v="163685.45454545453"/>
    <m/>
    <m/>
    <m/>
  </r>
  <r>
    <x v="176"/>
    <x v="1"/>
    <s v="네이버 브랜드검색"/>
    <x v="0"/>
    <x v="0"/>
    <x v="0"/>
    <m/>
    <m/>
    <n v="40000"/>
    <m/>
    <m/>
    <m/>
  </r>
  <r>
    <x v="176"/>
    <x v="1"/>
    <s v="네이버 쇼핑검색"/>
    <x v="0"/>
    <x v="0"/>
    <x v="0"/>
    <m/>
    <m/>
    <n v="136420"/>
    <m/>
    <m/>
    <m/>
  </r>
  <r>
    <x v="177"/>
    <x v="0"/>
    <s v="인스타그램(랄라블라)"/>
    <x v="0"/>
    <x v="0"/>
    <x v="0"/>
    <m/>
    <m/>
    <n v="69934"/>
    <m/>
    <m/>
    <m/>
  </r>
  <r>
    <x v="177"/>
    <x v="0"/>
    <s v="인스타그램(리타게팅 전환)"/>
    <x v="0"/>
    <x v="0"/>
    <x v="0"/>
    <m/>
    <m/>
    <n v="97751"/>
    <m/>
    <m/>
    <m/>
  </r>
  <r>
    <x v="177"/>
    <x v="0"/>
    <s v="인스타그램(전환)"/>
    <x v="0"/>
    <x v="0"/>
    <x v="0"/>
    <m/>
    <m/>
    <n v="631359"/>
    <m/>
    <m/>
    <m/>
  </r>
  <r>
    <x v="177"/>
    <x v="0"/>
    <s v="페북/인스타(전환)"/>
    <x v="0"/>
    <x v="0"/>
    <x v="0"/>
    <m/>
    <m/>
    <n v="629539"/>
    <m/>
    <m/>
    <m/>
  </r>
  <r>
    <x v="177"/>
    <x v="0"/>
    <s v="인스타그램(일본1324)"/>
    <x v="0"/>
    <x v="0"/>
    <x v="0"/>
    <m/>
    <m/>
    <n v="34527"/>
    <m/>
    <m/>
    <m/>
  </r>
  <r>
    <x v="177"/>
    <x v="0"/>
    <s v="인스타그램(일본2540)"/>
    <x v="0"/>
    <x v="0"/>
    <x v="0"/>
    <m/>
    <m/>
    <n v="34274"/>
    <m/>
    <m/>
    <m/>
  </r>
  <r>
    <x v="177"/>
    <x v="0"/>
    <s v="네이버 GFA"/>
    <x v="0"/>
    <x v="0"/>
    <x v="0"/>
    <m/>
    <m/>
    <n v="62130.909090909088"/>
    <m/>
    <m/>
    <m/>
  </r>
  <r>
    <x v="177"/>
    <x v="0"/>
    <s v="네이버 브랜드검색"/>
    <x v="0"/>
    <x v="0"/>
    <x v="0"/>
    <m/>
    <m/>
    <n v="40000"/>
    <m/>
    <m/>
    <m/>
  </r>
  <r>
    <x v="177"/>
    <x v="0"/>
    <s v="네이버 쇼핑검색"/>
    <x v="0"/>
    <x v="0"/>
    <x v="0"/>
    <m/>
    <m/>
    <n v="94759.999999999985"/>
    <m/>
    <m/>
    <m/>
  </r>
  <r>
    <x v="178"/>
    <x v="2"/>
    <s v="인스타그램(랄라블라)"/>
    <x v="0"/>
    <x v="0"/>
    <x v="0"/>
    <m/>
    <m/>
    <n v="44144"/>
    <m/>
    <m/>
    <m/>
  </r>
  <r>
    <x v="178"/>
    <x v="2"/>
    <s v="인스타그램(리타게팅 전환)"/>
    <x v="0"/>
    <x v="0"/>
    <x v="0"/>
    <m/>
    <m/>
    <n v="97086"/>
    <m/>
    <m/>
    <m/>
  </r>
  <r>
    <x v="178"/>
    <x v="2"/>
    <s v="인스타그램(전환)"/>
    <x v="0"/>
    <x v="0"/>
    <x v="0"/>
    <m/>
    <m/>
    <n v="517350"/>
    <m/>
    <m/>
    <m/>
  </r>
  <r>
    <x v="178"/>
    <x v="2"/>
    <s v="페북/인스타(전환)"/>
    <x v="0"/>
    <x v="0"/>
    <x v="0"/>
    <m/>
    <m/>
    <n v="519416"/>
    <m/>
    <m/>
    <m/>
  </r>
  <r>
    <x v="178"/>
    <x v="2"/>
    <s v="인스타그램(일본1324)"/>
    <x v="0"/>
    <x v="0"/>
    <x v="0"/>
    <m/>
    <m/>
    <n v="46395"/>
    <m/>
    <m/>
    <m/>
  </r>
  <r>
    <x v="178"/>
    <x v="2"/>
    <s v="인스타그램(일본2540)"/>
    <x v="0"/>
    <x v="0"/>
    <x v="0"/>
    <m/>
    <m/>
    <n v="12525"/>
    <m/>
    <m/>
    <m/>
  </r>
  <r>
    <x v="178"/>
    <x v="2"/>
    <s v="네이버 브랜드검색"/>
    <x v="0"/>
    <x v="0"/>
    <x v="0"/>
    <m/>
    <m/>
    <n v="40000"/>
    <m/>
    <m/>
    <m/>
  </r>
  <r>
    <x v="178"/>
    <x v="2"/>
    <s v="네이버 쇼핑검색"/>
    <x v="0"/>
    <x v="0"/>
    <x v="0"/>
    <m/>
    <m/>
    <n v="51979.999999999993"/>
    <m/>
    <m/>
    <m/>
  </r>
  <r>
    <x v="179"/>
    <x v="5"/>
    <s v="인스타그램(랄라블라)"/>
    <x v="0"/>
    <x v="0"/>
    <x v="0"/>
    <m/>
    <m/>
    <n v="28199"/>
    <m/>
    <m/>
    <m/>
  </r>
  <r>
    <x v="179"/>
    <x v="5"/>
    <s v="인스타그램(리타게팅 전환)"/>
    <x v="0"/>
    <x v="0"/>
    <x v="0"/>
    <m/>
    <m/>
    <n v="105050"/>
    <m/>
    <m/>
    <m/>
  </r>
  <r>
    <x v="179"/>
    <x v="5"/>
    <s v="인스타그램(전환)"/>
    <x v="0"/>
    <x v="0"/>
    <x v="0"/>
    <m/>
    <m/>
    <n v="459420"/>
    <m/>
    <m/>
    <m/>
  </r>
  <r>
    <x v="179"/>
    <x v="5"/>
    <s v="페북/인스타(전환)"/>
    <x v="0"/>
    <x v="0"/>
    <x v="0"/>
    <m/>
    <m/>
    <n v="457215"/>
    <m/>
    <m/>
    <m/>
  </r>
  <r>
    <x v="179"/>
    <x v="5"/>
    <s v="인스타그램(일본1324)"/>
    <x v="0"/>
    <x v="0"/>
    <x v="0"/>
    <m/>
    <m/>
    <n v="55334"/>
    <m/>
    <m/>
    <m/>
  </r>
  <r>
    <x v="179"/>
    <x v="5"/>
    <s v="네이버 브랜드검색"/>
    <x v="0"/>
    <x v="0"/>
    <x v="0"/>
    <m/>
    <m/>
    <n v="40000"/>
    <m/>
    <m/>
    <m/>
  </r>
  <r>
    <x v="179"/>
    <x v="5"/>
    <s v="네이버 쇼핑검색"/>
    <x v="0"/>
    <x v="0"/>
    <x v="0"/>
    <m/>
    <m/>
    <n v="45010"/>
    <m/>
    <m/>
    <m/>
  </r>
  <r>
    <x v="180"/>
    <x v="6"/>
    <s v="인스타그램(랄라블라)"/>
    <x v="0"/>
    <x v="0"/>
    <x v="0"/>
    <m/>
    <m/>
    <n v="30021"/>
    <m/>
    <m/>
    <m/>
  </r>
  <r>
    <x v="180"/>
    <x v="6"/>
    <s v="인스타그램(리타게팅 전환)"/>
    <x v="0"/>
    <x v="0"/>
    <x v="0"/>
    <m/>
    <m/>
    <n v="100381"/>
    <m/>
    <m/>
    <m/>
  </r>
  <r>
    <x v="180"/>
    <x v="6"/>
    <s v="인스타그램(전환)"/>
    <x v="0"/>
    <x v="0"/>
    <x v="0"/>
    <m/>
    <m/>
    <n v="500593"/>
    <m/>
    <m/>
    <m/>
  </r>
  <r>
    <x v="180"/>
    <x v="6"/>
    <s v="페북/인스타(전환)"/>
    <x v="0"/>
    <x v="0"/>
    <x v="0"/>
    <m/>
    <m/>
    <n v="497457"/>
    <m/>
    <m/>
    <m/>
  </r>
  <r>
    <x v="180"/>
    <x v="6"/>
    <s v="인스타그램(일본1324)"/>
    <x v="0"/>
    <x v="0"/>
    <x v="0"/>
    <m/>
    <m/>
    <n v="60104"/>
    <m/>
    <m/>
    <m/>
  </r>
  <r>
    <x v="180"/>
    <x v="6"/>
    <s v="네이버 브랜드검색"/>
    <x v="0"/>
    <x v="0"/>
    <x v="0"/>
    <m/>
    <m/>
    <n v="40000"/>
    <m/>
    <m/>
    <m/>
  </r>
  <r>
    <x v="180"/>
    <x v="6"/>
    <s v="네이버 쇼핑검색"/>
    <x v="0"/>
    <x v="0"/>
    <x v="0"/>
    <m/>
    <m/>
    <n v="60699.999999999993"/>
    <m/>
    <m/>
    <m/>
  </r>
  <r>
    <x v="181"/>
    <x v="3"/>
    <s v="인스타그램(랄라블라)"/>
    <x v="0"/>
    <x v="0"/>
    <x v="0"/>
    <m/>
    <m/>
    <n v="30063"/>
    <m/>
    <m/>
    <m/>
  </r>
  <r>
    <x v="181"/>
    <x v="3"/>
    <s v="인스타그램(리타게팅 전환)"/>
    <x v="0"/>
    <x v="0"/>
    <x v="0"/>
    <m/>
    <m/>
    <n v="98277"/>
    <m/>
    <m/>
    <m/>
  </r>
  <r>
    <x v="181"/>
    <x v="3"/>
    <s v="인스타그램(전환)"/>
    <x v="0"/>
    <x v="0"/>
    <x v="0"/>
    <m/>
    <m/>
    <n v="483368"/>
    <m/>
    <m/>
    <m/>
  </r>
  <r>
    <x v="181"/>
    <x v="3"/>
    <s v="인스타VC(전환)"/>
    <x v="0"/>
    <x v="0"/>
    <x v="0"/>
    <m/>
    <m/>
    <n v="148860"/>
    <m/>
    <m/>
    <m/>
  </r>
  <r>
    <x v="181"/>
    <x v="3"/>
    <s v="페북/인스타(전환)"/>
    <x v="0"/>
    <x v="0"/>
    <x v="0"/>
    <m/>
    <m/>
    <n v="396871"/>
    <m/>
    <m/>
    <m/>
  </r>
  <r>
    <x v="181"/>
    <x v="3"/>
    <s v="인스타그램(일본1324)"/>
    <x v="0"/>
    <x v="0"/>
    <x v="0"/>
    <m/>
    <m/>
    <n v="60007"/>
    <m/>
    <m/>
    <m/>
  </r>
  <r>
    <x v="181"/>
    <x v="3"/>
    <s v="네이버 GFA"/>
    <x v="0"/>
    <x v="0"/>
    <x v="0"/>
    <m/>
    <m/>
    <n v="265129.09090909088"/>
    <m/>
    <m/>
    <m/>
  </r>
  <r>
    <x v="181"/>
    <x v="3"/>
    <s v="카카오광고"/>
    <x v="0"/>
    <x v="0"/>
    <x v="0"/>
    <m/>
    <m/>
    <n v="2300"/>
    <m/>
    <m/>
    <m/>
  </r>
  <r>
    <x v="181"/>
    <x v="3"/>
    <s v="네이버 브랜드검색"/>
    <x v="0"/>
    <x v="0"/>
    <x v="0"/>
    <m/>
    <m/>
    <n v="40000"/>
    <m/>
    <m/>
    <m/>
  </r>
  <r>
    <x v="181"/>
    <x v="3"/>
    <s v="네이버 쇼핑검색"/>
    <x v="0"/>
    <x v="0"/>
    <x v="0"/>
    <m/>
    <m/>
    <n v="82950"/>
    <m/>
    <m/>
    <m/>
  </r>
  <r>
    <x v="182"/>
    <x v="4"/>
    <s v="인스타그램(랄라블라)"/>
    <x v="0"/>
    <x v="0"/>
    <x v="0"/>
    <m/>
    <m/>
    <n v="30031"/>
    <m/>
    <m/>
    <m/>
  </r>
  <r>
    <x v="182"/>
    <x v="4"/>
    <s v="인스타그램(리타게팅 전환)"/>
    <x v="0"/>
    <x v="0"/>
    <x v="0"/>
    <m/>
    <m/>
    <n v="99718"/>
    <m/>
    <m/>
    <m/>
  </r>
  <r>
    <x v="182"/>
    <x v="4"/>
    <s v="인스타그램(전환)"/>
    <x v="0"/>
    <x v="0"/>
    <x v="0"/>
    <m/>
    <m/>
    <n v="582204"/>
    <m/>
    <m/>
    <m/>
  </r>
  <r>
    <x v="182"/>
    <x v="4"/>
    <s v="인스타VC(전환)"/>
    <x v="0"/>
    <x v="0"/>
    <x v="0"/>
    <m/>
    <m/>
    <n v="259105"/>
    <m/>
    <m/>
    <m/>
  </r>
  <r>
    <x v="182"/>
    <x v="4"/>
    <s v="페북/인스타(전환)"/>
    <x v="0"/>
    <x v="0"/>
    <x v="0"/>
    <m/>
    <m/>
    <n v="345807"/>
    <m/>
    <m/>
    <m/>
  </r>
  <r>
    <x v="182"/>
    <x v="4"/>
    <s v="인스타그램(일본1324)"/>
    <x v="0"/>
    <x v="0"/>
    <x v="0"/>
    <m/>
    <m/>
    <n v="60032"/>
    <m/>
    <m/>
    <m/>
  </r>
  <r>
    <x v="182"/>
    <x v="4"/>
    <s v="네이버 GFA"/>
    <x v="0"/>
    <x v="0"/>
    <x v="0"/>
    <m/>
    <m/>
    <n v="263225.45454545453"/>
    <m/>
    <m/>
    <m/>
  </r>
  <r>
    <x v="182"/>
    <x v="4"/>
    <s v="카카오광고"/>
    <x v="0"/>
    <x v="0"/>
    <x v="0"/>
    <m/>
    <m/>
    <n v="7229.9999999999991"/>
    <m/>
    <m/>
    <m/>
  </r>
  <r>
    <x v="182"/>
    <x v="4"/>
    <s v="네이버 브랜드검색"/>
    <x v="0"/>
    <x v="0"/>
    <x v="0"/>
    <m/>
    <m/>
    <n v="40000"/>
    <m/>
    <m/>
    <m/>
  </r>
  <r>
    <x v="182"/>
    <x v="4"/>
    <s v="네이버 쇼핑검색"/>
    <x v="0"/>
    <x v="0"/>
    <x v="0"/>
    <m/>
    <m/>
    <n v="82970"/>
    <m/>
    <m/>
    <m/>
  </r>
  <r>
    <x v="183"/>
    <x v="1"/>
    <s v="인스타그램(랄라블라)"/>
    <x v="0"/>
    <x v="0"/>
    <x v="0"/>
    <m/>
    <m/>
    <n v="29052"/>
    <m/>
    <m/>
    <m/>
  </r>
  <r>
    <x v="183"/>
    <x v="1"/>
    <s v="인스타그램(리타게팅 전환)"/>
    <x v="0"/>
    <x v="0"/>
    <x v="0"/>
    <m/>
    <m/>
    <n v="100123"/>
    <m/>
    <m/>
    <m/>
  </r>
  <r>
    <x v="183"/>
    <x v="1"/>
    <s v="인스타그램(전환)"/>
    <x v="0"/>
    <x v="0"/>
    <x v="0"/>
    <m/>
    <m/>
    <n v="597557"/>
    <m/>
    <m/>
    <m/>
  </r>
  <r>
    <x v="183"/>
    <x v="1"/>
    <s v="인스타VC(전환)"/>
    <x v="0"/>
    <x v="0"/>
    <x v="0"/>
    <m/>
    <m/>
    <n v="194338"/>
    <m/>
    <m/>
    <m/>
  </r>
  <r>
    <x v="183"/>
    <x v="1"/>
    <s v="페북/인스타(전환)"/>
    <x v="0"/>
    <x v="0"/>
    <x v="0"/>
    <m/>
    <m/>
    <n v="338278"/>
    <m/>
    <m/>
    <m/>
  </r>
  <r>
    <x v="183"/>
    <x v="1"/>
    <s v="인스타그램(일본1324)"/>
    <x v="0"/>
    <x v="0"/>
    <x v="0"/>
    <m/>
    <m/>
    <n v="59965"/>
    <m/>
    <m/>
    <m/>
  </r>
  <r>
    <x v="183"/>
    <x v="1"/>
    <s v="네이버 GFA"/>
    <x v="0"/>
    <x v="0"/>
    <x v="0"/>
    <m/>
    <m/>
    <n v="374032.72727272724"/>
    <m/>
    <m/>
    <m/>
  </r>
  <r>
    <x v="183"/>
    <x v="1"/>
    <s v="카카오광고"/>
    <x v="0"/>
    <x v="0"/>
    <x v="0"/>
    <m/>
    <m/>
    <n v="5639.9999999999991"/>
    <m/>
    <m/>
    <m/>
  </r>
  <r>
    <x v="183"/>
    <x v="1"/>
    <s v="네이버 브랜드검색"/>
    <x v="0"/>
    <x v="0"/>
    <x v="0"/>
    <m/>
    <m/>
    <n v="40000"/>
    <m/>
    <m/>
    <m/>
  </r>
  <r>
    <x v="183"/>
    <x v="1"/>
    <s v="네이버 쇼핑검색"/>
    <x v="0"/>
    <x v="0"/>
    <x v="0"/>
    <m/>
    <m/>
    <n v="87780"/>
    <m/>
    <m/>
    <m/>
  </r>
  <r>
    <x v="184"/>
    <x v="0"/>
    <s v="인스타그램(랄라블라)"/>
    <x v="0"/>
    <x v="0"/>
    <x v="0"/>
    <m/>
    <m/>
    <n v="29604"/>
    <m/>
    <m/>
    <m/>
  </r>
  <r>
    <x v="184"/>
    <x v="0"/>
    <s v="인스타그램(리타게팅 전환)"/>
    <x v="0"/>
    <x v="0"/>
    <x v="0"/>
    <m/>
    <m/>
    <n v="100834"/>
    <m/>
    <m/>
    <m/>
  </r>
  <r>
    <x v="184"/>
    <x v="0"/>
    <s v="인스타그램(전환)"/>
    <x v="0"/>
    <x v="0"/>
    <x v="0"/>
    <m/>
    <m/>
    <n v="600724"/>
    <m/>
    <m/>
    <m/>
  </r>
  <r>
    <x v="184"/>
    <x v="0"/>
    <s v="인스타VC(전환)"/>
    <x v="0"/>
    <x v="0"/>
    <x v="0"/>
    <m/>
    <m/>
    <n v="196303"/>
    <m/>
    <m/>
    <m/>
  </r>
  <r>
    <x v="184"/>
    <x v="0"/>
    <s v="페북/인스타(전환)"/>
    <x v="0"/>
    <x v="0"/>
    <x v="0"/>
    <m/>
    <m/>
    <n v="352025"/>
    <m/>
    <m/>
    <m/>
  </r>
  <r>
    <x v="184"/>
    <x v="0"/>
    <s v="인스타그램(일본1324)"/>
    <x v="0"/>
    <x v="0"/>
    <x v="0"/>
    <m/>
    <m/>
    <n v="60061"/>
    <m/>
    <m/>
    <m/>
  </r>
  <r>
    <x v="184"/>
    <x v="0"/>
    <s v="네이버 GFA"/>
    <x v="0"/>
    <x v="0"/>
    <x v="0"/>
    <m/>
    <m/>
    <n v="358552.72727272724"/>
    <m/>
    <m/>
    <m/>
  </r>
  <r>
    <x v="184"/>
    <x v="0"/>
    <s v="카카오광고"/>
    <x v="0"/>
    <x v="0"/>
    <x v="0"/>
    <m/>
    <m/>
    <n v="14579.999999999998"/>
    <m/>
    <m/>
    <m/>
  </r>
  <r>
    <x v="184"/>
    <x v="0"/>
    <s v="네이버 브랜드검색"/>
    <x v="0"/>
    <x v="0"/>
    <x v="0"/>
    <m/>
    <m/>
    <n v="40000"/>
    <m/>
    <m/>
    <m/>
  </r>
  <r>
    <x v="184"/>
    <x v="0"/>
    <s v="네이버 쇼핑검색"/>
    <x v="0"/>
    <x v="0"/>
    <x v="0"/>
    <m/>
    <m/>
    <n v="81810"/>
    <m/>
    <m/>
    <m/>
  </r>
  <r>
    <x v="185"/>
    <x v="2"/>
    <s v="인스타그램(랄라블라)"/>
    <x v="0"/>
    <x v="0"/>
    <x v="0"/>
    <m/>
    <m/>
    <n v="29860"/>
    <m/>
    <m/>
    <m/>
  </r>
  <r>
    <x v="185"/>
    <x v="2"/>
    <s v="인스타그램(리타게팅 전환)"/>
    <x v="0"/>
    <x v="0"/>
    <x v="0"/>
    <m/>
    <m/>
    <n v="96590"/>
    <m/>
    <m/>
    <m/>
  </r>
  <r>
    <x v="185"/>
    <x v="2"/>
    <s v="인스타그램(전환)"/>
    <x v="0"/>
    <x v="0"/>
    <x v="0"/>
    <m/>
    <m/>
    <n v="576471"/>
    <m/>
    <m/>
    <m/>
  </r>
  <r>
    <x v="185"/>
    <x v="2"/>
    <s v="인스타VC(전환)"/>
    <x v="0"/>
    <x v="0"/>
    <x v="0"/>
    <m/>
    <m/>
    <n v="189805"/>
    <m/>
    <m/>
    <m/>
  </r>
  <r>
    <x v="185"/>
    <x v="2"/>
    <s v="페북/인스타(전환)"/>
    <x v="0"/>
    <x v="0"/>
    <x v="0"/>
    <m/>
    <m/>
    <n v="337759"/>
    <m/>
    <m/>
    <m/>
  </r>
  <r>
    <x v="185"/>
    <x v="2"/>
    <s v="인스타그램(일본1324)"/>
    <x v="0"/>
    <x v="0"/>
    <x v="0"/>
    <m/>
    <m/>
    <n v="60060"/>
    <m/>
    <m/>
    <m/>
  </r>
  <r>
    <x v="185"/>
    <x v="2"/>
    <s v="네이버 GFA"/>
    <x v="0"/>
    <x v="0"/>
    <x v="0"/>
    <m/>
    <m/>
    <n v="251519.99999999997"/>
    <m/>
    <m/>
    <m/>
  </r>
  <r>
    <x v="185"/>
    <x v="2"/>
    <s v="카카오광고"/>
    <x v="0"/>
    <x v="0"/>
    <x v="0"/>
    <m/>
    <m/>
    <n v="8079.9999999999991"/>
    <m/>
    <m/>
    <m/>
  </r>
  <r>
    <x v="185"/>
    <x v="2"/>
    <s v="네이버 브랜드검색"/>
    <x v="0"/>
    <x v="0"/>
    <x v="0"/>
    <m/>
    <m/>
    <n v="40000"/>
    <m/>
    <m/>
    <m/>
  </r>
  <r>
    <x v="185"/>
    <x v="2"/>
    <s v="네이버 쇼핑검색"/>
    <x v="0"/>
    <x v="0"/>
    <x v="0"/>
    <m/>
    <m/>
    <n v="64399.999999999993"/>
    <m/>
    <m/>
    <m/>
  </r>
  <r>
    <x v="186"/>
    <x v="5"/>
    <s v="인스타그램(랄라블라)"/>
    <x v="0"/>
    <x v="0"/>
    <x v="0"/>
    <m/>
    <m/>
    <n v="31369"/>
    <m/>
    <m/>
    <m/>
  </r>
  <r>
    <x v="186"/>
    <x v="5"/>
    <s v="인스타그램(리타게팅 전환)"/>
    <x v="0"/>
    <x v="0"/>
    <x v="0"/>
    <m/>
    <m/>
    <n v="104077"/>
    <m/>
    <m/>
    <m/>
  </r>
  <r>
    <x v="186"/>
    <x v="5"/>
    <s v="인스타그램(전환)"/>
    <x v="0"/>
    <x v="0"/>
    <x v="0"/>
    <m/>
    <m/>
    <n v="622164"/>
    <m/>
    <m/>
    <m/>
  </r>
  <r>
    <x v="186"/>
    <x v="5"/>
    <s v="인스타VC(전환)"/>
    <x v="0"/>
    <x v="0"/>
    <x v="0"/>
    <m/>
    <m/>
    <n v="201971"/>
    <m/>
    <m/>
    <m/>
  </r>
  <r>
    <x v="186"/>
    <x v="5"/>
    <s v="페북/인스타(전환)"/>
    <x v="0"/>
    <x v="0"/>
    <x v="0"/>
    <m/>
    <m/>
    <n v="362776"/>
    <m/>
    <m/>
    <m/>
  </r>
  <r>
    <x v="186"/>
    <x v="5"/>
    <s v="인스타그램(일본1324)"/>
    <x v="0"/>
    <x v="0"/>
    <x v="0"/>
    <m/>
    <m/>
    <n v="59754"/>
    <m/>
    <m/>
    <m/>
  </r>
  <r>
    <x v="186"/>
    <x v="5"/>
    <s v="카카오광고"/>
    <x v="0"/>
    <x v="0"/>
    <x v="0"/>
    <m/>
    <m/>
    <n v="10090"/>
    <m/>
    <m/>
    <m/>
  </r>
  <r>
    <x v="186"/>
    <x v="5"/>
    <s v="네이버 브랜드검색"/>
    <x v="0"/>
    <x v="0"/>
    <x v="0"/>
    <m/>
    <m/>
    <n v="40000"/>
    <m/>
    <m/>
    <m/>
  </r>
  <r>
    <x v="186"/>
    <x v="5"/>
    <s v="네이버 쇼핑검색"/>
    <x v="0"/>
    <x v="0"/>
    <x v="0"/>
    <m/>
    <m/>
    <n v="59969.999999999993"/>
    <m/>
    <m/>
    <m/>
  </r>
  <r>
    <x v="187"/>
    <x v="6"/>
    <s v="인스타그램(랄라블라)"/>
    <x v="0"/>
    <x v="0"/>
    <x v="0"/>
    <m/>
    <m/>
    <n v="30061"/>
    <m/>
    <m/>
    <m/>
  </r>
  <r>
    <x v="187"/>
    <x v="6"/>
    <s v="인스타그램(리타게팅 전환)"/>
    <x v="0"/>
    <x v="0"/>
    <x v="0"/>
    <m/>
    <m/>
    <n v="100532"/>
    <m/>
    <m/>
    <m/>
  </r>
  <r>
    <x v="187"/>
    <x v="6"/>
    <s v="인스타그램(전환)"/>
    <x v="0"/>
    <x v="0"/>
    <x v="0"/>
    <m/>
    <m/>
    <n v="600782"/>
    <m/>
    <m/>
    <m/>
  </r>
  <r>
    <x v="187"/>
    <x v="6"/>
    <s v="인스타VC(전환)"/>
    <x v="0"/>
    <x v="0"/>
    <x v="0"/>
    <m/>
    <m/>
    <n v="200202"/>
    <m/>
    <m/>
    <m/>
  </r>
  <r>
    <x v="187"/>
    <x v="6"/>
    <s v="페북/인스타(전환)"/>
    <x v="0"/>
    <x v="0"/>
    <x v="0"/>
    <m/>
    <m/>
    <n v="351072"/>
    <m/>
    <m/>
    <m/>
  </r>
  <r>
    <x v="187"/>
    <x v="6"/>
    <s v="인스타그램(일본1324)"/>
    <x v="0"/>
    <x v="0"/>
    <x v="0"/>
    <m/>
    <m/>
    <n v="60104"/>
    <m/>
    <m/>
    <m/>
  </r>
  <r>
    <x v="187"/>
    <x v="6"/>
    <s v="카카오광고"/>
    <x v="0"/>
    <x v="0"/>
    <x v="0"/>
    <m/>
    <m/>
    <n v="10840"/>
    <m/>
    <m/>
    <m/>
  </r>
  <r>
    <x v="187"/>
    <x v="6"/>
    <s v="네이버 브랜드검색"/>
    <x v="0"/>
    <x v="0"/>
    <x v="0"/>
    <m/>
    <m/>
    <n v="40000"/>
    <m/>
    <m/>
    <m/>
  </r>
  <r>
    <x v="187"/>
    <x v="6"/>
    <s v="네이버 쇼핑검색"/>
    <x v="0"/>
    <x v="0"/>
    <x v="0"/>
    <m/>
    <m/>
    <n v="61979.999999999993"/>
    <m/>
    <m/>
    <m/>
  </r>
  <r>
    <x v="182"/>
    <x v="4"/>
    <s v="기획사이다"/>
    <x v="0"/>
    <x v="0"/>
    <x v="0"/>
    <m/>
    <m/>
    <n v="9018181.8181818184"/>
    <m/>
    <m/>
    <m/>
  </r>
  <r>
    <x v="182"/>
    <x v="4"/>
    <s v="기획사이다"/>
    <x v="4"/>
    <x v="0"/>
    <x v="0"/>
    <m/>
    <m/>
    <n v="3520909.0909090908"/>
    <m/>
    <m/>
    <m/>
  </r>
  <r>
    <x v="188"/>
    <x v="3"/>
    <s v="인스타그램(랄라블라)"/>
    <x v="0"/>
    <x v="0"/>
    <x v="0"/>
    <m/>
    <m/>
    <n v="29524"/>
    <m/>
    <m/>
    <m/>
  </r>
  <r>
    <x v="189"/>
    <x v="4"/>
    <s v="인스타그램(랄라블라)"/>
    <x v="0"/>
    <x v="0"/>
    <x v="0"/>
    <m/>
    <m/>
    <n v="29965"/>
    <m/>
    <m/>
    <m/>
  </r>
  <r>
    <x v="190"/>
    <x v="1"/>
    <s v="인스타그램(랄라블라)"/>
    <x v="0"/>
    <x v="0"/>
    <x v="0"/>
    <m/>
    <m/>
    <n v="29619"/>
    <m/>
    <m/>
    <m/>
  </r>
  <r>
    <x v="191"/>
    <x v="0"/>
    <s v="인스타그램(랄라블라)"/>
    <x v="0"/>
    <x v="0"/>
    <x v="0"/>
    <m/>
    <m/>
    <n v="30325"/>
    <m/>
    <m/>
    <m/>
  </r>
  <r>
    <x v="192"/>
    <x v="2"/>
    <s v="인스타그램(랄라블라)"/>
    <x v="0"/>
    <x v="0"/>
    <x v="0"/>
    <m/>
    <m/>
    <n v="30300"/>
    <m/>
    <m/>
    <m/>
  </r>
  <r>
    <x v="193"/>
    <x v="5"/>
    <s v="인스타그램(랄라블라)"/>
    <x v="0"/>
    <x v="0"/>
    <x v="0"/>
    <m/>
    <m/>
    <n v="30205"/>
    <m/>
    <m/>
    <m/>
  </r>
  <r>
    <x v="194"/>
    <x v="6"/>
    <s v="인스타그램(랄라블라)"/>
    <x v="0"/>
    <x v="0"/>
    <x v="0"/>
    <m/>
    <m/>
    <n v="29599"/>
    <m/>
    <m/>
    <m/>
  </r>
  <r>
    <x v="195"/>
    <x v="3"/>
    <s v="인스타그램(랄라블라)"/>
    <x v="0"/>
    <x v="0"/>
    <x v="0"/>
    <m/>
    <m/>
    <n v="29272"/>
    <m/>
    <m/>
    <m/>
  </r>
  <r>
    <x v="196"/>
    <x v="4"/>
    <s v="인스타그램(랄라블라)"/>
    <x v="0"/>
    <x v="0"/>
    <x v="0"/>
    <m/>
    <m/>
    <n v="30293"/>
    <m/>
    <m/>
    <m/>
  </r>
  <r>
    <x v="197"/>
    <x v="1"/>
    <s v="인스타그램(랄라블라)"/>
    <x v="0"/>
    <x v="0"/>
    <x v="0"/>
    <m/>
    <m/>
    <n v="30249"/>
    <m/>
    <m/>
    <m/>
  </r>
  <r>
    <x v="198"/>
    <x v="0"/>
    <s v="인스타그램(랄라블라)"/>
    <x v="0"/>
    <x v="0"/>
    <x v="0"/>
    <m/>
    <m/>
    <n v="29359"/>
    <m/>
    <m/>
    <m/>
  </r>
  <r>
    <x v="199"/>
    <x v="2"/>
    <s v="인스타그램(랄라블라)"/>
    <x v="0"/>
    <x v="0"/>
    <x v="0"/>
    <m/>
    <m/>
    <n v="30627"/>
    <m/>
    <m/>
    <m/>
  </r>
  <r>
    <x v="200"/>
    <x v="5"/>
    <s v="인스타그램(랄라블라)"/>
    <x v="0"/>
    <x v="0"/>
    <x v="0"/>
    <m/>
    <m/>
    <n v="30601"/>
    <m/>
    <m/>
    <m/>
  </r>
  <r>
    <x v="201"/>
    <x v="6"/>
    <s v="인스타그램(랄라블라)"/>
    <x v="0"/>
    <x v="0"/>
    <x v="0"/>
    <m/>
    <m/>
    <n v="30049"/>
    <m/>
    <m/>
    <m/>
  </r>
  <r>
    <x v="202"/>
    <x v="3"/>
    <s v="인스타그램(랄라블라)"/>
    <x v="0"/>
    <x v="0"/>
    <x v="0"/>
    <m/>
    <m/>
    <n v="30010"/>
    <m/>
    <m/>
    <m/>
  </r>
  <r>
    <x v="203"/>
    <x v="4"/>
    <s v="인스타그램(랄라블라)"/>
    <x v="0"/>
    <x v="0"/>
    <x v="0"/>
    <m/>
    <m/>
    <n v="30006"/>
    <m/>
    <m/>
    <m/>
  </r>
  <r>
    <x v="204"/>
    <x v="1"/>
    <s v="인스타그램(랄라블라)"/>
    <x v="0"/>
    <x v="0"/>
    <x v="0"/>
    <m/>
    <m/>
    <n v="30070"/>
    <m/>
    <m/>
    <m/>
  </r>
  <r>
    <x v="205"/>
    <x v="0"/>
    <s v="인스타그램(랄라블라)"/>
    <x v="0"/>
    <x v="0"/>
    <x v="0"/>
    <m/>
    <m/>
    <n v="29986"/>
    <m/>
    <m/>
    <m/>
  </r>
  <r>
    <x v="206"/>
    <x v="2"/>
    <s v="인스타그램(랄라블라)"/>
    <x v="0"/>
    <x v="0"/>
    <x v="0"/>
    <m/>
    <m/>
    <n v="29823"/>
    <m/>
    <m/>
    <m/>
  </r>
  <r>
    <x v="207"/>
    <x v="5"/>
    <s v="인스타그램(랄라블라)"/>
    <x v="0"/>
    <x v="0"/>
    <x v="0"/>
    <m/>
    <m/>
    <n v="30056"/>
    <m/>
    <m/>
    <m/>
  </r>
  <r>
    <x v="208"/>
    <x v="6"/>
    <s v="인스타그램(랄라블라)"/>
    <x v="0"/>
    <x v="0"/>
    <x v="0"/>
    <m/>
    <m/>
    <n v="30131"/>
    <m/>
    <m/>
    <m/>
  </r>
  <r>
    <x v="209"/>
    <x v="3"/>
    <s v="인스타그램(랄라블라)"/>
    <x v="0"/>
    <x v="0"/>
    <x v="0"/>
    <m/>
    <m/>
    <n v="29568"/>
    <m/>
    <m/>
    <m/>
  </r>
  <r>
    <x v="210"/>
    <x v="4"/>
    <s v="인스타그램(랄라블라)"/>
    <x v="0"/>
    <x v="0"/>
    <x v="0"/>
    <m/>
    <m/>
    <n v="29454"/>
    <m/>
    <m/>
    <m/>
  </r>
  <r>
    <x v="211"/>
    <x v="1"/>
    <s v="인스타그램(랄라블라)"/>
    <x v="0"/>
    <x v="0"/>
    <x v="0"/>
    <m/>
    <m/>
    <n v="30326"/>
    <m/>
    <m/>
    <m/>
  </r>
  <r>
    <x v="212"/>
    <x v="0"/>
    <s v="인스타그램(랄라블라)"/>
    <x v="0"/>
    <x v="0"/>
    <x v="0"/>
    <m/>
    <m/>
    <n v="30189"/>
    <m/>
    <m/>
    <m/>
  </r>
  <r>
    <x v="188"/>
    <x v="3"/>
    <s v="인스타그램(일본1324)"/>
    <x v="0"/>
    <x v="0"/>
    <x v="0"/>
    <m/>
    <m/>
    <n v="60091"/>
    <m/>
    <m/>
    <m/>
  </r>
  <r>
    <x v="189"/>
    <x v="4"/>
    <s v="인스타그램(일본1324)"/>
    <x v="0"/>
    <x v="0"/>
    <x v="0"/>
    <m/>
    <m/>
    <n v="27136"/>
    <m/>
    <m/>
    <m/>
  </r>
  <r>
    <x v="191"/>
    <x v="0"/>
    <s v="인스타그램(일본1324)"/>
    <x v="0"/>
    <x v="0"/>
    <x v="0"/>
    <m/>
    <m/>
    <n v="68319"/>
    <m/>
    <m/>
    <m/>
  </r>
  <r>
    <x v="192"/>
    <x v="2"/>
    <s v="인스타그램(일본1324)"/>
    <x v="0"/>
    <x v="0"/>
    <x v="0"/>
    <m/>
    <m/>
    <n v="69126"/>
    <m/>
    <m/>
    <m/>
  </r>
  <r>
    <x v="193"/>
    <x v="5"/>
    <s v="인스타그램(일본1324)"/>
    <x v="0"/>
    <x v="0"/>
    <x v="0"/>
    <m/>
    <m/>
    <n v="69113"/>
    <m/>
    <m/>
    <m/>
  </r>
  <r>
    <x v="194"/>
    <x v="6"/>
    <s v="인스타그램(일본1324)"/>
    <x v="0"/>
    <x v="0"/>
    <x v="0"/>
    <m/>
    <m/>
    <n v="59824"/>
    <m/>
    <m/>
    <m/>
  </r>
  <r>
    <x v="195"/>
    <x v="3"/>
    <s v="인스타그램(일본1324)"/>
    <x v="0"/>
    <x v="0"/>
    <x v="0"/>
    <m/>
    <m/>
    <n v="60087"/>
    <m/>
    <m/>
    <m/>
  </r>
  <r>
    <x v="196"/>
    <x v="4"/>
    <s v="인스타그램(일본1324)"/>
    <x v="0"/>
    <x v="0"/>
    <x v="0"/>
    <m/>
    <m/>
    <n v="60098"/>
    <m/>
    <m/>
    <m/>
  </r>
  <r>
    <x v="197"/>
    <x v="1"/>
    <s v="인스타그램(일본1324)"/>
    <x v="0"/>
    <x v="0"/>
    <x v="0"/>
    <m/>
    <m/>
    <n v="60118"/>
    <m/>
    <m/>
    <m/>
  </r>
  <r>
    <x v="198"/>
    <x v="0"/>
    <s v="인스타그램(일본1324)"/>
    <x v="0"/>
    <x v="0"/>
    <x v="0"/>
    <m/>
    <m/>
    <n v="60030"/>
    <m/>
    <m/>
    <m/>
  </r>
  <r>
    <x v="199"/>
    <x v="2"/>
    <s v="인스타그램(일본1324)"/>
    <x v="0"/>
    <x v="0"/>
    <x v="0"/>
    <m/>
    <m/>
    <n v="105463"/>
    <m/>
    <m/>
    <m/>
  </r>
  <r>
    <x v="200"/>
    <x v="5"/>
    <s v="인스타그램(일본1324)"/>
    <x v="0"/>
    <x v="0"/>
    <x v="0"/>
    <m/>
    <m/>
    <n v="139054"/>
    <m/>
    <m/>
    <m/>
  </r>
  <r>
    <x v="201"/>
    <x v="6"/>
    <s v="인스타그램(일본1324)"/>
    <x v="0"/>
    <x v="0"/>
    <x v="0"/>
    <m/>
    <m/>
    <n v="150143"/>
    <m/>
    <m/>
    <m/>
  </r>
  <r>
    <x v="202"/>
    <x v="3"/>
    <s v="인스타그램(일본1324)"/>
    <x v="0"/>
    <x v="0"/>
    <x v="0"/>
    <m/>
    <m/>
    <n v="150138"/>
    <m/>
    <m/>
    <m/>
  </r>
  <r>
    <x v="203"/>
    <x v="4"/>
    <s v="인스타그램(일본1324)"/>
    <x v="0"/>
    <x v="0"/>
    <x v="0"/>
    <m/>
    <m/>
    <n v="149667"/>
    <m/>
    <m/>
    <m/>
  </r>
  <r>
    <x v="204"/>
    <x v="1"/>
    <s v="인스타그램(일본1324)"/>
    <x v="0"/>
    <x v="0"/>
    <x v="0"/>
    <m/>
    <m/>
    <n v="148373"/>
    <m/>
    <m/>
    <m/>
  </r>
  <r>
    <x v="205"/>
    <x v="0"/>
    <s v="인스타그램(일본1324)"/>
    <x v="0"/>
    <x v="0"/>
    <x v="0"/>
    <m/>
    <m/>
    <n v="146982"/>
    <m/>
    <m/>
    <m/>
  </r>
  <r>
    <x v="206"/>
    <x v="2"/>
    <s v="인스타그램(일본1324)"/>
    <x v="0"/>
    <x v="0"/>
    <x v="0"/>
    <m/>
    <m/>
    <n v="151948"/>
    <m/>
    <m/>
    <m/>
  </r>
  <r>
    <x v="207"/>
    <x v="5"/>
    <s v="인스타그램(일본1324)"/>
    <x v="0"/>
    <x v="0"/>
    <x v="0"/>
    <m/>
    <m/>
    <n v="152712"/>
    <m/>
    <m/>
    <m/>
  </r>
  <r>
    <x v="208"/>
    <x v="6"/>
    <s v="인스타그램(일본1324)"/>
    <x v="0"/>
    <x v="0"/>
    <x v="0"/>
    <m/>
    <m/>
    <n v="151033"/>
    <m/>
    <m/>
    <m/>
  </r>
  <r>
    <x v="209"/>
    <x v="3"/>
    <s v="인스타그램(일본1324)"/>
    <x v="0"/>
    <x v="0"/>
    <x v="0"/>
    <m/>
    <m/>
    <n v="149879"/>
    <m/>
    <m/>
    <m/>
  </r>
  <r>
    <x v="210"/>
    <x v="4"/>
    <s v="인스타그램(일본1324)"/>
    <x v="0"/>
    <x v="0"/>
    <x v="0"/>
    <m/>
    <m/>
    <n v="149682"/>
    <m/>
    <m/>
    <m/>
  </r>
  <r>
    <x v="211"/>
    <x v="1"/>
    <s v="인스타그램(일본1324)"/>
    <x v="0"/>
    <x v="0"/>
    <x v="0"/>
    <m/>
    <m/>
    <n v="149463"/>
    <m/>
    <m/>
    <m/>
  </r>
  <r>
    <x v="212"/>
    <x v="0"/>
    <s v="인스타그램(일본1324)"/>
    <x v="0"/>
    <x v="0"/>
    <x v="0"/>
    <m/>
    <m/>
    <n v="149704"/>
    <m/>
    <m/>
    <m/>
  </r>
  <r>
    <x v="188"/>
    <x v="3"/>
    <s v="인스타그램(전환)"/>
    <x v="0"/>
    <x v="0"/>
    <x v="0"/>
    <m/>
    <m/>
    <n v="583748"/>
    <m/>
    <m/>
    <m/>
  </r>
  <r>
    <x v="189"/>
    <x v="4"/>
    <s v="인스타그램(전환)"/>
    <x v="0"/>
    <x v="0"/>
    <x v="0"/>
    <m/>
    <m/>
    <n v="588087"/>
    <m/>
    <m/>
    <m/>
  </r>
  <r>
    <x v="190"/>
    <x v="1"/>
    <s v="인스타그램(전환)"/>
    <x v="0"/>
    <x v="0"/>
    <x v="0"/>
    <m/>
    <m/>
    <n v="590710"/>
    <m/>
    <m/>
    <m/>
  </r>
  <r>
    <x v="191"/>
    <x v="0"/>
    <s v="인스타그램(전환)"/>
    <x v="0"/>
    <x v="0"/>
    <x v="0"/>
    <m/>
    <m/>
    <n v="593965"/>
    <m/>
    <m/>
    <m/>
  </r>
  <r>
    <x v="192"/>
    <x v="2"/>
    <s v="인스타그램(전환)"/>
    <x v="0"/>
    <x v="0"/>
    <x v="0"/>
    <m/>
    <m/>
    <n v="594150"/>
    <m/>
    <m/>
    <m/>
  </r>
  <r>
    <x v="193"/>
    <x v="5"/>
    <s v="인스타그램(전환)"/>
    <x v="0"/>
    <x v="0"/>
    <x v="0"/>
    <m/>
    <m/>
    <n v="648558"/>
    <m/>
    <m/>
    <m/>
  </r>
  <r>
    <x v="194"/>
    <x v="6"/>
    <s v="인스타그램(전환)"/>
    <x v="0"/>
    <x v="0"/>
    <x v="0"/>
    <m/>
    <m/>
    <n v="600965"/>
    <m/>
    <m/>
    <m/>
  </r>
  <r>
    <x v="195"/>
    <x v="3"/>
    <s v="인스타그램(전환)"/>
    <x v="0"/>
    <x v="0"/>
    <x v="0"/>
    <m/>
    <m/>
    <n v="578385"/>
    <m/>
    <m/>
    <m/>
  </r>
  <r>
    <x v="196"/>
    <x v="4"/>
    <s v="인스타그램(전환)"/>
    <x v="0"/>
    <x v="0"/>
    <x v="0"/>
    <m/>
    <m/>
    <n v="581746"/>
    <m/>
    <m/>
    <m/>
  </r>
  <r>
    <x v="197"/>
    <x v="1"/>
    <s v="인스타그램(전환)"/>
    <x v="0"/>
    <x v="0"/>
    <x v="0"/>
    <m/>
    <m/>
    <n v="610360"/>
    <m/>
    <m/>
    <m/>
  </r>
  <r>
    <x v="198"/>
    <x v="0"/>
    <s v="인스타그램(전환)"/>
    <x v="0"/>
    <x v="0"/>
    <x v="0"/>
    <m/>
    <m/>
    <n v="590891"/>
    <m/>
    <m/>
    <m/>
  </r>
  <r>
    <x v="199"/>
    <x v="2"/>
    <s v="인스타그램(전환)"/>
    <x v="0"/>
    <x v="0"/>
    <x v="0"/>
    <m/>
    <m/>
    <n v="592901"/>
    <m/>
    <m/>
    <m/>
  </r>
  <r>
    <x v="200"/>
    <x v="5"/>
    <s v="인스타그램(전환)"/>
    <x v="0"/>
    <x v="0"/>
    <x v="0"/>
    <m/>
    <m/>
    <n v="644752"/>
    <m/>
    <m/>
    <m/>
  </r>
  <r>
    <x v="201"/>
    <x v="6"/>
    <s v="인스타그램(전환)"/>
    <x v="0"/>
    <x v="0"/>
    <x v="0"/>
    <m/>
    <m/>
    <n v="601660"/>
    <m/>
    <m/>
    <m/>
  </r>
  <r>
    <x v="202"/>
    <x v="3"/>
    <s v="인스타그램(전환)"/>
    <x v="0"/>
    <x v="0"/>
    <x v="0"/>
    <m/>
    <m/>
    <n v="477360"/>
    <m/>
    <m/>
    <m/>
  </r>
  <r>
    <x v="203"/>
    <x v="4"/>
    <s v="인스타그램(전환)"/>
    <x v="0"/>
    <x v="0"/>
    <x v="0"/>
    <m/>
    <m/>
    <n v="385294"/>
    <m/>
    <m/>
    <m/>
  </r>
  <r>
    <x v="204"/>
    <x v="1"/>
    <s v="인스타그램(전환)"/>
    <x v="0"/>
    <x v="0"/>
    <x v="0"/>
    <m/>
    <m/>
    <n v="382499"/>
    <m/>
    <m/>
    <m/>
  </r>
  <r>
    <x v="205"/>
    <x v="0"/>
    <s v="인스타그램(전환)"/>
    <x v="0"/>
    <x v="0"/>
    <x v="0"/>
    <m/>
    <m/>
    <n v="441853"/>
    <m/>
    <m/>
    <m/>
  </r>
  <r>
    <x v="206"/>
    <x v="2"/>
    <s v="인스타그램(전환)"/>
    <x v="0"/>
    <x v="0"/>
    <x v="0"/>
    <m/>
    <m/>
    <n v="462558"/>
    <m/>
    <m/>
    <m/>
  </r>
  <r>
    <x v="207"/>
    <x v="5"/>
    <s v="인스타그램(전환)"/>
    <x v="0"/>
    <x v="0"/>
    <x v="0"/>
    <m/>
    <m/>
    <n v="498843"/>
    <m/>
    <m/>
    <m/>
  </r>
  <r>
    <x v="208"/>
    <x v="6"/>
    <s v="인스타그램(전환)"/>
    <x v="0"/>
    <x v="0"/>
    <x v="0"/>
    <m/>
    <m/>
    <n v="500575"/>
    <m/>
    <m/>
    <m/>
  </r>
  <r>
    <x v="209"/>
    <x v="3"/>
    <s v="인스타그램(전환)"/>
    <x v="0"/>
    <x v="0"/>
    <x v="0"/>
    <m/>
    <m/>
    <n v="483769"/>
    <m/>
    <m/>
    <m/>
  </r>
  <r>
    <x v="210"/>
    <x v="4"/>
    <s v="인스타그램(전환)"/>
    <x v="0"/>
    <x v="0"/>
    <x v="0"/>
    <m/>
    <m/>
    <n v="483464"/>
    <m/>
    <m/>
    <m/>
  </r>
  <r>
    <x v="211"/>
    <x v="1"/>
    <s v="인스타그램(전환)"/>
    <x v="0"/>
    <x v="0"/>
    <x v="0"/>
    <m/>
    <m/>
    <n v="614832"/>
    <m/>
    <m/>
    <m/>
  </r>
  <r>
    <x v="212"/>
    <x v="0"/>
    <s v="인스타그램(전환)"/>
    <x v="0"/>
    <x v="0"/>
    <x v="0"/>
    <m/>
    <m/>
    <n v="554402"/>
    <m/>
    <m/>
    <m/>
  </r>
  <r>
    <x v="188"/>
    <x v="3"/>
    <s v="인스타그램(리타게팅 전환)"/>
    <x v="0"/>
    <x v="0"/>
    <x v="0"/>
    <m/>
    <m/>
    <n v="100119"/>
    <m/>
    <m/>
    <m/>
  </r>
  <r>
    <x v="189"/>
    <x v="4"/>
    <s v="인스타그램(리타게팅 전환)"/>
    <x v="0"/>
    <x v="0"/>
    <x v="0"/>
    <m/>
    <m/>
    <n v="97230"/>
    <m/>
    <m/>
    <m/>
  </r>
  <r>
    <x v="190"/>
    <x v="1"/>
    <s v="인스타그램(리타게팅 전환)"/>
    <x v="0"/>
    <x v="0"/>
    <x v="0"/>
    <m/>
    <m/>
    <n v="100566"/>
    <m/>
    <m/>
    <m/>
  </r>
  <r>
    <x v="191"/>
    <x v="0"/>
    <s v="인스타그램(리타게팅 전환)"/>
    <x v="0"/>
    <x v="0"/>
    <x v="0"/>
    <m/>
    <m/>
    <n v="100375"/>
    <m/>
    <m/>
    <m/>
  </r>
  <r>
    <x v="192"/>
    <x v="2"/>
    <s v="인스타그램(리타게팅 전환)"/>
    <x v="0"/>
    <x v="0"/>
    <x v="0"/>
    <m/>
    <m/>
    <n v="96880"/>
    <m/>
    <m/>
    <m/>
  </r>
  <r>
    <x v="193"/>
    <x v="5"/>
    <s v="인스타그램(리타게팅 전환)"/>
    <x v="0"/>
    <x v="0"/>
    <x v="0"/>
    <m/>
    <m/>
    <n v="104298"/>
    <m/>
    <m/>
    <m/>
  </r>
  <r>
    <x v="194"/>
    <x v="6"/>
    <s v="인스타그램(리타게팅 전환)"/>
    <x v="0"/>
    <x v="0"/>
    <x v="0"/>
    <m/>
    <m/>
    <n v="100533"/>
    <m/>
    <m/>
    <m/>
  </r>
  <r>
    <x v="195"/>
    <x v="3"/>
    <s v="인스타그램(리타게팅 전환)"/>
    <x v="0"/>
    <x v="0"/>
    <x v="0"/>
    <m/>
    <m/>
    <n v="97614"/>
    <m/>
    <m/>
    <m/>
  </r>
  <r>
    <x v="196"/>
    <x v="4"/>
    <s v="인스타그램(리타게팅 전환)"/>
    <x v="0"/>
    <x v="0"/>
    <x v="0"/>
    <m/>
    <m/>
    <n v="99229"/>
    <m/>
    <m/>
    <m/>
  </r>
  <r>
    <x v="197"/>
    <x v="1"/>
    <s v="인스타그램(리타게팅 전환)"/>
    <x v="0"/>
    <x v="0"/>
    <x v="0"/>
    <m/>
    <m/>
    <n v="101170"/>
    <m/>
    <m/>
    <m/>
  </r>
  <r>
    <x v="198"/>
    <x v="0"/>
    <s v="인스타그램(리타게팅 전환)"/>
    <x v="0"/>
    <x v="0"/>
    <x v="0"/>
    <m/>
    <m/>
    <n v="96795"/>
    <m/>
    <m/>
    <m/>
  </r>
  <r>
    <x v="199"/>
    <x v="2"/>
    <s v="인스타그램(리타게팅 전환)"/>
    <x v="0"/>
    <x v="0"/>
    <x v="0"/>
    <m/>
    <m/>
    <n v="98991"/>
    <m/>
    <m/>
    <m/>
  </r>
  <r>
    <x v="200"/>
    <x v="5"/>
    <s v="인스타그램(리타게팅 전환)"/>
    <x v="0"/>
    <x v="0"/>
    <x v="0"/>
    <m/>
    <m/>
    <n v="105668"/>
    <m/>
    <m/>
    <m/>
  </r>
  <r>
    <x v="201"/>
    <x v="6"/>
    <s v="인스타그램(리타게팅 전환)"/>
    <x v="0"/>
    <x v="0"/>
    <x v="0"/>
    <m/>
    <m/>
    <n v="100894"/>
    <m/>
    <m/>
    <m/>
  </r>
  <r>
    <x v="202"/>
    <x v="3"/>
    <s v="인스타그램(리타게팅 전환)"/>
    <x v="0"/>
    <x v="0"/>
    <x v="0"/>
    <m/>
    <m/>
    <n v="98923"/>
    <m/>
    <m/>
    <m/>
  </r>
  <r>
    <x v="203"/>
    <x v="4"/>
    <s v="인스타그램(리타게팅 전환)"/>
    <x v="0"/>
    <x v="0"/>
    <x v="0"/>
    <m/>
    <m/>
    <n v="99858"/>
    <m/>
    <m/>
    <m/>
  </r>
  <r>
    <x v="204"/>
    <x v="1"/>
    <s v="인스타그램(리타게팅 전환)"/>
    <x v="0"/>
    <x v="0"/>
    <x v="0"/>
    <m/>
    <m/>
    <n v="97027"/>
    <m/>
    <m/>
    <m/>
  </r>
  <r>
    <x v="205"/>
    <x v="0"/>
    <s v="인스타그램(리타게팅 전환)"/>
    <x v="0"/>
    <x v="0"/>
    <x v="0"/>
    <m/>
    <m/>
    <n v="100389"/>
    <m/>
    <m/>
    <m/>
  </r>
  <r>
    <x v="206"/>
    <x v="2"/>
    <s v="인스타그램(리타게팅 전환)"/>
    <x v="0"/>
    <x v="0"/>
    <x v="0"/>
    <m/>
    <m/>
    <n v="98399"/>
    <m/>
    <m/>
    <m/>
  </r>
  <r>
    <x v="207"/>
    <x v="5"/>
    <s v="인스타그램(리타게팅 전환)"/>
    <x v="0"/>
    <x v="0"/>
    <x v="0"/>
    <m/>
    <m/>
    <n v="104503"/>
    <m/>
    <m/>
    <m/>
  </r>
  <r>
    <x v="208"/>
    <x v="6"/>
    <s v="인스타그램(리타게팅 전환)"/>
    <x v="0"/>
    <x v="0"/>
    <x v="0"/>
    <m/>
    <m/>
    <n v="100416"/>
    <m/>
    <m/>
    <m/>
  </r>
  <r>
    <x v="209"/>
    <x v="3"/>
    <s v="인스타그램(리타게팅 전환)"/>
    <x v="0"/>
    <x v="0"/>
    <x v="0"/>
    <m/>
    <m/>
    <n v="98748"/>
    <m/>
    <m/>
    <m/>
  </r>
  <r>
    <x v="210"/>
    <x v="4"/>
    <s v="인스타그램(리타게팅 전환)"/>
    <x v="0"/>
    <x v="0"/>
    <x v="0"/>
    <m/>
    <m/>
    <n v="97518"/>
    <m/>
    <m/>
    <m/>
  </r>
  <r>
    <x v="211"/>
    <x v="1"/>
    <s v="인스타그램(리타게팅 전환)"/>
    <x v="0"/>
    <x v="0"/>
    <x v="0"/>
    <m/>
    <m/>
    <n v="97837"/>
    <m/>
    <m/>
    <m/>
  </r>
  <r>
    <x v="212"/>
    <x v="0"/>
    <s v="인스타그램(리타게팅 전환)"/>
    <x v="0"/>
    <x v="0"/>
    <x v="0"/>
    <m/>
    <m/>
    <n v="100664"/>
    <m/>
    <m/>
    <m/>
  </r>
  <r>
    <x v="209"/>
    <x v="3"/>
    <s v="인스타그램(소재테스트)"/>
    <x v="0"/>
    <x v="0"/>
    <x v="0"/>
    <m/>
    <m/>
    <n v="15841"/>
    <m/>
    <m/>
    <m/>
  </r>
  <r>
    <x v="210"/>
    <x v="4"/>
    <s v="인스타그램(소재테스트)"/>
    <x v="0"/>
    <x v="0"/>
    <x v="0"/>
    <m/>
    <m/>
    <n v="76604"/>
    <m/>
    <m/>
    <m/>
  </r>
  <r>
    <x v="211"/>
    <x v="1"/>
    <s v="인스타그램(소재테스트)"/>
    <x v="0"/>
    <x v="0"/>
    <x v="0"/>
    <m/>
    <m/>
    <n v="94314"/>
    <m/>
    <m/>
    <m/>
  </r>
  <r>
    <x v="212"/>
    <x v="0"/>
    <s v="인스타그램(소재테스트)"/>
    <x v="0"/>
    <x v="0"/>
    <x v="0"/>
    <m/>
    <m/>
    <n v="98240"/>
    <m/>
    <m/>
    <m/>
  </r>
  <r>
    <x v="188"/>
    <x v="3"/>
    <s v="인스타VC(전환)"/>
    <x v="0"/>
    <x v="0"/>
    <x v="0"/>
    <m/>
    <m/>
    <n v="193838"/>
    <m/>
    <m/>
    <m/>
  </r>
  <r>
    <x v="189"/>
    <x v="4"/>
    <s v="인스타VC(전환)"/>
    <x v="0"/>
    <x v="0"/>
    <x v="0"/>
    <m/>
    <m/>
    <n v="198522"/>
    <m/>
    <m/>
    <m/>
  </r>
  <r>
    <x v="190"/>
    <x v="1"/>
    <s v="인스타VC(전환)"/>
    <x v="0"/>
    <x v="0"/>
    <x v="0"/>
    <m/>
    <m/>
    <n v="197028"/>
    <m/>
    <m/>
    <m/>
  </r>
  <r>
    <x v="191"/>
    <x v="0"/>
    <s v="인스타VC(전환)"/>
    <x v="0"/>
    <x v="0"/>
    <x v="0"/>
    <m/>
    <m/>
    <n v="201794"/>
    <m/>
    <m/>
    <m/>
  </r>
  <r>
    <x v="192"/>
    <x v="2"/>
    <s v="인스타VC(전환)"/>
    <x v="0"/>
    <x v="0"/>
    <x v="0"/>
    <m/>
    <m/>
    <n v="244514"/>
    <m/>
    <m/>
    <m/>
  </r>
  <r>
    <x v="193"/>
    <x v="5"/>
    <s v="인스타VC(전환)"/>
    <x v="0"/>
    <x v="0"/>
    <x v="0"/>
    <m/>
    <m/>
    <n v="276092"/>
    <m/>
    <m/>
    <m/>
  </r>
  <r>
    <x v="194"/>
    <x v="6"/>
    <s v="인스타VC(전환)"/>
    <x v="0"/>
    <x v="0"/>
    <x v="0"/>
    <m/>
    <m/>
    <n v="300406"/>
    <m/>
    <m/>
    <m/>
  </r>
  <r>
    <x v="195"/>
    <x v="3"/>
    <s v="인스타VC(전환)"/>
    <x v="0"/>
    <x v="0"/>
    <x v="0"/>
    <m/>
    <m/>
    <n v="288994"/>
    <m/>
    <m/>
    <m/>
  </r>
  <r>
    <x v="196"/>
    <x v="4"/>
    <s v="인스타VC(전환)"/>
    <x v="0"/>
    <x v="0"/>
    <x v="0"/>
    <m/>
    <m/>
    <n v="291663"/>
    <m/>
    <m/>
    <m/>
  </r>
  <r>
    <x v="197"/>
    <x v="1"/>
    <s v="인스타VC(전환)"/>
    <x v="0"/>
    <x v="0"/>
    <x v="0"/>
    <m/>
    <m/>
    <n v="306467"/>
    <m/>
    <m/>
    <m/>
  </r>
  <r>
    <x v="198"/>
    <x v="0"/>
    <s v="인스타VC(전환)"/>
    <x v="0"/>
    <x v="0"/>
    <x v="0"/>
    <m/>
    <m/>
    <n v="291049"/>
    <m/>
    <m/>
    <m/>
  </r>
  <r>
    <x v="199"/>
    <x v="2"/>
    <s v="인스타VC(전환)"/>
    <x v="0"/>
    <x v="0"/>
    <x v="0"/>
    <m/>
    <m/>
    <n v="298086"/>
    <m/>
    <m/>
    <m/>
  </r>
  <r>
    <x v="200"/>
    <x v="5"/>
    <s v="인스타VC(전환)"/>
    <x v="0"/>
    <x v="0"/>
    <x v="0"/>
    <m/>
    <m/>
    <n v="323296"/>
    <m/>
    <m/>
    <m/>
  </r>
  <r>
    <x v="201"/>
    <x v="6"/>
    <s v="인스타VC(전환)"/>
    <x v="0"/>
    <x v="0"/>
    <x v="0"/>
    <m/>
    <m/>
    <n v="300456"/>
    <m/>
    <m/>
    <m/>
  </r>
  <r>
    <x v="202"/>
    <x v="3"/>
    <s v="인스타VC(전환)"/>
    <x v="0"/>
    <x v="0"/>
    <x v="0"/>
    <m/>
    <m/>
    <n v="295506"/>
    <m/>
    <m/>
    <m/>
  </r>
  <r>
    <x v="203"/>
    <x v="4"/>
    <s v="인스타VC(전환)"/>
    <x v="0"/>
    <x v="0"/>
    <x v="0"/>
    <m/>
    <m/>
    <n v="301922"/>
    <m/>
    <m/>
    <m/>
  </r>
  <r>
    <x v="204"/>
    <x v="1"/>
    <s v="인스타VC(전환)"/>
    <x v="0"/>
    <x v="0"/>
    <x v="0"/>
    <m/>
    <m/>
    <n v="287517"/>
    <m/>
    <m/>
    <m/>
  </r>
  <r>
    <x v="205"/>
    <x v="0"/>
    <s v="인스타VC(전환)"/>
    <x v="0"/>
    <x v="0"/>
    <x v="0"/>
    <m/>
    <m/>
    <n v="182105"/>
    <m/>
    <m/>
    <m/>
  </r>
  <r>
    <x v="206"/>
    <x v="2"/>
    <s v="인스타VC(전환)"/>
    <x v="0"/>
    <x v="0"/>
    <x v="0"/>
    <m/>
    <m/>
    <n v="56878"/>
    <m/>
    <m/>
    <m/>
  </r>
  <r>
    <x v="188"/>
    <x v="3"/>
    <s v="페북/인스타(전환)"/>
    <x v="0"/>
    <x v="0"/>
    <x v="0"/>
    <m/>
    <m/>
    <n v="350873"/>
    <m/>
    <m/>
    <m/>
  </r>
  <r>
    <x v="189"/>
    <x v="4"/>
    <s v="페북/인스타(전환)"/>
    <x v="0"/>
    <x v="0"/>
    <x v="0"/>
    <m/>
    <m/>
    <n v="233976"/>
    <m/>
    <m/>
    <m/>
  </r>
  <r>
    <x v="190"/>
    <x v="1"/>
    <s v="페북/인스타(전환)"/>
    <x v="0"/>
    <x v="0"/>
    <x v="0"/>
    <m/>
    <m/>
    <n v="149815"/>
    <m/>
    <m/>
    <m/>
  </r>
  <r>
    <x v="188"/>
    <x v="3"/>
    <s v="네이버 쇼핑검색"/>
    <x v="0"/>
    <x v="0"/>
    <x v="0"/>
    <m/>
    <m/>
    <n v="64099.999999999993"/>
    <m/>
    <m/>
    <m/>
  </r>
  <r>
    <x v="189"/>
    <x v="4"/>
    <s v="네이버 쇼핑검색"/>
    <x v="0"/>
    <x v="0"/>
    <x v="0"/>
    <m/>
    <m/>
    <n v="55869.999999999993"/>
    <m/>
    <m/>
    <m/>
  </r>
  <r>
    <x v="190"/>
    <x v="1"/>
    <s v="네이버 쇼핑검색"/>
    <x v="0"/>
    <x v="0"/>
    <x v="0"/>
    <m/>
    <m/>
    <n v="43590"/>
    <m/>
    <m/>
    <m/>
  </r>
  <r>
    <x v="191"/>
    <x v="0"/>
    <s v="네이버 쇼핑검색"/>
    <x v="0"/>
    <x v="0"/>
    <x v="0"/>
    <m/>
    <m/>
    <n v="56699.999999999993"/>
    <m/>
    <m/>
    <m/>
  </r>
  <r>
    <x v="192"/>
    <x v="2"/>
    <s v="네이버 쇼핑검색"/>
    <x v="0"/>
    <x v="0"/>
    <x v="0"/>
    <m/>
    <m/>
    <n v="46109.999999999993"/>
    <m/>
    <m/>
    <m/>
  </r>
  <r>
    <x v="193"/>
    <x v="5"/>
    <s v="네이버 쇼핑검색"/>
    <x v="0"/>
    <x v="0"/>
    <x v="0"/>
    <m/>
    <m/>
    <n v="44870"/>
    <m/>
    <m/>
    <m/>
  </r>
  <r>
    <x v="194"/>
    <x v="6"/>
    <s v="네이버 쇼핑검색"/>
    <x v="0"/>
    <x v="0"/>
    <x v="0"/>
    <m/>
    <m/>
    <n v="49699.999999999993"/>
    <m/>
    <m/>
    <m/>
  </r>
  <r>
    <x v="195"/>
    <x v="3"/>
    <s v="네이버 쇼핑검색"/>
    <x v="0"/>
    <x v="0"/>
    <x v="0"/>
    <m/>
    <m/>
    <n v="51799.999999999993"/>
    <m/>
    <m/>
    <m/>
  </r>
  <r>
    <x v="196"/>
    <x v="4"/>
    <s v="네이버 쇼핑검색"/>
    <x v="0"/>
    <x v="0"/>
    <x v="0"/>
    <m/>
    <m/>
    <n v="41550"/>
    <m/>
    <m/>
    <m/>
  </r>
  <r>
    <x v="197"/>
    <x v="1"/>
    <s v="네이버 쇼핑검색"/>
    <x v="0"/>
    <x v="0"/>
    <x v="0"/>
    <m/>
    <m/>
    <n v="38940"/>
    <m/>
    <m/>
    <m/>
  </r>
  <r>
    <x v="198"/>
    <x v="0"/>
    <s v="네이버 쇼핑검색"/>
    <x v="0"/>
    <x v="0"/>
    <x v="0"/>
    <m/>
    <m/>
    <n v="39520"/>
    <m/>
    <m/>
    <m/>
  </r>
  <r>
    <x v="199"/>
    <x v="2"/>
    <s v="네이버 쇼핑검색"/>
    <x v="0"/>
    <x v="0"/>
    <x v="0"/>
    <m/>
    <m/>
    <n v="34060"/>
    <m/>
    <m/>
    <m/>
  </r>
  <r>
    <x v="200"/>
    <x v="5"/>
    <s v="네이버 쇼핑검색"/>
    <x v="0"/>
    <x v="0"/>
    <x v="0"/>
    <m/>
    <m/>
    <n v="34360"/>
    <m/>
    <m/>
    <m/>
  </r>
  <r>
    <x v="201"/>
    <x v="6"/>
    <s v="네이버 쇼핑검색"/>
    <x v="0"/>
    <x v="0"/>
    <x v="0"/>
    <m/>
    <m/>
    <n v="32459.999999999996"/>
    <m/>
    <m/>
    <m/>
  </r>
  <r>
    <x v="202"/>
    <x v="3"/>
    <s v="네이버 쇼핑검색"/>
    <x v="0"/>
    <x v="0"/>
    <x v="0"/>
    <m/>
    <m/>
    <n v="32619.999999999996"/>
    <m/>
    <m/>
    <m/>
  </r>
  <r>
    <x v="203"/>
    <x v="4"/>
    <s v="네이버 쇼핑검색"/>
    <x v="0"/>
    <x v="0"/>
    <x v="0"/>
    <m/>
    <m/>
    <n v="26519.999999999996"/>
    <m/>
    <m/>
    <m/>
  </r>
  <r>
    <x v="204"/>
    <x v="1"/>
    <s v="네이버 쇼핑검색"/>
    <x v="0"/>
    <x v="0"/>
    <x v="0"/>
    <m/>
    <m/>
    <n v="28189.999999999996"/>
    <m/>
    <m/>
    <m/>
  </r>
  <r>
    <x v="205"/>
    <x v="0"/>
    <s v="네이버 쇼핑검색"/>
    <x v="0"/>
    <x v="0"/>
    <x v="0"/>
    <m/>
    <m/>
    <n v="27639.999999999996"/>
    <m/>
    <m/>
    <m/>
  </r>
  <r>
    <x v="206"/>
    <x v="2"/>
    <s v="네이버 쇼핑검색"/>
    <x v="0"/>
    <x v="0"/>
    <x v="0"/>
    <m/>
    <m/>
    <n v="39170"/>
    <m/>
    <m/>
    <m/>
  </r>
  <r>
    <x v="207"/>
    <x v="5"/>
    <s v="네이버 쇼핑검색"/>
    <x v="0"/>
    <x v="0"/>
    <x v="0"/>
    <m/>
    <m/>
    <n v="29069.999999999996"/>
    <m/>
    <m/>
    <m/>
  </r>
  <r>
    <x v="208"/>
    <x v="6"/>
    <s v="네이버 쇼핑검색"/>
    <x v="0"/>
    <x v="0"/>
    <x v="0"/>
    <m/>
    <m/>
    <n v="29089.999999999996"/>
    <m/>
    <m/>
    <m/>
  </r>
  <r>
    <x v="209"/>
    <x v="3"/>
    <s v="네이버 쇼핑검색"/>
    <x v="0"/>
    <x v="0"/>
    <x v="0"/>
    <m/>
    <m/>
    <n v="40950"/>
    <m/>
    <m/>
    <m/>
  </r>
  <r>
    <x v="210"/>
    <x v="4"/>
    <s v="네이버 쇼핑검색"/>
    <x v="0"/>
    <x v="0"/>
    <x v="0"/>
    <m/>
    <m/>
    <n v="28459.999999999996"/>
    <m/>
    <m/>
    <m/>
  </r>
  <r>
    <x v="211"/>
    <x v="1"/>
    <s v="네이버 쇼핑검색"/>
    <x v="0"/>
    <x v="0"/>
    <x v="0"/>
    <m/>
    <m/>
    <n v="18630"/>
    <m/>
    <m/>
    <m/>
  </r>
  <r>
    <x v="212"/>
    <x v="0"/>
    <s v="네이버 쇼핑검색"/>
    <x v="0"/>
    <x v="0"/>
    <x v="0"/>
    <m/>
    <m/>
    <n v="28049.999999999996"/>
    <m/>
    <m/>
    <m/>
  </r>
  <r>
    <x v="188"/>
    <x v="3"/>
    <s v="네이버 브랜드검색"/>
    <x v="0"/>
    <x v="0"/>
    <x v="0"/>
    <m/>
    <m/>
    <n v="40000"/>
    <m/>
    <m/>
    <m/>
  </r>
  <r>
    <x v="189"/>
    <x v="4"/>
    <s v="네이버 브랜드검색"/>
    <x v="0"/>
    <x v="0"/>
    <x v="0"/>
    <m/>
    <m/>
    <n v="40000"/>
    <m/>
    <m/>
    <m/>
  </r>
  <r>
    <x v="190"/>
    <x v="1"/>
    <s v="네이버 브랜드검색"/>
    <x v="0"/>
    <x v="0"/>
    <x v="0"/>
    <m/>
    <m/>
    <n v="40000"/>
    <m/>
    <m/>
    <m/>
  </r>
  <r>
    <x v="191"/>
    <x v="0"/>
    <s v="네이버 브랜드검색"/>
    <x v="0"/>
    <x v="0"/>
    <x v="0"/>
    <m/>
    <m/>
    <n v="40000"/>
    <m/>
    <m/>
    <m/>
  </r>
  <r>
    <x v="192"/>
    <x v="2"/>
    <s v="네이버 브랜드검색"/>
    <x v="0"/>
    <x v="0"/>
    <x v="0"/>
    <m/>
    <m/>
    <n v="40000"/>
    <m/>
    <m/>
    <m/>
  </r>
  <r>
    <x v="193"/>
    <x v="5"/>
    <s v="네이버 브랜드검색"/>
    <x v="0"/>
    <x v="0"/>
    <x v="0"/>
    <m/>
    <m/>
    <n v="40000"/>
    <m/>
    <m/>
    <m/>
  </r>
  <r>
    <x v="194"/>
    <x v="6"/>
    <s v="네이버 브랜드검색"/>
    <x v="0"/>
    <x v="0"/>
    <x v="0"/>
    <m/>
    <m/>
    <n v="40000"/>
    <m/>
    <m/>
    <m/>
  </r>
  <r>
    <x v="195"/>
    <x v="3"/>
    <s v="네이버 브랜드검색"/>
    <x v="0"/>
    <x v="0"/>
    <x v="0"/>
    <m/>
    <m/>
    <n v="40000"/>
    <m/>
    <m/>
    <m/>
  </r>
  <r>
    <x v="196"/>
    <x v="4"/>
    <s v="네이버 브랜드검색"/>
    <x v="0"/>
    <x v="0"/>
    <x v="0"/>
    <m/>
    <m/>
    <n v="40000"/>
    <m/>
    <m/>
    <m/>
  </r>
  <r>
    <x v="197"/>
    <x v="1"/>
    <s v="네이버 브랜드검색"/>
    <x v="0"/>
    <x v="0"/>
    <x v="0"/>
    <m/>
    <m/>
    <n v="40000"/>
    <m/>
    <m/>
    <m/>
  </r>
  <r>
    <x v="198"/>
    <x v="0"/>
    <s v="네이버 브랜드검색"/>
    <x v="0"/>
    <x v="0"/>
    <x v="0"/>
    <m/>
    <m/>
    <n v="40000"/>
    <m/>
    <m/>
    <m/>
  </r>
  <r>
    <x v="199"/>
    <x v="2"/>
    <s v="네이버 브랜드검색"/>
    <x v="0"/>
    <x v="0"/>
    <x v="0"/>
    <m/>
    <m/>
    <n v="40000"/>
    <m/>
    <m/>
    <m/>
  </r>
  <r>
    <x v="200"/>
    <x v="5"/>
    <s v="네이버 브랜드검색"/>
    <x v="0"/>
    <x v="0"/>
    <x v="0"/>
    <m/>
    <m/>
    <n v="40000"/>
    <m/>
    <m/>
    <m/>
  </r>
  <r>
    <x v="201"/>
    <x v="6"/>
    <s v="네이버 브랜드검색"/>
    <x v="0"/>
    <x v="0"/>
    <x v="0"/>
    <m/>
    <m/>
    <n v="40000"/>
    <m/>
    <m/>
    <m/>
  </r>
  <r>
    <x v="202"/>
    <x v="3"/>
    <s v="네이버 브랜드검색"/>
    <x v="0"/>
    <x v="0"/>
    <x v="0"/>
    <m/>
    <m/>
    <n v="40000"/>
    <m/>
    <m/>
    <m/>
  </r>
  <r>
    <x v="203"/>
    <x v="4"/>
    <s v="네이버 브랜드검색"/>
    <x v="0"/>
    <x v="0"/>
    <x v="0"/>
    <m/>
    <m/>
    <n v="40000"/>
    <m/>
    <m/>
    <m/>
  </r>
  <r>
    <x v="204"/>
    <x v="1"/>
    <s v="네이버 브랜드검색"/>
    <x v="0"/>
    <x v="0"/>
    <x v="0"/>
    <m/>
    <m/>
    <n v="40000"/>
    <m/>
    <m/>
    <m/>
  </r>
  <r>
    <x v="205"/>
    <x v="0"/>
    <s v="네이버 브랜드검색"/>
    <x v="0"/>
    <x v="0"/>
    <x v="0"/>
    <m/>
    <m/>
    <n v="40000"/>
    <m/>
    <m/>
    <m/>
  </r>
  <r>
    <x v="206"/>
    <x v="2"/>
    <s v="네이버 브랜드검색"/>
    <x v="0"/>
    <x v="0"/>
    <x v="0"/>
    <m/>
    <m/>
    <n v="40000"/>
    <m/>
    <m/>
    <m/>
  </r>
  <r>
    <x v="207"/>
    <x v="5"/>
    <s v="네이버 브랜드검색"/>
    <x v="0"/>
    <x v="0"/>
    <x v="0"/>
    <m/>
    <m/>
    <n v="40000"/>
    <m/>
    <m/>
    <m/>
  </r>
  <r>
    <x v="208"/>
    <x v="6"/>
    <s v="네이버 브랜드검색"/>
    <x v="0"/>
    <x v="0"/>
    <x v="0"/>
    <m/>
    <m/>
    <n v="40000"/>
    <m/>
    <m/>
    <m/>
  </r>
  <r>
    <x v="209"/>
    <x v="3"/>
    <s v="네이버 브랜드검색"/>
    <x v="0"/>
    <x v="0"/>
    <x v="0"/>
    <m/>
    <m/>
    <n v="40000"/>
    <m/>
    <m/>
    <m/>
  </r>
  <r>
    <x v="210"/>
    <x v="4"/>
    <s v="네이버 브랜드검색"/>
    <x v="0"/>
    <x v="0"/>
    <x v="0"/>
    <m/>
    <m/>
    <n v="40000"/>
    <m/>
    <m/>
    <m/>
  </r>
  <r>
    <x v="211"/>
    <x v="1"/>
    <s v="네이버 브랜드검색"/>
    <x v="0"/>
    <x v="0"/>
    <x v="0"/>
    <m/>
    <m/>
    <n v="40000"/>
    <m/>
    <m/>
    <m/>
  </r>
  <r>
    <x v="212"/>
    <x v="0"/>
    <s v="네이버 브랜드검색"/>
    <x v="0"/>
    <x v="0"/>
    <x v="0"/>
    <m/>
    <m/>
    <n v="40000"/>
    <m/>
    <m/>
    <m/>
  </r>
  <r>
    <x v="188"/>
    <x v="3"/>
    <s v="카카오광고"/>
    <x v="0"/>
    <x v="0"/>
    <x v="0"/>
    <m/>
    <m/>
    <n v="6859.9999999999991"/>
    <m/>
    <m/>
    <m/>
  </r>
  <r>
    <x v="189"/>
    <x v="4"/>
    <s v="카카오광고"/>
    <x v="0"/>
    <x v="0"/>
    <x v="0"/>
    <m/>
    <m/>
    <n v="7759.9999999999991"/>
    <m/>
    <m/>
    <m/>
  </r>
  <r>
    <x v="190"/>
    <x v="1"/>
    <s v="카카오광고"/>
    <x v="0"/>
    <x v="0"/>
    <x v="0"/>
    <m/>
    <m/>
    <n v="7529.9999999999991"/>
    <m/>
    <m/>
    <m/>
  </r>
  <r>
    <x v="191"/>
    <x v="0"/>
    <s v="카카오광고"/>
    <x v="0"/>
    <x v="0"/>
    <x v="0"/>
    <m/>
    <m/>
    <n v="10720"/>
    <m/>
    <m/>
    <m/>
  </r>
  <r>
    <x v="192"/>
    <x v="2"/>
    <s v="카카오광고"/>
    <x v="0"/>
    <x v="0"/>
    <x v="0"/>
    <m/>
    <m/>
    <n v="10150"/>
    <m/>
    <m/>
    <m/>
  </r>
  <r>
    <x v="193"/>
    <x v="5"/>
    <s v="카카오광고"/>
    <x v="0"/>
    <x v="0"/>
    <x v="0"/>
    <m/>
    <m/>
    <n v="10890"/>
    <m/>
    <m/>
    <m/>
  </r>
  <r>
    <x v="194"/>
    <x v="6"/>
    <s v="카카오광고"/>
    <x v="0"/>
    <x v="0"/>
    <x v="0"/>
    <m/>
    <m/>
    <n v="5659.9999999999991"/>
    <m/>
    <m/>
    <m/>
  </r>
  <r>
    <x v="195"/>
    <x v="3"/>
    <s v="카카오광고"/>
    <x v="0"/>
    <x v="0"/>
    <x v="0"/>
    <m/>
    <m/>
    <n v="8320"/>
    <m/>
    <m/>
    <m/>
  </r>
  <r>
    <x v="196"/>
    <x v="4"/>
    <s v="카카오광고"/>
    <x v="0"/>
    <x v="0"/>
    <x v="0"/>
    <m/>
    <m/>
    <n v="9260"/>
    <m/>
    <m/>
    <m/>
  </r>
  <r>
    <x v="197"/>
    <x v="1"/>
    <s v="카카오광고"/>
    <x v="0"/>
    <x v="0"/>
    <x v="0"/>
    <m/>
    <m/>
    <n v="6989.9999999999991"/>
    <m/>
    <m/>
    <m/>
  </r>
  <r>
    <x v="198"/>
    <x v="0"/>
    <s v="카카오광고"/>
    <x v="0"/>
    <x v="0"/>
    <x v="0"/>
    <m/>
    <m/>
    <n v="5879.9999999999991"/>
    <m/>
    <m/>
    <m/>
  </r>
  <r>
    <x v="199"/>
    <x v="2"/>
    <s v="카카오광고"/>
    <x v="0"/>
    <x v="0"/>
    <x v="0"/>
    <m/>
    <m/>
    <n v="16930"/>
    <m/>
    <m/>
    <m/>
  </r>
  <r>
    <x v="200"/>
    <x v="5"/>
    <s v="카카오광고"/>
    <x v="0"/>
    <x v="0"/>
    <x v="0"/>
    <m/>
    <m/>
    <n v="6789.9999999999991"/>
    <m/>
    <m/>
    <m/>
  </r>
  <r>
    <x v="201"/>
    <x v="6"/>
    <s v="카카오광고"/>
    <x v="0"/>
    <x v="0"/>
    <x v="0"/>
    <m/>
    <m/>
    <n v="13109.999999999998"/>
    <m/>
    <m/>
    <m/>
  </r>
  <r>
    <x v="202"/>
    <x v="3"/>
    <s v="카카오광고"/>
    <x v="0"/>
    <x v="0"/>
    <x v="0"/>
    <m/>
    <m/>
    <n v="8570"/>
    <m/>
    <m/>
    <m/>
  </r>
  <r>
    <x v="203"/>
    <x v="4"/>
    <s v="카카오광고"/>
    <x v="0"/>
    <x v="0"/>
    <x v="0"/>
    <m/>
    <m/>
    <n v="10830"/>
    <m/>
    <m/>
    <m/>
  </r>
  <r>
    <x v="205"/>
    <x v="0"/>
    <s v="카카오광고"/>
    <x v="0"/>
    <x v="0"/>
    <x v="0"/>
    <m/>
    <m/>
    <n v="12589.999999999998"/>
    <m/>
    <m/>
    <m/>
  </r>
  <r>
    <x v="206"/>
    <x v="2"/>
    <s v="카카오광고"/>
    <x v="0"/>
    <x v="0"/>
    <x v="0"/>
    <m/>
    <m/>
    <n v="12959.999999999998"/>
    <m/>
    <m/>
    <m/>
  </r>
  <r>
    <x v="207"/>
    <x v="5"/>
    <s v="카카오광고"/>
    <x v="0"/>
    <x v="0"/>
    <x v="0"/>
    <m/>
    <m/>
    <n v="12309.999999999998"/>
    <m/>
    <m/>
    <m/>
  </r>
  <r>
    <x v="208"/>
    <x v="6"/>
    <s v="카카오광고"/>
    <x v="0"/>
    <x v="0"/>
    <x v="0"/>
    <m/>
    <m/>
    <n v="11639.999999999998"/>
    <m/>
    <m/>
    <m/>
  </r>
  <r>
    <x v="209"/>
    <x v="3"/>
    <s v="카카오광고"/>
    <x v="0"/>
    <x v="0"/>
    <x v="0"/>
    <m/>
    <m/>
    <n v="13149.999999999998"/>
    <m/>
    <m/>
    <m/>
  </r>
  <r>
    <x v="210"/>
    <x v="4"/>
    <s v="카카오광고"/>
    <x v="0"/>
    <x v="0"/>
    <x v="0"/>
    <m/>
    <m/>
    <n v="13319.999999999998"/>
    <m/>
    <m/>
    <m/>
  </r>
  <r>
    <x v="211"/>
    <x v="1"/>
    <s v="카카오광고"/>
    <x v="0"/>
    <x v="0"/>
    <x v="0"/>
    <m/>
    <m/>
    <n v="4450"/>
    <m/>
    <m/>
    <m/>
  </r>
  <r>
    <x v="212"/>
    <x v="0"/>
    <s v="카카오광고"/>
    <x v="0"/>
    <x v="0"/>
    <x v="0"/>
    <m/>
    <m/>
    <n v="4320"/>
    <m/>
    <m/>
    <m/>
  </r>
  <r>
    <x v="188"/>
    <x v="3"/>
    <s v="네이버 GFA"/>
    <x v="0"/>
    <x v="0"/>
    <x v="0"/>
    <m/>
    <m/>
    <n v="428873.63636363635"/>
    <m/>
    <m/>
    <m/>
  </r>
  <r>
    <x v="189"/>
    <x v="4"/>
    <s v="네이버 GFA"/>
    <x v="0"/>
    <x v="0"/>
    <x v="0"/>
    <m/>
    <m/>
    <n v="494276.36363636359"/>
    <m/>
    <m/>
    <m/>
  </r>
  <r>
    <x v="190"/>
    <x v="1"/>
    <s v="네이버 GFA"/>
    <x v="0"/>
    <x v="0"/>
    <x v="0"/>
    <m/>
    <m/>
    <n v="372426.36363636359"/>
    <m/>
    <m/>
    <m/>
  </r>
  <r>
    <x v="191"/>
    <x v="0"/>
    <s v="네이버 GFA"/>
    <x v="0"/>
    <x v="0"/>
    <x v="0"/>
    <m/>
    <m/>
    <n v="312596.36363636359"/>
    <m/>
    <m/>
    <m/>
  </r>
  <r>
    <x v="192"/>
    <x v="2"/>
    <s v="네이버 GFA"/>
    <x v="0"/>
    <x v="0"/>
    <x v="0"/>
    <m/>
    <m/>
    <n v="454718.18181818177"/>
    <m/>
    <m/>
    <m/>
  </r>
  <r>
    <x v="195"/>
    <x v="3"/>
    <s v="네이버 GFA"/>
    <x v="0"/>
    <x v="0"/>
    <x v="0"/>
    <m/>
    <m/>
    <n v="528575.45454545447"/>
    <m/>
    <m/>
    <m/>
  </r>
  <r>
    <x v="196"/>
    <x v="4"/>
    <s v="네이버 GFA"/>
    <x v="0"/>
    <x v="0"/>
    <x v="0"/>
    <m/>
    <m/>
    <n v="534620"/>
    <m/>
    <m/>
    <m/>
  </r>
  <r>
    <x v="198"/>
    <x v="0"/>
    <s v="네이버 GFA"/>
    <x v="0"/>
    <x v="0"/>
    <x v="0"/>
    <m/>
    <m/>
    <n v="178296.36363636362"/>
    <m/>
    <m/>
    <m/>
  </r>
  <r>
    <x v="199"/>
    <x v="2"/>
    <s v="네이버 GFA"/>
    <x v="0"/>
    <x v="0"/>
    <x v="0"/>
    <m/>
    <m/>
    <n v="315627.27272727271"/>
    <m/>
    <m/>
    <m/>
  </r>
  <r>
    <x v="202"/>
    <x v="3"/>
    <s v="네이버 GFA"/>
    <x v="0"/>
    <x v="0"/>
    <x v="0"/>
    <m/>
    <m/>
    <n v="225719.09090909088"/>
    <m/>
    <m/>
    <m/>
  </r>
  <r>
    <x v="203"/>
    <x v="4"/>
    <s v="네이버 GFA"/>
    <x v="0"/>
    <x v="0"/>
    <x v="0"/>
    <m/>
    <m/>
    <n v="202246.36363636362"/>
    <m/>
    <m/>
    <m/>
  </r>
  <r>
    <x v="204"/>
    <x v="1"/>
    <s v="네이버 GFA"/>
    <x v="0"/>
    <x v="0"/>
    <x v="0"/>
    <m/>
    <m/>
    <n v="90146.363636363632"/>
    <m/>
    <m/>
    <m/>
  </r>
  <r>
    <x v="205"/>
    <x v="0"/>
    <s v="네이버 GFA"/>
    <x v="0"/>
    <x v="0"/>
    <x v="0"/>
    <m/>
    <m/>
    <n v="96320.909090909088"/>
    <m/>
    <m/>
    <m/>
  </r>
  <r>
    <x v="206"/>
    <x v="2"/>
    <s v="네이버 GFA"/>
    <x v="0"/>
    <x v="0"/>
    <x v="0"/>
    <m/>
    <m/>
    <n v="136253.63636363635"/>
    <m/>
    <m/>
    <m/>
  </r>
  <r>
    <x v="207"/>
    <x v="5"/>
    <s v="네이버 GFA"/>
    <x v="0"/>
    <x v="0"/>
    <x v="0"/>
    <m/>
    <m/>
    <n v="146149.09090909091"/>
    <m/>
    <m/>
    <m/>
  </r>
  <r>
    <x v="208"/>
    <x v="6"/>
    <s v="네이버 GFA"/>
    <x v="0"/>
    <x v="0"/>
    <x v="0"/>
    <m/>
    <m/>
    <n v="139627.27272727271"/>
    <m/>
    <m/>
    <m/>
  </r>
  <r>
    <x v="209"/>
    <x v="3"/>
    <s v="네이버 GFA"/>
    <x v="0"/>
    <x v="0"/>
    <x v="0"/>
    <m/>
    <m/>
    <n v="134183.63636363635"/>
    <m/>
    <m/>
    <m/>
  </r>
  <r>
    <x v="210"/>
    <x v="4"/>
    <s v="네이버 GFA"/>
    <x v="0"/>
    <x v="0"/>
    <x v="0"/>
    <m/>
    <m/>
    <n v="157556.36363636362"/>
    <m/>
    <m/>
    <m/>
  </r>
  <r>
    <x v="211"/>
    <x v="1"/>
    <s v="네이버 GFA"/>
    <x v="0"/>
    <x v="0"/>
    <x v="0"/>
    <m/>
    <m/>
    <n v="332770"/>
    <m/>
    <m/>
    <m/>
  </r>
  <r>
    <x v="212"/>
    <x v="0"/>
    <s v="네이버 GFA"/>
    <x v="0"/>
    <x v="0"/>
    <x v="0"/>
    <m/>
    <m/>
    <n v="253.63636363636363"/>
    <m/>
    <m/>
    <m/>
  </r>
  <r>
    <x v="195"/>
    <x v="3"/>
    <s v="카카오톡 메시지"/>
    <x v="5"/>
    <x v="0"/>
    <x v="0"/>
    <m/>
    <m/>
    <n v="153630"/>
    <m/>
    <m/>
    <m/>
  </r>
  <r>
    <x v="196"/>
    <x v="4"/>
    <s v="카카오톡 메시지"/>
    <x v="5"/>
    <x v="0"/>
    <x v="0"/>
    <m/>
    <m/>
    <n v="152940"/>
    <m/>
    <m/>
    <m/>
  </r>
  <r>
    <x v="199"/>
    <x v="2"/>
    <s v="기획사이다"/>
    <x v="0"/>
    <x v="0"/>
    <x v="0"/>
    <m/>
    <m/>
    <n v="6699999.9999999991"/>
    <m/>
    <m/>
    <m/>
  </r>
  <r>
    <x v="213"/>
    <x v="2"/>
    <s v="네이버 쇼핑검색"/>
    <x v="0"/>
    <x v="0"/>
    <x v="0"/>
    <m/>
    <m/>
    <n v="32469.999999999996"/>
    <m/>
    <m/>
    <m/>
  </r>
  <r>
    <x v="214"/>
    <x v="5"/>
    <s v="네이버 쇼핑검색"/>
    <x v="0"/>
    <x v="0"/>
    <x v="0"/>
    <m/>
    <m/>
    <n v="30519.999999999996"/>
    <m/>
    <m/>
    <m/>
  </r>
  <r>
    <x v="215"/>
    <x v="6"/>
    <s v="네이버 쇼핑검색"/>
    <x v="0"/>
    <x v="0"/>
    <x v="0"/>
    <m/>
    <m/>
    <n v="32089.999999999996"/>
    <m/>
    <m/>
    <m/>
  </r>
  <r>
    <x v="216"/>
    <x v="3"/>
    <s v="네이버 쇼핑검색"/>
    <x v="0"/>
    <x v="0"/>
    <x v="0"/>
    <m/>
    <m/>
    <n v="25449.999999999996"/>
    <m/>
    <m/>
    <m/>
  </r>
  <r>
    <x v="217"/>
    <x v="4"/>
    <s v="네이버 쇼핑검색"/>
    <x v="0"/>
    <x v="0"/>
    <x v="0"/>
    <m/>
    <m/>
    <n v="28649.999999999996"/>
    <m/>
    <m/>
    <m/>
  </r>
  <r>
    <x v="218"/>
    <x v="1"/>
    <s v="네이버 쇼핑검색"/>
    <x v="0"/>
    <x v="0"/>
    <x v="0"/>
    <m/>
    <m/>
    <n v="31469.999999999996"/>
    <m/>
    <m/>
    <m/>
  </r>
  <r>
    <x v="219"/>
    <x v="0"/>
    <s v="네이버 쇼핑검색"/>
    <x v="0"/>
    <x v="0"/>
    <x v="0"/>
    <m/>
    <m/>
    <n v="44090"/>
    <m/>
    <m/>
    <m/>
  </r>
  <r>
    <x v="220"/>
    <x v="2"/>
    <s v="네이버 쇼핑검색"/>
    <x v="0"/>
    <x v="0"/>
    <x v="0"/>
    <m/>
    <m/>
    <n v="53829.999999999993"/>
    <m/>
    <m/>
    <m/>
  </r>
  <r>
    <x v="221"/>
    <x v="5"/>
    <s v="네이버 쇼핑검색"/>
    <x v="0"/>
    <x v="0"/>
    <x v="0"/>
    <m/>
    <m/>
    <n v="34860"/>
    <m/>
    <m/>
    <m/>
  </r>
  <r>
    <x v="222"/>
    <x v="6"/>
    <s v="네이버 쇼핑검색"/>
    <x v="0"/>
    <x v="0"/>
    <x v="0"/>
    <m/>
    <m/>
    <n v="35680"/>
    <m/>
    <m/>
    <m/>
  </r>
  <r>
    <x v="223"/>
    <x v="3"/>
    <s v="네이버 쇼핑검색"/>
    <x v="0"/>
    <x v="0"/>
    <x v="0"/>
    <m/>
    <m/>
    <n v="43660"/>
    <m/>
    <m/>
    <m/>
  </r>
  <r>
    <x v="224"/>
    <x v="4"/>
    <s v="네이버 쇼핑검색"/>
    <x v="0"/>
    <x v="0"/>
    <x v="0"/>
    <m/>
    <m/>
    <n v="29389.999999999996"/>
    <m/>
    <m/>
    <m/>
  </r>
  <r>
    <x v="225"/>
    <x v="1"/>
    <s v="네이버 쇼핑검색"/>
    <x v="0"/>
    <x v="0"/>
    <x v="0"/>
    <m/>
    <m/>
    <n v="31879.999999999996"/>
    <m/>
    <m/>
    <m/>
  </r>
  <r>
    <x v="226"/>
    <x v="0"/>
    <s v="네이버 쇼핑검색"/>
    <x v="0"/>
    <x v="0"/>
    <x v="0"/>
    <m/>
    <m/>
    <n v="26639.999999999996"/>
    <m/>
    <m/>
    <m/>
  </r>
  <r>
    <x v="227"/>
    <x v="2"/>
    <s v="네이버 쇼핑검색"/>
    <x v="0"/>
    <x v="0"/>
    <x v="0"/>
    <m/>
    <m/>
    <n v="25229.999999999996"/>
    <m/>
    <m/>
    <m/>
  </r>
  <r>
    <x v="228"/>
    <x v="5"/>
    <s v="네이버 쇼핑검색"/>
    <x v="0"/>
    <x v="0"/>
    <x v="0"/>
    <m/>
    <m/>
    <n v="27419.999999999996"/>
    <m/>
    <m/>
    <m/>
  </r>
  <r>
    <x v="229"/>
    <x v="6"/>
    <s v="네이버 쇼핑검색"/>
    <x v="0"/>
    <x v="0"/>
    <x v="0"/>
    <m/>
    <m/>
    <n v="26639.999999999996"/>
    <m/>
    <m/>
    <m/>
  </r>
  <r>
    <x v="230"/>
    <x v="3"/>
    <s v="네이버 쇼핑검색"/>
    <x v="0"/>
    <x v="0"/>
    <x v="0"/>
    <m/>
    <m/>
    <n v="54949.999999999993"/>
    <m/>
    <m/>
    <m/>
  </r>
  <r>
    <x v="231"/>
    <x v="4"/>
    <s v="네이버 쇼핑검색"/>
    <x v="0"/>
    <x v="0"/>
    <x v="0"/>
    <m/>
    <m/>
    <n v="47029.999999999993"/>
    <m/>
    <m/>
    <m/>
  </r>
  <r>
    <x v="232"/>
    <x v="1"/>
    <s v="네이버 쇼핑검색"/>
    <x v="0"/>
    <x v="0"/>
    <x v="0"/>
    <m/>
    <m/>
    <n v="37110"/>
    <m/>
    <m/>
    <m/>
  </r>
  <r>
    <x v="233"/>
    <x v="0"/>
    <s v="네이버 쇼핑검색"/>
    <x v="0"/>
    <x v="0"/>
    <x v="0"/>
    <m/>
    <m/>
    <n v="28529.999999999996"/>
    <m/>
    <m/>
    <m/>
  </r>
  <r>
    <x v="234"/>
    <x v="2"/>
    <s v="네이버 쇼핑검색"/>
    <x v="0"/>
    <x v="0"/>
    <x v="0"/>
    <m/>
    <m/>
    <n v="20300"/>
    <m/>
    <m/>
    <m/>
  </r>
  <r>
    <x v="235"/>
    <x v="5"/>
    <s v="네이버 쇼핑검색"/>
    <x v="0"/>
    <x v="0"/>
    <x v="0"/>
    <m/>
    <m/>
    <n v="20990"/>
    <m/>
    <m/>
    <m/>
  </r>
  <r>
    <x v="236"/>
    <x v="6"/>
    <s v="네이버 쇼핑검색"/>
    <x v="0"/>
    <x v="0"/>
    <x v="0"/>
    <m/>
    <m/>
    <n v="29749.999999999996"/>
    <m/>
    <m/>
    <m/>
  </r>
  <r>
    <x v="237"/>
    <x v="3"/>
    <s v="네이버 쇼핑검색"/>
    <x v="0"/>
    <x v="0"/>
    <x v="0"/>
    <m/>
    <m/>
    <n v="48819.999999999993"/>
    <m/>
    <m/>
    <m/>
  </r>
  <r>
    <x v="238"/>
    <x v="4"/>
    <s v="네이버 쇼핑검색"/>
    <x v="0"/>
    <x v="0"/>
    <x v="0"/>
    <m/>
    <m/>
    <n v="48889.999999999993"/>
    <m/>
    <m/>
    <m/>
  </r>
  <r>
    <x v="239"/>
    <x v="1"/>
    <s v="네이버 쇼핑검색"/>
    <x v="0"/>
    <x v="0"/>
    <x v="0"/>
    <m/>
    <m/>
    <n v="42540"/>
    <m/>
    <m/>
    <m/>
  </r>
  <r>
    <x v="240"/>
    <x v="0"/>
    <s v="네이버 쇼핑검색"/>
    <x v="0"/>
    <x v="0"/>
    <x v="0"/>
    <m/>
    <m/>
    <n v="34260"/>
    <m/>
    <m/>
    <m/>
  </r>
  <r>
    <x v="241"/>
    <x v="2"/>
    <s v="네이버 쇼핑검색"/>
    <x v="0"/>
    <x v="0"/>
    <x v="0"/>
    <m/>
    <m/>
    <n v="33500"/>
    <m/>
    <m/>
    <m/>
  </r>
  <r>
    <x v="242"/>
    <x v="5"/>
    <s v="네이버 쇼핑검색"/>
    <x v="0"/>
    <x v="0"/>
    <x v="0"/>
    <m/>
    <m/>
    <n v="36510"/>
    <m/>
    <m/>
    <m/>
  </r>
  <r>
    <x v="243"/>
    <x v="6"/>
    <s v="네이버 쇼핑검색"/>
    <x v="0"/>
    <x v="0"/>
    <x v="0"/>
    <m/>
    <m/>
    <n v="43510"/>
    <m/>
    <m/>
    <m/>
  </r>
  <r>
    <x v="213"/>
    <x v="2"/>
    <s v="네이버 브랜드검색"/>
    <x v="0"/>
    <x v="0"/>
    <x v="0"/>
    <m/>
    <m/>
    <n v="40000"/>
    <m/>
    <m/>
    <m/>
  </r>
  <r>
    <x v="214"/>
    <x v="5"/>
    <s v="네이버 브랜드검색"/>
    <x v="0"/>
    <x v="0"/>
    <x v="0"/>
    <m/>
    <m/>
    <n v="40000"/>
    <m/>
    <m/>
    <m/>
  </r>
  <r>
    <x v="215"/>
    <x v="6"/>
    <s v="네이버 브랜드검색"/>
    <x v="0"/>
    <x v="0"/>
    <x v="0"/>
    <m/>
    <m/>
    <n v="40000"/>
    <m/>
    <m/>
    <m/>
  </r>
  <r>
    <x v="216"/>
    <x v="3"/>
    <s v="네이버 브랜드검색"/>
    <x v="0"/>
    <x v="0"/>
    <x v="0"/>
    <m/>
    <m/>
    <n v="40000"/>
    <m/>
    <m/>
    <m/>
  </r>
  <r>
    <x v="217"/>
    <x v="4"/>
    <s v="네이버 브랜드검색"/>
    <x v="0"/>
    <x v="0"/>
    <x v="0"/>
    <m/>
    <m/>
    <n v="65000"/>
    <m/>
    <m/>
    <m/>
  </r>
  <r>
    <x v="218"/>
    <x v="1"/>
    <s v="네이버 브랜드검색"/>
    <x v="0"/>
    <x v="0"/>
    <x v="0"/>
    <m/>
    <m/>
    <n v="65000"/>
    <m/>
    <m/>
    <m/>
  </r>
  <r>
    <x v="219"/>
    <x v="0"/>
    <s v="네이버 브랜드검색"/>
    <x v="0"/>
    <x v="0"/>
    <x v="0"/>
    <m/>
    <m/>
    <n v="65000"/>
    <m/>
    <m/>
    <m/>
  </r>
  <r>
    <x v="220"/>
    <x v="2"/>
    <s v="네이버 브랜드검색"/>
    <x v="0"/>
    <x v="0"/>
    <x v="0"/>
    <m/>
    <m/>
    <n v="65000"/>
    <m/>
    <m/>
    <m/>
  </r>
  <r>
    <x v="221"/>
    <x v="5"/>
    <s v="네이버 브랜드검색"/>
    <x v="0"/>
    <x v="0"/>
    <x v="0"/>
    <m/>
    <m/>
    <n v="65000"/>
    <m/>
    <m/>
    <m/>
  </r>
  <r>
    <x v="222"/>
    <x v="6"/>
    <s v="네이버 브랜드검색"/>
    <x v="0"/>
    <x v="0"/>
    <x v="0"/>
    <m/>
    <m/>
    <n v="65000"/>
    <m/>
    <m/>
    <m/>
  </r>
  <r>
    <x v="223"/>
    <x v="3"/>
    <s v="네이버 브랜드검색"/>
    <x v="0"/>
    <x v="0"/>
    <x v="0"/>
    <m/>
    <m/>
    <n v="65000"/>
    <m/>
    <m/>
    <m/>
  </r>
  <r>
    <x v="224"/>
    <x v="4"/>
    <s v="네이버 브랜드검색"/>
    <x v="0"/>
    <x v="0"/>
    <x v="0"/>
    <m/>
    <m/>
    <n v="65000"/>
    <m/>
    <m/>
    <m/>
  </r>
  <r>
    <x v="225"/>
    <x v="1"/>
    <s v="네이버 브랜드검색"/>
    <x v="0"/>
    <x v="0"/>
    <x v="0"/>
    <m/>
    <m/>
    <n v="65000"/>
    <m/>
    <m/>
    <m/>
  </r>
  <r>
    <x v="226"/>
    <x v="0"/>
    <s v="네이버 브랜드검색"/>
    <x v="0"/>
    <x v="0"/>
    <x v="0"/>
    <m/>
    <m/>
    <n v="65000"/>
    <m/>
    <m/>
    <m/>
  </r>
  <r>
    <x v="227"/>
    <x v="2"/>
    <s v="네이버 브랜드검색"/>
    <x v="0"/>
    <x v="0"/>
    <x v="0"/>
    <m/>
    <m/>
    <n v="65000"/>
    <m/>
    <m/>
    <m/>
  </r>
  <r>
    <x v="228"/>
    <x v="5"/>
    <s v="네이버 브랜드검색"/>
    <x v="0"/>
    <x v="0"/>
    <x v="0"/>
    <m/>
    <m/>
    <n v="65000"/>
    <m/>
    <m/>
    <m/>
  </r>
  <r>
    <x v="229"/>
    <x v="6"/>
    <s v="네이버 브랜드검색"/>
    <x v="0"/>
    <x v="0"/>
    <x v="0"/>
    <m/>
    <m/>
    <n v="65000"/>
    <m/>
    <m/>
    <m/>
  </r>
  <r>
    <x v="230"/>
    <x v="3"/>
    <s v="네이버 브랜드검색"/>
    <x v="0"/>
    <x v="0"/>
    <x v="0"/>
    <m/>
    <m/>
    <n v="65000"/>
    <m/>
    <m/>
    <m/>
  </r>
  <r>
    <x v="231"/>
    <x v="4"/>
    <s v="네이버 브랜드검색"/>
    <x v="0"/>
    <x v="0"/>
    <x v="0"/>
    <m/>
    <m/>
    <n v="65000"/>
    <m/>
    <m/>
    <m/>
  </r>
  <r>
    <x v="232"/>
    <x v="1"/>
    <s v="네이버 브랜드검색"/>
    <x v="0"/>
    <x v="0"/>
    <x v="0"/>
    <m/>
    <m/>
    <n v="65000"/>
    <m/>
    <m/>
    <m/>
  </r>
  <r>
    <x v="233"/>
    <x v="0"/>
    <s v="네이버 브랜드검색"/>
    <x v="0"/>
    <x v="0"/>
    <x v="0"/>
    <m/>
    <m/>
    <n v="65000"/>
    <m/>
    <m/>
    <m/>
  </r>
  <r>
    <x v="234"/>
    <x v="2"/>
    <s v="네이버 브랜드검색"/>
    <x v="0"/>
    <x v="0"/>
    <x v="0"/>
    <m/>
    <m/>
    <n v="65000"/>
    <m/>
    <m/>
    <m/>
  </r>
  <r>
    <x v="235"/>
    <x v="5"/>
    <s v="네이버 브랜드검색"/>
    <x v="0"/>
    <x v="0"/>
    <x v="0"/>
    <m/>
    <m/>
    <n v="65000"/>
    <m/>
    <m/>
    <m/>
  </r>
  <r>
    <x v="236"/>
    <x v="6"/>
    <s v="네이버 브랜드검색"/>
    <x v="0"/>
    <x v="0"/>
    <x v="0"/>
    <m/>
    <m/>
    <n v="65000"/>
    <m/>
    <m/>
    <m/>
  </r>
  <r>
    <x v="237"/>
    <x v="3"/>
    <s v="네이버 브랜드검색"/>
    <x v="0"/>
    <x v="0"/>
    <x v="0"/>
    <m/>
    <m/>
    <n v="65000"/>
    <m/>
    <m/>
    <m/>
  </r>
  <r>
    <x v="238"/>
    <x v="4"/>
    <s v="네이버 브랜드검색"/>
    <x v="0"/>
    <x v="0"/>
    <x v="0"/>
    <m/>
    <m/>
    <n v="65000"/>
    <m/>
    <m/>
    <m/>
  </r>
  <r>
    <x v="239"/>
    <x v="1"/>
    <s v="네이버 브랜드검색"/>
    <x v="0"/>
    <x v="0"/>
    <x v="0"/>
    <m/>
    <m/>
    <n v="65000"/>
    <m/>
    <m/>
    <m/>
  </r>
  <r>
    <x v="240"/>
    <x v="0"/>
    <s v="네이버 브랜드검색"/>
    <x v="0"/>
    <x v="0"/>
    <x v="0"/>
    <m/>
    <m/>
    <n v="65000"/>
    <m/>
    <m/>
    <m/>
  </r>
  <r>
    <x v="241"/>
    <x v="2"/>
    <s v="네이버 브랜드검색"/>
    <x v="0"/>
    <x v="0"/>
    <x v="0"/>
    <m/>
    <m/>
    <n v="120000"/>
    <m/>
    <m/>
    <m/>
  </r>
  <r>
    <x v="242"/>
    <x v="5"/>
    <s v="네이버 브랜드검색"/>
    <x v="0"/>
    <x v="0"/>
    <x v="0"/>
    <m/>
    <m/>
    <n v="120000"/>
    <m/>
    <m/>
    <m/>
  </r>
  <r>
    <x v="243"/>
    <x v="6"/>
    <s v="네이버 브랜드검색"/>
    <x v="0"/>
    <x v="0"/>
    <x v="0"/>
    <m/>
    <m/>
    <n v="120000"/>
    <m/>
    <m/>
    <m/>
  </r>
  <r>
    <x v="213"/>
    <x v="2"/>
    <s v="페이스북/인스타그램"/>
    <x v="0"/>
    <x v="0"/>
    <x v="0"/>
    <m/>
    <m/>
    <n v="845384"/>
    <m/>
    <m/>
    <m/>
  </r>
  <r>
    <x v="214"/>
    <x v="5"/>
    <s v="페이스북/인스타그램"/>
    <x v="0"/>
    <x v="0"/>
    <x v="0"/>
    <m/>
    <m/>
    <n v="856413"/>
    <m/>
    <m/>
    <m/>
  </r>
  <r>
    <x v="215"/>
    <x v="6"/>
    <s v="페이스북/인스타그램"/>
    <x v="0"/>
    <x v="0"/>
    <x v="0"/>
    <m/>
    <m/>
    <n v="830640"/>
    <m/>
    <m/>
    <m/>
  </r>
  <r>
    <x v="216"/>
    <x v="3"/>
    <s v="페이스북/인스타그램"/>
    <x v="0"/>
    <x v="0"/>
    <x v="0"/>
    <m/>
    <m/>
    <n v="1078378"/>
    <m/>
    <m/>
    <m/>
  </r>
  <r>
    <x v="217"/>
    <x v="4"/>
    <s v="페이스북/인스타그램"/>
    <x v="0"/>
    <x v="0"/>
    <x v="0"/>
    <m/>
    <m/>
    <n v="1218327"/>
    <m/>
    <m/>
    <m/>
  </r>
  <r>
    <x v="218"/>
    <x v="1"/>
    <s v="페이스북/인스타그램"/>
    <x v="0"/>
    <x v="0"/>
    <x v="0"/>
    <m/>
    <m/>
    <n v="1208655"/>
    <m/>
    <m/>
    <m/>
  </r>
  <r>
    <x v="219"/>
    <x v="0"/>
    <s v="페이스북/인스타그램"/>
    <x v="0"/>
    <x v="0"/>
    <x v="0"/>
    <m/>
    <m/>
    <n v="1427473"/>
    <m/>
    <m/>
    <m/>
  </r>
  <r>
    <x v="220"/>
    <x v="2"/>
    <s v="페이스북/인스타그램"/>
    <x v="0"/>
    <x v="0"/>
    <x v="0"/>
    <m/>
    <m/>
    <n v="1081225"/>
    <m/>
    <m/>
    <m/>
  </r>
  <r>
    <x v="221"/>
    <x v="5"/>
    <s v="페이스북/인스타그램"/>
    <x v="0"/>
    <x v="0"/>
    <x v="0"/>
    <m/>
    <m/>
    <n v="959003"/>
    <m/>
    <m/>
    <m/>
  </r>
  <r>
    <x v="222"/>
    <x v="6"/>
    <s v="페이스북/인스타그램"/>
    <x v="0"/>
    <x v="0"/>
    <x v="0"/>
    <m/>
    <m/>
    <n v="982497"/>
    <m/>
    <m/>
    <m/>
  </r>
  <r>
    <x v="223"/>
    <x v="3"/>
    <s v="페이스북/인스타그램"/>
    <x v="0"/>
    <x v="0"/>
    <x v="0"/>
    <m/>
    <m/>
    <n v="1143378"/>
    <m/>
    <m/>
    <m/>
  </r>
  <r>
    <x v="224"/>
    <x v="4"/>
    <s v="페이스북/인스타그램"/>
    <x v="0"/>
    <x v="0"/>
    <x v="0"/>
    <m/>
    <m/>
    <n v="1647564"/>
    <m/>
    <m/>
    <m/>
  </r>
  <r>
    <x v="225"/>
    <x v="1"/>
    <s v="페이스북/인스타그램"/>
    <x v="0"/>
    <x v="0"/>
    <x v="0"/>
    <m/>
    <m/>
    <n v="1773703"/>
    <m/>
    <m/>
    <m/>
  </r>
  <r>
    <x v="226"/>
    <x v="0"/>
    <s v="페이스북/인스타그램"/>
    <x v="0"/>
    <x v="0"/>
    <x v="0"/>
    <m/>
    <m/>
    <n v="1834312"/>
    <m/>
    <m/>
    <m/>
  </r>
  <r>
    <x v="227"/>
    <x v="2"/>
    <s v="페이스북/인스타그램"/>
    <x v="0"/>
    <x v="0"/>
    <x v="0"/>
    <m/>
    <m/>
    <n v="1793861"/>
    <m/>
    <m/>
    <m/>
  </r>
  <r>
    <x v="228"/>
    <x v="5"/>
    <s v="페이스북/인스타그램"/>
    <x v="0"/>
    <x v="0"/>
    <x v="0"/>
    <m/>
    <m/>
    <n v="1820383"/>
    <m/>
    <m/>
    <m/>
  </r>
  <r>
    <x v="229"/>
    <x v="6"/>
    <s v="페이스북/인스타그램"/>
    <x v="0"/>
    <x v="0"/>
    <x v="0"/>
    <m/>
    <m/>
    <n v="1734431"/>
    <m/>
    <m/>
    <m/>
  </r>
  <r>
    <x v="230"/>
    <x v="3"/>
    <s v="페이스북/인스타그램"/>
    <x v="0"/>
    <x v="0"/>
    <x v="0"/>
    <m/>
    <m/>
    <n v="1534702"/>
    <m/>
    <m/>
    <m/>
  </r>
  <r>
    <x v="231"/>
    <x v="4"/>
    <s v="페이스북/인스타그램"/>
    <x v="0"/>
    <x v="0"/>
    <x v="0"/>
    <m/>
    <m/>
    <n v="1163561"/>
    <m/>
    <m/>
    <m/>
  </r>
  <r>
    <x v="232"/>
    <x v="1"/>
    <s v="페이스북/인스타그램"/>
    <x v="0"/>
    <x v="0"/>
    <x v="0"/>
    <m/>
    <m/>
    <n v="943347"/>
    <m/>
    <m/>
    <m/>
  </r>
  <r>
    <x v="233"/>
    <x v="0"/>
    <s v="페이스북/인스타그램"/>
    <x v="0"/>
    <x v="0"/>
    <x v="0"/>
    <m/>
    <m/>
    <n v="922300"/>
    <m/>
    <m/>
    <m/>
  </r>
  <r>
    <x v="234"/>
    <x v="2"/>
    <s v="페이스북/인스타그램"/>
    <x v="0"/>
    <x v="0"/>
    <x v="0"/>
    <m/>
    <m/>
    <n v="914938"/>
    <m/>
    <m/>
    <m/>
  </r>
  <r>
    <x v="235"/>
    <x v="5"/>
    <s v="페이스북/인스타그램"/>
    <x v="0"/>
    <x v="0"/>
    <x v="0"/>
    <m/>
    <m/>
    <n v="986710"/>
    <m/>
    <m/>
    <m/>
  </r>
  <r>
    <x v="236"/>
    <x v="6"/>
    <s v="페이스북/인스타그램"/>
    <x v="0"/>
    <x v="0"/>
    <x v="0"/>
    <m/>
    <m/>
    <n v="932160"/>
    <m/>
    <m/>
    <m/>
  </r>
  <r>
    <x v="237"/>
    <x v="3"/>
    <s v="페이스북/인스타그램"/>
    <x v="0"/>
    <x v="0"/>
    <x v="0"/>
    <m/>
    <m/>
    <n v="914415"/>
    <m/>
    <m/>
    <m/>
  </r>
  <r>
    <x v="238"/>
    <x v="4"/>
    <s v="페이스북/인스타그램"/>
    <x v="0"/>
    <x v="0"/>
    <x v="0"/>
    <m/>
    <m/>
    <n v="1036184"/>
    <m/>
    <m/>
    <m/>
  </r>
  <r>
    <x v="239"/>
    <x v="1"/>
    <s v="페이스북/인스타그램"/>
    <x v="0"/>
    <x v="0"/>
    <x v="0"/>
    <m/>
    <m/>
    <n v="1397067"/>
    <m/>
    <m/>
    <m/>
  </r>
  <r>
    <x v="240"/>
    <x v="0"/>
    <s v="페이스북/인스타그램"/>
    <x v="0"/>
    <x v="0"/>
    <x v="0"/>
    <m/>
    <m/>
    <n v="1270208"/>
    <m/>
    <m/>
    <m/>
  </r>
  <r>
    <x v="241"/>
    <x v="2"/>
    <s v="페이스북/인스타그램"/>
    <x v="0"/>
    <x v="0"/>
    <x v="0"/>
    <m/>
    <m/>
    <n v="1138471"/>
    <m/>
    <m/>
    <m/>
  </r>
  <r>
    <x v="242"/>
    <x v="5"/>
    <s v="페이스북/인스타그램"/>
    <x v="0"/>
    <x v="0"/>
    <x v="0"/>
    <m/>
    <m/>
    <n v="1189427"/>
    <m/>
    <m/>
    <m/>
  </r>
  <r>
    <x v="243"/>
    <x v="6"/>
    <s v="페이스북/인스타그램"/>
    <x v="0"/>
    <x v="0"/>
    <x v="0"/>
    <m/>
    <m/>
    <n v="1132767"/>
    <m/>
    <m/>
    <m/>
  </r>
  <r>
    <x v="213"/>
    <x v="2"/>
    <s v="카카오광고"/>
    <x v="0"/>
    <x v="0"/>
    <x v="0"/>
    <m/>
    <m/>
    <n v="11829.999999999998"/>
    <m/>
    <m/>
    <m/>
  </r>
  <r>
    <x v="214"/>
    <x v="5"/>
    <s v="카카오광고"/>
    <x v="0"/>
    <x v="0"/>
    <x v="0"/>
    <m/>
    <m/>
    <n v="13429.999999999998"/>
    <m/>
    <m/>
    <m/>
  </r>
  <r>
    <x v="215"/>
    <x v="6"/>
    <s v="카카오광고"/>
    <x v="0"/>
    <x v="0"/>
    <x v="0"/>
    <m/>
    <m/>
    <n v="6699.9999999999991"/>
    <m/>
    <m/>
    <m/>
  </r>
  <r>
    <x v="216"/>
    <x v="3"/>
    <s v="카카오광고"/>
    <x v="0"/>
    <x v="0"/>
    <x v="0"/>
    <m/>
    <m/>
    <n v="9590"/>
    <m/>
    <m/>
    <m/>
  </r>
  <r>
    <x v="217"/>
    <x v="4"/>
    <s v="카카오광고"/>
    <x v="0"/>
    <x v="0"/>
    <x v="0"/>
    <m/>
    <m/>
    <n v="9880"/>
    <m/>
    <m/>
    <m/>
  </r>
  <r>
    <x v="218"/>
    <x v="1"/>
    <s v="카카오광고"/>
    <x v="0"/>
    <x v="0"/>
    <x v="0"/>
    <m/>
    <m/>
    <n v="9430"/>
    <m/>
    <m/>
    <m/>
  </r>
  <r>
    <x v="219"/>
    <x v="0"/>
    <s v="카카오광고"/>
    <x v="0"/>
    <x v="0"/>
    <x v="0"/>
    <m/>
    <m/>
    <n v="7049.9999999999991"/>
    <m/>
    <m/>
    <m/>
  </r>
  <r>
    <x v="220"/>
    <x v="2"/>
    <s v="카카오광고"/>
    <x v="0"/>
    <x v="0"/>
    <x v="0"/>
    <m/>
    <m/>
    <n v="10380"/>
    <m/>
    <m/>
    <m/>
  </r>
  <r>
    <x v="221"/>
    <x v="5"/>
    <s v="카카오광고"/>
    <x v="0"/>
    <x v="0"/>
    <x v="0"/>
    <m/>
    <m/>
    <n v="7949.9999999999991"/>
    <m/>
    <m/>
    <m/>
  </r>
  <r>
    <x v="222"/>
    <x v="6"/>
    <s v="카카오광고"/>
    <x v="0"/>
    <x v="0"/>
    <x v="0"/>
    <m/>
    <m/>
    <n v="15549.999999999998"/>
    <m/>
    <m/>
    <m/>
  </r>
  <r>
    <x v="223"/>
    <x v="3"/>
    <s v="카카오광고"/>
    <x v="0"/>
    <x v="0"/>
    <x v="0"/>
    <m/>
    <m/>
    <n v="14369.999999999998"/>
    <m/>
    <m/>
    <m/>
  </r>
  <r>
    <x v="224"/>
    <x v="4"/>
    <s v="카카오광고"/>
    <x v="0"/>
    <x v="0"/>
    <x v="0"/>
    <m/>
    <m/>
    <n v="12549.999999999998"/>
    <m/>
    <m/>
    <m/>
  </r>
  <r>
    <x v="225"/>
    <x v="1"/>
    <s v="카카오광고"/>
    <x v="0"/>
    <x v="0"/>
    <x v="0"/>
    <m/>
    <m/>
    <n v="11959.999999999998"/>
    <m/>
    <m/>
    <m/>
  </r>
  <r>
    <x v="226"/>
    <x v="0"/>
    <s v="카카오광고"/>
    <x v="0"/>
    <x v="0"/>
    <x v="0"/>
    <m/>
    <m/>
    <n v="14379.999999999998"/>
    <m/>
    <m/>
    <m/>
  </r>
  <r>
    <x v="227"/>
    <x v="2"/>
    <s v="카카오광고"/>
    <x v="0"/>
    <x v="0"/>
    <x v="0"/>
    <m/>
    <m/>
    <n v="14609.999999999998"/>
    <m/>
    <m/>
    <m/>
  </r>
  <r>
    <x v="228"/>
    <x v="5"/>
    <s v="카카오광고"/>
    <x v="0"/>
    <x v="0"/>
    <x v="0"/>
    <m/>
    <m/>
    <n v="10080"/>
    <m/>
    <m/>
    <m/>
  </r>
  <r>
    <x v="229"/>
    <x v="6"/>
    <s v="카카오광고"/>
    <x v="0"/>
    <x v="0"/>
    <x v="0"/>
    <m/>
    <m/>
    <n v="10790"/>
    <m/>
    <m/>
    <m/>
  </r>
  <r>
    <x v="230"/>
    <x v="3"/>
    <s v="카카오광고"/>
    <x v="0"/>
    <x v="0"/>
    <x v="0"/>
    <m/>
    <m/>
    <n v="8680"/>
    <m/>
    <m/>
    <m/>
  </r>
  <r>
    <x v="231"/>
    <x v="4"/>
    <s v="카카오광고"/>
    <x v="0"/>
    <x v="0"/>
    <x v="0"/>
    <m/>
    <m/>
    <n v="9740"/>
    <m/>
    <m/>
    <m/>
  </r>
  <r>
    <x v="232"/>
    <x v="1"/>
    <s v="카카오광고"/>
    <x v="0"/>
    <x v="0"/>
    <x v="0"/>
    <m/>
    <m/>
    <n v="11779.999999999998"/>
    <m/>
    <m/>
    <m/>
  </r>
  <r>
    <x v="233"/>
    <x v="0"/>
    <s v="카카오광고"/>
    <x v="0"/>
    <x v="0"/>
    <x v="0"/>
    <m/>
    <m/>
    <n v="8260"/>
    <m/>
    <m/>
    <m/>
  </r>
  <r>
    <x v="234"/>
    <x v="2"/>
    <s v="카카오광고"/>
    <x v="0"/>
    <x v="0"/>
    <x v="0"/>
    <m/>
    <m/>
    <n v="11409.999999999998"/>
    <m/>
    <m/>
    <m/>
  </r>
  <r>
    <x v="235"/>
    <x v="5"/>
    <s v="카카오광고"/>
    <x v="0"/>
    <x v="0"/>
    <x v="0"/>
    <m/>
    <m/>
    <n v="11060"/>
    <m/>
    <m/>
    <m/>
  </r>
  <r>
    <x v="236"/>
    <x v="6"/>
    <s v="카카오광고"/>
    <x v="0"/>
    <x v="0"/>
    <x v="0"/>
    <m/>
    <m/>
    <n v="12049.999999999998"/>
    <m/>
    <m/>
    <m/>
  </r>
  <r>
    <x v="237"/>
    <x v="3"/>
    <s v="카카오광고"/>
    <x v="0"/>
    <x v="0"/>
    <x v="0"/>
    <m/>
    <m/>
    <n v="14109.999999999998"/>
    <m/>
    <m/>
    <m/>
  </r>
  <r>
    <x v="238"/>
    <x v="4"/>
    <s v="카카오광고"/>
    <x v="0"/>
    <x v="0"/>
    <x v="0"/>
    <m/>
    <m/>
    <n v="11309.999999999998"/>
    <m/>
    <m/>
    <m/>
  </r>
  <r>
    <x v="239"/>
    <x v="1"/>
    <s v="카카오광고"/>
    <x v="0"/>
    <x v="0"/>
    <x v="0"/>
    <m/>
    <m/>
    <n v="10900"/>
    <m/>
    <m/>
    <m/>
  </r>
  <r>
    <x v="240"/>
    <x v="0"/>
    <s v="카카오광고"/>
    <x v="0"/>
    <x v="0"/>
    <x v="0"/>
    <m/>
    <m/>
    <n v="10830"/>
    <m/>
    <m/>
    <m/>
  </r>
  <r>
    <x v="241"/>
    <x v="2"/>
    <s v="카카오광고"/>
    <x v="0"/>
    <x v="0"/>
    <x v="0"/>
    <m/>
    <m/>
    <n v="11859.999999999998"/>
    <m/>
    <m/>
    <m/>
  </r>
  <r>
    <x v="242"/>
    <x v="5"/>
    <s v="카카오광고"/>
    <x v="0"/>
    <x v="0"/>
    <x v="0"/>
    <m/>
    <m/>
    <n v="10440"/>
    <m/>
    <m/>
    <m/>
  </r>
  <r>
    <x v="243"/>
    <x v="6"/>
    <s v="카카오광고"/>
    <x v="0"/>
    <x v="0"/>
    <x v="0"/>
    <m/>
    <m/>
    <n v="13899.999999999998"/>
    <m/>
    <m/>
    <m/>
  </r>
  <r>
    <x v="216"/>
    <x v="3"/>
    <s v="네이버 GFA"/>
    <x v="0"/>
    <x v="0"/>
    <x v="0"/>
    <m/>
    <m/>
    <n v="256125.45454545453"/>
    <m/>
    <m/>
    <m/>
  </r>
  <r>
    <x v="218"/>
    <x v="1"/>
    <s v="네이버 GFA"/>
    <x v="0"/>
    <x v="0"/>
    <x v="0"/>
    <m/>
    <m/>
    <n v="113381.81818181818"/>
    <m/>
    <m/>
    <m/>
  </r>
  <r>
    <x v="219"/>
    <x v="0"/>
    <s v="네이버 GFA"/>
    <x v="0"/>
    <x v="0"/>
    <x v="0"/>
    <m/>
    <m/>
    <n v="161790"/>
    <m/>
    <m/>
    <m/>
  </r>
  <r>
    <x v="220"/>
    <x v="2"/>
    <s v="네이버 GFA"/>
    <x v="0"/>
    <x v="0"/>
    <x v="0"/>
    <m/>
    <m/>
    <n v="171693.63636363635"/>
    <m/>
    <m/>
    <m/>
  </r>
  <r>
    <x v="221"/>
    <x v="5"/>
    <s v="네이버 GFA"/>
    <x v="0"/>
    <x v="0"/>
    <x v="0"/>
    <m/>
    <m/>
    <n v="180380.90909090909"/>
    <m/>
    <m/>
    <m/>
  </r>
  <r>
    <x v="222"/>
    <x v="6"/>
    <s v="네이버 GFA"/>
    <x v="0"/>
    <x v="0"/>
    <x v="0"/>
    <m/>
    <m/>
    <n v="175014.54545454544"/>
    <m/>
    <m/>
    <m/>
  </r>
  <r>
    <x v="223"/>
    <x v="3"/>
    <s v="네이버 GFA"/>
    <x v="0"/>
    <x v="0"/>
    <x v="0"/>
    <m/>
    <m/>
    <n v="176703.63636363635"/>
    <m/>
    <m/>
    <m/>
  </r>
  <r>
    <x v="224"/>
    <x v="4"/>
    <s v="네이버 GFA"/>
    <x v="0"/>
    <x v="0"/>
    <x v="0"/>
    <m/>
    <m/>
    <n v="176079.09090909088"/>
    <m/>
    <m/>
    <m/>
  </r>
  <r>
    <x v="225"/>
    <x v="1"/>
    <s v="네이버 GFA"/>
    <x v="0"/>
    <x v="0"/>
    <x v="0"/>
    <m/>
    <m/>
    <n v="176261.81818181818"/>
    <m/>
    <m/>
    <m/>
  </r>
  <r>
    <x v="226"/>
    <x v="0"/>
    <s v="네이버 GFA"/>
    <x v="0"/>
    <x v="0"/>
    <x v="0"/>
    <m/>
    <m/>
    <n v="174419.09090909088"/>
    <m/>
    <m/>
    <m/>
  </r>
  <r>
    <x v="227"/>
    <x v="2"/>
    <s v="네이버 GFA"/>
    <x v="0"/>
    <x v="0"/>
    <x v="0"/>
    <m/>
    <m/>
    <n v="174179.09090909088"/>
    <m/>
    <m/>
    <m/>
  </r>
  <r>
    <x v="228"/>
    <x v="5"/>
    <s v="네이버 GFA"/>
    <x v="0"/>
    <x v="0"/>
    <x v="0"/>
    <m/>
    <m/>
    <n v="175095.45454545453"/>
    <m/>
    <m/>
    <m/>
  </r>
  <r>
    <x v="229"/>
    <x v="6"/>
    <s v="네이버 GFA"/>
    <x v="0"/>
    <x v="0"/>
    <x v="0"/>
    <m/>
    <m/>
    <n v="175893.63636363635"/>
    <m/>
    <m/>
    <m/>
  </r>
  <r>
    <x v="230"/>
    <x v="3"/>
    <s v="네이버 GFA"/>
    <x v="0"/>
    <x v="0"/>
    <x v="0"/>
    <m/>
    <m/>
    <n v="173066.36363636362"/>
    <m/>
    <m/>
    <m/>
  </r>
  <r>
    <x v="231"/>
    <x v="4"/>
    <s v="네이버 GFA"/>
    <x v="0"/>
    <x v="0"/>
    <x v="0"/>
    <m/>
    <m/>
    <n v="173985.45454545453"/>
    <m/>
    <m/>
    <m/>
  </r>
  <r>
    <x v="232"/>
    <x v="1"/>
    <s v="네이버 GFA"/>
    <x v="0"/>
    <x v="0"/>
    <x v="0"/>
    <m/>
    <m/>
    <n v="170103.63636363635"/>
    <m/>
    <m/>
    <m/>
  </r>
  <r>
    <x v="233"/>
    <x v="0"/>
    <s v="네이버 GFA"/>
    <x v="0"/>
    <x v="0"/>
    <x v="0"/>
    <m/>
    <m/>
    <n v="165450.90909090909"/>
    <m/>
    <m/>
    <m/>
  </r>
  <r>
    <x v="234"/>
    <x v="2"/>
    <s v="네이버 GFA"/>
    <x v="0"/>
    <x v="0"/>
    <x v="0"/>
    <m/>
    <m/>
    <n v="165850.90909090909"/>
    <m/>
    <m/>
    <m/>
  </r>
  <r>
    <x v="235"/>
    <x v="5"/>
    <s v="네이버 GFA"/>
    <x v="0"/>
    <x v="0"/>
    <x v="0"/>
    <m/>
    <m/>
    <n v="106975.45454545453"/>
    <m/>
    <m/>
    <m/>
  </r>
  <r>
    <x v="240"/>
    <x v="0"/>
    <s v="네이버 GFA"/>
    <x v="0"/>
    <x v="0"/>
    <x v="0"/>
    <m/>
    <m/>
    <n v="1211.8181818181818"/>
    <m/>
    <m/>
    <m/>
  </r>
  <r>
    <x v="226"/>
    <x v="0"/>
    <s v="카카오톡 메시지"/>
    <x v="6"/>
    <x v="0"/>
    <x v="0"/>
    <m/>
    <m/>
    <n v="195720"/>
    <m/>
    <m/>
    <m/>
  </r>
  <r>
    <x v="237"/>
    <x v="3"/>
    <s v="카카오톡 메시지"/>
    <x v="6"/>
    <x v="0"/>
    <x v="0"/>
    <m/>
    <m/>
    <n v="207615"/>
    <m/>
    <m/>
    <m/>
  </r>
  <r>
    <x v="237"/>
    <x v="3"/>
    <s v="기획사이다"/>
    <x v="0"/>
    <x v="0"/>
    <x v="0"/>
    <m/>
    <m/>
    <n v="8000000"/>
    <m/>
    <m/>
    <m/>
  </r>
  <r>
    <x v="244"/>
    <x v="4"/>
    <s v="기획사이다"/>
    <x v="0"/>
    <x v="0"/>
    <x v="0"/>
    <m/>
    <m/>
    <n v="7727272.7272727266"/>
    <m/>
    <m/>
    <m/>
  </r>
  <r>
    <x v="245"/>
    <x v="3"/>
    <s v="기획사이다"/>
    <x v="0"/>
    <x v="0"/>
    <x v="0"/>
    <m/>
    <m/>
    <n v="10743636.363636363"/>
    <m/>
    <m/>
    <m/>
  </r>
  <r>
    <x v="246"/>
    <x v="3"/>
    <s v="네이버 브랜드검색"/>
    <x v="0"/>
    <x v="0"/>
    <x v="0"/>
    <m/>
    <m/>
    <n v="120000"/>
    <m/>
    <m/>
    <m/>
  </r>
  <r>
    <x v="247"/>
    <x v="4"/>
    <s v="네이버 브랜드검색"/>
    <x v="0"/>
    <x v="0"/>
    <x v="0"/>
    <m/>
    <m/>
    <n v="120000"/>
    <m/>
    <m/>
    <m/>
  </r>
  <r>
    <x v="248"/>
    <x v="1"/>
    <s v="네이버 브랜드검색"/>
    <x v="0"/>
    <x v="0"/>
    <x v="0"/>
    <m/>
    <m/>
    <n v="120000"/>
    <m/>
    <m/>
    <m/>
  </r>
  <r>
    <x v="249"/>
    <x v="0"/>
    <s v="네이버 브랜드검색"/>
    <x v="0"/>
    <x v="0"/>
    <x v="0"/>
    <m/>
    <m/>
    <n v="120000"/>
    <m/>
    <m/>
    <m/>
  </r>
  <r>
    <x v="250"/>
    <x v="2"/>
    <s v="네이버 브랜드검색"/>
    <x v="0"/>
    <x v="0"/>
    <x v="0"/>
    <m/>
    <m/>
    <n v="120000"/>
    <m/>
    <m/>
    <m/>
  </r>
  <r>
    <x v="251"/>
    <x v="5"/>
    <s v="네이버 브랜드검색"/>
    <x v="0"/>
    <x v="0"/>
    <x v="0"/>
    <m/>
    <m/>
    <n v="120000"/>
    <m/>
    <m/>
    <m/>
  </r>
  <r>
    <x v="252"/>
    <x v="6"/>
    <s v="네이버 브랜드검색"/>
    <x v="0"/>
    <x v="0"/>
    <x v="0"/>
    <m/>
    <m/>
    <n v="120000"/>
    <m/>
    <m/>
    <m/>
  </r>
  <r>
    <x v="253"/>
    <x v="3"/>
    <s v="네이버 브랜드검색"/>
    <x v="0"/>
    <x v="0"/>
    <x v="0"/>
    <m/>
    <m/>
    <n v="120000"/>
    <m/>
    <m/>
    <m/>
  </r>
  <r>
    <x v="254"/>
    <x v="4"/>
    <s v="네이버 브랜드검색"/>
    <x v="0"/>
    <x v="0"/>
    <x v="0"/>
    <m/>
    <m/>
    <n v="120000"/>
    <m/>
    <m/>
    <m/>
  </r>
  <r>
    <x v="255"/>
    <x v="1"/>
    <s v="네이버 브랜드검색"/>
    <x v="0"/>
    <x v="0"/>
    <x v="0"/>
    <m/>
    <m/>
    <n v="120000"/>
    <m/>
    <m/>
    <m/>
  </r>
  <r>
    <x v="256"/>
    <x v="0"/>
    <s v="네이버 브랜드검색"/>
    <x v="0"/>
    <x v="0"/>
    <x v="0"/>
    <m/>
    <m/>
    <n v="120000"/>
    <m/>
    <m/>
    <m/>
  </r>
  <r>
    <x v="257"/>
    <x v="2"/>
    <s v="네이버 브랜드검색"/>
    <x v="0"/>
    <x v="0"/>
    <x v="0"/>
    <m/>
    <m/>
    <n v="120000"/>
    <m/>
    <m/>
    <m/>
  </r>
  <r>
    <x v="258"/>
    <x v="5"/>
    <s v="네이버 브랜드검색"/>
    <x v="0"/>
    <x v="0"/>
    <x v="0"/>
    <m/>
    <m/>
    <n v="120000"/>
    <m/>
    <m/>
    <m/>
  </r>
  <r>
    <x v="259"/>
    <x v="6"/>
    <s v="네이버 브랜드검색"/>
    <x v="0"/>
    <x v="0"/>
    <x v="0"/>
    <m/>
    <m/>
    <n v="120000"/>
    <m/>
    <m/>
    <m/>
  </r>
  <r>
    <x v="260"/>
    <x v="3"/>
    <s v="네이버 브랜드검색"/>
    <x v="0"/>
    <x v="0"/>
    <x v="0"/>
    <m/>
    <m/>
    <n v="120000"/>
    <m/>
    <m/>
    <m/>
  </r>
  <r>
    <x v="261"/>
    <x v="4"/>
    <s v="네이버 브랜드검색"/>
    <x v="0"/>
    <x v="0"/>
    <x v="0"/>
    <m/>
    <m/>
    <n v="120000"/>
    <m/>
    <m/>
    <m/>
  </r>
  <r>
    <x v="262"/>
    <x v="1"/>
    <s v="네이버 브랜드검색"/>
    <x v="0"/>
    <x v="0"/>
    <x v="0"/>
    <m/>
    <m/>
    <n v="120000"/>
    <m/>
    <m/>
    <m/>
  </r>
  <r>
    <x v="263"/>
    <x v="0"/>
    <s v="네이버 브랜드검색"/>
    <x v="0"/>
    <x v="0"/>
    <x v="0"/>
    <m/>
    <m/>
    <n v="120000"/>
    <m/>
    <m/>
    <m/>
  </r>
  <r>
    <x v="264"/>
    <x v="2"/>
    <s v="네이버 브랜드검색"/>
    <x v="0"/>
    <x v="0"/>
    <x v="0"/>
    <m/>
    <m/>
    <n v="120000"/>
    <m/>
    <m/>
    <m/>
  </r>
  <r>
    <x v="265"/>
    <x v="5"/>
    <s v="네이버 브랜드검색"/>
    <x v="0"/>
    <x v="0"/>
    <x v="0"/>
    <m/>
    <m/>
    <n v="120000"/>
    <m/>
    <m/>
    <m/>
  </r>
  <r>
    <x v="266"/>
    <x v="6"/>
    <s v="네이버 브랜드검색"/>
    <x v="0"/>
    <x v="0"/>
    <x v="0"/>
    <m/>
    <m/>
    <n v="120000"/>
    <m/>
    <m/>
    <m/>
  </r>
  <r>
    <x v="267"/>
    <x v="3"/>
    <s v="네이버 브랜드검색"/>
    <x v="0"/>
    <x v="0"/>
    <x v="0"/>
    <m/>
    <m/>
    <n v="120000"/>
    <m/>
    <m/>
    <m/>
  </r>
  <r>
    <x v="268"/>
    <x v="4"/>
    <s v="네이버 브랜드검색"/>
    <x v="0"/>
    <x v="0"/>
    <x v="0"/>
    <m/>
    <m/>
    <n v="120000"/>
    <m/>
    <m/>
    <m/>
  </r>
  <r>
    <x v="269"/>
    <x v="1"/>
    <s v="네이버 브랜드검색"/>
    <x v="0"/>
    <x v="0"/>
    <x v="0"/>
    <m/>
    <m/>
    <n v="120000"/>
    <m/>
    <m/>
    <m/>
  </r>
  <r>
    <x v="270"/>
    <x v="0"/>
    <s v="네이버 브랜드검색"/>
    <x v="0"/>
    <x v="0"/>
    <x v="0"/>
    <m/>
    <m/>
    <n v="100000"/>
    <m/>
    <m/>
    <m/>
  </r>
  <r>
    <x v="271"/>
    <x v="2"/>
    <s v="네이버 브랜드검색"/>
    <x v="0"/>
    <x v="0"/>
    <x v="0"/>
    <m/>
    <m/>
    <n v="100000"/>
    <m/>
    <m/>
    <m/>
  </r>
  <r>
    <x v="272"/>
    <x v="5"/>
    <s v="네이버 브랜드검색"/>
    <x v="0"/>
    <x v="0"/>
    <x v="0"/>
    <m/>
    <m/>
    <n v="100000"/>
    <m/>
    <m/>
    <m/>
  </r>
  <r>
    <x v="273"/>
    <x v="6"/>
    <s v="네이버 브랜드검색"/>
    <x v="0"/>
    <x v="0"/>
    <x v="0"/>
    <m/>
    <m/>
    <n v="100000"/>
    <m/>
    <m/>
    <m/>
  </r>
  <r>
    <x v="274"/>
    <x v="3"/>
    <s v="네이버 브랜드검색"/>
    <x v="0"/>
    <x v="0"/>
    <x v="0"/>
    <m/>
    <m/>
    <n v="100000"/>
    <m/>
    <m/>
    <m/>
  </r>
  <r>
    <x v="275"/>
    <x v="4"/>
    <s v="네이버 브랜드검색"/>
    <x v="0"/>
    <x v="0"/>
    <x v="0"/>
    <m/>
    <m/>
    <n v="100000"/>
    <m/>
    <m/>
    <m/>
  </r>
  <r>
    <x v="276"/>
    <x v="1"/>
    <s v="네이버 브랜드검색"/>
    <x v="0"/>
    <x v="0"/>
    <x v="0"/>
    <m/>
    <m/>
    <n v="100000"/>
    <m/>
    <m/>
    <m/>
  </r>
  <r>
    <x v="277"/>
    <x v="0"/>
    <s v="네이버 브랜드검색"/>
    <x v="0"/>
    <x v="0"/>
    <x v="0"/>
    <m/>
    <m/>
    <n v="50000"/>
    <m/>
    <m/>
    <m/>
  </r>
  <r>
    <x v="278"/>
    <x v="2"/>
    <s v="네이버 브랜드검색"/>
    <x v="0"/>
    <x v="0"/>
    <x v="0"/>
    <m/>
    <m/>
    <n v="50000"/>
    <m/>
    <m/>
    <m/>
  </r>
  <r>
    <x v="279"/>
    <x v="5"/>
    <s v="네이버 브랜드검색"/>
    <x v="0"/>
    <x v="0"/>
    <x v="0"/>
    <m/>
    <m/>
    <n v="50000"/>
    <m/>
    <m/>
    <m/>
  </r>
  <r>
    <x v="280"/>
    <x v="6"/>
    <s v="네이버 브랜드검색"/>
    <x v="0"/>
    <x v="0"/>
    <x v="0"/>
    <m/>
    <m/>
    <n v="50000"/>
    <m/>
    <m/>
    <m/>
  </r>
  <r>
    <x v="281"/>
    <x v="3"/>
    <s v="네이버 브랜드검색"/>
    <x v="0"/>
    <x v="0"/>
    <x v="0"/>
    <m/>
    <m/>
    <n v="50000"/>
    <m/>
    <m/>
    <m/>
  </r>
  <r>
    <x v="282"/>
    <x v="4"/>
    <s v="네이버 브랜드검색"/>
    <x v="0"/>
    <x v="0"/>
    <x v="0"/>
    <m/>
    <m/>
    <n v="50000"/>
    <m/>
    <m/>
    <m/>
  </r>
  <r>
    <x v="283"/>
    <x v="1"/>
    <s v="네이버 브랜드검색"/>
    <x v="0"/>
    <x v="0"/>
    <x v="0"/>
    <m/>
    <m/>
    <n v="50000"/>
    <m/>
    <m/>
    <m/>
  </r>
  <r>
    <x v="284"/>
    <x v="0"/>
    <s v="네이버 브랜드검색"/>
    <x v="0"/>
    <x v="0"/>
    <x v="0"/>
    <m/>
    <m/>
    <n v="50000"/>
    <m/>
    <m/>
    <m/>
  </r>
  <r>
    <x v="285"/>
    <x v="2"/>
    <s v="네이버 브랜드검색"/>
    <x v="0"/>
    <x v="0"/>
    <x v="0"/>
    <m/>
    <m/>
    <n v="50000"/>
    <m/>
    <m/>
    <m/>
  </r>
  <r>
    <x v="286"/>
    <x v="5"/>
    <s v="네이버 브랜드검색"/>
    <x v="0"/>
    <x v="0"/>
    <x v="0"/>
    <m/>
    <m/>
    <n v="50000"/>
    <m/>
    <m/>
    <m/>
  </r>
  <r>
    <x v="287"/>
    <x v="6"/>
    <s v="네이버 브랜드검색"/>
    <x v="0"/>
    <x v="0"/>
    <x v="0"/>
    <m/>
    <m/>
    <n v="50000"/>
    <m/>
    <m/>
    <m/>
  </r>
  <r>
    <x v="288"/>
    <x v="3"/>
    <s v="네이버 브랜드검색"/>
    <x v="0"/>
    <x v="0"/>
    <x v="0"/>
    <m/>
    <m/>
    <n v="50000"/>
    <m/>
    <m/>
    <m/>
  </r>
  <r>
    <x v="289"/>
    <x v="4"/>
    <s v="네이버 브랜드검색"/>
    <x v="0"/>
    <x v="0"/>
    <x v="0"/>
    <m/>
    <m/>
    <n v="50000"/>
    <m/>
    <m/>
    <m/>
  </r>
  <r>
    <x v="290"/>
    <x v="1"/>
    <s v="네이버 브랜드검색"/>
    <x v="0"/>
    <x v="0"/>
    <x v="0"/>
    <m/>
    <m/>
    <n v="50000"/>
    <m/>
    <m/>
    <m/>
  </r>
  <r>
    <x v="291"/>
    <x v="0"/>
    <s v="네이버 브랜드검색"/>
    <x v="0"/>
    <x v="0"/>
    <x v="0"/>
    <m/>
    <m/>
    <n v="50000"/>
    <m/>
    <m/>
    <m/>
  </r>
  <r>
    <x v="292"/>
    <x v="2"/>
    <s v="네이버 브랜드검색"/>
    <x v="0"/>
    <x v="0"/>
    <x v="0"/>
    <m/>
    <m/>
    <n v="50000"/>
    <m/>
    <m/>
    <m/>
  </r>
  <r>
    <x v="293"/>
    <x v="5"/>
    <s v="네이버 브랜드검색"/>
    <x v="0"/>
    <x v="0"/>
    <x v="0"/>
    <m/>
    <m/>
    <n v="50000"/>
    <m/>
    <m/>
    <m/>
  </r>
  <r>
    <x v="294"/>
    <x v="6"/>
    <s v="네이버 브랜드검색"/>
    <x v="0"/>
    <x v="0"/>
    <x v="0"/>
    <m/>
    <m/>
    <n v="50000"/>
    <m/>
    <m/>
    <m/>
  </r>
  <r>
    <x v="295"/>
    <x v="3"/>
    <s v="네이버 브랜드검색"/>
    <x v="0"/>
    <x v="0"/>
    <x v="0"/>
    <m/>
    <m/>
    <n v="50000"/>
    <m/>
    <m/>
    <m/>
  </r>
  <r>
    <x v="246"/>
    <x v="3"/>
    <s v="페이스북/인스타그램"/>
    <x v="0"/>
    <x v="0"/>
    <x v="0"/>
    <m/>
    <m/>
    <n v="906693"/>
    <m/>
    <m/>
    <m/>
  </r>
  <r>
    <x v="247"/>
    <x v="4"/>
    <s v="페이스북/인스타그램"/>
    <x v="0"/>
    <x v="0"/>
    <x v="0"/>
    <m/>
    <m/>
    <n v="913859"/>
    <m/>
    <m/>
    <m/>
  </r>
  <r>
    <x v="248"/>
    <x v="1"/>
    <s v="페이스북/인스타그램"/>
    <x v="0"/>
    <x v="0"/>
    <x v="0"/>
    <m/>
    <m/>
    <n v="925087"/>
    <m/>
    <m/>
    <m/>
  </r>
  <r>
    <x v="249"/>
    <x v="0"/>
    <s v="페이스북/인스타그램"/>
    <x v="0"/>
    <x v="0"/>
    <x v="0"/>
    <m/>
    <m/>
    <n v="918197"/>
    <m/>
    <m/>
    <m/>
  </r>
  <r>
    <x v="250"/>
    <x v="2"/>
    <s v="페이스북/인스타그램"/>
    <x v="0"/>
    <x v="0"/>
    <x v="0"/>
    <m/>
    <m/>
    <n v="867829"/>
    <m/>
    <m/>
    <m/>
  </r>
  <r>
    <x v="251"/>
    <x v="5"/>
    <s v="페이스북/인스타그램"/>
    <x v="0"/>
    <x v="0"/>
    <x v="0"/>
    <m/>
    <m/>
    <n v="1045713"/>
    <m/>
    <m/>
    <m/>
  </r>
  <r>
    <x v="252"/>
    <x v="6"/>
    <s v="페이스북/인스타그램"/>
    <x v="0"/>
    <x v="0"/>
    <x v="0"/>
    <m/>
    <m/>
    <n v="931396"/>
    <m/>
    <m/>
    <m/>
  </r>
  <r>
    <x v="253"/>
    <x v="3"/>
    <s v="페이스북/인스타그램"/>
    <x v="0"/>
    <x v="0"/>
    <x v="0"/>
    <m/>
    <m/>
    <n v="908951"/>
    <m/>
    <m/>
    <m/>
  </r>
  <r>
    <x v="254"/>
    <x v="4"/>
    <s v="페이스북/인스타그램"/>
    <x v="0"/>
    <x v="0"/>
    <x v="0"/>
    <m/>
    <m/>
    <n v="929852"/>
    <m/>
    <m/>
    <m/>
  </r>
  <r>
    <x v="255"/>
    <x v="1"/>
    <s v="페이스북/인스타그램"/>
    <x v="0"/>
    <x v="0"/>
    <x v="0"/>
    <m/>
    <m/>
    <n v="950064"/>
    <m/>
    <m/>
    <m/>
  </r>
  <r>
    <x v="256"/>
    <x v="0"/>
    <s v="페이스북/인스타그램"/>
    <x v="0"/>
    <x v="0"/>
    <x v="0"/>
    <m/>
    <m/>
    <n v="1046113"/>
    <m/>
    <m/>
    <m/>
  </r>
  <r>
    <x v="257"/>
    <x v="2"/>
    <s v="페이스북/인스타그램"/>
    <x v="0"/>
    <x v="0"/>
    <x v="0"/>
    <m/>
    <m/>
    <n v="1103296"/>
    <m/>
    <m/>
    <m/>
  </r>
  <r>
    <x v="258"/>
    <x v="5"/>
    <s v="페이스북/인스타그램"/>
    <x v="0"/>
    <x v="0"/>
    <x v="0"/>
    <m/>
    <m/>
    <n v="1055474"/>
    <m/>
    <m/>
    <m/>
  </r>
  <r>
    <x v="259"/>
    <x v="6"/>
    <s v="페이스북/인스타그램"/>
    <x v="0"/>
    <x v="0"/>
    <x v="0"/>
    <m/>
    <m/>
    <n v="980815"/>
    <m/>
    <m/>
    <m/>
  </r>
  <r>
    <x v="260"/>
    <x v="3"/>
    <s v="페이스북/인스타그램"/>
    <x v="0"/>
    <x v="0"/>
    <x v="0"/>
    <m/>
    <m/>
    <n v="944873"/>
    <m/>
    <m/>
    <m/>
  </r>
  <r>
    <x v="261"/>
    <x v="4"/>
    <s v="페이스북/인스타그램"/>
    <x v="0"/>
    <x v="0"/>
    <x v="0"/>
    <m/>
    <m/>
    <n v="975856"/>
    <m/>
    <m/>
    <m/>
  </r>
  <r>
    <x v="262"/>
    <x v="1"/>
    <s v="페이스북/인스타그램"/>
    <x v="0"/>
    <x v="0"/>
    <x v="0"/>
    <m/>
    <m/>
    <n v="1013497"/>
    <m/>
    <m/>
    <m/>
  </r>
  <r>
    <x v="263"/>
    <x v="0"/>
    <s v="페이스북/인스타그램"/>
    <x v="0"/>
    <x v="0"/>
    <x v="0"/>
    <m/>
    <m/>
    <n v="1194806"/>
    <m/>
    <m/>
    <m/>
  </r>
  <r>
    <x v="264"/>
    <x v="2"/>
    <s v="페이스북/인스타그램"/>
    <x v="0"/>
    <x v="0"/>
    <x v="0"/>
    <m/>
    <m/>
    <n v="1093008"/>
    <m/>
    <m/>
    <m/>
  </r>
  <r>
    <x v="265"/>
    <x v="5"/>
    <s v="페이스북/인스타그램"/>
    <x v="0"/>
    <x v="0"/>
    <x v="0"/>
    <m/>
    <m/>
    <n v="997917"/>
    <m/>
    <m/>
    <m/>
  </r>
  <r>
    <x v="266"/>
    <x v="6"/>
    <s v="페이스북/인스타그램"/>
    <x v="0"/>
    <x v="0"/>
    <x v="0"/>
    <m/>
    <m/>
    <n v="981630"/>
    <m/>
    <m/>
    <m/>
  </r>
  <r>
    <x v="267"/>
    <x v="3"/>
    <s v="페이스북/인스타그램"/>
    <x v="0"/>
    <x v="0"/>
    <x v="0"/>
    <m/>
    <m/>
    <n v="958828"/>
    <m/>
    <m/>
    <m/>
  </r>
  <r>
    <x v="268"/>
    <x v="4"/>
    <s v="페이스북/인스타그램"/>
    <x v="0"/>
    <x v="0"/>
    <x v="0"/>
    <m/>
    <m/>
    <n v="984741"/>
    <m/>
    <m/>
    <m/>
  </r>
  <r>
    <x v="269"/>
    <x v="1"/>
    <s v="페이스북/인스타그램"/>
    <x v="0"/>
    <x v="0"/>
    <x v="0"/>
    <m/>
    <m/>
    <n v="957482"/>
    <m/>
    <m/>
    <m/>
  </r>
  <r>
    <x v="270"/>
    <x v="0"/>
    <s v="페이스북/인스타그램"/>
    <x v="0"/>
    <x v="0"/>
    <x v="0"/>
    <m/>
    <m/>
    <n v="955821"/>
    <m/>
    <m/>
    <m/>
  </r>
  <r>
    <x v="271"/>
    <x v="2"/>
    <s v="페이스북/인스타그램"/>
    <x v="0"/>
    <x v="0"/>
    <x v="0"/>
    <m/>
    <m/>
    <n v="971434"/>
    <m/>
    <m/>
    <m/>
  </r>
  <r>
    <x v="272"/>
    <x v="5"/>
    <s v="페이스북/인스타그램"/>
    <x v="0"/>
    <x v="0"/>
    <x v="0"/>
    <m/>
    <m/>
    <n v="1050035"/>
    <m/>
    <m/>
    <m/>
  </r>
  <r>
    <x v="273"/>
    <x v="6"/>
    <s v="페이스북/인스타그램"/>
    <x v="0"/>
    <x v="0"/>
    <x v="0"/>
    <m/>
    <m/>
    <n v="983009"/>
    <m/>
    <m/>
    <m/>
  </r>
  <r>
    <x v="274"/>
    <x v="3"/>
    <s v="페이스북/인스타그램"/>
    <x v="0"/>
    <x v="0"/>
    <x v="0"/>
    <m/>
    <m/>
    <n v="864619"/>
    <m/>
    <m/>
    <m/>
  </r>
  <r>
    <x v="275"/>
    <x v="4"/>
    <s v="페이스북/인스타그램"/>
    <x v="0"/>
    <x v="0"/>
    <x v="0"/>
    <m/>
    <m/>
    <n v="589284"/>
    <m/>
    <m/>
    <m/>
  </r>
  <r>
    <x v="276"/>
    <x v="1"/>
    <s v="페이스북/인스타그램"/>
    <x v="0"/>
    <x v="0"/>
    <x v="0"/>
    <m/>
    <m/>
    <n v="475294"/>
    <m/>
    <m/>
    <m/>
  </r>
  <r>
    <x v="277"/>
    <x v="0"/>
    <s v="페이스북/인스타그램"/>
    <x v="0"/>
    <x v="0"/>
    <x v="0"/>
    <m/>
    <m/>
    <n v="460614"/>
    <m/>
    <m/>
    <m/>
  </r>
  <r>
    <x v="278"/>
    <x v="2"/>
    <s v="페이스북/인스타그램"/>
    <x v="0"/>
    <x v="0"/>
    <x v="0"/>
    <m/>
    <m/>
    <n v="407525"/>
    <m/>
    <m/>
    <m/>
  </r>
  <r>
    <x v="279"/>
    <x v="5"/>
    <s v="페이스북/인스타그램"/>
    <x v="0"/>
    <x v="0"/>
    <x v="0"/>
    <m/>
    <m/>
    <n v="297970"/>
    <m/>
    <m/>
    <m/>
  </r>
  <r>
    <x v="280"/>
    <x v="6"/>
    <s v="페이스북/인스타그램"/>
    <x v="0"/>
    <x v="0"/>
    <x v="0"/>
    <m/>
    <m/>
    <n v="442737"/>
    <m/>
    <m/>
    <m/>
  </r>
  <r>
    <x v="281"/>
    <x v="3"/>
    <s v="페이스북/인스타그램"/>
    <x v="0"/>
    <x v="0"/>
    <x v="0"/>
    <m/>
    <m/>
    <n v="507581"/>
    <m/>
    <m/>
    <m/>
  </r>
  <r>
    <x v="282"/>
    <x v="4"/>
    <s v="페이스북/인스타그램"/>
    <x v="0"/>
    <x v="0"/>
    <x v="0"/>
    <m/>
    <m/>
    <n v="493234"/>
    <m/>
    <m/>
    <m/>
  </r>
  <r>
    <x v="283"/>
    <x v="1"/>
    <s v="페이스북/인스타그램"/>
    <x v="0"/>
    <x v="0"/>
    <x v="0"/>
    <m/>
    <m/>
    <n v="410599"/>
    <m/>
    <m/>
    <m/>
  </r>
  <r>
    <x v="284"/>
    <x v="0"/>
    <s v="페이스북/인스타그램"/>
    <x v="0"/>
    <x v="0"/>
    <x v="0"/>
    <m/>
    <m/>
    <n v="432117"/>
    <m/>
    <m/>
    <m/>
  </r>
  <r>
    <x v="285"/>
    <x v="2"/>
    <s v="페이스북/인스타그램"/>
    <x v="0"/>
    <x v="0"/>
    <x v="0"/>
    <m/>
    <m/>
    <n v="475119"/>
    <m/>
    <m/>
    <m/>
  </r>
  <r>
    <x v="286"/>
    <x v="5"/>
    <s v="페이스북/인스타그램"/>
    <x v="0"/>
    <x v="0"/>
    <x v="0"/>
    <m/>
    <m/>
    <n v="336260"/>
    <m/>
    <m/>
    <m/>
  </r>
  <r>
    <x v="287"/>
    <x v="6"/>
    <s v="페이스북/인스타그램"/>
    <x v="0"/>
    <x v="0"/>
    <x v="0"/>
    <m/>
    <m/>
    <n v="683454"/>
    <m/>
    <m/>
    <m/>
  </r>
  <r>
    <x v="288"/>
    <x v="3"/>
    <s v="페이스북/인스타그램"/>
    <x v="0"/>
    <x v="0"/>
    <x v="0"/>
    <m/>
    <m/>
    <n v="748942"/>
    <m/>
    <m/>
    <m/>
  </r>
  <r>
    <x v="289"/>
    <x v="4"/>
    <s v="페이스북/인스타그램"/>
    <x v="0"/>
    <x v="0"/>
    <x v="0"/>
    <m/>
    <m/>
    <n v="1193212"/>
    <m/>
    <m/>
    <m/>
  </r>
  <r>
    <x v="290"/>
    <x v="1"/>
    <s v="페이스북/인스타그램"/>
    <x v="0"/>
    <x v="0"/>
    <x v="0"/>
    <m/>
    <m/>
    <n v="907765"/>
    <m/>
    <m/>
    <m/>
  </r>
  <r>
    <x v="291"/>
    <x v="0"/>
    <s v="페이스북/인스타그램"/>
    <x v="0"/>
    <x v="0"/>
    <x v="0"/>
    <m/>
    <m/>
    <n v="677537"/>
    <m/>
    <m/>
    <m/>
  </r>
  <r>
    <x v="292"/>
    <x v="2"/>
    <s v="페이스북/인스타그램"/>
    <x v="0"/>
    <x v="0"/>
    <x v="0"/>
    <m/>
    <m/>
    <n v="505633"/>
    <m/>
    <m/>
    <m/>
  </r>
  <r>
    <x v="293"/>
    <x v="5"/>
    <s v="페이스북/인스타그램"/>
    <x v="0"/>
    <x v="0"/>
    <x v="0"/>
    <m/>
    <m/>
    <n v="366610"/>
    <m/>
    <m/>
    <m/>
  </r>
  <r>
    <x v="294"/>
    <x v="6"/>
    <s v="페이스북/인스타그램"/>
    <x v="0"/>
    <x v="0"/>
    <x v="0"/>
    <m/>
    <m/>
    <n v="499987"/>
    <m/>
    <m/>
    <m/>
  </r>
  <r>
    <x v="295"/>
    <x v="3"/>
    <s v="페이스북/인스타그램"/>
    <x v="0"/>
    <x v="0"/>
    <x v="0"/>
    <m/>
    <m/>
    <n v="344181"/>
    <m/>
    <m/>
    <m/>
  </r>
  <r>
    <x v="246"/>
    <x v="3"/>
    <s v="페이스북/인스타그램"/>
    <x v="6"/>
    <x v="0"/>
    <x v="0"/>
    <m/>
    <m/>
    <n v="230258"/>
    <m/>
    <m/>
    <m/>
  </r>
  <r>
    <x v="247"/>
    <x v="4"/>
    <s v="페이스북/인스타그램"/>
    <x v="6"/>
    <x v="0"/>
    <x v="0"/>
    <m/>
    <m/>
    <n v="306777"/>
    <m/>
    <m/>
    <m/>
  </r>
  <r>
    <x v="248"/>
    <x v="1"/>
    <s v="페이스북/인스타그램"/>
    <x v="6"/>
    <x v="0"/>
    <x v="0"/>
    <m/>
    <m/>
    <n v="349054"/>
    <m/>
    <m/>
    <m/>
  </r>
  <r>
    <x v="249"/>
    <x v="0"/>
    <s v="페이스북/인스타그램"/>
    <x v="6"/>
    <x v="0"/>
    <x v="0"/>
    <m/>
    <m/>
    <n v="347887"/>
    <m/>
    <m/>
    <m/>
  </r>
  <r>
    <x v="250"/>
    <x v="2"/>
    <s v="페이스북/인스타그램"/>
    <x v="6"/>
    <x v="0"/>
    <x v="0"/>
    <m/>
    <m/>
    <n v="288936"/>
    <m/>
    <m/>
    <m/>
  </r>
  <r>
    <x v="251"/>
    <x v="5"/>
    <s v="페이스북/인스타그램"/>
    <x v="6"/>
    <x v="0"/>
    <x v="0"/>
    <m/>
    <m/>
    <n v="255359"/>
    <m/>
    <m/>
    <m/>
  </r>
  <r>
    <x v="252"/>
    <x v="6"/>
    <s v="페이스북/인스타그램"/>
    <x v="6"/>
    <x v="0"/>
    <x v="0"/>
    <m/>
    <m/>
    <n v="251005"/>
    <m/>
    <m/>
    <m/>
  </r>
  <r>
    <x v="253"/>
    <x v="3"/>
    <s v="페이스북/인스타그램"/>
    <x v="6"/>
    <x v="0"/>
    <x v="0"/>
    <m/>
    <m/>
    <n v="202755"/>
    <m/>
    <m/>
    <m/>
  </r>
  <r>
    <x v="254"/>
    <x v="4"/>
    <s v="페이스북/인스타그램"/>
    <x v="6"/>
    <x v="0"/>
    <x v="0"/>
    <m/>
    <m/>
    <n v="191655"/>
    <m/>
    <m/>
    <m/>
  </r>
  <r>
    <x v="255"/>
    <x v="1"/>
    <s v="페이스북/인스타그램"/>
    <x v="6"/>
    <x v="0"/>
    <x v="0"/>
    <m/>
    <m/>
    <n v="189906"/>
    <m/>
    <m/>
    <m/>
  </r>
  <r>
    <x v="256"/>
    <x v="0"/>
    <s v="페이스북/인스타그램"/>
    <x v="6"/>
    <x v="0"/>
    <x v="0"/>
    <m/>
    <m/>
    <n v="194898"/>
    <m/>
    <m/>
    <m/>
  </r>
  <r>
    <x v="257"/>
    <x v="2"/>
    <s v="페이스북/인스타그램"/>
    <x v="6"/>
    <x v="0"/>
    <x v="0"/>
    <m/>
    <m/>
    <n v="197022"/>
    <m/>
    <m/>
    <m/>
  </r>
  <r>
    <x v="258"/>
    <x v="5"/>
    <s v="페이스북/인스타그램"/>
    <x v="6"/>
    <x v="0"/>
    <x v="0"/>
    <m/>
    <m/>
    <n v="210002"/>
    <m/>
    <m/>
    <m/>
  </r>
  <r>
    <x v="259"/>
    <x v="6"/>
    <s v="페이스북/인스타그램"/>
    <x v="6"/>
    <x v="0"/>
    <x v="0"/>
    <m/>
    <m/>
    <n v="200976"/>
    <m/>
    <m/>
    <m/>
  </r>
  <r>
    <x v="260"/>
    <x v="3"/>
    <s v="페이스북/인스타그램"/>
    <x v="6"/>
    <x v="0"/>
    <x v="0"/>
    <m/>
    <m/>
    <n v="191422"/>
    <m/>
    <m/>
    <m/>
  </r>
  <r>
    <x v="261"/>
    <x v="4"/>
    <s v="페이스북/인스타그램"/>
    <x v="6"/>
    <x v="0"/>
    <x v="0"/>
    <m/>
    <m/>
    <n v="211328"/>
    <m/>
    <m/>
    <m/>
  </r>
  <r>
    <x v="262"/>
    <x v="1"/>
    <s v="페이스북/인스타그램"/>
    <x v="6"/>
    <x v="0"/>
    <x v="0"/>
    <m/>
    <m/>
    <n v="250306"/>
    <m/>
    <m/>
    <m/>
  </r>
  <r>
    <x v="263"/>
    <x v="0"/>
    <s v="페이스북/인스타그램"/>
    <x v="6"/>
    <x v="0"/>
    <x v="0"/>
    <m/>
    <m/>
    <n v="808409"/>
    <m/>
    <m/>
    <m/>
  </r>
  <r>
    <x v="264"/>
    <x v="2"/>
    <s v="페이스북/인스타그램"/>
    <x v="6"/>
    <x v="0"/>
    <x v="0"/>
    <m/>
    <m/>
    <n v="715304"/>
    <m/>
    <m/>
    <m/>
  </r>
  <r>
    <x v="265"/>
    <x v="5"/>
    <s v="페이스북/인스타그램"/>
    <x v="6"/>
    <x v="0"/>
    <x v="0"/>
    <m/>
    <m/>
    <n v="102806"/>
    <m/>
    <m/>
    <m/>
  </r>
  <r>
    <x v="267"/>
    <x v="3"/>
    <s v="페이스북/인스타그램"/>
    <x v="6"/>
    <x v="0"/>
    <x v="0"/>
    <m/>
    <m/>
    <n v="37887"/>
    <m/>
    <m/>
    <m/>
  </r>
  <r>
    <x v="268"/>
    <x v="4"/>
    <s v="페이스북/인스타그램"/>
    <x v="6"/>
    <x v="0"/>
    <x v="0"/>
    <m/>
    <m/>
    <n v="108574"/>
    <m/>
    <m/>
    <m/>
  </r>
  <r>
    <x v="269"/>
    <x v="1"/>
    <s v="페이스북/인스타그램"/>
    <x v="6"/>
    <x v="0"/>
    <x v="0"/>
    <m/>
    <m/>
    <n v="22905"/>
    <m/>
    <m/>
    <m/>
  </r>
  <r>
    <x v="270"/>
    <x v="0"/>
    <s v="페이스북/인스타그램"/>
    <x v="6"/>
    <x v="0"/>
    <x v="0"/>
    <m/>
    <m/>
    <n v="240418"/>
    <m/>
    <m/>
    <m/>
  </r>
  <r>
    <x v="271"/>
    <x v="2"/>
    <s v="페이스북/인스타그램"/>
    <x v="6"/>
    <x v="0"/>
    <x v="0"/>
    <m/>
    <m/>
    <n v="564316"/>
    <m/>
    <m/>
    <m/>
  </r>
  <r>
    <x v="272"/>
    <x v="5"/>
    <s v="페이스북/인스타그램"/>
    <x v="6"/>
    <x v="0"/>
    <x v="0"/>
    <m/>
    <m/>
    <n v="434729"/>
    <m/>
    <m/>
    <m/>
  </r>
  <r>
    <x v="273"/>
    <x v="6"/>
    <s v="페이스북/인스타그램"/>
    <x v="6"/>
    <x v="0"/>
    <x v="0"/>
    <m/>
    <m/>
    <n v="263331"/>
    <m/>
    <m/>
    <m/>
  </r>
  <r>
    <x v="274"/>
    <x v="3"/>
    <s v="페이스북/인스타그램"/>
    <x v="6"/>
    <x v="0"/>
    <x v="0"/>
    <m/>
    <m/>
    <n v="426827"/>
    <m/>
    <m/>
    <m/>
  </r>
  <r>
    <x v="275"/>
    <x v="4"/>
    <s v="페이스북/인스타그램"/>
    <x v="6"/>
    <x v="0"/>
    <x v="0"/>
    <m/>
    <m/>
    <n v="1013264"/>
    <m/>
    <m/>
    <m/>
  </r>
  <r>
    <x v="276"/>
    <x v="1"/>
    <s v="페이스북/인스타그램"/>
    <x v="6"/>
    <x v="0"/>
    <x v="0"/>
    <m/>
    <m/>
    <n v="537522"/>
    <m/>
    <m/>
    <m/>
  </r>
  <r>
    <x v="277"/>
    <x v="0"/>
    <s v="페이스북/인스타그램"/>
    <x v="6"/>
    <x v="0"/>
    <x v="0"/>
    <m/>
    <m/>
    <n v="234502"/>
    <m/>
    <m/>
    <m/>
  </r>
  <r>
    <x v="278"/>
    <x v="2"/>
    <s v="페이스북/인스타그램"/>
    <x v="6"/>
    <x v="0"/>
    <x v="0"/>
    <m/>
    <m/>
    <n v="142802"/>
    <m/>
    <m/>
    <m/>
  </r>
  <r>
    <x v="280"/>
    <x v="6"/>
    <s v="페이스북/인스타그램"/>
    <x v="6"/>
    <x v="0"/>
    <x v="0"/>
    <m/>
    <m/>
    <n v="198885"/>
    <m/>
    <m/>
    <m/>
  </r>
  <r>
    <x v="281"/>
    <x v="3"/>
    <s v="페이스북/인스타그램"/>
    <x v="6"/>
    <x v="0"/>
    <x v="0"/>
    <m/>
    <m/>
    <n v="346014"/>
    <m/>
    <m/>
    <m/>
  </r>
  <r>
    <x v="282"/>
    <x v="4"/>
    <s v="페이스북/인스타그램"/>
    <x v="6"/>
    <x v="0"/>
    <x v="0"/>
    <m/>
    <m/>
    <n v="400190"/>
    <m/>
    <m/>
    <m/>
  </r>
  <r>
    <x v="283"/>
    <x v="1"/>
    <s v="페이스북/인스타그램"/>
    <x v="6"/>
    <x v="0"/>
    <x v="0"/>
    <m/>
    <m/>
    <n v="224787"/>
    <m/>
    <m/>
    <m/>
  </r>
  <r>
    <x v="284"/>
    <x v="0"/>
    <s v="페이스북/인스타그램"/>
    <x v="6"/>
    <x v="0"/>
    <x v="0"/>
    <m/>
    <m/>
    <n v="68869"/>
    <m/>
    <m/>
    <m/>
  </r>
  <r>
    <x v="287"/>
    <x v="6"/>
    <s v="페이스북/인스타그램"/>
    <x v="6"/>
    <x v="0"/>
    <x v="0"/>
    <m/>
    <m/>
    <n v="196749"/>
    <m/>
    <m/>
    <m/>
  </r>
  <r>
    <x v="288"/>
    <x v="3"/>
    <s v="페이스북/인스타그램"/>
    <x v="6"/>
    <x v="0"/>
    <x v="0"/>
    <m/>
    <m/>
    <n v="623302"/>
    <m/>
    <m/>
    <m/>
  </r>
  <r>
    <x v="289"/>
    <x v="4"/>
    <s v="페이스북/인스타그램"/>
    <x v="6"/>
    <x v="0"/>
    <x v="0"/>
    <m/>
    <m/>
    <n v="321690"/>
    <m/>
    <m/>
    <m/>
  </r>
  <r>
    <x v="290"/>
    <x v="1"/>
    <s v="페이스북/인스타그램"/>
    <x v="6"/>
    <x v="0"/>
    <x v="0"/>
    <m/>
    <m/>
    <n v="7062"/>
    <m/>
    <m/>
    <m/>
  </r>
  <r>
    <x v="283"/>
    <x v="1"/>
    <s v="네이버 GFA"/>
    <x v="6"/>
    <x v="0"/>
    <x v="0"/>
    <m/>
    <m/>
    <n v="14084.545454545454"/>
    <m/>
    <m/>
    <m/>
  </r>
  <r>
    <x v="284"/>
    <x v="0"/>
    <s v="네이버 GFA"/>
    <x v="6"/>
    <x v="0"/>
    <x v="0"/>
    <m/>
    <m/>
    <n v="104525.45454545454"/>
    <m/>
    <m/>
    <m/>
  </r>
  <r>
    <x v="285"/>
    <x v="2"/>
    <s v="네이버 GFA"/>
    <x v="6"/>
    <x v="0"/>
    <x v="0"/>
    <m/>
    <m/>
    <n v="116573.63636363635"/>
    <m/>
    <m/>
    <m/>
  </r>
  <r>
    <x v="286"/>
    <x v="5"/>
    <s v="네이버 GFA"/>
    <x v="6"/>
    <x v="0"/>
    <x v="0"/>
    <m/>
    <m/>
    <n v="82024.545454545441"/>
    <m/>
    <m/>
    <m/>
  </r>
  <r>
    <x v="287"/>
    <x v="6"/>
    <s v="네이버 GFA"/>
    <x v="6"/>
    <x v="0"/>
    <x v="0"/>
    <m/>
    <m/>
    <n v="62659.090909090904"/>
    <m/>
    <m/>
    <m/>
  </r>
  <r>
    <x v="288"/>
    <x v="3"/>
    <s v="네이버 GFA"/>
    <x v="6"/>
    <x v="0"/>
    <x v="0"/>
    <m/>
    <m/>
    <n v="220084.54545454544"/>
    <m/>
    <m/>
    <m/>
  </r>
  <r>
    <x v="289"/>
    <x v="4"/>
    <s v="네이버 GFA"/>
    <x v="6"/>
    <x v="0"/>
    <x v="0"/>
    <m/>
    <m/>
    <n v="261468.18181818179"/>
    <m/>
    <m/>
    <m/>
  </r>
  <r>
    <x v="290"/>
    <x v="1"/>
    <s v="네이버 GFA"/>
    <x v="6"/>
    <x v="0"/>
    <x v="0"/>
    <m/>
    <m/>
    <n v="216820.90909090906"/>
    <m/>
    <m/>
    <m/>
  </r>
  <r>
    <x v="291"/>
    <x v="0"/>
    <s v="네이버 GFA"/>
    <x v="6"/>
    <x v="0"/>
    <x v="0"/>
    <m/>
    <m/>
    <n v="206909.99999999997"/>
    <m/>
    <m/>
    <m/>
  </r>
  <r>
    <x v="292"/>
    <x v="2"/>
    <s v="네이버 GFA"/>
    <x v="6"/>
    <x v="0"/>
    <x v="0"/>
    <m/>
    <m/>
    <n v="198557.27272727271"/>
    <m/>
    <m/>
    <m/>
  </r>
  <r>
    <x v="293"/>
    <x v="5"/>
    <s v="네이버 GFA"/>
    <x v="6"/>
    <x v="0"/>
    <x v="0"/>
    <m/>
    <m/>
    <n v="76952.727272727265"/>
    <m/>
    <m/>
    <m/>
  </r>
  <r>
    <x v="294"/>
    <x v="6"/>
    <s v="네이버 GFA"/>
    <x v="6"/>
    <x v="0"/>
    <x v="0"/>
    <m/>
    <m/>
    <n v="81342.727272727265"/>
    <m/>
    <m/>
    <m/>
  </r>
  <r>
    <x v="295"/>
    <x v="3"/>
    <s v="네이버 GFA"/>
    <x v="6"/>
    <x v="0"/>
    <x v="0"/>
    <m/>
    <m/>
    <n v="188838.18181818179"/>
    <m/>
    <m/>
    <m/>
  </r>
  <r>
    <x v="283"/>
    <x v="1"/>
    <s v="네이버 GFA"/>
    <x v="0"/>
    <x v="0"/>
    <x v="0"/>
    <m/>
    <m/>
    <n v="86108.181818181809"/>
    <m/>
    <m/>
    <m/>
  </r>
  <r>
    <x v="288"/>
    <x v="3"/>
    <s v="네이버 GFA"/>
    <x v="0"/>
    <x v="0"/>
    <x v="0"/>
    <m/>
    <m/>
    <n v="259598.18181818179"/>
    <m/>
    <m/>
    <m/>
  </r>
  <r>
    <x v="289"/>
    <x v="4"/>
    <s v="네이버 GFA"/>
    <x v="0"/>
    <x v="0"/>
    <x v="0"/>
    <m/>
    <m/>
    <n v="691918.18181818177"/>
    <m/>
    <m/>
    <m/>
  </r>
  <r>
    <x v="290"/>
    <x v="1"/>
    <s v="네이버 GFA"/>
    <x v="0"/>
    <x v="0"/>
    <x v="0"/>
    <m/>
    <m/>
    <n v="420592.72727272724"/>
    <m/>
    <m/>
    <m/>
  </r>
  <r>
    <x v="291"/>
    <x v="0"/>
    <s v="네이버 GFA"/>
    <x v="0"/>
    <x v="0"/>
    <x v="0"/>
    <m/>
    <m/>
    <n v="447038.18181818177"/>
    <m/>
    <m/>
    <m/>
  </r>
  <r>
    <x v="292"/>
    <x v="2"/>
    <s v="네이버 GFA"/>
    <x v="0"/>
    <x v="0"/>
    <x v="0"/>
    <m/>
    <m/>
    <n v="270964.54545454541"/>
    <m/>
    <m/>
    <m/>
  </r>
  <r>
    <x v="293"/>
    <x v="5"/>
    <s v="네이버 GFA"/>
    <x v="0"/>
    <x v="0"/>
    <x v="0"/>
    <m/>
    <m/>
    <n v="35880"/>
    <m/>
    <m/>
    <m/>
  </r>
  <r>
    <x v="294"/>
    <x v="6"/>
    <s v="네이버 GFA"/>
    <x v="0"/>
    <x v="0"/>
    <x v="0"/>
    <m/>
    <m/>
    <n v="36828.181818181816"/>
    <m/>
    <m/>
    <m/>
  </r>
  <r>
    <x v="295"/>
    <x v="3"/>
    <s v="네이버 GFA"/>
    <x v="0"/>
    <x v="0"/>
    <x v="0"/>
    <m/>
    <m/>
    <n v="493568.18181818177"/>
    <m/>
    <m/>
    <m/>
  </r>
  <r>
    <x v="246"/>
    <x v="3"/>
    <s v="카카오광고"/>
    <x v="0"/>
    <x v="0"/>
    <x v="0"/>
    <m/>
    <m/>
    <n v="14499.999999999998"/>
    <m/>
    <m/>
    <m/>
  </r>
  <r>
    <x v="247"/>
    <x v="4"/>
    <s v="카카오광고"/>
    <x v="0"/>
    <x v="0"/>
    <x v="0"/>
    <m/>
    <m/>
    <n v="13729.999999999998"/>
    <m/>
    <m/>
    <m/>
  </r>
  <r>
    <x v="248"/>
    <x v="1"/>
    <s v="카카오광고"/>
    <x v="0"/>
    <x v="0"/>
    <x v="0"/>
    <m/>
    <m/>
    <n v="13749.999999999998"/>
    <m/>
    <m/>
    <m/>
  </r>
  <r>
    <x v="249"/>
    <x v="0"/>
    <s v="카카오광고"/>
    <x v="0"/>
    <x v="0"/>
    <x v="0"/>
    <m/>
    <m/>
    <n v="13789.999999999998"/>
    <m/>
    <m/>
    <m/>
  </r>
  <r>
    <x v="250"/>
    <x v="2"/>
    <s v="카카오광고"/>
    <x v="0"/>
    <x v="0"/>
    <x v="0"/>
    <m/>
    <m/>
    <n v="14149.999999999998"/>
    <m/>
    <m/>
    <m/>
  </r>
  <r>
    <x v="251"/>
    <x v="5"/>
    <s v="카카오광고"/>
    <x v="0"/>
    <x v="0"/>
    <x v="0"/>
    <m/>
    <m/>
    <n v="13989.999999999998"/>
    <m/>
    <m/>
    <m/>
  </r>
  <r>
    <x v="252"/>
    <x v="6"/>
    <s v="카카오광고"/>
    <x v="0"/>
    <x v="0"/>
    <x v="0"/>
    <m/>
    <m/>
    <n v="11230"/>
    <m/>
    <m/>
    <m/>
  </r>
  <r>
    <x v="253"/>
    <x v="3"/>
    <s v="카카오광고"/>
    <x v="0"/>
    <x v="0"/>
    <x v="0"/>
    <m/>
    <m/>
    <n v="10020"/>
    <m/>
    <m/>
    <m/>
  </r>
  <r>
    <x v="254"/>
    <x v="4"/>
    <s v="카카오광고"/>
    <x v="0"/>
    <x v="0"/>
    <x v="0"/>
    <m/>
    <m/>
    <n v="14439.999999999998"/>
    <m/>
    <m/>
    <m/>
  </r>
  <r>
    <x v="255"/>
    <x v="1"/>
    <s v="카카오광고"/>
    <x v="0"/>
    <x v="0"/>
    <x v="0"/>
    <m/>
    <m/>
    <n v="13039.999999999998"/>
    <m/>
    <m/>
    <m/>
  </r>
  <r>
    <x v="256"/>
    <x v="0"/>
    <s v="카카오광고"/>
    <x v="0"/>
    <x v="0"/>
    <x v="0"/>
    <m/>
    <m/>
    <n v="10450"/>
    <m/>
    <m/>
    <m/>
  </r>
  <r>
    <x v="257"/>
    <x v="2"/>
    <s v="카카오광고"/>
    <x v="0"/>
    <x v="0"/>
    <x v="0"/>
    <m/>
    <m/>
    <n v="9690"/>
    <m/>
    <m/>
    <m/>
  </r>
  <r>
    <x v="258"/>
    <x v="5"/>
    <s v="카카오광고"/>
    <x v="0"/>
    <x v="0"/>
    <x v="0"/>
    <m/>
    <m/>
    <n v="12319.999999999998"/>
    <m/>
    <m/>
    <m/>
  </r>
  <r>
    <x v="259"/>
    <x v="6"/>
    <s v="카카오광고"/>
    <x v="0"/>
    <x v="0"/>
    <x v="0"/>
    <m/>
    <m/>
    <n v="10090"/>
    <m/>
    <m/>
    <m/>
  </r>
  <r>
    <x v="260"/>
    <x v="3"/>
    <s v="카카오광고"/>
    <x v="0"/>
    <x v="0"/>
    <x v="0"/>
    <m/>
    <m/>
    <n v="11090"/>
    <m/>
    <m/>
    <m/>
  </r>
  <r>
    <x v="261"/>
    <x v="4"/>
    <s v="카카오광고"/>
    <x v="0"/>
    <x v="0"/>
    <x v="0"/>
    <m/>
    <m/>
    <n v="8360"/>
    <m/>
    <m/>
    <m/>
  </r>
  <r>
    <x v="262"/>
    <x v="1"/>
    <s v="카카오광고"/>
    <x v="0"/>
    <x v="0"/>
    <x v="0"/>
    <m/>
    <m/>
    <n v="7179.9999999999991"/>
    <m/>
    <m/>
    <m/>
  </r>
  <r>
    <x v="263"/>
    <x v="0"/>
    <s v="카카오광고"/>
    <x v="0"/>
    <x v="0"/>
    <x v="0"/>
    <m/>
    <m/>
    <n v="10070"/>
    <m/>
    <m/>
    <m/>
  </r>
  <r>
    <x v="264"/>
    <x v="2"/>
    <s v="카카오광고"/>
    <x v="0"/>
    <x v="0"/>
    <x v="0"/>
    <m/>
    <m/>
    <n v="4069.9999999999995"/>
    <m/>
    <m/>
    <m/>
  </r>
  <r>
    <x v="265"/>
    <x v="5"/>
    <s v="카카오광고"/>
    <x v="0"/>
    <x v="0"/>
    <x v="0"/>
    <m/>
    <m/>
    <n v="12049.999999999998"/>
    <m/>
    <m/>
    <m/>
  </r>
  <r>
    <x v="266"/>
    <x v="6"/>
    <s v="카카오광고"/>
    <x v="0"/>
    <x v="0"/>
    <x v="0"/>
    <m/>
    <m/>
    <n v="7429.9999999999991"/>
    <m/>
    <m/>
    <m/>
  </r>
  <r>
    <x v="267"/>
    <x v="3"/>
    <s v="카카오광고"/>
    <x v="0"/>
    <x v="0"/>
    <x v="0"/>
    <m/>
    <m/>
    <n v="8059.9999999999991"/>
    <m/>
    <m/>
    <m/>
  </r>
  <r>
    <x v="268"/>
    <x v="4"/>
    <s v="카카오광고"/>
    <x v="0"/>
    <x v="0"/>
    <x v="0"/>
    <m/>
    <m/>
    <n v="4180"/>
    <m/>
    <m/>
    <m/>
  </r>
  <r>
    <x v="269"/>
    <x v="1"/>
    <s v="카카오광고"/>
    <x v="0"/>
    <x v="0"/>
    <x v="0"/>
    <m/>
    <m/>
    <n v="9650"/>
    <m/>
    <m/>
    <m/>
  </r>
  <r>
    <x v="270"/>
    <x v="0"/>
    <s v="카카오광고"/>
    <x v="0"/>
    <x v="0"/>
    <x v="0"/>
    <m/>
    <m/>
    <n v="6129.9999999999991"/>
    <m/>
    <m/>
    <m/>
  </r>
  <r>
    <x v="271"/>
    <x v="2"/>
    <s v="카카오광고"/>
    <x v="0"/>
    <x v="0"/>
    <x v="0"/>
    <m/>
    <m/>
    <n v="6989.9999999999991"/>
    <m/>
    <m/>
    <m/>
  </r>
  <r>
    <x v="272"/>
    <x v="5"/>
    <s v="카카오광고"/>
    <x v="0"/>
    <x v="0"/>
    <x v="0"/>
    <m/>
    <m/>
    <n v="6389.9999999999991"/>
    <m/>
    <m/>
    <m/>
  </r>
  <r>
    <x v="273"/>
    <x v="6"/>
    <s v="카카오광고"/>
    <x v="0"/>
    <x v="0"/>
    <x v="0"/>
    <m/>
    <m/>
    <n v="9060"/>
    <m/>
    <m/>
    <m/>
  </r>
  <r>
    <x v="274"/>
    <x v="3"/>
    <s v="카카오광고"/>
    <x v="0"/>
    <x v="0"/>
    <x v="0"/>
    <m/>
    <m/>
    <n v="9640"/>
    <m/>
    <m/>
    <m/>
  </r>
  <r>
    <x v="275"/>
    <x v="4"/>
    <s v="카카오광고"/>
    <x v="0"/>
    <x v="0"/>
    <x v="0"/>
    <m/>
    <m/>
    <n v="9650"/>
    <m/>
    <m/>
    <m/>
  </r>
  <r>
    <x v="276"/>
    <x v="1"/>
    <s v="카카오광고"/>
    <x v="0"/>
    <x v="0"/>
    <x v="0"/>
    <m/>
    <m/>
    <n v="6369.9999999999991"/>
    <m/>
    <m/>
    <m/>
  </r>
  <r>
    <x v="277"/>
    <x v="0"/>
    <s v="카카오광고"/>
    <x v="0"/>
    <x v="0"/>
    <x v="0"/>
    <m/>
    <m/>
    <n v="8820"/>
    <m/>
    <m/>
    <m/>
  </r>
  <r>
    <x v="278"/>
    <x v="2"/>
    <s v="카카오광고"/>
    <x v="0"/>
    <x v="0"/>
    <x v="0"/>
    <m/>
    <m/>
    <n v="10530"/>
    <m/>
    <m/>
    <m/>
  </r>
  <r>
    <x v="279"/>
    <x v="5"/>
    <s v="카카오광고"/>
    <x v="0"/>
    <x v="0"/>
    <x v="0"/>
    <m/>
    <m/>
    <n v="6489.9999999999991"/>
    <m/>
    <m/>
    <m/>
  </r>
  <r>
    <x v="280"/>
    <x v="6"/>
    <s v="카카오광고"/>
    <x v="0"/>
    <x v="0"/>
    <x v="0"/>
    <m/>
    <m/>
    <n v="14999.999999999998"/>
    <m/>
    <m/>
    <m/>
  </r>
  <r>
    <x v="281"/>
    <x v="3"/>
    <s v="카카오광고"/>
    <x v="0"/>
    <x v="0"/>
    <x v="0"/>
    <m/>
    <m/>
    <n v="8690"/>
    <m/>
    <m/>
    <m/>
  </r>
  <r>
    <x v="282"/>
    <x v="4"/>
    <s v="카카오광고"/>
    <x v="0"/>
    <x v="0"/>
    <x v="0"/>
    <m/>
    <m/>
    <n v="4740"/>
    <m/>
    <m/>
    <m/>
  </r>
  <r>
    <x v="283"/>
    <x v="1"/>
    <s v="카카오광고"/>
    <x v="0"/>
    <x v="0"/>
    <x v="0"/>
    <m/>
    <m/>
    <n v="3779.9999999999995"/>
    <m/>
    <m/>
    <m/>
  </r>
  <r>
    <x v="284"/>
    <x v="0"/>
    <s v="카카오광고"/>
    <x v="0"/>
    <x v="0"/>
    <x v="0"/>
    <m/>
    <m/>
    <n v="4620"/>
    <m/>
    <m/>
    <m/>
  </r>
  <r>
    <x v="285"/>
    <x v="2"/>
    <s v="카카오광고"/>
    <x v="0"/>
    <x v="0"/>
    <x v="0"/>
    <m/>
    <m/>
    <n v="5929.9999999999991"/>
    <m/>
    <m/>
    <m/>
  </r>
  <r>
    <x v="286"/>
    <x v="5"/>
    <s v="카카오광고"/>
    <x v="0"/>
    <x v="0"/>
    <x v="0"/>
    <m/>
    <m/>
    <n v="5869.9999999999991"/>
    <m/>
    <m/>
    <m/>
  </r>
  <r>
    <x v="287"/>
    <x v="6"/>
    <s v="카카오광고"/>
    <x v="0"/>
    <x v="0"/>
    <x v="0"/>
    <m/>
    <m/>
    <n v="6559.9999999999991"/>
    <m/>
    <m/>
    <m/>
  </r>
  <r>
    <x v="288"/>
    <x v="3"/>
    <s v="카카오광고"/>
    <x v="0"/>
    <x v="0"/>
    <x v="0"/>
    <m/>
    <m/>
    <n v="12409.999999999998"/>
    <m/>
    <m/>
    <m/>
  </r>
  <r>
    <x v="289"/>
    <x v="4"/>
    <s v="카카오광고"/>
    <x v="0"/>
    <x v="0"/>
    <x v="0"/>
    <m/>
    <m/>
    <n v="11299.999999999998"/>
    <m/>
    <m/>
    <m/>
  </r>
  <r>
    <x v="290"/>
    <x v="1"/>
    <s v="카카오광고"/>
    <x v="0"/>
    <x v="0"/>
    <x v="0"/>
    <m/>
    <m/>
    <n v="10090"/>
    <m/>
    <m/>
    <m/>
  </r>
  <r>
    <x v="291"/>
    <x v="0"/>
    <s v="카카오광고"/>
    <x v="0"/>
    <x v="0"/>
    <x v="0"/>
    <m/>
    <m/>
    <n v="6449.9999999999991"/>
    <m/>
    <m/>
    <m/>
  </r>
  <r>
    <x v="292"/>
    <x v="2"/>
    <s v="카카오광고"/>
    <x v="0"/>
    <x v="0"/>
    <x v="0"/>
    <m/>
    <m/>
    <n v="13499.999999999998"/>
    <m/>
    <m/>
    <m/>
  </r>
  <r>
    <x v="293"/>
    <x v="5"/>
    <s v="카카오광고"/>
    <x v="0"/>
    <x v="0"/>
    <x v="0"/>
    <m/>
    <m/>
    <n v="13789.999999999998"/>
    <m/>
    <m/>
    <m/>
  </r>
  <r>
    <x v="294"/>
    <x v="6"/>
    <s v="카카오광고"/>
    <x v="0"/>
    <x v="0"/>
    <x v="0"/>
    <m/>
    <m/>
    <n v="7479.9999999999991"/>
    <m/>
    <m/>
    <m/>
  </r>
  <r>
    <x v="295"/>
    <x v="3"/>
    <s v="카카오광고"/>
    <x v="0"/>
    <x v="0"/>
    <x v="0"/>
    <m/>
    <m/>
    <n v="6879.9999999999991"/>
    <m/>
    <m/>
    <m/>
  </r>
  <r>
    <x v="284"/>
    <x v="0"/>
    <s v="카카오광고"/>
    <x v="6"/>
    <x v="0"/>
    <x v="0"/>
    <m/>
    <m/>
    <n v="20520"/>
    <m/>
    <m/>
    <m/>
  </r>
  <r>
    <x v="285"/>
    <x v="2"/>
    <s v="카카오광고"/>
    <x v="6"/>
    <x v="0"/>
    <x v="0"/>
    <m/>
    <m/>
    <n v="58539.999999999993"/>
    <m/>
    <m/>
    <m/>
  </r>
  <r>
    <x v="288"/>
    <x v="3"/>
    <s v="카카오광고"/>
    <x v="6"/>
    <x v="0"/>
    <x v="0"/>
    <m/>
    <m/>
    <n v="183589.99999999997"/>
    <m/>
    <m/>
    <m/>
  </r>
  <r>
    <x v="289"/>
    <x v="4"/>
    <s v="카카오광고"/>
    <x v="6"/>
    <x v="0"/>
    <x v="0"/>
    <m/>
    <m/>
    <n v="136720"/>
    <m/>
    <m/>
    <m/>
  </r>
  <r>
    <x v="290"/>
    <x v="1"/>
    <s v="카카오광고"/>
    <x v="6"/>
    <x v="0"/>
    <x v="0"/>
    <m/>
    <m/>
    <n v="24399.999999999996"/>
    <m/>
    <m/>
    <m/>
  </r>
  <r>
    <x v="263"/>
    <x v="0"/>
    <s v="카카오톡 메시지"/>
    <x v="6"/>
    <x v="0"/>
    <x v="0"/>
    <m/>
    <m/>
    <n v="235830"/>
    <m/>
    <m/>
    <m/>
  </r>
  <r>
    <x v="246"/>
    <x v="3"/>
    <s v="네이버 쇼핑검색"/>
    <x v="0"/>
    <x v="0"/>
    <x v="0"/>
    <m/>
    <m/>
    <n v="39350"/>
    <m/>
    <m/>
    <m/>
  </r>
  <r>
    <x v="247"/>
    <x v="4"/>
    <s v="네이버 쇼핑검색"/>
    <x v="0"/>
    <x v="0"/>
    <x v="0"/>
    <m/>
    <m/>
    <n v="41210"/>
    <m/>
    <m/>
    <m/>
  </r>
  <r>
    <x v="248"/>
    <x v="1"/>
    <s v="네이버 쇼핑검색"/>
    <x v="0"/>
    <x v="0"/>
    <x v="0"/>
    <m/>
    <m/>
    <n v="33600"/>
    <m/>
    <m/>
    <m/>
  </r>
  <r>
    <x v="249"/>
    <x v="0"/>
    <s v="네이버 쇼핑검색"/>
    <x v="0"/>
    <x v="0"/>
    <x v="0"/>
    <m/>
    <m/>
    <n v="36100"/>
    <m/>
    <m/>
    <m/>
  </r>
  <r>
    <x v="250"/>
    <x v="2"/>
    <s v="네이버 쇼핑검색"/>
    <x v="0"/>
    <x v="0"/>
    <x v="0"/>
    <m/>
    <m/>
    <n v="24529.999999999996"/>
    <m/>
    <m/>
    <m/>
  </r>
  <r>
    <x v="251"/>
    <x v="5"/>
    <s v="네이버 쇼핑검색"/>
    <x v="0"/>
    <x v="0"/>
    <x v="0"/>
    <m/>
    <m/>
    <n v="26989.999999999996"/>
    <m/>
    <m/>
    <m/>
  </r>
  <r>
    <x v="252"/>
    <x v="6"/>
    <s v="네이버 쇼핑검색"/>
    <x v="0"/>
    <x v="0"/>
    <x v="0"/>
    <m/>
    <m/>
    <n v="61669.999999999993"/>
    <m/>
    <m/>
    <m/>
  </r>
  <r>
    <x v="253"/>
    <x v="3"/>
    <s v="네이버 쇼핑검색"/>
    <x v="0"/>
    <x v="0"/>
    <x v="0"/>
    <m/>
    <m/>
    <n v="66260"/>
    <m/>
    <m/>
    <m/>
  </r>
  <r>
    <x v="254"/>
    <x v="4"/>
    <s v="네이버 쇼핑검색"/>
    <x v="0"/>
    <x v="0"/>
    <x v="0"/>
    <m/>
    <m/>
    <n v="50569.999999999993"/>
    <m/>
    <m/>
    <m/>
  </r>
  <r>
    <x v="255"/>
    <x v="1"/>
    <s v="네이버 쇼핑검색"/>
    <x v="0"/>
    <x v="0"/>
    <x v="0"/>
    <m/>
    <m/>
    <n v="43930"/>
    <m/>
    <m/>
    <m/>
  </r>
  <r>
    <x v="256"/>
    <x v="0"/>
    <s v="네이버 쇼핑검색"/>
    <x v="0"/>
    <x v="0"/>
    <x v="0"/>
    <m/>
    <m/>
    <n v="36670"/>
    <m/>
    <m/>
    <m/>
  </r>
  <r>
    <x v="257"/>
    <x v="2"/>
    <s v="네이버 쇼핑검색"/>
    <x v="0"/>
    <x v="0"/>
    <x v="0"/>
    <m/>
    <m/>
    <n v="32099.999999999996"/>
    <m/>
    <m/>
    <m/>
  </r>
  <r>
    <x v="258"/>
    <x v="5"/>
    <s v="네이버 쇼핑검색"/>
    <x v="0"/>
    <x v="0"/>
    <x v="0"/>
    <m/>
    <m/>
    <n v="35790"/>
    <m/>
    <m/>
    <m/>
  </r>
  <r>
    <x v="259"/>
    <x v="6"/>
    <s v="네이버 쇼핑검색"/>
    <x v="0"/>
    <x v="0"/>
    <x v="0"/>
    <m/>
    <m/>
    <n v="39970"/>
    <m/>
    <m/>
    <m/>
  </r>
  <r>
    <x v="260"/>
    <x v="3"/>
    <s v="네이버 쇼핑검색"/>
    <x v="0"/>
    <x v="0"/>
    <x v="0"/>
    <m/>
    <m/>
    <n v="33700"/>
    <m/>
    <m/>
    <m/>
  </r>
  <r>
    <x v="261"/>
    <x v="4"/>
    <s v="네이버 쇼핑검색"/>
    <x v="0"/>
    <x v="0"/>
    <x v="0"/>
    <m/>
    <m/>
    <n v="38960"/>
    <m/>
    <m/>
    <m/>
  </r>
  <r>
    <x v="262"/>
    <x v="1"/>
    <s v="네이버 쇼핑검색"/>
    <x v="0"/>
    <x v="0"/>
    <x v="0"/>
    <m/>
    <m/>
    <n v="31829.999999999996"/>
    <m/>
    <m/>
    <m/>
  </r>
  <r>
    <x v="263"/>
    <x v="0"/>
    <s v="네이버 쇼핑검색"/>
    <x v="0"/>
    <x v="0"/>
    <x v="0"/>
    <m/>
    <m/>
    <n v="53899.999999999993"/>
    <m/>
    <m/>
    <m/>
  </r>
  <r>
    <x v="264"/>
    <x v="2"/>
    <s v="네이버 쇼핑검색"/>
    <x v="0"/>
    <x v="0"/>
    <x v="0"/>
    <m/>
    <m/>
    <n v="59449.999999999993"/>
    <m/>
    <m/>
    <m/>
  </r>
  <r>
    <x v="265"/>
    <x v="5"/>
    <s v="네이버 쇼핑검색"/>
    <x v="0"/>
    <x v="0"/>
    <x v="0"/>
    <m/>
    <m/>
    <n v="50379.999999999993"/>
    <m/>
    <m/>
    <m/>
  </r>
  <r>
    <x v="266"/>
    <x v="6"/>
    <s v="네이버 쇼핑검색"/>
    <x v="0"/>
    <x v="0"/>
    <x v="0"/>
    <m/>
    <m/>
    <n v="58689.999999999993"/>
    <m/>
    <m/>
    <m/>
  </r>
  <r>
    <x v="267"/>
    <x v="3"/>
    <s v="네이버 쇼핑검색"/>
    <x v="0"/>
    <x v="0"/>
    <x v="0"/>
    <m/>
    <m/>
    <n v="40720"/>
    <m/>
    <m/>
    <m/>
  </r>
  <r>
    <x v="268"/>
    <x v="4"/>
    <s v="네이버 쇼핑검색"/>
    <x v="0"/>
    <x v="0"/>
    <x v="0"/>
    <m/>
    <m/>
    <n v="41070"/>
    <m/>
    <m/>
    <m/>
  </r>
  <r>
    <x v="269"/>
    <x v="1"/>
    <s v="네이버 쇼핑검색"/>
    <x v="0"/>
    <x v="0"/>
    <x v="0"/>
    <m/>
    <m/>
    <n v="40080"/>
    <m/>
    <m/>
    <m/>
  </r>
  <r>
    <x v="270"/>
    <x v="0"/>
    <s v="네이버 쇼핑검색"/>
    <x v="0"/>
    <x v="0"/>
    <x v="0"/>
    <m/>
    <m/>
    <n v="41990"/>
    <m/>
    <m/>
    <m/>
  </r>
  <r>
    <x v="271"/>
    <x v="2"/>
    <s v="네이버 쇼핑검색"/>
    <x v="0"/>
    <x v="0"/>
    <x v="0"/>
    <m/>
    <m/>
    <n v="29239.999999999996"/>
    <m/>
    <m/>
    <m/>
  </r>
  <r>
    <x v="272"/>
    <x v="5"/>
    <s v="네이버 쇼핑검색"/>
    <x v="0"/>
    <x v="0"/>
    <x v="0"/>
    <m/>
    <m/>
    <n v="34320"/>
    <m/>
    <m/>
    <m/>
  </r>
  <r>
    <x v="273"/>
    <x v="6"/>
    <s v="네이버 쇼핑검색"/>
    <x v="0"/>
    <x v="0"/>
    <x v="0"/>
    <m/>
    <m/>
    <n v="43070"/>
    <m/>
    <m/>
    <m/>
  </r>
  <r>
    <x v="274"/>
    <x v="3"/>
    <s v="네이버 쇼핑검색"/>
    <x v="0"/>
    <x v="0"/>
    <x v="0"/>
    <m/>
    <m/>
    <n v="46459.999999999993"/>
    <m/>
    <m/>
    <m/>
  </r>
  <r>
    <x v="275"/>
    <x v="4"/>
    <s v="네이버 쇼핑검색"/>
    <x v="0"/>
    <x v="0"/>
    <x v="0"/>
    <m/>
    <m/>
    <n v="35600"/>
    <m/>
    <m/>
    <m/>
  </r>
  <r>
    <x v="276"/>
    <x v="1"/>
    <s v="네이버 쇼핑검색"/>
    <x v="0"/>
    <x v="0"/>
    <x v="0"/>
    <m/>
    <m/>
    <n v="36290"/>
    <m/>
    <m/>
    <m/>
  </r>
  <r>
    <x v="277"/>
    <x v="0"/>
    <s v="네이버 쇼핑검색"/>
    <x v="0"/>
    <x v="0"/>
    <x v="0"/>
    <m/>
    <m/>
    <n v="35640"/>
    <m/>
    <m/>
    <m/>
  </r>
  <r>
    <x v="278"/>
    <x v="2"/>
    <s v="네이버 쇼핑검색"/>
    <x v="0"/>
    <x v="0"/>
    <x v="0"/>
    <m/>
    <m/>
    <n v="25109.999999999996"/>
    <m/>
    <m/>
    <m/>
  </r>
  <r>
    <x v="279"/>
    <x v="5"/>
    <s v="네이버 쇼핑검색"/>
    <x v="0"/>
    <x v="0"/>
    <x v="0"/>
    <m/>
    <m/>
    <n v="24359.999999999996"/>
    <m/>
    <m/>
    <m/>
  </r>
  <r>
    <x v="280"/>
    <x v="6"/>
    <s v="네이버 쇼핑검색"/>
    <x v="0"/>
    <x v="0"/>
    <x v="0"/>
    <m/>
    <m/>
    <n v="37020"/>
    <m/>
    <m/>
    <m/>
  </r>
  <r>
    <x v="281"/>
    <x v="3"/>
    <s v="네이버 쇼핑검색"/>
    <x v="0"/>
    <x v="0"/>
    <x v="0"/>
    <m/>
    <m/>
    <n v="36580"/>
    <m/>
    <m/>
    <m/>
  </r>
  <r>
    <x v="282"/>
    <x v="4"/>
    <s v="네이버 쇼핑검색"/>
    <x v="0"/>
    <x v="0"/>
    <x v="0"/>
    <m/>
    <m/>
    <n v="37650"/>
    <m/>
    <m/>
    <m/>
  </r>
  <r>
    <x v="283"/>
    <x v="1"/>
    <s v="네이버 쇼핑검색"/>
    <x v="0"/>
    <x v="0"/>
    <x v="0"/>
    <m/>
    <m/>
    <n v="35970"/>
    <m/>
    <m/>
    <m/>
  </r>
  <r>
    <x v="284"/>
    <x v="0"/>
    <s v="네이버 쇼핑검색"/>
    <x v="0"/>
    <x v="0"/>
    <x v="0"/>
    <m/>
    <m/>
    <n v="31939.999999999996"/>
    <m/>
    <m/>
    <m/>
  </r>
  <r>
    <x v="285"/>
    <x v="2"/>
    <s v="네이버 쇼핑검색"/>
    <x v="0"/>
    <x v="0"/>
    <x v="0"/>
    <m/>
    <m/>
    <n v="27429.999999999996"/>
    <m/>
    <m/>
    <m/>
  </r>
  <r>
    <x v="286"/>
    <x v="5"/>
    <s v="네이버 쇼핑검색"/>
    <x v="0"/>
    <x v="0"/>
    <x v="0"/>
    <m/>
    <m/>
    <n v="27689.999999999996"/>
    <m/>
    <m/>
    <m/>
  </r>
  <r>
    <x v="287"/>
    <x v="6"/>
    <s v="네이버 쇼핑검색"/>
    <x v="0"/>
    <x v="0"/>
    <x v="0"/>
    <m/>
    <m/>
    <n v="38590"/>
    <m/>
    <m/>
    <m/>
  </r>
  <r>
    <x v="288"/>
    <x v="3"/>
    <s v="네이버 쇼핑검색"/>
    <x v="0"/>
    <x v="0"/>
    <x v="0"/>
    <m/>
    <m/>
    <n v="39350"/>
    <m/>
    <m/>
    <m/>
  </r>
  <r>
    <x v="289"/>
    <x v="4"/>
    <s v="네이버 쇼핑검색"/>
    <x v="0"/>
    <x v="0"/>
    <x v="0"/>
    <m/>
    <m/>
    <n v="39550"/>
    <m/>
    <m/>
    <m/>
  </r>
  <r>
    <x v="290"/>
    <x v="1"/>
    <s v="네이버 쇼핑검색"/>
    <x v="0"/>
    <x v="0"/>
    <x v="0"/>
    <m/>
    <m/>
    <n v="41910"/>
    <m/>
    <m/>
    <m/>
  </r>
  <r>
    <x v="291"/>
    <x v="0"/>
    <s v="네이버 쇼핑검색"/>
    <x v="0"/>
    <x v="0"/>
    <x v="0"/>
    <m/>
    <m/>
    <n v="46859.999999999993"/>
    <m/>
    <m/>
    <m/>
  </r>
  <r>
    <x v="292"/>
    <x v="2"/>
    <s v="네이버 쇼핑검색"/>
    <x v="0"/>
    <x v="0"/>
    <x v="0"/>
    <m/>
    <m/>
    <n v="40430"/>
    <m/>
    <m/>
    <m/>
  </r>
  <r>
    <x v="293"/>
    <x v="5"/>
    <s v="네이버 쇼핑검색"/>
    <x v="0"/>
    <x v="0"/>
    <x v="0"/>
    <m/>
    <m/>
    <n v="37750"/>
    <m/>
    <m/>
    <m/>
  </r>
  <r>
    <x v="294"/>
    <x v="6"/>
    <s v="네이버 쇼핑검색"/>
    <x v="0"/>
    <x v="0"/>
    <x v="0"/>
    <m/>
    <m/>
    <n v="37290"/>
    <m/>
    <m/>
    <m/>
  </r>
  <r>
    <x v="295"/>
    <x v="3"/>
    <s v="네이버 쇼핑검색"/>
    <x v="0"/>
    <x v="0"/>
    <x v="0"/>
    <m/>
    <m/>
    <n v="51359.999999999993"/>
    <m/>
    <m/>
    <m/>
  </r>
  <r>
    <x v="251"/>
    <x v="5"/>
    <s v="유튜브_윤이든"/>
    <x v="0"/>
    <x v="0"/>
    <x v="0"/>
    <m/>
    <m/>
    <n v="1200000"/>
    <m/>
    <m/>
    <m/>
  </r>
  <r>
    <x v="262"/>
    <x v="1"/>
    <s v="유튜브_카멜"/>
    <x v="0"/>
    <x v="0"/>
    <x v="0"/>
    <m/>
    <m/>
    <n v="200000"/>
    <m/>
    <m/>
    <m/>
  </r>
  <r>
    <x v="265"/>
    <x v="5"/>
    <s v="유튜브_귄펭"/>
    <x v="0"/>
    <x v="0"/>
    <x v="0"/>
    <m/>
    <m/>
    <n v="1200000"/>
    <m/>
    <m/>
    <m/>
  </r>
  <r>
    <x v="266"/>
    <x v="6"/>
    <s v="유튜브_심톨"/>
    <x v="0"/>
    <x v="0"/>
    <x v="0"/>
    <m/>
    <m/>
    <n v="1000000"/>
    <m/>
    <m/>
    <m/>
  </r>
  <r>
    <x v="276"/>
    <x v="1"/>
    <s v="유튜브_꿀랄라"/>
    <x v="0"/>
    <x v="0"/>
    <x v="0"/>
    <m/>
    <m/>
    <n v="500000"/>
    <m/>
    <m/>
    <m/>
  </r>
  <r>
    <x v="278"/>
    <x v="2"/>
    <s v="유튜브_비타천서영"/>
    <x v="0"/>
    <x v="0"/>
    <x v="0"/>
    <m/>
    <m/>
    <n v="230000"/>
    <m/>
    <m/>
    <m/>
  </r>
  <r>
    <x v="283"/>
    <x v="1"/>
    <s v="유튜브_나답게"/>
    <x v="0"/>
    <x v="0"/>
    <x v="0"/>
    <m/>
    <m/>
    <n v="700000"/>
    <m/>
    <m/>
    <m/>
  </r>
  <r>
    <x v="285"/>
    <x v="2"/>
    <s v="유튜브_킴키미"/>
    <x v="0"/>
    <x v="0"/>
    <x v="0"/>
    <m/>
    <m/>
    <n v="615363.63636363635"/>
    <m/>
    <m/>
    <m/>
  </r>
  <r>
    <x v="285"/>
    <x v="2"/>
    <s v="유튜브_챙잇뷰티"/>
    <x v="0"/>
    <x v="0"/>
    <x v="0"/>
    <m/>
    <m/>
    <n v="10400000"/>
    <m/>
    <m/>
    <m/>
  </r>
  <r>
    <x v="286"/>
    <x v="5"/>
    <s v="유튜브_츄츄"/>
    <x v="0"/>
    <x v="0"/>
    <x v="0"/>
    <m/>
    <m/>
    <n v="700000"/>
    <m/>
    <m/>
    <m/>
  </r>
  <r>
    <x v="287"/>
    <x v="6"/>
    <s v="유튜브_단이"/>
    <x v="0"/>
    <x v="0"/>
    <x v="0"/>
    <m/>
    <m/>
    <n v="1200000"/>
    <m/>
    <m/>
    <m/>
  </r>
  <r>
    <x v="256"/>
    <x v="0"/>
    <s v="유튜브 디스커버리"/>
    <x v="0"/>
    <x v="0"/>
    <x v="0"/>
    <m/>
    <m/>
    <n v="3319"/>
    <m/>
    <m/>
    <m/>
  </r>
  <r>
    <x v="257"/>
    <x v="2"/>
    <s v="유튜브 디스커버리"/>
    <x v="0"/>
    <x v="0"/>
    <x v="0"/>
    <m/>
    <m/>
    <n v="91286"/>
    <m/>
    <m/>
    <m/>
  </r>
  <r>
    <x v="258"/>
    <x v="5"/>
    <s v="유튜브 디스커버리"/>
    <x v="0"/>
    <x v="0"/>
    <x v="0"/>
    <m/>
    <m/>
    <n v="107479"/>
    <m/>
    <m/>
    <m/>
  </r>
  <r>
    <x v="259"/>
    <x v="6"/>
    <s v="유튜브 디스커버리"/>
    <x v="0"/>
    <x v="0"/>
    <x v="0"/>
    <m/>
    <m/>
    <n v="99648"/>
    <m/>
    <m/>
    <m/>
  </r>
  <r>
    <x v="260"/>
    <x v="3"/>
    <s v="유튜브 디스커버리"/>
    <x v="0"/>
    <x v="0"/>
    <x v="0"/>
    <m/>
    <m/>
    <n v="131205"/>
    <m/>
    <m/>
    <m/>
  </r>
  <r>
    <x v="261"/>
    <x v="4"/>
    <s v="유튜브 디스커버리"/>
    <x v="0"/>
    <x v="0"/>
    <x v="0"/>
    <m/>
    <m/>
    <n v="135938"/>
    <m/>
    <m/>
    <m/>
  </r>
  <r>
    <x v="262"/>
    <x v="1"/>
    <s v="유튜브 디스커버리"/>
    <x v="0"/>
    <x v="0"/>
    <x v="0"/>
    <m/>
    <m/>
    <n v="121292"/>
    <m/>
    <m/>
    <m/>
  </r>
  <r>
    <x v="263"/>
    <x v="0"/>
    <s v="유튜브 디스커버리"/>
    <x v="0"/>
    <x v="0"/>
    <x v="0"/>
    <m/>
    <m/>
    <n v="141139"/>
    <m/>
    <m/>
    <m/>
  </r>
  <r>
    <x v="264"/>
    <x v="2"/>
    <s v="유튜브 디스커버리"/>
    <x v="0"/>
    <x v="0"/>
    <x v="0"/>
    <m/>
    <m/>
    <n v="148486"/>
    <m/>
    <m/>
    <m/>
  </r>
  <r>
    <x v="265"/>
    <x v="5"/>
    <s v="유튜브 디스커버리"/>
    <x v="0"/>
    <x v="0"/>
    <x v="0"/>
    <m/>
    <m/>
    <n v="146521"/>
    <m/>
    <m/>
    <m/>
  </r>
  <r>
    <x v="266"/>
    <x v="6"/>
    <s v="유튜브 디스커버리"/>
    <x v="0"/>
    <x v="0"/>
    <x v="0"/>
    <m/>
    <m/>
    <n v="143074"/>
    <m/>
    <m/>
    <m/>
  </r>
  <r>
    <x v="267"/>
    <x v="3"/>
    <s v="유튜브 디스커버리"/>
    <x v="0"/>
    <x v="0"/>
    <x v="0"/>
    <m/>
    <m/>
    <n v="127425"/>
    <m/>
    <m/>
    <m/>
  </r>
  <r>
    <x v="268"/>
    <x v="4"/>
    <s v="유튜브 디스커버리"/>
    <x v="0"/>
    <x v="0"/>
    <x v="0"/>
    <m/>
    <m/>
    <n v="347051"/>
    <m/>
    <m/>
    <m/>
  </r>
  <r>
    <x v="269"/>
    <x v="1"/>
    <s v="유튜브 디스커버리"/>
    <x v="0"/>
    <x v="0"/>
    <x v="0"/>
    <m/>
    <m/>
    <n v="850307"/>
    <m/>
    <m/>
    <m/>
  </r>
  <r>
    <x v="270"/>
    <x v="0"/>
    <s v="유튜브 디스커버리"/>
    <x v="0"/>
    <x v="0"/>
    <x v="0"/>
    <m/>
    <m/>
    <n v="838477"/>
    <m/>
    <m/>
    <m/>
  </r>
  <r>
    <x v="271"/>
    <x v="2"/>
    <s v="유튜브 디스커버리"/>
    <x v="0"/>
    <x v="0"/>
    <x v="0"/>
    <m/>
    <m/>
    <n v="830207"/>
    <m/>
    <m/>
    <m/>
  </r>
  <r>
    <x v="272"/>
    <x v="5"/>
    <s v="유튜브 디스커버리"/>
    <x v="0"/>
    <x v="0"/>
    <x v="0"/>
    <m/>
    <m/>
    <n v="835662"/>
    <m/>
    <m/>
    <m/>
  </r>
  <r>
    <x v="273"/>
    <x v="6"/>
    <s v="유튜브 디스커버리"/>
    <x v="0"/>
    <x v="0"/>
    <x v="0"/>
    <m/>
    <m/>
    <n v="927598"/>
    <m/>
    <m/>
    <m/>
  </r>
  <r>
    <x v="274"/>
    <x v="3"/>
    <s v="유튜브 디스커버리"/>
    <x v="0"/>
    <x v="0"/>
    <x v="0"/>
    <m/>
    <m/>
    <n v="933664"/>
    <m/>
    <m/>
    <m/>
  </r>
  <r>
    <x v="275"/>
    <x v="4"/>
    <s v="유튜브 디스커버리"/>
    <x v="0"/>
    <x v="0"/>
    <x v="0"/>
    <m/>
    <m/>
    <n v="601963"/>
    <m/>
    <m/>
    <m/>
  </r>
  <r>
    <x v="276"/>
    <x v="1"/>
    <s v="유튜브 디스커버리"/>
    <x v="0"/>
    <x v="0"/>
    <x v="0"/>
    <m/>
    <m/>
    <n v="332793"/>
    <m/>
    <m/>
    <m/>
  </r>
  <r>
    <x v="277"/>
    <x v="0"/>
    <s v="유튜브 디스커버리"/>
    <x v="0"/>
    <x v="0"/>
    <x v="0"/>
    <m/>
    <m/>
    <n v="331866"/>
    <m/>
    <m/>
    <m/>
  </r>
  <r>
    <x v="278"/>
    <x v="2"/>
    <s v="유튜브 디스커버리"/>
    <x v="0"/>
    <x v="0"/>
    <x v="0"/>
    <m/>
    <m/>
    <n v="81624"/>
    <m/>
    <m/>
    <m/>
  </r>
  <r>
    <x v="284"/>
    <x v="0"/>
    <s v="유튜브 디스커버리"/>
    <x v="0"/>
    <x v="0"/>
    <x v="0"/>
    <m/>
    <m/>
    <n v="63532"/>
    <m/>
    <m/>
    <m/>
  </r>
  <r>
    <x v="285"/>
    <x v="2"/>
    <s v="유튜브 디스커버리"/>
    <x v="0"/>
    <x v="0"/>
    <x v="0"/>
    <m/>
    <m/>
    <n v="49216"/>
    <m/>
    <m/>
    <m/>
  </r>
  <r>
    <x v="286"/>
    <x v="5"/>
    <s v="유튜브 디스커버리"/>
    <x v="0"/>
    <x v="0"/>
    <x v="0"/>
    <m/>
    <m/>
    <n v="49548"/>
    <m/>
    <m/>
    <m/>
  </r>
  <r>
    <x v="287"/>
    <x v="6"/>
    <s v="유튜브 디스커버리"/>
    <x v="0"/>
    <x v="0"/>
    <x v="0"/>
    <m/>
    <m/>
    <n v="49961"/>
    <m/>
    <m/>
    <m/>
  </r>
  <r>
    <x v="288"/>
    <x v="3"/>
    <s v="유튜브 디스커버리"/>
    <x v="0"/>
    <x v="0"/>
    <x v="0"/>
    <m/>
    <m/>
    <n v="156856"/>
    <m/>
    <m/>
    <m/>
  </r>
  <r>
    <x v="289"/>
    <x v="4"/>
    <s v="유튜브 디스커버리"/>
    <x v="0"/>
    <x v="0"/>
    <x v="0"/>
    <m/>
    <m/>
    <n v="54759"/>
    <m/>
    <m/>
    <m/>
  </r>
  <r>
    <x v="290"/>
    <x v="1"/>
    <s v="유튜브 디스커버리"/>
    <x v="0"/>
    <x v="0"/>
    <x v="0"/>
    <m/>
    <m/>
    <n v="156693"/>
    <m/>
    <m/>
    <m/>
  </r>
  <r>
    <x v="291"/>
    <x v="0"/>
    <s v="유튜브 디스커버리"/>
    <x v="0"/>
    <x v="0"/>
    <x v="0"/>
    <m/>
    <m/>
    <n v="53197"/>
    <m/>
    <m/>
    <m/>
  </r>
  <r>
    <x v="292"/>
    <x v="2"/>
    <s v="유튜브 디스커버리"/>
    <x v="0"/>
    <x v="0"/>
    <x v="0"/>
    <m/>
    <m/>
    <n v="50309"/>
    <m/>
    <m/>
    <m/>
  </r>
  <r>
    <x v="293"/>
    <x v="5"/>
    <s v="유튜브 디스커버리"/>
    <x v="0"/>
    <x v="0"/>
    <x v="0"/>
    <m/>
    <m/>
    <n v="50327"/>
    <m/>
    <m/>
    <m/>
  </r>
  <r>
    <x v="294"/>
    <x v="6"/>
    <s v="유튜브 디스커버리"/>
    <x v="0"/>
    <x v="0"/>
    <x v="0"/>
    <m/>
    <m/>
    <n v="50178"/>
    <m/>
    <m/>
    <m/>
  </r>
  <r>
    <x v="295"/>
    <x v="3"/>
    <s v="유튜브 디스커버리"/>
    <x v="0"/>
    <x v="0"/>
    <x v="0"/>
    <m/>
    <m/>
    <n v="22729"/>
    <m/>
    <m/>
    <m/>
  </r>
  <r>
    <x v="244"/>
    <x v="4"/>
    <s v="페이스북/인스타그램"/>
    <x v="6"/>
    <x v="0"/>
    <x v="0"/>
    <m/>
    <m/>
    <n v="76703"/>
    <m/>
    <m/>
    <m/>
  </r>
  <r>
    <x v="296"/>
    <x v="1"/>
    <s v="페이스북/인스타그램"/>
    <x v="6"/>
    <x v="0"/>
    <x v="0"/>
    <m/>
    <m/>
    <n v="255149"/>
    <m/>
    <m/>
    <m/>
  </r>
  <r>
    <x v="297"/>
    <x v="0"/>
    <s v="페이스북/인스타그램"/>
    <x v="6"/>
    <x v="0"/>
    <x v="0"/>
    <m/>
    <m/>
    <n v="127809"/>
    <m/>
    <m/>
    <m/>
  </r>
  <r>
    <x v="298"/>
    <x v="2"/>
    <s v="페이스북/인스타그램"/>
    <x v="6"/>
    <x v="0"/>
    <x v="0"/>
    <m/>
    <m/>
    <n v="26537"/>
    <m/>
    <m/>
    <m/>
  </r>
  <r>
    <x v="299"/>
    <x v="5"/>
    <s v="페이스북/인스타그램"/>
    <x v="6"/>
    <x v="0"/>
    <x v="0"/>
    <m/>
    <m/>
    <n v="96455"/>
    <m/>
    <m/>
    <m/>
  </r>
  <r>
    <x v="300"/>
    <x v="6"/>
    <s v="페이스북/인스타그램"/>
    <x v="6"/>
    <x v="0"/>
    <x v="0"/>
    <m/>
    <m/>
    <n v="81552"/>
    <m/>
    <m/>
    <m/>
  </r>
  <r>
    <x v="301"/>
    <x v="3"/>
    <s v="페이스북/인스타그램"/>
    <x v="6"/>
    <x v="0"/>
    <x v="0"/>
    <m/>
    <m/>
    <n v="79582"/>
    <m/>
    <m/>
    <m/>
  </r>
  <r>
    <x v="244"/>
    <x v="4"/>
    <s v="페이스북/인스타그램"/>
    <x v="0"/>
    <x v="0"/>
    <x v="0"/>
    <m/>
    <m/>
    <n v="30139"/>
    <m/>
    <m/>
    <m/>
  </r>
  <r>
    <x v="296"/>
    <x v="1"/>
    <s v="페이스북/인스타그램"/>
    <x v="0"/>
    <x v="0"/>
    <x v="0"/>
    <m/>
    <m/>
    <n v="997161"/>
    <m/>
    <m/>
    <m/>
  </r>
  <r>
    <x v="297"/>
    <x v="0"/>
    <s v="페이스북/인스타그램"/>
    <x v="0"/>
    <x v="0"/>
    <x v="0"/>
    <m/>
    <m/>
    <n v="911539"/>
    <m/>
    <m/>
    <m/>
  </r>
  <r>
    <x v="298"/>
    <x v="2"/>
    <s v="페이스북/인스타그램"/>
    <x v="0"/>
    <x v="0"/>
    <x v="0"/>
    <m/>
    <m/>
    <n v="682505"/>
    <m/>
    <m/>
    <m/>
  </r>
  <r>
    <x v="299"/>
    <x v="5"/>
    <s v="페이스북/인스타그램"/>
    <x v="0"/>
    <x v="0"/>
    <x v="0"/>
    <m/>
    <m/>
    <n v="446074"/>
    <m/>
    <m/>
    <m/>
  </r>
  <r>
    <x v="300"/>
    <x v="6"/>
    <s v="페이스북/인스타그램"/>
    <x v="0"/>
    <x v="0"/>
    <x v="0"/>
    <m/>
    <m/>
    <n v="602841"/>
    <m/>
    <m/>
    <m/>
  </r>
  <r>
    <x v="301"/>
    <x v="3"/>
    <s v="페이스북/인스타그램"/>
    <x v="0"/>
    <x v="0"/>
    <x v="0"/>
    <m/>
    <m/>
    <n v="866686"/>
    <m/>
    <m/>
    <m/>
  </r>
  <r>
    <x v="244"/>
    <x v="4"/>
    <s v="네이버 GFA"/>
    <x v="6"/>
    <x v="0"/>
    <x v="0"/>
    <m/>
    <m/>
    <n v="371851.81818181818"/>
    <m/>
    <m/>
    <m/>
  </r>
  <r>
    <x v="296"/>
    <x v="1"/>
    <s v="네이버 GFA"/>
    <x v="6"/>
    <x v="0"/>
    <x v="0"/>
    <m/>
    <m/>
    <n v="446914.54545454541"/>
    <m/>
    <m/>
    <m/>
  </r>
  <r>
    <x v="297"/>
    <x v="0"/>
    <s v="네이버 GFA"/>
    <x v="6"/>
    <x v="0"/>
    <x v="0"/>
    <m/>
    <m/>
    <n v="70551.818181818177"/>
    <m/>
    <m/>
    <m/>
  </r>
  <r>
    <x v="301"/>
    <x v="3"/>
    <s v="네이버 GFA"/>
    <x v="6"/>
    <x v="0"/>
    <x v="0"/>
    <m/>
    <m/>
    <n v="25896.363636363636"/>
    <m/>
    <m/>
    <m/>
  </r>
  <r>
    <x v="296"/>
    <x v="1"/>
    <s v="네이버 GFA"/>
    <x v="0"/>
    <x v="0"/>
    <x v="0"/>
    <m/>
    <m/>
    <n v="54467.272727272721"/>
    <m/>
    <m/>
    <m/>
  </r>
  <r>
    <x v="297"/>
    <x v="0"/>
    <s v="네이버 GFA"/>
    <x v="0"/>
    <x v="0"/>
    <x v="0"/>
    <m/>
    <m/>
    <n v="127239.0909090909"/>
    <m/>
    <m/>
    <m/>
  </r>
  <r>
    <x v="298"/>
    <x v="2"/>
    <s v="네이버 GFA"/>
    <x v="0"/>
    <x v="0"/>
    <x v="0"/>
    <m/>
    <m/>
    <n v="143582.72727272726"/>
    <m/>
    <m/>
    <m/>
  </r>
  <r>
    <x v="299"/>
    <x v="5"/>
    <s v="네이버 GFA"/>
    <x v="0"/>
    <x v="0"/>
    <x v="0"/>
    <m/>
    <m/>
    <n v="142633.63636363635"/>
    <m/>
    <m/>
    <m/>
  </r>
  <r>
    <x v="300"/>
    <x v="6"/>
    <s v="네이버 GFA"/>
    <x v="0"/>
    <x v="0"/>
    <x v="0"/>
    <m/>
    <m/>
    <n v="131167.27272727271"/>
    <m/>
    <m/>
    <m/>
  </r>
  <r>
    <x v="301"/>
    <x v="3"/>
    <s v="네이버 GFA"/>
    <x v="0"/>
    <x v="0"/>
    <x v="0"/>
    <m/>
    <m/>
    <n v="384813.63636363635"/>
    <m/>
    <m/>
    <m/>
  </r>
  <r>
    <x v="244"/>
    <x v="4"/>
    <s v="네이버 쇼핑검색"/>
    <x v="0"/>
    <x v="0"/>
    <x v="0"/>
    <m/>
    <m/>
    <n v="42270"/>
    <m/>
    <m/>
    <m/>
  </r>
  <r>
    <x v="296"/>
    <x v="1"/>
    <s v="네이버 쇼핑검색"/>
    <x v="0"/>
    <x v="0"/>
    <x v="0"/>
    <m/>
    <m/>
    <n v="41850"/>
    <m/>
    <m/>
    <m/>
  </r>
  <r>
    <x v="297"/>
    <x v="0"/>
    <s v="네이버 쇼핑검색"/>
    <x v="0"/>
    <x v="0"/>
    <x v="0"/>
    <m/>
    <m/>
    <n v="44490"/>
    <m/>
    <m/>
    <m/>
  </r>
  <r>
    <x v="298"/>
    <x v="2"/>
    <s v="네이버 쇼핑검색"/>
    <x v="0"/>
    <x v="0"/>
    <x v="0"/>
    <m/>
    <m/>
    <n v="31109.999999999996"/>
    <m/>
    <m/>
    <m/>
  </r>
  <r>
    <x v="299"/>
    <x v="5"/>
    <s v="네이버 쇼핑검색"/>
    <x v="0"/>
    <x v="0"/>
    <x v="0"/>
    <m/>
    <m/>
    <n v="32950"/>
    <m/>
    <m/>
    <m/>
  </r>
  <r>
    <x v="300"/>
    <x v="6"/>
    <s v="네이버 쇼핑검색"/>
    <x v="0"/>
    <x v="0"/>
    <x v="0"/>
    <m/>
    <m/>
    <n v="38950"/>
    <m/>
    <m/>
    <m/>
  </r>
  <r>
    <x v="301"/>
    <x v="3"/>
    <s v="네이버 쇼핑검색"/>
    <x v="0"/>
    <x v="0"/>
    <x v="0"/>
    <m/>
    <m/>
    <n v="47119.999999999993"/>
    <m/>
    <m/>
    <m/>
  </r>
  <r>
    <x v="244"/>
    <x v="4"/>
    <s v="네이버 브랜드검색"/>
    <x v="0"/>
    <x v="0"/>
    <x v="0"/>
    <m/>
    <m/>
    <n v="50000"/>
    <m/>
    <m/>
    <m/>
  </r>
  <r>
    <x v="296"/>
    <x v="1"/>
    <s v="네이버 브랜드검색"/>
    <x v="0"/>
    <x v="0"/>
    <x v="0"/>
    <m/>
    <m/>
    <n v="50000"/>
    <m/>
    <m/>
    <m/>
  </r>
  <r>
    <x v="297"/>
    <x v="0"/>
    <s v="네이버 브랜드검색"/>
    <x v="0"/>
    <x v="0"/>
    <x v="0"/>
    <m/>
    <m/>
    <n v="50000"/>
    <m/>
    <m/>
    <m/>
  </r>
  <r>
    <x v="298"/>
    <x v="2"/>
    <s v="네이버 브랜드검색"/>
    <x v="0"/>
    <x v="0"/>
    <x v="0"/>
    <m/>
    <m/>
    <n v="50000"/>
    <m/>
    <m/>
    <m/>
  </r>
  <r>
    <x v="299"/>
    <x v="5"/>
    <s v="네이버 브랜드검색"/>
    <x v="0"/>
    <x v="0"/>
    <x v="0"/>
    <m/>
    <m/>
    <n v="50000"/>
    <m/>
    <m/>
    <m/>
  </r>
  <r>
    <x v="300"/>
    <x v="6"/>
    <s v="네이버 브랜드검색"/>
    <x v="0"/>
    <x v="0"/>
    <x v="0"/>
    <m/>
    <m/>
    <n v="50000"/>
    <m/>
    <m/>
    <m/>
  </r>
  <r>
    <x v="301"/>
    <x v="3"/>
    <s v="네이버 브랜드검색"/>
    <x v="0"/>
    <x v="0"/>
    <x v="0"/>
    <m/>
    <m/>
    <n v="50000"/>
    <m/>
    <m/>
    <m/>
  </r>
  <r>
    <x v="296"/>
    <x v="1"/>
    <s v="유튜브 디스커버리(이미지)"/>
    <x v="0"/>
    <x v="0"/>
    <x v="0"/>
    <m/>
    <m/>
    <n v="214315"/>
    <m/>
    <m/>
    <m/>
  </r>
  <r>
    <x v="297"/>
    <x v="0"/>
    <s v="유튜브 디스커버리(이미지)"/>
    <x v="0"/>
    <x v="0"/>
    <x v="0"/>
    <m/>
    <m/>
    <n v="73621"/>
    <m/>
    <m/>
    <m/>
  </r>
  <r>
    <x v="301"/>
    <x v="3"/>
    <s v="유튜브 디스커버리(이미지)"/>
    <x v="0"/>
    <x v="0"/>
    <x v="0"/>
    <m/>
    <m/>
    <n v="200687"/>
    <m/>
    <m/>
    <m/>
  </r>
  <r>
    <x v="298"/>
    <x v="2"/>
    <s v="카카오광고"/>
    <x v="0"/>
    <x v="0"/>
    <x v="0"/>
    <m/>
    <m/>
    <n v="5849.9999999999991"/>
    <m/>
    <m/>
    <m/>
  </r>
  <r>
    <x v="299"/>
    <x v="5"/>
    <s v="카카오광고"/>
    <x v="0"/>
    <x v="0"/>
    <x v="0"/>
    <m/>
    <m/>
    <n v="11599.999999999998"/>
    <m/>
    <m/>
    <m/>
  </r>
  <r>
    <x v="300"/>
    <x v="6"/>
    <s v="카카오광고"/>
    <x v="0"/>
    <x v="0"/>
    <x v="0"/>
    <m/>
    <m/>
    <n v="10660"/>
    <m/>
    <m/>
    <m/>
  </r>
  <r>
    <x v="301"/>
    <x v="3"/>
    <s v="카카오광고"/>
    <x v="0"/>
    <x v="0"/>
    <x v="0"/>
    <m/>
    <m/>
    <n v="12489.999999999998"/>
    <m/>
    <m/>
    <m/>
  </r>
  <r>
    <x v="302"/>
    <x v="4"/>
    <s v="페이스북/인스타그램"/>
    <x v="6"/>
    <x v="0"/>
    <x v="0"/>
    <m/>
    <m/>
    <n v="20460"/>
    <m/>
    <m/>
    <m/>
  </r>
  <r>
    <x v="302"/>
    <x v="4"/>
    <s v="페이스북/인스타그램"/>
    <x v="0"/>
    <x v="0"/>
    <x v="0"/>
    <m/>
    <m/>
    <n v="1066370"/>
    <m/>
    <m/>
    <m/>
  </r>
  <r>
    <x v="303"/>
    <x v="1"/>
    <s v="페이스북/인스타그램"/>
    <x v="0"/>
    <x v="0"/>
    <x v="0"/>
    <m/>
    <m/>
    <n v="1021026"/>
    <m/>
    <m/>
    <m/>
  </r>
  <r>
    <x v="302"/>
    <x v="4"/>
    <s v="네이버 GFA"/>
    <x v="6"/>
    <x v="0"/>
    <x v="0"/>
    <m/>
    <m/>
    <n v="26576.363636363636"/>
    <m/>
    <m/>
    <m/>
  </r>
  <r>
    <x v="302"/>
    <x v="4"/>
    <s v="네이버 GFA"/>
    <x v="6"/>
    <x v="0"/>
    <x v="0"/>
    <m/>
    <m/>
    <n v="73693.636363636353"/>
    <m/>
    <m/>
    <m/>
  </r>
  <r>
    <x v="303"/>
    <x v="1"/>
    <s v="네이버 GFA"/>
    <x v="0"/>
    <x v="0"/>
    <x v="0"/>
    <m/>
    <m/>
    <n v="212996.36363636362"/>
    <m/>
    <m/>
    <m/>
  </r>
  <r>
    <x v="303"/>
    <x v="1"/>
    <s v="네이버 GFA"/>
    <x v="0"/>
    <x v="0"/>
    <x v="0"/>
    <m/>
    <m/>
    <n v="408134.54545454541"/>
    <m/>
    <m/>
    <m/>
  </r>
  <r>
    <x v="302"/>
    <x v="4"/>
    <s v="네이버 쇼핑검색"/>
    <x v="0"/>
    <x v="0"/>
    <x v="0"/>
    <m/>
    <m/>
    <n v="47729.999999999993"/>
    <m/>
    <m/>
    <m/>
  </r>
  <r>
    <x v="303"/>
    <x v="1"/>
    <s v="네이버 쇼핑검색"/>
    <x v="0"/>
    <x v="0"/>
    <x v="0"/>
    <m/>
    <m/>
    <n v="46159.999999999993"/>
    <m/>
    <m/>
    <m/>
  </r>
  <r>
    <x v="302"/>
    <x v="4"/>
    <s v="네이버 브랜드검색"/>
    <x v="0"/>
    <x v="0"/>
    <x v="0"/>
    <m/>
    <m/>
    <n v="50000"/>
    <m/>
    <m/>
    <m/>
  </r>
  <r>
    <x v="303"/>
    <x v="1"/>
    <s v="네이버 브랜드검색"/>
    <x v="0"/>
    <x v="0"/>
    <x v="0"/>
    <m/>
    <m/>
    <n v="50000"/>
    <m/>
    <m/>
    <m/>
  </r>
  <r>
    <x v="302"/>
    <x v="4"/>
    <s v="유튜브 디스커버리(이미지)"/>
    <x v="0"/>
    <x v="0"/>
    <x v="0"/>
    <m/>
    <m/>
    <n v="29720"/>
    <m/>
    <m/>
    <m/>
  </r>
  <r>
    <x v="303"/>
    <x v="1"/>
    <s v="유튜브 디스커버리(이미지)"/>
    <x v="0"/>
    <x v="0"/>
    <x v="0"/>
    <m/>
    <m/>
    <n v="171893"/>
    <m/>
    <m/>
    <m/>
  </r>
  <r>
    <x v="302"/>
    <x v="4"/>
    <s v="카카오광고"/>
    <x v="0"/>
    <x v="0"/>
    <x v="0"/>
    <m/>
    <m/>
    <n v="8420"/>
    <m/>
    <m/>
    <m/>
  </r>
  <r>
    <x v="303"/>
    <x v="1"/>
    <s v="카카오광고"/>
    <x v="0"/>
    <x v="0"/>
    <x v="0"/>
    <m/>
    <m/>
    <n v="7849.9999999999991"/>
    <m/>
    <m/>
    <m/>
  </r>
  <r>
    <x v="304"/>
    <x v="0"/>
    <s v="페이스북/인스타그램"/>
    <x v="6"/>
    <x v="0"/>
    <x v="0"/>
    <m/>
    <m/>
    <n v="31984"/>
    <m/>
    <m/>
    <m/>
  </r>
  <r>
    <x v="305"/>
    <x v="2"/>
    <s v="페이스북/인스타그램"/>
    <x v="6"/>
    <x v="0"/>
    <x v="0"/>
    <m/>
    <m/>
    <n v="122997"/>
    <m/>
    <m/>
    <m/>
  </r>
  <r>
    <x v="304"/>
    <x v="0"/>
    <s v="페이스북/인스타그램"/>
    <x v="0"/>
    <x v="0"/>
    <x v="0"/>
    <m/>
    <m/>
    <n v="1020142"/>
    <m/>
    <m/>
    <m/>
  </r>
  <r>
    <x v="305"/>
    <x v="2"/>
    <s v="페이스북/인스타그램"/>
    <x v="0"/>
    <x v="0"/>
    <x v="0"/>
    <m/>
    <m/>
    <n v="872616"/>
    <m/>
    <m/>
    <m/>
  </r>
  <r>
    <x v="306"/>
    <x v="5"/>
    <s v="페이스북/인스타그램"/>
    <x v="0"/>
    <x v="0"/>
    <x v="0"/>
    <m/>
    <m/>
    <n v="594496"/>
    <m/>
    <m/>
    <m/>
  </r>
  <r>
    <x v="307"/>
    <x v="6"/>
    <s v="페이스북/인스타그램"/>
    <x v="0"/>
    <x v="0"/>
    <x v="0"/>
    <m/>
    <m/>
    <n v="827226"/>
    <m/>
    <m/>
    <m/>
  </r>
  <r>
    <x v="308"/>
    <x v="3"/>
    <s v="페이스북/인스타그램"/>
    <x v="0"/>
    <x v="0"/>
    <x v="0"/>
    <m/>
    <m/>
    <n v="724791"/>
    <m/>
    <m/>
    <m/>
  </r>
  <r>
    <x v="309"/>
    <x v="4"/>
    <s v="페이스북/인스타그램"/>
    <x v="0"/>
    <x v="0"/>
    <x v="0"/>
    <m/>
    <m/>
    <n v="826114"/>
    <m/>
    <m/>
    <m/>
  </r>
  <r>
    <x v="309"/>
    <x v="4"/>
    <s v="페이스북/인스타그램"/>
    <x v="6"/>
    <x v="0"/>
    <x v="0"/>
    <m/>
    <m/>
    <n v="22414"/>
    <m/>
    <m/>
    <m/>
  </r>
  <r>
    <x v="304"/>
    <x v="0"/>
    <s v="네이버 GFA"/>
    <x v="0"/>
    <x v="0"/>
    <x v="0"/>
    <m/>
    <m/>
    <n v="567455.45454545447"/>
    <m/>
    <m/>
    <m/>
  </r>
  <r>
    <x v="305"/>
    <x v="2"/>
    <s v="네이버 GFA"/>
    <x v="0"/>
    <x v="0"/>
    <x v="0"/>
    <m/>
    <m/>
    <n v="249744"/>
    <m/>
    <m/>
    <m/>
  </r>
  <r>
    <x v="306"/>
    <x v="5"/>
    <s v="네이버 GFA"/>
    <x v="0"/>
    <x v="0"/>
    <x v="0"/>
    <m/>
    <m/>
    <n v="310"/>
    <m/>
    <m/>
    <m/>
  </r>
  <r>
    <x v="308"/>
    <x v="3"/>
    <s v="네이버 GFA"/>
    <x v="0"/>
    <x v="0"/>
    <x v="0"/>
    <m/>
    <m/>
    <n v="402019.09090909088"/>
    <m/>
    <m/>
    <m/>
  </r>
  <r>
    <x v="309"/>
    <x v="4"/>
    <s v="네이버 GFA"/>
    <x v="0"/>
    <x v="0"/>
    <x v="0"/>
    <m/>
    <m/>
    <n v="429790.90909090906"/>
    <m/>
    <m/>
    <m/>
  </r>
  <r>
    <x v="304"/>
    <x v="0"/>
    <s v="네이버 GFA"/>
    <x v="6"/>
    <x v="0"/>
    <x v="0"/>
    <m/>
    <m/>
    <n v="86620.909090909088"/>
    <m/>
    <m/>
    <m/>
  </r>
  <r>
    <x v="305"/>
    <x v="2"/>
    <s v="네이버 GFA"/>
    <x v="6"/>
    <x v="0"/>
    <x v="0"/>
    <m/>
    <m/>
    <n v="46508.181818181816"/>
    <m/>
    <m/>
    <m/>
  </r>
  <r>
    <x v="308"/>
    <x v="3"/>
    <s v="네이버 GFA"/>
    <x v="6"/>
    <x v="0"/>
    <x v="0"/>
    <m/>
    <m/>
    <n v="66323.636363636353"/>
    <m/>
    <m/>
    <m/>
  </r>
  <r>
    <x v="309"/>
    <x v="4"/>
    <s v="네이버 GFA"/>
    <x v="6"/>
    <x v="0"/>
    <x v="0"/>
    <m/>
    <m/>
    <n v="65862.727272727265"/>
    <m/>
    <m/>
    <m/>
  </r>
  <r>
    <x v="304"/>
    <x v="0"/>
    <s v="네이버 쇼핑검색"/>
    <x v="0"/>
    <x v="0"/>
    <x v="0"/>
    <m/>
    <m/>
    <n v="66320"/>
    <m/>
    <m/>
    <m/>
  </r>
  <r>
    <x v="305"/>
    <x v="2"/>
    <s v="네이버 쇼핑검색"/>
    <x v="0"/>
    <x v="0"/>
    <x v="0"/>
    <m/>
    <m/>
    <n v="69020"/>
    <m/>
    <m/>
    <m/>
  </r>
  <r>
    <x v="306"/>
    <x v="5"/>
    <s v="네이버 쇼핑검색"/>
    <x v="0"/>
    <x v="0"/>
    <x v="0"/>
    <m/>
    <m/>
    <n v="51379.999999999993"/>
    <m/>
    <m/>
    <m/>
  </r>
  <r>
    <x v="307"/>
    <x v="6"/>
    <s v="네이버 쇼핑검색"/>
    <x v="0"/>
    <x v="0"/>
    <x v="0"/>
    <m/>
    <m/>
    <n v="54469.999999999993"/>
    <m/>
    <m/>
    <m/>
  </r>
  <r>
    <x v="308"/>
    <x v="3"/>
    <s v="네이버 쇼핑검색"/>
    <x v="0"/>
    <x v="0"/>
    <x v="0"/>
    <m/>
    <m/>
    <n v="54269.999999999993"/>
    <m/>
    <m/>
    <m/>
  </r>
  <r>
    <x v="309"/>
    <x v="4"/>
    <s v="네이버 쇼핑검색"/>
    <x v="0"/>
    <x v="0"/>
    <x v="0"/>
    <m/>
    <m/>
    <n v="56029.999999999993"/>
    <m/>
    <m/>
    <m/>
  </r>
  <r>
    <x v="304"/>
    <x v="0"/>
    <s v="네이버 브랜드검색"/>
    <x v="0"/>
    <x v="0"/>
    <x v="0"/>
    <m/>
    <m/>
    <n v="50000"/>
    <m/>
    <m/>
    <m/>
  </r>
  <r>
    <x v="305"/>
    <x v="2"/>
    <s v="네이버 브랜드검색"/>
    <x v="0"/>
    <x v="0"/>
    <x v="0"/>
    <m/>
    <m/>
    <n v="50000"/>
    <m/>
    <m/>
    <m/>
  </r>
  <r>
    <x v="306"/>
    <x v="5"/>
    <s v="네이버 브랜드검색"/>
    <x v="0"/>
    <x v="0"/>
    <x v="0"/>
    <m/>
    <m/>
    <n v="50000"/>
    <m/>
    <m/>
    <m/>
  </r>
  <r>
    <x v="307"/>
    <x v="6"/>
    <s v="네이버 브랜드검색"/>
    <x v="0"/>
    <x v="0"/>
    <x v="0"/>
    <m/>
    <m/>
    <n v="50000"/>
    <m/>
    <m/>
    <m/>
  </r>
  <r>
    <x v="308"/>
    <x v="3"/>
    <s v="네이버 브랜드검색"/>
    <x v="0"/>
    <x v="0"/>
    <x v="0"/>
    <m/>
    <m/>
    <n v="50000"/>
    <m/>
    <m/>
    <m/>
  </r>
  <r>
    <x v="309"/>
    <x v="4"/>
    <s v="네이버 브랜드검색"/>
    <x v="0"/>
    <x v="0"/>
    <x v="0"/>
    <m/>
    <m/>
    <n v="50000"/>
    <m/>
    <m/>
    <m/>
  </r>
  <r>
    <x v="304"/>
    <x v="0"/>
    <s v="유튜브 디스커버리(이미지)"/>
    <x v="0"/>
    <x v="0"/>
    <x v="0"/>
    <m/>
    <m/>
    <n v="261"/>
    <m/>
    <m/>
    <m/>
  </r>
  <r>
    <x v="305"/>
    <x v="2"/>
    <s v="유튜브 디스커버리(이미지)"/>
    <x v="0"/>
    <x v="0"/>
    <x v="0"/>
    <m/>
    <m/>
    <n v="3118"/>
    <m/>
    <m/>
    <m/>
  </r>
  <r>
    <x v="306"/>
    <x v="5"/>
    <s v="유튜브 디스커버리(이미지)"/>
    <x v="0"/>
    <x v="0"/>
    <x v="0"/>
    <m/>
    <m/>
    <n v="109778"/>
    <m/>
    <m/>
    <m/>
  </r>
  <r>
    <x v="307"/>
    <x v="6"/>
    <s v="유튜브 디스커버리(이미지)"/>
    <x v="0"/>
    <x v="0"/>
    <x v="0"/>
    <m/>
    <m/>
    <n v="101121"/>
    <m/>
    <m/>
    <m/>
  </r>
  <r>
    <x v="308"/>
    <x v="3"/>
    <s v="유튜브 디스커버리(이미지)"/>
    <x v="0"/>
    <x v="0"/>
    <x v="0"/>
    <m/>
    <m/>
    <n v="246567"/>
    <m/>
    <m/>
    <m/>
  </r>
  <r>
    <x v="309"/>
    <x v="4"/>
    <s v="유튜브 디스커버리(이미지)"/>
    <x v="0"/>
    <x v="0"/>
    <x v="0"/>
    <m/>
    <m/>
    <n v="257827"/>
    <m/>
    <m/>
    <m/>
  </r>
  <r>
    <x v="304"/>
    <x v="0"/>
    <s v="카카오광고"/>
    <x v="0"/>
    <x v="0"/>
    <x v="0"/>
    <m/>
    <m/>
    <n v="11599.999999999998"/>
    <m/>
    <m/>
    <m/>
  </r>
  <r>
    <x v="305"/>
    <x v="2"/>
    <s v="카카오광고"/>
    <x v="0"/>
    <x v="0"/>
    <x v="0"/>
    <m/>
    <m/>
    <n v="8410"/>
    <m/>
    <m/>
    <m/>
  </r>
  <r>
    <x v="306"/>
    <x v="5"/>
    <s v="카카오광고"/>
    <x v="0"/>
    <x v="0"/>
    <x v="0"/>
    <m/>
    <m/>
    <n v="9460"/>
    <m/>
    <m/>
    <m/>
  </r>
  <r>
    <x v="307"/>
    <x v="6"/>
    <s v="카카오광고"/>
    <x v="0"/>
    <x v="0"/>
    <x v="0"/>
    <m/>
    <m/>
    <n v="7329.9999999999991"/>
    <m/>
    <m/>
    <m/>
  </r>
  <r>
    <x v="308"/>
    <x v="3"/>
    <s v="카카오광고"/>
    <x v="0"/>
    <x v="0"/>
    <x v="0"/>
    <m/>
    <m/>
    <n v="11729.999999999998"/>
    <m/>
    <m/>
    <m/>
  </r>
  <r>
    <x v="309"/>
    <x v="4"/>
    <s v="카카오광고"/>
    <x v="0"/>
    <x v="0"/>
    <x v="0"/>
    <m/>
    <m/>
    <n v="6919.9999999999991"/>
    <m/>
    <m/>
    <m/>
  </r>
  <r>
    <x v="310"/>
    <x v="1"/>
    <s v="페이스북/인스타그램"/>
    <x v="6"/>
    <x v="0"/>
    <x v="0"/>
    <m/>
    <m/>
    <n v="155241"/>
    <m/>
    <m/>
    <m/>
  </r>
  <r>
    <x v="311"/>
    <x v="0"/>
    <s v="페이스북/인스타그램"/>
    <x v="6"/>
    <x v="0"/>
    <x v="0"/>
    <m/>
    <m/>
    <n v="142618"/>
    <m/>
    <m/>
    <m/>
  </r>
  <r>
    <x v="310"/>
    <x v="1"/>
    <s v="페이스북/인스타그램"/>
    <x v="0"/>
    <x v="0"/>
    <x v="0"/>
    <m/>
    <m/>
    <n v="242218"/>
    <m/>
    <m/>
    <m/>
  </r>
  <r>
    <x v="310"/>
    <x v="1"/>
    <s v="네이버 GFA"/>
    <x v="6"/>
    <x v="0"/>
    <x v="0"/>
    <m/>
    <m/>
    <n v="7437.272727272727"/>
    <m/>
    <m/>
    <m/>
  </r>
  <r>
    <x v="310"/>
    <x v="1"/>
    <s v="네이버 GFA"/>
    <x v="0"/>
    <x v="0"/>
    <x v="0"/>
    <m/>
    <m/>
    <n v="69681.818181818177"/>
    <m/>
    <m/>
    <m/>
  </r>
  <r>
    <x v="310"/>
    <x v="1"/>
    <s v="네이버 쇼핑검색"/>
    <x v="0"/>
    <x v="0"/>
    <x v="0"/>
    <m/>
    <m/>
    <n v="53659.999999999993"/>
    <m/>
    <m/>
    <m/>
  </r>
  <r>
    <x v="311"/>
    <x v="0"/>
    <s v="네이버 쇼핑검색"/>
    <x v="0"/>
    <x v="0"/>
    <x v="0"/>
    <m/>
    <m/>
    <n v="46679.999999999993"/>
    <m/>
    <m/>
    <m/>
  </r>
  <r>
    <x v="310"/>
    <x v="1"/>
    <s v="네이버 브랜드검색"/>
    <x v="0"/>
    <x v="0"/>
    <x v="0"/>
    <m/>
    <m/>
    <n v="50000"/>
    <m/>
    <m/>
    <m/>
  </r>
  <r>
    <x v="311"/>
    <x v="0"/>
    <s v="네이버 브랜드검색"/>
    <x v="0"/>
    <x v="0"/>
    <x v="0"/>
    <m/>
    <m/>
    <n v="50000"/>
    <m/>
    <m/>
    <m/>
  </r>
  <r>
    <x v="310"/>
    <x v="1"/>
    <s v="카카오광고"/>
    <x v="0"/>
    <x v="0"/>
    <x v="0"/>
    <m/>
    <m/>
    <n v="4019.9999999999995"/>
    <m/>
    <m/>
    <m/>
  </r>
  <r>
    <x v="310"/>
    <x v="1"/>
    <s v="문자대표"/>
    <x v="0"/>
    <x v="0"/>
    <x v="0"/>
    <m/>
    <m/>
    <n v="2460"/>
    <m/>
    <m/>
    <m/>
  </r>
  <r>
    <x v="312"/>
    <x v="2"/>
    <s v="페이스북/인스타그램"/>
    <x v="6"/>
    <x v="0"/>
    <x v="0"/>
    <m/>
    <m/>
    <n v="28688"/>
    <m/>
    <m/>
    <m/>
  </r>
  <r>
    <x v="313"/>
    <x v="5"/>
    <s v="페이스북/인스타그램"/>
    <x v="6"/>
    <x v="0"/>
    <x v="0"/>
    <m/>
    <m/>
    <n v="8459"/>
    <m/>
    <m/>
    <m/>
  </r>
  <r>
    <x v="314"/>
    <x v="6"/>
    <s v="페이스북/인스타그램"/>
    <x v="0"/>
    <x v="0"/>
    <x v="0"/>
    <m/>
    <m/>
    <n v="174582"/>
    <m/>
    <m/>
    <m/>
  </r>
  <r>
    <x v="312"/>
    <x v="2"/>
    <s v="네이버 쇼핑검색"/>
    <x v="0"/>
    <x v="0"/>
    <x v="0"/>
    <m/>
    <m/>
    <n v="43420"/>
    <m/>
    <m/>
    <m/>
  </r>
  <r>
    <x v="313"/>
    <x v="5"/>
    <s v="네이버 쇼핑검색"/>
    <x v="0"/>
    <x v="0"/>
    <x v="0"/>
    <m/>
    <m/>
    <n v="40630"/>
    <m/>
    <m/>
    <m/>
  </r>
  <r>
    <x v="314"/>
    <x v="6"/>
    <s v="네이버 쇼핑검색"/>
    <x v="0"/>
    <x v="0"/>
    <x v="0"/>
    <m/>
    <m/>
    <n v="44520"/>
    <m/>
    <m/>
    <m/>
  </r>
  <r>
    <x v="312"/>
    <x v="2"/>
    <s v="네이버 브랜드검색"/>
    <x v="0"/>
    <x v="0"/>
    <x v="0"/>
    <m/>
    <m/>
    <n v="50000"/>
    <m/>
    <m/>
    <m/>
  </r>
  <r>
    <x v="313"/>
    <x v="5"/>
    <s v="네이버 브랜드검색"/>
    <x v="0"/>
    <x v="0"/>
    <x v="0"/>
    <m/>
    <m/>
    <n v="50000"/>
    <m/>
    <m/>
    <m/>
  </r>
  <r>
    <x v="314"/>
    <x v="6"/>
    <s v="네이버 브랜드검색"/>
    <x v="0"/>
    <x v="0"/>
    <x v="0"/>
    <m/>
    <m/>
    <n v="50000"/>
    <m/>
    <m/>
    <m/>
  </r>
  <r>
    <x v="315"/>
    <x v="1"/>
    <s v="페이스북/인스타그램"/>
    <x v="5"/>
    <x v="0"/>
    <x v="0"/>
    <m/>
    <m/>
    <n v="29818"/>
    <m/>
    <m/>
    <m/>
  </r>
  <r>
    <x v="316"/>
    <x v="0"/>
    <s v="페이스북/인스타그램"/>
    <x v="5"/>
    <x v="0"/>
    <x v="0"/>
    <m/>
    <m/>
    <n v="182538"/>
    <m/>
    <m/>
    <m/>
  </r>
  <r>
    <x v="317"/>
    <x v="3"/>
    <s v="페이스북/인스타그램"/>
    <x v="0"/>
    <x v="0"/>
    <x v="0"/>
    <m/>
    <m/>
    <n v="186936"/>
    <m/>
    <m/>
    <m/>
  </r>
  <r>
    <x v="318"/>
    <x v="4"/>
    <s v="페이스북/인스타그램"/>
    <x v="0"/>
    <x v="0"/>
    <x v="0"/>
    <m/>
    <m/>
    <n v="328834"/>
    <m/>
    <m/>
    <m/>
  </r>
  <r>
    <x v="315"/>
    <x v="1"/>
    <s v="페이스북/인스타그램"/>
    <x v="0"/>
    <x v="0"/>
    <x v="0"/>
    <m/>
    <m/>
    <n v="377139"/>
    <m/>
    <m/>
    <m/>
  </r>
  <r>
    <x v="316"/>
    <x v="0"/>
    <s v="페이스북/인스타그램"/>
    <x v="0"/>
    <x v="0"/>
    <x v="0"/>
    <m/>
    <m/>
    <n v="380062"/>
    <m/>
    <m/>
    <m/>
  </r>
  <r>
    <x v="317"/>
    <x v="3"/>
    <s v="네이버 GFA"/>
    <x v="6"/>
    <x v="0"/>
    <x v="0"/>
    <m/>
    <m/>
    <n v="35943.63636363636"/>
    <m/>
    <m/>
    <m/>
  </r>
  <r>
    <x v="318"/>
    <x v="4"/>
    <s v="네이버 GFA"/>
    <x v="6"/>
    <x v="0"/>
    <x v="0"/>
    <m/>
    <m/>
    <n v="67935.454545454544"/>
    <m/>
    <m/>
    <m/>
  </r>
  <r>
    <x v="315"/>
    <x v="1"/>
    <s v="네이버 GFA"/>
    <x v="6"/>
    <x v="0"/>
    <x v="0"/>
    <m/>
    <m/>
    <n v="29291.81818181818"/>
    <m/>
    <m/>
    <m/>
  </r>
  <r>
    <x v="316"/>
    <x v="0"/>
    <s v="네이버 GFA"/>
    <x v="6"/>
    <x v="0"/>
    <x v="0"/>
    <m/>
    <m/>
    <n v="14801.81818181818"/>
    <m/>
    <m/>
    <m/>
  </r>
  <r>
    <x v="317"/>
    <x v="3"/>
    <s v="네이버 GFA"/>
    <x v="0"/>
    <x v="0"/>
    <x v="0"/>
    <m/>
    <m/>
    <n v="356192.72727272724"/>
    <m/>
    <m/>
    <m/>
  </r>
  <r>
    <x v="318"/>
    <x v="4"/>
    <s v="네이버 GFA"/>
    <x v="0"/>
    <x v="0"/>
    <x v="0"/>
    <m/>
    <m/>
    <n v="593463.63636363635"/>
    <m/>
    <m/>
    <m/>
  </r>
  <r>
    <x v="315"/>
    <x v="1"/>
    <s v="네이버 GFA"/>
    <x v="0"/>
    <x v="0"/>
    <x v="0"/>
    <m/>
    <m/>
    <n v="297630.90909090906"/>
    <m/>
    <m/>
    <m/>
  </r>
  <r>
    <x v="316"/>
    <x v="0"/>
    <s v="네이버 GFA"/>
    <x v="0"/>
    <x v="0"/>
    <x v="0"/>
    <m/>
    <m/>
    <n v="282929.09090909088"/>
    <m/>
    <m/>
    <m/>
  </r>
  <r>
    <x v="317"/>
    <x v="3"/>
    <s v="네이버 쇼핑검색"/>
    <x v="0"/>
    <x v="0"/>
    <x v="0"/>
    <m/>
    <m/>
    <n v="67760"/>
    <m/>
    <m/>
    <m/>
  </r>
  <r>
    <x v="318"/>
    <x v="4"/>
    <s v="네이버 쇼핑검색"/>
    <x v="0"/>
    <x v="0"/>
    <x v="0"/>
    <m/>
    <m/>
    <n v="68230"/>
    <m/>
    <m/>
    <m/>
  </r>
  <r>
    <x v="315"/>
    <x v="1"/>
    <s v="네이버 쇼핑검색"/>
    <x v="0"/>
    <x v="0"/>
    <x v="0"/>
    <m/>
    <m/>
    <n v="56339.999999999993"/>
    <m/>
    <m/>
    <m/>
  </r>
  <r>
    <x v="316"/>
    <x v="0"/>
    <s v="네이버 쇼핑검색"/>
    <x v="0"/>
    <x v="0"/>
    <x v="0"/>
    <m/>
    <m/>
    <n v="47289.999999999993"/>
    <m/>
    <m/>
    <m/>
  </r>
  <r>
    <x v="317"/>
    <x v="3"/>
    <s v="네이버 브랜드검색"/>
    <x v="0"/>
    <x v="0"/>
    <x v="0"/>
    <m/>
    <m/>
    <n v="50000"/>
    <m/>
    <m/>
    <m/>
  </r>
  <r>
    <x v="318"/>
    <x v="4"/>
    <s v="네이버 브랜드검색"/>
    <x v="0"/>
    <x v="0"/>
    <x v="0"/>
    <m/>
    <m/>
    <n v="50000"/>
    <m/>
    <m/>
    <m/>
  </r>
  <r>
    <x v="315"/>
    <x v="1"/>
    <s v="네이버 브랜드검색"/>
    <x v="0"/>
    <x v="0"/>
    <x v="0"/>
    <m/>
    <m/>
    <n v="50000"/>
    <m/>
    <m/>
    <m/>
  </r>
  <r>
    <x v="316"/>
    <x v="0"/>
    <s v="네이버 브랜드검색"/>
    <x v="0"/>
    <x v="0"/>
    <x v="0"/>
    <m/>
    <m/>
    <n v="50000"/>
    <m/>
    <m/>
    <m/>
  </r>
  <r>
    <x v="317"/>
    <x v="3"/>
    <s v="유튜브 디스커버리(이미지)"/>
    <x v="0"/>
    <x v="0"/>
    <x v="0"/>
    <m/>
    <m/>
    <n v="327394"/>
    <m/>
    <m/>
    <m/>
  </r>
  <r>
    <x v="318"/>
    <x v="4"/>
    <s v="유튜브 디스커버리(이미지)"/>
    <x v="0"/>
    <x v="0"/>
    <x v="0"/>
    <m/>
    <m/>
    <n v="130650"/>
    <m/>
    <m/>
    <m/>
  </r>
  <r>
    <x v="315"/>
    <x v="1"/>
    <s v="유튜브 디스커버리(이미지)"/>
    <x v="0"/>
    <x v="0"/>
    <x v="0"/>
    <m/>
    <m/>
    <n v="282379"/>
    <m/>
    <m/>
    <m/>
  </r>
  <r>
    <x v="316"/>
    <x v="0"/>
    <s v="유튜브 디스커버리(이미지)"/>
    <x v="0"/>
    <x v="0"/>
    <x v="0"/>
    <m/>
    <m/>
    <n v="203662"/>
    <m/>
    <m/>
    <m/>
  </r>
  <r>
    <x v="315"/>
    <x v="1"/>
    <s v="문자대표"/>
    <x v="0"/>
    <x v="0"/>
    <x v="0"/>
    <m/>
    <m/>
    <n v="630"/>
    <m/>
    <m/>
    <m/>
  </r>
  <r>
    <x v="319"/>
    <x v="2"/>
    <s v="페이스북/인스타그램"/>
    <x v="5"/>
    <x v="0"/>
    <x v="0"/>
    <m/>
    <m/>
    <n v="163267"/>
    <m/>
    <m/>
    <m/>
  </r>
  <r>
    <x v="319"/>
    <x v="2"/>
    <s v="페이스북/인스타그램"/>
    <x v="0"/>
    <x v="0"/>
    <x v="0"/>
    <m/>
    <m/>
    <n v="263148"/>
    <m/>
    <m/>
    <m/>
  </r>
  <r>
    <x v="319"/>
    <x v="2"/>
    <s v="네이버 GFA"/>
    <x v="6"/>
    <x v="0"/>
    <x v="0"/>
    <m/>
    <m/>
    <n v="16087.272727272726"/>
    <m/>
    <m/>
    <m/>
  </r>
  <r>
    <x v="319"/>
    <x v="2"/>
    <s v="네이버 GFA"/>
    <x v="0"/>
    <x v="0"/>
    <x v="0"/>
    <m/>
    <m/>
    <n v="188749.09090909088"/>
    <m/>
    <m/>
    <m/>
  </r>
  <r>
    <x v="320"/>
    <x v="5"/>
    <s v="네이버 쇼핑검색"/>
    <x v="0"/>
    <x v="0"/>
    <x v="0"/>
    <m/>
    <m/>
    <n v="48139.999999999993"/>
    <m/>
    <m/>
    <m/>
  </r>
  <r>
    <x v="321"/>
    <x v="6"/>
    <s v="네이버 쇼핑검색"/>
    <x v="0"/>
    <x v="0"/>
    <x v="0"/>
    <m/>
    <m/>
    <n v="34710"/>
    <m/>
    <m/>
    <m/>
  </r>
  <r>
    <x v="322"/>
    <x v="3"/>
    <s v="네이버 쇼핑검색"/>
    <x v="0"/>
    <x v="0"/>
    <x v="0"/>
    <m/>
    <m/>
    <n v="47189.999999999993"/>
    <m/>
    <m/>
    <m/>
  </r>
  <r>
    <x v="323"/>
    <x v="4"/>
    <s v="네이버 쇼핑검색"/>
    <x v="0"/>
    <x v="0"/>
    <x v="0"/>
    <m/>
    <m/>
    <n v="46689.999999999993"/>
    <m/>
    <m/>
    <m/>
  </r>
  <r>
    <x v="324"/>
    <x v="1"/>
    <s v="네이버 쇼핑검색"/>
    <x v="0"/>
    <x v="0"/>
    <x v="0"/>
    <m/>
    <m/>
    <n v="54669.999999999993"/>
    <m/>
    <m/>
    <m/>
  </r>
  <r>
    <x v="325"/>
    <x v="0"/>
    <s v="네이버 쇼핑검색"/>
    <x v="0"/>
    <x v="0"/>
    <x v="0"/>
    <m/>
    <m/>
    <n v="39540"/>
    <m/>
    <m/>
    <m/>
  </r>
  <r>
    <x v="319"/>
    <x v="2"/>
    <s v="네이버 브랜드검색"/>
    <x v="0"/>
    <x v="0"/>
    <x v="0"/>
    <m/>
    <m/>
    <n v="50000"/>
    <m/>
    <m/>
    <m/>
  </r>
  <r>
    <x v="320"/>
    <x v="5"/>
    <s v="네이버 브랜드검색"/>
    <x v="0"/>
    <x v="0"/>
    <x v="0"/>
    <m/>
    <m/>
    <n v="50000"/>
    <m/>
    <m/>
    <m/>
  </r>
  <r>
    <x v="321"/>
    <x v="6"/>
    <s v="네이버 브랜드검색"/>
    <x v="0"/>
    <x v="0"/>
    <x v="0"/>
    <m/>
    <m/>
    <n v="50000"/>
    <m/>
    <m/>
    <m/>
  </r>
  <r>
    <x v="322"/>
    <x v="3"/>
    <s v="네이버 브랜드검색"/>
    <x v="0"/>
    <x v="0"/>
    <x v="0"/>
    <m/>
    <m/>
    <n v="50000"/>
    <m/>
    <m/>
    <m/>
  </r>
  <r>
    <x v="323"/>
    <x v="4"/>
    <s v="네이버 브랜드검색"/>
    <x v="0"/>
    <x v="0"/>
    <x v="0"/>
    <m/>
    <m/>
    <n v="50000"/>
    <m/>
    <m/>
    <m/>
  </r>
  <r>
    <x v="324"/>
    <x v="1"/>
    <s v="네이버 브랜드검색"/>
    <x v="0"/>
    <x v="0"/>
    <x v="0"/>
    <m/>
    <m/>
    <n v="50000"/>
    <m/>
    <m/>
    <m/>
  </r>
  <r>
    <x v="325"/>
    <x v="0"/>
    <s v="네이버 브랜드검색"/>
    <x v="0"/>
    <x v="0"/>
    <x v="0"/>
    <m/>
    <m/>
    <n v="50000"/>
    <m/>
    <m/>
    <m/>
  </r>
  <r>
    <x v="319"/>
    <x v="2"/>
    <s v="유튜브 디스커버리(이미지)"/>
    <x v="0"/>
    <x v="0"/>
    <x v="0"/>
    <m/>
    <m/>
    <n v="44919"/>
    <m/>
    <m/>
    <m/>
  </r>
  <r>
    <x v="324"/>
    <x v="1"/>
    <s v="카카오톡 메시지"/>
    <x v="0"/>
    <x v="0"/>
    <x v="0"/>
    <m/>
    <m/>
    <n v="5478"/>
    <m/>
    <m/>
    <m/>
  </r>
  <r>
    <x v="324"/>
    <x v="1"/>
    <s v="문자대표"/>
    <x v="0"/>
    <x v="0"/>
    <x v="0"/>
    <m/>
    <m/>
    <n v="8070"/>
    <m/>
    <m/>
    <m/>
  </r>
  <r>
    <x v="326"/>
    <x v="6"/>
    <s v="페이스북/인스타그램"/>
    <x v="0"/>
    <x v="0"/>
    <x v="0"/>
    <m/>
    <m/>
    <n v="150097"/>
    <m/>
    <m/>
    <m/>
  </r>
  <r>
    <x v="327"/>
    <x v="3"/>
    <s v="페이스북/인스타그램"/>
    <x v="0"/>
    <x v="0"/>
    <x v="0"/>
    <m/>
    <m/>
    <n v="263174"/>
    <m/>
    <m/>
    <m/>
  </r>
  <r>
    <x v="328"/>
    <x v="4"/>
    <s v="페이스북/인스타그램"/>
    <x v="0"/>
    <x v="0"/>
    <x v="0"/>
    <m/>
    <m/>
    <n v="347976"/>
    <m/>
    <m/>
    <m/>
  </r>
  <r>
    <x v="329"/>
    <x v="1"/>
    <s v="페이스북/인스타그램"/>
    <x v="0"/>
    <x v="0"/>
    <x v="0"/>
    <m/>
    <m/>
    <n v="185499"/>
    <m/>
    <m/>
    <m/>
  </r>
  <r>
    <x v="330"/>
    <x v="0"/>
    <s v="페이스북/인스타그램"/>
    <x v="0"/>
    <x v="0"/>
    <x v="0"/>
    <m/>
    <m/>
    <n v="266513"/>
    <m/>
    <m/>
    <m/>
  </r>
  <r>
    <x v="331"/>
    <x v="2"/>
    <s v="페이스북/인스타그램"/>
    <x v="0"/>
    <x v="0"/>
    <x v="0"/>
    <m/>
    <m/>
    <n v="221180"/>
    <m/>
    <m/>
    <m/>
  </r>
  <r>
    <x v="332"/>
    <x v="5"/>
    <s v="페이스북/인스타그램"/>
    <x v="0"/>
    <x v="0"/>
    <x v="0"/>
    <m/>
    <m/>
    <n v="106388"/>
    <m/>
    <m/>
    <m/>
  </r>
  <r>
    <x v="333"/>
    <x v="6"/>
    <s v="페이스북/인스타그램"/>
    <x v="0"/>
    <x v="0"/>
    <x v="0"/>
    <m/>
    <m/>
    <n v="146130"/>
    <m/>
    <m/>
    <m/>
  </r>
  <r>
    <x v="245"/>
    <x v="3"/>
    <s v="페이스북/인스타그램"/>
    <x v="0"/>
    <x v="0"/>
    <x v="0"/>
    <m/>
    <m/>
    <n v="225894"/>
    <m/>
    <m/>
    <m/>
  </r>
  <r>
    <x v="334"/>
    <x v="4"/>
    <s v="페이스북/인스타그램"/>
    <x v="0"/>
    <x v="0"/>
    <x v="0"/>
    <m/>
    <m/>
    <n v="276037"/>
    <m/>
    <m/>
    <m/>
  </r>
  <r>
    <x v="335"/>
    <x v="1"/>
    <s v="페이스북/인스타그램"/>
    <x v="0"/>
    <x v="0"/>
    <x v="0"/>
    <m/>
    <m/>
    <n v="273861"/>
    <m/>
    <m/>
    <m/>
  </r>
  <r>
    <x v="245"/>
    <x v="3"/>
    <s v="페이스북/인스타그램"/>
    <x v="5"/>
    <x v="0"/>
    <x v="0"/>
    <m/>
    <m/>
    <n v="19610"/>
    <m/>
    <m/>
    <m/>
  </r>
  <r>
    <x v="334"/>
    <x v="4"/>
    <s v="페이스북/인스타그램"/>
    <x v="5"/>
    <x v="0"/>
    <x v="0"/>
    <m/>
    <m/>
    <n v="246783"/>
    <m/>
    <m/>
    <m/>
  </r>
  <r>
    <x v="335"/>
    <x v="1"/>
    <s v="페이스북/인스타그램"/>
    <x v="5"/>
    <x v="0"/>
    <x v="0"/>
    <m/>
    <m/>
    <n v="185504"/>
    <m/>
    <m/>
    <m/>
  </r>
  <r>
    <x v="327"/>
    <x v="3"/>
    <s v="네이버 GFA"/>
    <x v="0"/>
    <x v="0"/>
    <x v="0"/>
    <m/>
    <m/>
    <n v="357111.81818181818"/>
    <m/>
    <m/>
    <m/>
  </r>
  <r>
    <x v="328"/>
    <x v="4"/>
    <s v="네이버 GFA"/>
    <x v="0"/>
    <x v="0"/>
    <x v="0"/>
    <m/>
    <m/>
    <n v="412806.36363636359"/>
    <m/>
    <m/>
    <m/>
  </r>
  <r>
    <x v="329"/>
    <x v="1"/>
    <s v="네이버 GFA"/>
    <x v="0"/>
    <x v="0"/>
    <x v="0"/>
    <m/>
    <m/>
    <n v="370464.54545454541"/>
    <m/>
    <m/>
    <m/>
  </r>
  <r>
    <x v="330"/>
    <x v="0"/>
    <s v="네이버 GFA"/>
    <x v="0"/>
    <x v="0"/>
    <x v="0"/>
    <m/>
    <m/>
    <n v="440808.18181818177"/>
    <m/>
    <m/>
    <m/>
  </r>
  <r>
    <x v="331"/>
    <x v="2"/>
    <s v="네이버 GFA"/>
    <x v="0"/>
    <x v="0"/>
    <x v="0"/>
    <m/>
    <m/>
    <n v="310808.18181818177"/>
    <m/>
    <m/>
    <m/>
  </r>
  <r>
    <x v="332"/>
    <x v="5"/>
    <s v="네이버 GFA"/>
    <x v="0"/>
    <x v="0"/>
    <x v="0"/>
    <m/>
    <m/>
    <n v="158205.45454545453"/>
    <m/>
    <m/>
    <m/>
  </r>
  <r>
    <x v="333"/>
    <x v="6"/>
    <s v="네이버 GFA"/>
    <x v="0"/>
    <x v="0"/>
    <x v="0"/>
    <m/>
    <m/>
    <n v="158178.18181818179"/>
    <m/>
    <m/>
    <m/>
  </r>
  <r>
    <x v="245"/>
    <x v="3"/>
    <s v="네이버 GFA"/>
    <x v="0"/>
    <x v="0"/>
    <x v="0"/>
    <m/>
    <m/>
    <n v="227434.54545454544"/>
    <m/>
    <m/>
    <m/>
  </r>
  <r>
    <x v="334"/>
    <x v="4"/>
    <s v="네이버 GFA"/>
    <x v="0"/>
    <x v="0"/>
    <x v="0"/>
    <m/>
    <m/>
    <n v="223165.45454545453"/>
    <m/>
    <m/>
    <m/>
  </r>
  <r>
    <x v="335"/>
    <x v="1"/>
    <s v="네이버 GFA"/>
    <x v="0"/>
    <x v="0"/>
    <x v="0"/>
    <m/>
    <m/>
    <n v="425641.81818181818"/>
    <m/>
    <m/>
    <m/>
  </r>
  <r>
    <x v="327"/>
    <x v="3"/>
    <s v="네이버 GFA"/>
    <x v="6"/>
    <x v="0"/>
    <x v="0"/>
    <m/>
    <m/>
    <n v="68737.272727272721"/>
    <m/>
    <m/>
    <m/>
  </r>
  <r>
    <x v="328"/>
    <x v="4"/>
    <s v="네이버 GFA"/>
    <x v="6"/>
    <x v="0"/>
    <x v="0"/>
    <m/>
    <m/>
    <n v="26470.909090909088"/>
    <m/>
    <m/>
    <m/>
  </r>
  <r>
    <x v="329"/>
    <x v="1"/>
    <s v="네이버 GFA"/>
    <x v="6"/>
    <x v="0"/>
    <x v="0"/>
    <m/>
    <m/>
    <n v="17612.727272727272"/>
    <m/>
    <m/>
    <m/>
  </r>
  <r>
    <x v="330"/>
    <x v="0"/>
    <s v="네이버 GFA"/>
    <x v="6"/>
    <x v="0"/>
    <x v="0"/>
    <m/>
    <m/>
    <n v="35782.727272727272"/>
    <m/>
    <m/>
    <m/>
  </r>
  <r>
    <x v="331"/>
    <x v="2"/>
    <s v="네이버 GFA"/>
    <x v="6"/>
    <x v="0"/>
    <x v="0"/>
    <m/>
    <m/>
    <n v="30262.727272727272"/>
    <m/>
    <m/>
    <m/>
  </r>
  <r>
    <x v="332"/>
    <x v="5"/>
    <s v="네이버 GFA"/>
    <x v="6"/>
    <x v="0"/>
    <x v="0"/>
    <m/>
    <m/>
    <n v="34480"/>
    <m/>
    <m/>
    <m/>
  </r>
  <r>
    <x v="333"/>
    <x v="6"/>
    <s v="네이버 GFA"/>
    <x v="6"/>
    <x v="0"/>
    <x v="0"/>
    <m/>
    <m/>
    <n v="32842.727272727272"/>
    <m/>
    <m/>
    <m/>
  </r>
  <r>
    <x v="245"/>
    <x v="3"/>
    <s v="네이버 GFA"/>
    <x v="6"/>
    <x v="0"/>
    <x v="0"/>
    <m/>
    <m/>
    <n v="28893.63636363636"/>
    <m/>
    <m/>
    <m/>
  </r>
  <r>
    <x v="334"/>
    <x v="4"/>
    <s v="네이버 GFA"/>
    <x v="6"/>
    <x v="0"/>
    <x v="0"/>
    <m/>
    <m/>
    <n v="34178.181818181816"/>
    <m/>
    <m/>
    <m/>
  </r>
  <r>
    <x v="335"/>
    <x v="1"/>
    <s v="네이버 GFA"/>
    <x v="6"/>
    <x v="0"/>
    <x v="0"/>
    <m/>
    <m/>
    <n v="63110.909090909088"/>
    <m/>
    <m/>
    <m/>
  </r>
  <r>
    <x v="325"/>
    <x v="0"/>
    <s v="네이버 쇼핑검색"/>
    <x v="0"/>
    <x v="0"/>
    <x v="0"/>
    <m/>
    <m/>
    <n v="39570"/>
    <m/>
    <m/>
    <m/>
  </r>
  <r>
    <x v="336"/>
    <x v="2"/>
    <s v="네이버 쇼핑검색"/>
    <x v="0"/>
    <x v="0"/>
    <x v="0"/>
    <m/>
    <m/>
    <n v="32759.999999999996"/>
    <m/>
    <m/>
    <m/>
  </r>
  <r>
    <x v="337"/>
    <x v="5"/>
    <s v="네이버 쇼핑검색"/>
    <x v="0"/>
    <x v="0"/>
    <x v="0"/>
    <m/>
    <m/>
    <n v="33820"/>
    <m/>
    <m/>
    <m/>
  </r>
  <r>
    <x v="326"/>
    <x v="6"/>
    <s v="네이버 쇼핑검색"/>
    <x v="0"/>
    <x v="0"/>
    <x v="0"/>
    <m/>
    <m/>
    <n v="43310"/>
    <m/>
    <m/>
    <m/>
  </r>
  <r>
    <x v="327"/>
    <x v="3"/>
    <s v="네이버 쇼핑검색"/>
    <x v="0"/>
    <x v="0"/>
    <x v="0"/>
    <m/>
    <m/>
    <n v="51589.999999999993"/>
    <m/>
    <m/>
    <m/>
  </r>
  <r>
    <x v="328"/>
    <x v="4"/>
    <s v="네이버 쇼핑검색"/>
    <x v="0"/>
    <x v="0"/>
    <x v="0"/>
    <m/>
    <m/>
    <n v="54609.999999999993"/>
    <m/>
    <m/>
    <m/>
  </r>
  <r>
    <x v="329"/>
    <x v="1"/>
    <s v="네이버 쇼핑검색"/>
    <x v="0"/>
    <x v="0"/>
    <x v="0"/>
    <m/>
    <m/>
    <n v="47649.999999999993"/>
    <m/>
    <m/>
    <m/>
  </r>
  <r>
    <x v="330"/>
    <x v="0"/>
    <s v="네이버 쇼핑검색"/>
    <x v="0"/>
    <x v="0"/>
    <x v="0"/>
    <m/>
    <m/>
    <n v="48399.999999999993"/>
    <m/>
    <m/>
    <m/>
  </r>
  <r>
    <x v="331"/>
    <x v="2"/>
    <s v="네이버 쇼핑검색"/>
    <x v="0"/>
    <x v="0"/>
    <x v="0"/>
    <m/>
    <m/>
    <n v="37770"/>
    <m/>
    <m/>
    <m/>
  </r>
  <r>
    <x v="332"/>
    <x v="5"/>
    <s v="네이버 쇼핑검색"/>
    <x v="0"/>
    <x v="0"/>
    <x v="0"/>
    <m/>
    <m/>
    <n v="34740"/>
    <m/>
    <m/>
    <m/>
  </r>
  <r>
    <x v="333"/>
    <x v="6"/>
    <s v="네이버 쇼핑검색"/>
    <x v="0"/>
    <x v="0"/>
    <x v="0"/>
    <m/>
    <m/>
    <n v="39880"/>
    <m/>
    <m/>
    <m/>
  </r>
  <r>
    <x v="245"/>
    <x v="3"/>
    <s v="네이버 쇼핑검색"/>
    <x v="0"/>
    <x v="0"/>
    <x v="0"/>
    <m/>
    <m/>
    <n v="47229.999999999993"/>
    <m/>
    <m/>
    <m/>
  </r>
  <r>
    <x v="334"/>
    <x v="4"/>
    <s v="네이버 쇼핑검색"/>
    <x v="0"/>
    <x v="0"/>
    <x v="0"/>
    <m/>
    <m/>
    <n v="47599.999999999993"/>
    <m/>
    <m/>
    <m/>
  </r>
  <r>
    <x v="335"/>
    <x v="1"/>
    <s v="네이버 쇼핑검색"/>
    <x v="0"/>
    <x v="0"/>
    <x v="0"/>
    <m/>
    <m/>
    <n v="38150"/>
    <m/>
    <m/>
    <m/>
  </r>
  <r>
    <x v="325"/>
    <x v="0"/>
    <s v="네이버 브랜드검색"/>
    <x v="0"/>
    <x v="0"/>
    <x v="0"/>
    <m/>
    <m/>
    <n v="50000"/>
    <m/>
    <m/>
    <m/>
  </r>
  <r>
    <x v="336"/>
    <x v="2"/>
    <s v="네이버 브랜드검색"/>
    <x v="0"/>
    <x v="0"/>
    <x v="0"/>
    <m/>
    <m/>
    <n v="50000"/>
    <m/>
    <m/>
    <m/>
  </r>
  <r>
    <x v="337"/>
    <x v="5"/>
    <s v="네이버 브랜드검색"/>
    <x v="0"/>
    <x v="0"/>
    <x v="0"/>
    <m/>
    <m/>
    <n v="50000"/>
    <m/>
    <m/>
    <m/>
  </r>
  <r>
    <x v="326"/>
    <x v="6"/>
    <s v="네이버 브랜드검색"/>
    <x v="0"/>
    <x v="0"/>
    <x v="0"/>
    <m/>
    <m/>
    <n v="50000"/>
    <m/>
    <m/>
    <m/>
  </r>
  <r>
    <x v="327"/>
    <x v="3"/>
    <s v="네이버 브랜드검색"/>
    <x v="0"/>
    <x v="0"/>
    <x v="0"/>
    <m/>
    <m/>
    <n v="50000"/>
    <m/>
    <m/>
    <m/>
  </r>
  <r>
    <x v="328"/>
    <x v="4"/>
    <s v="네이버 브랜드검색"/>
    <x v="0"/>
    <x v="0"/>
    <x v="0"/>
    <m/>
    <m/>
    <n v="50000"/>
    <m/>
    <m/>
    <m/>
  </r>
  <r>
    <x v="329"/>
    <x v="1"/>
    <s v="네이버 브랜드검색"/>
    <x v="0"/>
    <x v="0"/>
    <x v="0"/>
    <m/>
    <m/>
    <n v="50000"/>
    <m/>
    <m/>
    <m/>
  </r>
  <r>
    <x v="330"/>
    <x v="0"/>
    <s v="네이버 브랜드검색"/>
    <x v="0"/>
    <x v="0"/>
    <x v="0"/>
    <m/>
    <m/>
    <n v="50000"/>
    <m/>
    <m/>
    <m/>
  </r>
  <r>
    <x v="331"/>
    <x v="2"/>
    <s v="네이버 브랜드검색"/>
    <x v="0"/>
    <x v="0"/>
    <x v="0"/>
    <m/>
    <m/>
    <n v="50000"/>
    <m/>
    <m/>
    <m/>
  </r>
  <r>
    <x v="332"/>
    <x v="5"/>
    <s v="네이버 브랜드검색"/>
    <x v="0"/>
    <x v="0"/>
    <x v="0"/>
    <m/>
    <m/>
    <n v="50000"/>
    <m/>
    <m/>
    <m/>
  </r>
  <r>
    <x v="333"/>
    <x v="6"/>
    <s v="네이버 브랜드검색"/>
    <x v="0"/>
    <x v="0"/>
    <x v="0"/>
    <m/>
    <m/>
    <n v="50000"/>
    <m/>
    <m/>
    <m/>
  </r>
  <r>
    <x v="245"/>
    <x v="3"/>
    <s v="네이버 브랜드검색"/>
    <x v="0"/>
    <x v="0"/>
    <x v="0"/>
    <m/>
    <m/>
    <n v="50000"/>
    <m/>
    <m/>
    <m/>
  </r>
  <r>
    <x v="334"/>
    <x v="4"/>
    <s v="네이버 브랜드검색"/>
    <x v="0"/>
    <x v="0"/>
    <x v="0"/>
    <m/>
    <m/>
    <n v="50000"/>
    <m/>
    <m/>
    <m/>
  </r>
  <r>
    <x v="335"/>
    <x v="1"/>
    <s v="네이버 브랜드검색"/>
    <x v="0"/>
    <x v="0"/>
    <x v="0"/>
    <m/>
    <m/>
    <n v="50000"/>
    <m/>
    <m/>
    <m/>
  </r>
  <r>
    <x v="327"/>
    <x v="3"/>
    <s v="유튜브 디스커버리"/>
    <x v="0"/>
    <x v="0"/>
    <x v="0"/>
    <m/>
    <m/>
    <n v="1052805"/>
    <m/>
    <m/>
    <m/>
  </r>
  <r>
    <x v="328"/>
    <x v="4"/>
    <s v="유튜브 디스커버리"/>
    <x v="0"/>
    <x v="0"/>
    <x v="0"/>
    <m/>
    <m/>
    <n v="614892"/>
    <m/>
    <m/>
    <m/>
  </r>
  <r>
    <x v="329"/>
    <x v="1"/>
    <s v="유튜브 디스커버리"/>
    <x v="0"/>
    <x v="0"/>
    <x v="0"/>
    <m/>
    <m/>
    <n v="316320"/>
    <m/>
    <m/>
    <m/>
  </r>
  <r>
    <x v="330"/>
    <x v="0"/>
    <s v="유튜브 디스커버리"/>
    <x v="0"/>
    <x v="0"/>
    <x v="0"/>
    <m/>
    <m/>
    <n v="233538"/>
    <m/>
    <m/>
    <m/>
  </r>
  <r>
    <x v="331"/>
    <x v="2"/>
    <s v="유튜브 디스커버리"/>
    <x v="0"/>
    <x v="0"/>
    <x v="0"/>
    <m/>
    <m/>
    <n v="366135"/>
    <m/>
    <m/>
    <m/>
  </r>
  <r>
    <x v="332"/>
    <x v="5"/>
    <s v="유튜브 디스커버리"/>
    <x v="0"/>
    <x v="0"/>
    <x v="0"/>
    <m/>
    <m/>
    <n v="298485"/>
    <m/>
    <m/>
    <m/>
  </r>
  <r>
    <x v="333"/>
    <x v="6"/>
    <s v="유튜브 디스커버리"/>
    <x v="0"/>
    <x v="0"/>
    <x v="0"/>
    <m/>
    <m/>
    <n v="219144"/>
    <m/>
    <m/>
    <m/>
  </r>
  <r>
    <x v="245"/>
    <x v="3"/>
    <s v="유튜브 디스커버리"/>
    <x v="0"/>
    <x v="0"/>
    <x v="0"/>
    <m/>
    <m/>
    <n v="114132"/>
    <m/>
    <m/>
    <m/>
  </r>
  <r>
    <x v="334"/>
    <x v="4"/>
    <s v="유튜브 디스커버리"/>
    <x v="0"/>
    <x v="0"/>
    <x v="0"/>
    <m/>
    <m/>
    <n v="738334"/>
    <m/>
    <m/>
    <m/>
  </r>
  <r>
    <x v="327"/>
    <x v="3"/>
    <s v="유튜브 디스커버리(이미지)"/>
    <x v="0"/>
    <x v="0"/>
    <x v="0"/>
    <m/>
    <m/>
    <n v="350935"/>
    <m/>
    <m/>
    <m/>
  </r>
  <r>
    <x v="328"/>
    <x v="4"/>
    <s v="유튜브 디스커버리(이미지)"/>
    <x v="0"/>
    <x v="0"/>
    <x v="0"/>
    <m/>
    <m/>
    <n v="204964"/>
    <m/>
    <m/>
    <m/>
  </r>
  <r>
    <x v="329"/>
    <x v="1"/>
    <s v="유튜브 디스커버리(이미지)"/>
    <x v="0"/>
    <x v="0"/>
    <x v="0"/>
    <m/>
    <m/>
    <n v="105440"/>
    <m/>
    <m/>
    <m/>
  </r>
  <r>
    <x v="330"/>
    <x v="0"/>
    <s v="유튜브 디스커버리(이미지)"/>
    <x v="0"/>
    <x v="0"/>
    <x v="0"/>
    <m/>
    <m/>
    <n v="77846"/>
    <m/>
    <m/>
    <m/>
  </r>
  <r>
    <x v="331"/>
    <x v="2"/>
    <s v="유튜브 디스커버리(이미지)"/>
    <x v="0"/>
    <x v="0"/>
    <x v="0"/>
    <m/>
    <m/>
    <n v="122045"/>
    <m/>
    <m/>
    <m/>
  </r>
  <r>
    <x v="332"/>
    <x v="5"/>
    <s v="유튜브 디스커버리(이미지)"/>
    <x v="0"/>
    <x v="0"/>
    <x v="0"/>
    <m/>
    <m/>
    <n v="99495"/>
    <m/>
    <m/>
    <m/>
  </r>
  <r>
    <x v="333"/>
    <x v="6"/>
    <s v="유튜브 디스커버리(이미지)"/>
    <x v="0"/>
    <x v="0"/>
    <x v="0"/>
    <m/>
    <m/>
    <n v="73048"/>
    <m/>
    <m/>
    <m/>
  </r>
  <r>
    <x v="245"/>
    <x v="3"/>
    <s v="유튜브 디스커버리(이미지)"/>
    <x v="0"/>
    <x v="0"/>
    <x v="0"/>
    <m/>
    <m/>
    <n v="38044"/>
    <m/>
    <m/>
    <m/>
  </r>
  <r>
    <x v="334"/>
    <x v="4"/>
    <s v="유튜브 디스커버리(이미지)"/>
    <x v="0"/>
    <x v="0"/>
    <x v="0"/>
    <m/>
    <m/>
    <n v="3151"/>
    <m/>
    <m/>
    <m/>
  </r>
  <r>
    <x v="335"/>
    <x v="1"/>
    <s v="페이스북/인스타그램"/>
    <x v="0"/>
    <x v="0"/>
    <x v="0"/>
    <m/>
    <m/>
    <n v="273861"/>
    <m/>
    <m/>
    <m/>
  </r>
  <r>
    <x v="338"/>
    <x v="0"/>
    <s v="페이스북/인스타그램"/>
    <x v="0"/>
    <x v="0"/>
    <x v="0"/>
    <m/>
    <m/>
    <n v="275318"/>
    <m/>
    <m/>
    <m/>
  </r>
  <r>
    <x v="339"/>
    <x v="2"/>
    <s v="페이스북/인스타그램"/>
    <x v="0"/>
    <x v="0"/>
    <x v="0"/>
    <m/>
    <m/>
    <n v="270296"/>
    <m/>
    <m/>
    <m/>
  </r>
  <r>
    <x v="340"/>
    <x v="5"/>
    <s v="페이스북/인스타그램"/>
    <x v="0"/>
    <x v="0"/>
    <x v="0"/>
    <m/>
    <m/>
    <n v="161036"/>
    <m/>
    <m/>
    <m/>
  </r>
  <r>
    <x v="341"/>
    <x v="6"/>
    <s v="페이스북/인스타그램"/>
    <x v="0"/>
    <x v="0"/>
    <x v="0"/>
    <m/>
    <m/>
    <n v="213800"/>
    <m/>
    <m/>
    <m/>
  </r>
  <r>
    <x v="342"/>
    <x v="3"/>
    <s v="페이스북/인스타그램"/>
    <x v="0"/>
    <x v="0"/>
    <x v="0"/>
    <m/>
    <m/>
    <n v="266242"/>
    <m/>
    <m/>
    <m/>
  </r>
  <r>
    <x v="343"/>
    <x v="4"/>
    <s v="페이스북/인스타그램"/>
    <x v="0"/>
    <x v="0"/>
    <x v="0"/>
    <m/>
    <m/>
    <n v="267945"/>
    <m/>
    <m/>
    <m/>
  </r>
  <r>
    <x v="344"/>
    <x v="1"/>
    <s v="페이스북/인스타그램"/>
    <x v="0"/>
    <x v="0"/>
    <x v="0"/>
    <m/>
    <m/>
    <n v="279998"/>
    <m/>
    <m/>
    <m/>
  </r>
  <r>
    <x v="345"/>
    <x v="0"/>
    <s v="페이스북/인스타그램"/>
    <x v="0"/>
    <x v="0"/>
    <x v="0"/>
    <m/>
    <m/>
    <n v="271807"/>
    <m/>
    <m/>
    <m/>
  </r>
  <r>
    <x v="346"/>
    <x v="2"/>
    <s v="페이스북/인스타그램"/>
    <x v="0"/>
    <x v="0"/>
    <x v="0"/>
    <m/>
    <m/>
    <n v="231681"/>
    <m/>
    <m/>
    <m/>
  </r>
  <r>
    <x v="347"/>
    <x v="5"/>
    <s v="페이스북/인스타그램"/>
    <x v="0"/>
    <x v="0"/>
    <x v="0"/>
    <m/>
    <m/>
    <n v="154489"/>
    <m/>
    <m/>
    <m/>
  </r>
  <r>
    <x v="348"/>
    <x v="6"/>
    <s v="페이스북/인스타그램"/>
    <x v="0"/>
    <x v="0"/>
    <x v="0"/>
    <m/>
    <m/>
    <n v="206446"/>
    <m/>
    <m/>
    <m/>
  </r>
  <r>
    <x v="349"/>
    <x v="3"/>
    <s v="페이스북/인스타그램"/>
    <x v="0"/>
    <x v="0"/>
    <x v="0"/>
    <m/>
    <m/>
    <n v="252222"/>
    <m/>
    <m/>
    <m/>
  </r>
  <r>
    <x v="350"/>
    <x v="4"/>
    <s v="페이스북/인스타그램"/>
    <x v="0"/>
    <x v="0"/>
    <x v="0"/>
    <m/>
    <m/>
    <n v="254997"/>
    <m/>
    <m/>
    <m/>
  </r>
  <r>
    <x v="351"/>
    <x v="1"/>
    <s v="페이스북/인스타그램"/>
    <x v="0"/>
    <x v="0"/>
    <x v="0"/>
    <m/>
    <m/>
    <n v="258789"/>
    <m/>
    <m/>
    <m/>
  </r>
  <r>
    <x v="352"/>
    <x v="0"/>
    <s v="페이스북/인스타그램"/>
    <x v="0"/>
    <x v="0"/>
    <x v="0"/>
    <m/>
    <m/>
    <n v="251761"/>
    <m/>
    <m/>
    <m/>
  </r>
  <r>
    <x v="338"/>
    <x v="0"/>
    <s v="네이버 GFA"/>
    <x v="0"/>
    <x v="0"/>
    <x v="0"/>
    <m/>
    <m/>
    <n v="333464.54545454541"/>
    <m/>
    <m/>
    <m/>
  </r>
  <r>
    <x v="339"/>
    <x v="2"/>
    <s v="네이버 GFA"/>
    <x v="0"/>
    <x v="0"/>
    <x v="0"/>
    <m/>
    <m/>
    <n v="136250.90909090909"/>
    <m/>
    <m/>
    <m/>
  </r>
  <r>
    <x v="340"/>
    <x v="5"/>
    <s v="네이버 GFA"/>
    <x v="0"/>
    <x v="0"/>
    <x v="0"/>
    <m/>
    <m/>
    <n v="150902.72727272726"/>
    <m/>
    <m/>
    <m/>
  </r>
  <r>
    <x v="341"/>
    <x v="6"/>
    <s v="네이버 GFA"/>
    <x v="0"/>
    <x v="0"/>
    <x v="0"/>
    <m/>
    <m/>
    <n v="150136.36363636362"/>
    <m/>
    <m/>
    <m/>
  </r>
  <r>
    <x v="342"/>
    <x v="3"/>
    <s v="네이버 GFA"/>
    <x v="0"/>
    <x v="0"/>
    <x v="0"/>
    <m/>
    <m/>
    <n v="196039.09090909088"/>
    <m/>
    <m/>
    <m/>
  </r>
  <r>
    <x v="343"/>
    <x v="4"/>
    <s v="네이버 GFA"/>
    <x v="0"/>
    <x v="0"/>
    <x v="0"/>
    <m/>
    <m/>
    <n v="158441.81818181818"/>
    <m/>
    <m/>
    <m/>
  </r>
  <r>
    <x v="344"/>
    <x v="1"/>
    <s v="네이버 GFA"/>
    <x v="0"/>
    <x v="0"/>
    <x v="0"/>
    <m/>
    <m/>
    <n v="95989.090909090897"/>
    <m/>
    <m/>
    <m/>
  </r>
  <r>
    <x v="345"/>
    <x v="0"/>
    <s v="네이버 GFA"/>
    <x v="0"/>
    <x v="0"/>
    <x v="0"/>
    <m/>
    <m/>
    <n v="94370.909090909088"/>
    <m/>
    <m/>
    <m/>
  </r>
  <r>
    <x v="346"/>
    <x v="2"/>
    <s v="네이버 GFA"/>
    <x v="0"/>
    <x v="0"/>
    <x v="0"/>
    <m/>
    <m/>
    <n v="56099.999999999993"/>
    <m/>
    <m/>
    <m/>
  </r>
  <r>
    <x v="347"/>
    <x v="5"/>
    <s v="네이버 GFA"/>
    <x v="0"/>
    <x v="0"/>
    <x v="0"/>
    <m/>
    <m/>
    <n v="58006.363636363632"/>
    <m/>
    <m/>
    <m/>
  </r>
  <r>
    <x v="348"/>
    <x v="6"/>
    <s v="네이버 GFA"/>
    <x v="0"/>
    <x v="0"/>
    <x v="0"/>
    <m/>
    <m/>
    <n v="63279.999999999993"/>
    <m/>
    <m/>
    <m/>
  </r>
  <r>
    <x v="349"/>
    <x v="3"/>
    <s v="네이버 GFA"/>
    <x v="0"/>
    <x v="0"/>
    <x v="0"/>
    <m/>
    <m/>
    <n v="33799.090909090904"/>
    <m/>
    <m/>
    <m/>
  </r>
  <r>
    <x v="350"/>
    <x v="4"/>
    <s v="네이버 GFA"/>
    <x v="0"/>
    <x v="0"/>
    <x v="0"/>
    <m/>
    <m/>
    <n v="135907.27272727271"/>
    <m/>
    <m/>
    <m/>
  </r>
  <r>
    <x v="351"/>
    <x v="1"/>
    <s v="네이버 GFA"/>
    <x v="0"/>
    <x v="0"/>
    <x v="0"/>
    <m/>
    <m/>
    <n v="148635.45454545453"/>
    <m/>
    <m/>
    <m/>
  </r>
  <r>
    <x v="352"/>
    <x v="0"/>
    <s v="네이버 GFA"/>
    <x v="0"/>
    <x v="0"/>
    <x v="0"/>
    <m/>
    <m/>
    <n v="127749.0909090909"/>
    <m/>
    <m/>
    <m/>
  </r>
  <r>
    <x v="338"/>
    <x v="0"/>
    <s v="네이버 GFA"/>
    <x v="6"/>
    <x v="0"/>
    <x v="0"/>
    <m/>
    <m/>
    <n v="42720"/>
    <m/>
    <m/>
    <m/>
  </r>
  <r>
    <x v="339"/>
    <x v="2"/>
    <s v="네이버 GFA"/>
    <x v="6"/>
    <x v="0"/>
    <x v="0"/>
    <m/>
    <m/>
    <n v="17560.909090909088"/>
    <m/>
    <m/>
    <m/>
  </r>
  <r>
    <x v="340"/>
    <x v="5"/>
    <s v="네이버 GFA"/>
    <x v="6"/>
    <x v="0"/>
    <x v="0"/>
    <m/>
    <m/>
    <n v="23557.272727272724"/>
    <m/>
    <m/>
    <m/>
  </r>
  <r>
    <x v="341"/>
    <x v="6"/>
    <s v="네이버 GFA"/>
    <x v="6"/>
    <x v="0"/>
    <x v="0"/>
    <m/>
    <m/>
    <n v="30493.63636363636"/>
    <m/>
    <m/>
    <m/>
  </r>
  <r>
    <x v="342"/>
    <x v="3"/>
    <s v="네이버 GFA"/>
    <x v="6"/>
    <x v="0"/>
    <x v="0"/>
    <m/>
    <m/>
    <n v="22386.363636363636"/>
    <m/>
    <m/>
    <m/>
  </r>
  <r>
    <x v="343"/>
    <x v="4"/>
    <s v="네이버 GFA"/>
    <x v="6"/>
    <x v="0"/>
    <x v="0"/>
    <m/>
    <m/>
    <n v="15495.454545454544"/>
    <m/>
    <m/>
    <m/>
  </r>
  <r>
    <x v="344"/>
    <x v="1"/>
    <s v="네이버 GFA"/>
    <x v="6"/>
    <x v="0"/>
    <x v="0"/>
    <m/>
    <m/>
    <n v="10581.81818181818"/>
    <m/>
    <m/>
    <m/>
  </r>
  <r>
    <x v="345"/>
    <x v="0"/>
    <s v="네이버 GFA"/>
    <x v="6"/>
    <x v="0"/>
    <x v="0"/>
    <m/>
    <m/>
    <n v="3779.090909090909"/>
    <m/>
    <m/>
    <m/>
  </r>
  <r>
    <x v="346"/>
    <x v="2"/>
    <s v="네이버 GFA"/>
    <x v="6"/>
    <x v="0"/>
    <x v="0"/>
    <m/>
    <m/>
    <n v="4013.6363636363635"/>
    <m/>
    <m/>
    <m/>
  </r>
  <r>
    <x v="347"/>
    <x v="5"/>
    <s v="네이버 GFA"/>
    <x v="6"/>
    <x v="0"/>
    <x v="0"/>
    <m/>
    <m/>
    <n v="12565.454545454544"/>
    <m/>
    <m/>
    <m/>
  </r>
  <r>
    <x v="348"/>
    <x v="6"/>
    <s v="네이버 GFA"/>
    <x v="6"/>
    <x v="0"/>
    <x v="0"/>
    <m/>
    <m/>
    <n v="10719.090909090908"/>
    <m/>
    <m/>
    <m/>
  </r>
  <r>
    <x v="349"/>
    <x v="3"/>
    <s v="네이버 GFA"/>
    <x v="6"/>
    <x v="0"/>
    <x v="0"/>
    <m/>
    <m/>
    <n v="2304.5454545454545"/>
    <m/>
    <m/>
    <m/>
  </r>
  <r>
    <x v="350"/>
    <x v="4"/>
    <s v="네이버 GFA"/>
    <x v="6"/>
    <x v="0"/>
    <x v="0"/>
    <m/>
    <m/>
    <n v="575.45454545454538"/>
    <m/>
    <m/>
    <m/>
  </r>
  <r>
    <x v="351"/>
    <x v="1"/>
    <s v="네이버 GFA"/>
    <x v="6"/>
    <x v="0"/>
    <x v="0"/>
    <m/>
    <m/>
    <n v="291.81818181818181"/>
    <m/>
    <m/>
    <m/>
  </r>
  <r>
    <x v="338"/>
    <x v="0"/>
    <s v="네이버 쇼핑검색"/>
    <x v="0"/>
    <x v="0"/>
    <x v="0"/>
    <m/>
    <m/>
    <n v="42590"/>
    <m/>
    <m/>
    <m/>
  </r>
  <r>
    <x v="339"/>
    <x v="2"/>
    <s v="네이버 쇼핑검색"/>
    <x v="0"/>
    <x v="0"/>
    <x v="0"/>
    <m/>
    <m/>
    <n v="35400"/>
    <m/>
    <m/>
    <m/>
  </r>
  <r>
    <x v="340"/>
    <x v="5"/>
    <s v="네이버 쇼핑검색"/>
    <x v="0"/>
    <x v="0"/>
    <x v="0"/>
    <m/>
    <m/>
    <n v="28619.999999999996"/>
    <m/>
    <m/>
    <m/>
  </r>
  <r>
    <x v="341"/>
    <x v="6"/>
    <s v="네이버 쇼핑검색"/>
    <x v="0"/>
    <x v="0"/>
    <x v="0"/>
    <m/>
    <m/>
    <n v="40030"/>
    <m/>
    <m/>
    <m/>
  </r>
  <r>
    <x v="342"/>
    <x v="3"/>
    <s v="네이버 쇼핑검색"/>
    <x v="0"/>
    <x v="0"/>
    <x v="0"/>
    <m/>
    <m/>
    <n v="43350"/>
    <m/>
    <m/>
    <m/>
  </r>
  <r>
    <x v="343"/>
    <x v="4"/>
    <s v="네이버 쇼핑검색"/>
    <x v="0"/>
    <x v="0"/>
    <x v="0"/>
    <m/>
    <m/>
    <n v="47769.999999999993"/>
    <m/>
    <m/>
    <m/>
  </r>
  <r>
    <x v="344"/>
    <x v="1"/>
    <s v="네이버 쇼핑검색"/>
    <x v="0"/>
    <x v="0"/>
    <x v="0"/>
    <m/>
    <m/>
    <n v="63949.999999999993"/>
    <m/>
    <m/>
    <m/>
  </r>
  <r>
    <x v="345"/>
    <x v="0"/>
    <s v="네이버 쇼핑검색"/>
    <x v="0"/>
    <x v="0"/>
    <x v="0"/>
    <m/>
    <m/>
    <n v="46359.999999999993"/>
    <m/>
    <m/>
    <m/>
  </r>
  <r>
    <x v="346"/>
    <x v="2"/>
    <s v="네이버 쇼핑검색"/>
    <x v="0"/>
    <x v="0"/>
    <x v="0"/>
    <m/>
    <m/>
    <n v="28479.999999999996"/>
    <m/>
    <m/>
    <m/>
  </r>
  <r>
    <x v="347"/>
    <x v="5"/>
    <s v="네이버 쇼핑검색"/>
    <x v="0"/>
    <x v="0"/>
    <x v="0"/>
    <m/>
    <m/>
    <n v="26499.999999999996"/>
    <m/>
    <m/>
    <m/>
  </r>
  <r>
    <x v="348"/>
    <x v="6"/>
    <s v="네이버 쇼핑검색"/>
    <x v="0"/>
    <x v="0"/>
    <x v="0"/>
    <m/>
    <m/>
    <n v="26849.999999999996"/>
    <m/>
    <m/>
    <m/>
  </r>
  <r>
    <x v="349"/>
    <x v="3"/>
    <s v="네이버 쇼핑검색"/>
    <x v="0"/>
    <x v="0"/>
    <x v="0"/>
    <m/>
    <m/>
    <n v="34990"/>
    <m/>
    <m/>
    <m/>
  </r>
  <r>
    <x v="350"/>
    <x v="4"/>
    <s v="네이버 쇼핑검색"/>
    <x v="0"/>
    <x v="0"/>
    <x v="0"/>
    <m/>
    <m/>
    <n v="31639.999999999996"/>
    <m/>
    <m/>
    <m/>
  </r>
  <r>
    <x v="351"/>
    <x v="1"/>
    <s v="네이버 쇼핑검색"/>
    <x v="0"/>
    <x v="0"/>
    <x v="0"/>
    <m/>
    <m/>
    <n v="21910"/>
    <m/>
    <m/>
    <m/>
  </r>
  <r>
    <x v="352"/>
    <x v="0"/>
    <s v="네이버 쇼핑검색"/>
    <x v="0"/>
    <x v="0"/>
    <x v="0"/>
    <m/>
    <m/>
    <n v="35530"/>
    <m/>
    <m/>
    <m/>
  </r>
  <r>
    <x v="338"/>
    <x v="0"/>
    <s v="네이버 브랜드검색"/>
    <x v="0"/>
    <x v="0"/>
    <x v="0"/>
    <m/>
    <m/>
    <n v="50000"/>
    <m/>
    <m/>
    <m/>
  </r>
  <r>
    <x v="339"/>
    <x v="2"/>
    <s v="네이버 브랜드검색"/>
    <x v="0"/>
    <x v="0"/>
    <x v="0"/>
    <m/>
    <m/>
    <n v="50000"/>
    <m/>
    <m/>
    <m/>
  </r>
  <r>
    <x v="340"/>
    <x v="5"/>
    <s v="네이버 브랜드검색"/>
    <x v="0"/>
    <x v="0"/>
    <x v="0"/>
    <m/>
    <m/>
    <n v="50000"/>
    <m/>
    <m/>
    <m/>
  </r>
  <r>
    <x v="341"/>
    <x v="6"/>
    <s v="네이버 브랜드검색"/>
    <x v="0"/>
    <x v="0"/>
    <x v="0"/>
    <m/>
    <m/>
    <n v="50000"/>
    <m/>
    <m/>
    <m/>
  </r>
  <r>
    <x v="342"/>
    <x v="3"/>
    <s v="네이버 브랜드검색"/>
    <x v="0"/>
    <x v="0"/>
    <x v="0"/>
    <m/>
    <m/>
    <n v="50000"/>
    <m/>
    <m/>
    <m/>
  </r>
  <r>
    <x v="343"/>
    <x v="4"/>
    <s v="네이버 브랜드검색"/>
    <x v="0"/>
    <x v="0"/>
    <x v="0"/>
    <m/>
    <m/>
    <n v="50000"/>
    <m/>
    <m/>
    <m/>
  </r>
  <r>
    <x v="344"/>
    <x v="1"/>
    <s v="네이버 브랜드검색"/>
    <x v="0"/>
    <x v="0"/>
    <x v="0"/>
    <m/>
    <m/>
    <n v="50000"/>
    <m/>
    <m/>
    <m/>
  </r>
  <r>
    <x v="345"/>
    <x v="0"/>
    <s v="네이버 브랜드검색"/>
    <x v="0"/>
    <x v="0"/>
    <x v="0"/>
    <m/>
    <m/>
    <n v="50000"/>
    <m/>
    <m/>
    <m/>
  </r>
  <r>
    <x v="346"/>
    <x v="2"/>
    <s v="네이버 브랜드검색"/>
    <x v="0"/>
    <x v="0"/>
    <x v="0"/>
    <m/>
    <m/>
    <n v="50000"/>
    <m/>
    <m/>
    <m/>
  </r>
  <r>
    <x v="347"/>
    <x v="5"/>
    <s v="네이버 브랜드검색"/>
    <x v="0"/>
    <x v="0"/>
    <x v="0"/>
    <m/>
    <m/>
    <n v="50000"/>
    <m/>
    <m/>
    <m/>
  </r>
  <r>
    <x v="348"/>
    <x v="6"/>
    <s v="네이버 브랜드검색"/>
    <x v="0"/>
    <x v="0"/>
    <x v="0"/>
    <m/>
    <m/>
    <n v="50000"/>
    <m/>
    <m/>
    <m/>
  </r>
  <r>
    <x v="349"/>
    <x v="3"/>
    <s v="네이버 브랜드검색"/>
    <x v="0"/>
    <x v="0"/>
    <x v="0"/>
    <m/>
    <m/>
    <n v="50000"/>
    <m/>
    <m/>
    <m/>
  </r>
  <r>
    <x v="350"/>
    <x v="4"/>
    <s v="네이버 브랜드검색"/>
    <x v="0"/>
    <x v="0"/>
    <x v="0"/>
    <m/>
    <m/>
    <n v="50000"/>
    <m/>
    <m/>
    <m/>
  </r>
  <r>
    <x v="351"/>
    <x v="1"/>
    <s v="네이버 브랜드검색"/>
    <x v="0"/>
    <x v="0"/>
    <x v="0"/>
    <m/>
    <m/>
    <n v="50000"/>
    <m/>
    <m/>
    <m/>
  </r>
  <r>
    <x v="352"/>
    <x v="0"/>
    <s v="네이버 브랜드검색"/>
    <x v="0"/>
    <x v="0"/>
    <x v="0"/>
    <m/>
    <m/>
    <n v="50000"/>
    <m/>
    <m/>
    <m/>
  </r>
  <r>
    <x v="350"/>
    <x v="4"/>
    <s v="유튜브 디스커버리"/>
    <x v="0"/>
    <x v="0"/>
    <x v="0"/>
    <m/>
    <m/>
    <n v="31727"/>
    <m/>
    <m/>
    <m/>
  </r>
  <r>
    <x v="351"/>
    <x v="1"/>
    <s v="유튜브 디스커버리"/>
    <x v="0"/>
    <x v="0"/>
    <x v="0"/>
    <m/>
    <m/>
    <n v="738585"/>
    <m/>
    <m/>
    <m/>
  </r>
  <r>
    <x v="350"/>
    <x v="4"/>
    <s v="카카오광고"/>
    <x v="0"/>
    <x v="0"/>
    <x v="0"/>
    <m/>
    <m/>
    <n v="2180"/>
    <m/>
    <m/>
    <m/>
  </r>
  <r>
    <x v="351"/>
    <x v="1"/>
    <s v="카카오광고"/>
    <x v="0"/>
    <x v="0"/>
    <x v="0"/>
    <m/>
    <m/>
    <n v="11020"/>
    <m/>
    <m/>
    <m/>
  </r>
  <r>
    <x v="352"/>
    <x v="0"/>
    <s v="카카오광고"/>
    <x v="0"/>
    <x v="0"/>
    <x v="0"/>
    <m/>
    <m/>
    <n v="13339.999999999998"/>
    <m/>
    <m/>
    <m/>
  </r>
  <r>
    <x v="344"/>
    <x v="1"/>
    <s v="카카오톡 메시지"/>
    <x v="7"/>
    <x v="0"/>
    <x v="0"/>
    <m/>
    <m/>
    <n v="351765"/>
    <m/>
    <m/>
    <m/>
  </r>
  <r>
    <x v="349"/>
    <x v="3"/>
    <s v="카카오톡 메시지"/>
    <x v="7"/>
    <x v="0"/>
    <x v="0"/>
    <m/>
    <m/>
    <n v="355035"/>
    <m/>
    <m/>
    <m/>
  </r>
  <r>
    <x v="351"/>
    <x v="1"/>
    <s v="카카오톡 메시지"/>
    <x v="7"/>
    <x v="0"/>
    <x v="0"/>
    <m/>
    <m/>
    <n v="355305"/>
    <m/>
    <m/>
    <m/>
  </r>
  <r>
    <x v="352"/>
    <x v="0"/>
    <s v="카카오톡 메시지"/>
    <x v="7"/>
    <x v="0"/>
    <x v="0"/>
    <m/>
    <m/>
    <n v="600"/>
    <m/>
    <m/>
    <m/>
  </r>
  <r>
    <x v="342"/>
    <x v="3"/>
    <s v="문자대표"/>
    <x v="0"/>
    <x v="0"/>
    <x v="0"/>
    <m/>
    <m/>
    <n v="1260"/>
    <m/>
    <m/>
    <m/>
  </r>
  <r>
    <x v="346"/>
    <x v="2"/>
    <s v="문자대표"/>
    <x v="0"/>
    <x v="0"/>
    <x v="0"/>
    <m/>
    <m/>
    <n v="2170"/>
    <m/>
    <m/>
    <m/>
  </r>
  <r>
    <x v="349"/>
    <x v="3"/>
    <s v="문자대표"/>
    <x v="0"/>
    <x v="0"/>
    <x v="0"/>
    <m/>
    <m/>
    <n v="280"/>
    <m/>
    <m/>
    <m/>
  </r>
  <r>
    <x v="352"/>
    <x v="0"/>
    <s v="문자대표"/>
    <x v="0"/>
    <x v="0"/>
    <x v="0"/>
    <m/>
    <m/>
    <n v="23520"/>
    <m/>
    <m/>
    <m/>
  </r>
  <r>
    <x v="335"/>
    <x v="1"/>
    <s v="페이스북/인스타그램"/>
    <x v="5"/>
    <x v="0"/>
    <x v="0"/>
    <m/>
    <m/>
    <n v="185516"/>
    <m/>
    <m/>
    <m/>
  </r>
  <r>
    <x v="338"/>
    <x v="0"/>
    <s v="페이스북/인스타그램"/>
    <x v="5"/>
    <x v="0"/>
    <x v="0"/>
    <m/>
    <m/>
    <n v="331815"/>
    <m/>
    <m/>
    <m/>
  </r>
  <r>
    <x v="339"/>
    <x v="2"/>
    <s v="페이스북/인스타그램"/>
    <x v="5"/>
    <x v="0"/>
    <x v="0"/>
    <m/>
    <m/>
    <n v="335937"/>
    <m/>
    <m/>
    <m/>
  </r>
  <r>
    <x v="340"/>
    <x v="5"/>
    <s v="페이스북/인스타그램"/>
    <x v="5"/>
    <x v="0"/>
    <x v="0"/>
    <m/>
    <m/>
    <n v="213015"/>
    <m/>
    <m/>
    <m/>
  </r>
  <r>
    <x v="341"/>
    <x v="6"/>
    <s v="페이스북/인스타그램"/>
    <x v="5"/>
    <x v="0"/>
    <x v="0"/>
    <m/>
    <m/>
    <n v="312072"/>
    <m/>
    <m/>
    <m/>
  </r>
  <r>
    <x v="342"/>
    <x v="3"/>
    <s v="페이스북/인스타그램"/>
    <x v="5"/>
    <x v="0"/>
    <x v="0"/>
    <m/>
    <m/>
    <n v="719466"/>
    <m/>
    <m/>
    <m/>
  </r>
  <r>
    <x v="343"/>
    <x v="4"/>
    <s v="페이스북/인스타그램"/>
    <x v="5"/>
    <x v="0"/>
    <x v="0"/>
    <m/>
    <m/>
    <n v="744020"/>
    <m/>
    <m/>
    <m/>
  </r>
  <r>
    <x v="344"/>
    <x v="1"/>
    <s v="페이스북/인스타그램"/>
    <x v="5"/>
    <x v="0"/>
    <x v="0"/>
    <m/>
    <m/>
    <n v="552089"/>
    <m/>
    <m/>
    <m/>
  </r>
  <r>
    <x v="345"/>
    <x v="0"/>
    <s v="페이스북/인스타그램"/>
    <x v="5"/>
    <x v="0"/>
    <x v="0"/>
    <m/>
    <m/>
    <n v="445261"/>
    <m/>
    <m/>
    <m/>
  </r>
  <r>
    <x v="346"/>
    <x v="2"/>
    <s v="페이스북/인스타그램"/>
    <x v="5"/>
    <x v="0"/>
    <x v="0"/>
    <m/>
    <m/>
    <n v="105830"/>
    <m/>
    <m/>
    <m/>
  </r>
  <r>
    <x v="352"/>
    <x v="0"/>
    <s v="페이스북/인스타그램"/>
    <x v="5"/>
    <x v="0"/>
    <x v="0"/>
    <m/>
    <m/>
    <n v="216683"/>
    <m/>
    <m/>
    <m/>
  </r>
  <r>
    <x v="353"/>
    <x v="2"/>
    <s v="페이스북/인스타그램"/>
    <x v="0"/>
    <x v="0"/>
    <x v="0"/>
    <m/>
    <m/>
    <n v="235543"/>
    <m/>
    <m/>
    <m/>
  </r>
  <r>
    <x v="354"/>
    <x v="5"/>
    <s v="페이스북/인스타그램"/>
    <x v="0"/>
    <x v="0"/>
    <x v="0"/>
    <m/>
    <m/>
    <n v="148761"/>
    <m/>
    <m/>
    <m/>
  </r>
  <r>
    <x v="355"/>
    <x v="6"/>
    <s v="페이스북/인스타그램"/>
    <x v="0"/>
    <x v="0"/>
    <x v="0"/>
    <m/>
    <m/>
    <n v="208582"/>
    <m/>
    <m/>
    <m/>
  </r>
  <r>
    <x v="356"/>
    <x v="3"/>
    <s v="페이스북/인스타그램"/>
    <x v="0"/>
    <x v="0"/>
    <x v="0"/>
    <m/>
    <m/>
    <n v="246690"/>
    <m/>
    <m/>
    <m/>
  </r>
  <r>
    <x v="357"/>
    <x v="4"/>
    <s v="페이스북/인스타그램"/>
    <x v="0"/>
    <x v="0"/>
    <x v="0"/>
    <m/>
    <m/>
    <n v="253011"/>
    <m/>
    <m/>
    <m/>
  </r>
  <r>
    <x v="358"/>
    <x v="1"/>
    <s v="페이스북/인스타그램"/>
    <x v="0"/>
    <x v="0"/>
    <x v="0"/>
    <m/>
    <m/>
    <n v="254590"/>
    <m/>
    <m/>
    <m/>
  </r>
  <r>
    <x v="359"/>
    <x v="0"/>
    <s v="페이스북/인스타그램"/>
    <x v="0"/>
    <x v="0"/>
    <x v="0"/>
    <m/>
    <m/>
    <n v="211902"/>
    <m/>
    <m/>
    <m/>
  </r>
  <r>
    <x v="360"/>
    <x v="2"/>
    <s v="페이스북/인스타그램"/>
    <x v="0"/>
    <x v="0"/>
    <x v="0"/>
    <m/>
    <m/>
    <n v="158698"/>
    <m/>
    <m/>
    <m/>
  </r>
  <r>
    <x v="361"/>
    <x v="5"/>
    <s v="페이스북/인스타그램"/>
    <x v="0"/>
    <x v="0"/>
    <x v="0"/>
    <m/>
    <m/>
    <n v="100022"/>
    <m/>
    <m/>
    <m/>
  </r>
  <r>
    <x v="362"/>
    <x v="6"/>
    <s v="페이스북/인스타그램"/>
    <x v="0"/>
    <x v="0"/>
    <x v="0"/>
    <m/>
    <m/>
    <n v="71603"/>
    <m/>
    <m/>
    <m/>
  </r>
  <r>
    <x v="363"/>
    <x v="3"/>
    <s v="페이스북/인스타그램"/>
    <x v="0"/>
    <x v="0"/>
    <x v="0"/>
    <m/>
    <m/>
    <n v="102072"/>
    <m/>
    <m/>
    <m/>
  </r>
  <r>
    <x v="364"/>
    <x v="4"/>
    <s v="페이스북/인스타그램"/>
    <x v="0"/>
    <x v="0"/>
    <x v="0"/>
    <m/>
    <m/>
    <n v="102929"/>
    <m/>
    <m/>
    <m/>
  </r>
  <r>
    <x v="365"/>
    <x v="1"/>
    <s v="페이스북/인스타그램"/>
    <x v="0"/>
    <x v="0"/>
    <x v="0"/>
    <m/>
    <m/>
    <n v="103665"/>
    <m/>
    <m/>
    <m/>
  </r>
  <r>
    <x v="366"/>
    <x v="0"/>
    <s v="페이스북/인스타그램"/>
    <x v="0"/>
    <x v="0"/>
    <x v="0"/>
    <m/>
    <m/>
    <n v="105706"/>
    <m/>
    <m/>
    <m/>
  </r>
  <r>
    <x v="367"/>
    <x v="2"/>
    <s v="페이스북/인스타그램"/>
    <x v="0"/>
    <x v="0"/>
    <x v="0"/>
    <m/>
    <m/>
    <n v="106104"/>
    <m/>
    <m/>
    <m/>
  </r>
  <r>
    <x v="368"/>
    <x v="5"/>
    <s v="페이스북/인스타그램"/>
    <x v="0"/>
    <x v="0"/>
    <x v="0"/>
    <m/>
    <m/>
    <n v="107897"/>
    <m/>
    <m/>
    <m/>
  </r>
  <r>
    <x v="369"/>
    <x v="6"/>
    <s v="페이스북/인스타그램"/>
    <x v="0"/>
    <x v="0"/>
    <x v="0"/>
    <m/>
    <m/>
    <n v="100068"/>
    <m/>
    <m/>
    <m/>
  </r>
  <r>
    <x v="358"/>
    <x v="1"/>
    <s v="페이스북/인스타그램"/>
    <x v="8"/>
    <x v="0"/>
    <x v="0"/>
    <m/>
    <m/>
    <n v="19472"/>
    <m/>
    <m/>
    <m/>
  </r>
  <r>
    <x v="359"/>
    <x v="0"/>
    <s v="페이스북/인스타그램"/>
    <x v="8"/>
    <x v="0"/>
    <x v="0"/>
    <m/>
    <m/>
    <n v="96089"/>
    <m/>
    <m/>
    <m/>
  </r>
  <r>
    <x v="360"/>
    <x v="2"/>
    <s v="페이스북/인스타그램"/>
    <x v="8"/>
    <x v="0"/>
    <x v="0"/>
    <m/>
    <m/>
    <n v="154130"/>
    <m/>
    <m/>
    <m/>
  </r>
  <r>
    <x v="361"/>
    <x v="5"/>
    <s v="페이스북/인스타그램"/>
    <x v="8"/>
    <x v="0"/>
    <x v="0"/>
    <m/>
    <m/>
    <n v="185811"/>
    <m/>
    <m/>
    <m/>
  </r>
  <r>
    <x v="362"/>
    <x v="6"/>
    <s v="페이스북/인스타그램"/>
    <x v="8"/>
    <x v="0"/>
    <x v="0"/>
    <m/>
    <m/>
    <n v="265705"/>
    <m/>
    <m/>
    <m/>
  </r>
  <r>
    <x v="356"/>
    <x v="3"/>
    <s v="페이스북/인스타그램"/>
    <x v="7"/>
    <x v="0"/>
    <x v="0"/>
    <m/>
    <m/>
    <n v="177775"/>
    <m/>
    <m/>
    <m/>
  </r>
  <r>
    <x v="357"/>
    <x v="4"/>
    <s v="페이스북/인스타그램"/>
    <x v="7"/>
    <x v="0"/>
    <x v="0"/>
    <m/>
    <m/>
    <n v="306041"/>
    <m/>
    <m/>
    <m/>
  </r>
  <r>
    <x v="358"/>
    <x v="1"/>
    <s v="페이스북/인스타그램"/>
    <x v="7"/>
    <x v="0"/>
    <x v="0"/>
    <m/>
    <m/>
    <n v="433832"/>
    <m/>
    <m/>
    <m/>
  </r>
  <r>
    <x v="359"/>
    <x v="0"/>
    <s v="페이스북/인스타그램"/>
    <x v="7"/>
    <x v="0"/>
    <x v="0"/>
    <m/>
    <m/>
    <n v="603519"/>
    <m/>
    <m/>
    <m/>
  </r>
  <r>
    <x v="360"/>
    <x v="2"/>
    <s v="페이스북/인스타그램"/>
    <x v="7"/>
    <x v="0"/>
    <x v="0"/>
    <m/>
    <m/>
    <n v="570376"/>
    <m/>
    <m/>
    <m/>
  </r>
  <r>
    <x v="361"/>
    <x v="5"/>
    <s v="페이스북/인스타그램"/>
    <x v="7"/>
    <x v="0"/>
    <x v="0"/>
    <m/>
    <m/>
    <n v="392415"/>
    <m/>
    <m/>
    <m/>
  </r>
  <r>
    <x v="362"/>
    <x v="6"/>
    <s v="페이스북/인스타그램"/>
    <x v="7"/>
    <x v="0"/>
    <x v="0"/>
    <m/>
    <m/>
    <n v="680858"/>
    <m/>
    <m/>
    <m/>
  </r>
  <r>
    <x v="363"/>
    <x v="3"/>
    <s v="페이스북/인스타그램"/>
    <x v="7"/>
    <x v="0"/>
    <x v="0"/>
    <m/>
    <m/>
    <n v="740050"/>
    <m/>
    <m/>
    <m/>
  </r>
  <r>
    <x v="364"/>
    <x v="4"/>
    <s v="페이스북/인스타그램"/>
    <x v="7"/>
    <x v="0"/>
    <x v="0"/>
    <m/>
    <m/>
    <n v="465992"/>
    <m/>
    <m/>
    <m/>
  </r>
  <r>
    <x v="365"/>
    <x v="1"/>
    <s v="페이스북/인스타그램"/>
    <x v="7"/>
    <x v="0"/>
    <x v="0"/>
    <m/>
    <m/>
    <n v="232280"/>
    <m/>
    <m/>
    <m/>
  </r>
  <r>
    <x v="366"/>
    <x v="0"/>
    <s v="페이스북/인스타그램"/>
    <x v="7"/>
    <x v="0"/>
    <x v="0"/>
    <m/>
    <m/>
    <n v="197082"/>
    <m/>
    <m/>
    <m/>
  </r>
  <r>
    <x v="367"/>
    <x v="2"/>
    <s v="페이스북/인스타그램"/>
    <x v="7"/>
    <x v="0"/>
    <x v="0"/>
    <m/>
    <m/>
    <n v="196868"/>
    <m/>
    <m/>
    <m/>
  </r>
  <r>
    <x v="368"/>
    <x v="5"/>
    <s v="페이스북/인스타그램"/>
    <x v="7"/>
    <x v="0"/>
    <x v="0"/>
    <m/>
    <m/>
    <n v="253700"/>
    <m/>
    <m/>
    <m/>
  </r>
  <r>
    <x v="369"/>
    <x v="6"/>
    <s v="페이스북/인스타그램"/>
    <x v="7"/>
    <x v="0"/>
    <x v="0"/>
    <m/>
    <m/>
    <n v="529548"/>
    <m/>
    <m/>
    <m/>
  </r>
  <r>
    <x v="353"/>
    <x v="2"/>
    <s v="페이스북/인스타그램"/>
    <x v="5"/>
    <x v="0"/>
    <x v="0"/>
    <m/>
    <m/>
    <n v="195501"/>
    <m/>
    <m/>
    <m/>
  </r>
  <r>
    <x v="354"/>
    <x v="5"/>
    <s v="페이스북/인스타그램"/>
    <x v="5"/>
    <x v="0"/>
    <x v="0"/>
    <m/>
    <m/>
    <n v="178475"/>
    <m/>
    <m/>
    <m/>
  </r>
  <r>
    <x v="355"/>
    <x v="6"/>
    <s v="페이스북/인스타그램"/>
    <x v="5"/>
    <x v="0"/>
    <x v="0"/>
    <m/>
    <m/>
    <n v="141041"/>
    <m/>
    <m/>
    <m/>
  </r>
  <r>
    <x v="356"/>
    <x v="3"/>
    <s v="페이스북/인스타그램"/>
    <x v="5"/>
    <x v="0"/>
    <x v="0"/>
    <m/>
    <m/>
    <n v="223709"/>
    <m/>
    <m/>
    <m/>
  </r>
  <r>
    <x v="357"/>
    <x v="4"/>
    <s v="페이스북/인스타그램"/>
    <x v="5"/>
    <x v="0"/>
    <x v="0"/>
    <m/>
    <m/>
    <n v="147153"/>
    <m/>
    <m/>
    <m/>
  </r>
  <r>
    <x v="359"/>
    <x v="0"/>
    <s v="페이스북/인스타그램"/>
    <x v="5"/>
    <x v="0"/>
    <x v="0"/>
    <m/>
    <m/>
    <n v="48070"/>
    <m/>
    <m/>
    <m/>
  </r>
  <r>
    <x v="360"/>
    <x v="2"/>
    <s v="페이스북/인스타그램"/>
    <x v="5"/>
    <x v="0"/>
    <x v="0"/>
    <m/>
    <m/>
    <n v="188083"/>
    <m/>
    <m/>
    <m/>
  </r>
  <r>
    <x v="361"/>
    <x v="5"/>
    <s v="페이스북/인스타그램"/>
    <x v="5"/>
    <x v="0"/>
    <x v="0"/>
    <m/>
    <m/>
    <n v="552436"/>
    <m/>
    <m/>
    <m/>
  </r>
  <r>
    <x v="362"/>
    <x v="6"/>
    <s v="페이스북/인스타그램"/>
    <x v="5"/>
    <x v="0"/>
    <x v="0"/>
    <m/>
    <m/>
    <n v="452018"/>
    <m/>
    <m/>
    <m/>
  </r>
  <r>
    <x v="363"/>
    <x v="3"/>
    <s v="페이스북/인스타그램"/>
    <x v="5"/>
    <x v="0"/>
    <x v="0"/>
    <m/>
    <m/>
    <n v="337484"/>
    <m/>
    <m/>
    <m/>
  </r>
  <r>
    <x v="364"/>
    <x v="4"/>
    <s v="페이스북/인스타그램"/>
    <x v="5"/>
    <x v="0"/>
    <x v="0"/>
    <m/>
    <m/>
    <n v="323865"/>
    <m/>
    <m/>
    <m/>
  </r>
  <r>
    <x v="365"/>
    <x v="1"/>
    <s v="페이스북/인스타그램"/>
    <x v="5"/>
    <x v="0"/>
    <x v="0"/>
    <m/>
    <m/>
    <n v="111371"/>
    <m/>
    <m/>
    <m/>
  </r>
  <r>
    <x v="366"/>
    <x v="0"/>
    <s v="페이스북/인스타그램"/>
    <x v="5"/>
    <x v="0"/>
    <x v="0"/>
    <m/>
    <m/>
    <n v="7061"/>
    <m/>
    <m/>
    <m/>
  </r>
  <r>
    <x v="367"/>
    <x v="2"/>
    <s v="페이스북/인스타그램"/>
    <x v="5"/>
    <x v="0"/>
    <x v="0"/>
    <m/>
    <m/>
    <n v="101079"/>
    <m/>
    <m/>
    <m/>
  </r>
  <r>
    <x v="368"/>
    <x v="5"/>
    <s v="페이스북/인스타그램"/>
    <x v="5"/>
    <x v="0"/>
    <x v="0"/>
    <m/>
    <m/>
    <n v="248465"/>
    <m/>
    <m/>
    <m/>
  </r>
  <r>
    <x v="369"/>
    <x v="6"/>
    <s v="페이스북/인스타그램"/>
    <x v="5"/>
    <x v="0"/>
    <x v="0"/>
    <m/>
    <m/>
    <n v="500289"/>
    <m/>
    <m/>
    <m/>
  </r>
  <r>
    <x v="354"/>
    <x v="5"/>
    <s v="네이버 GFA"/>
    <x v="6"/>
    <x v="0"/>
    <x v="0"/>
    <m/>
    <m/>
    <n v="263.63636363636363"/>
    <m/>
    <m/>
    <m/>
  </r>
  <r>
    <x v="355"/>
    <x v="6"/>
    <s v="네이버 GFA"/>
    <x v="6"/>
    <x v="0"/>
    <x v="0"/>
    <m/>
    <m/>
    <n v="2083.6363636363635"/>
    <m/>
    <m/>
    <m/>
  </r>
  <r>
    <x v="353"/>
    <x v="2"/>
    <s v="네이버 GFA"/>
    <x v="0"/>
    <x v="0"/>
    <x v="0"/>
    <m/>
    <m/>
    <n v="120659.99999999999"/>
    <m/>
    <m/>
    <m/>
  </r>
  <r>
    <x v="354"/>
    <x v="5"/>
    <s v="네이버 GFA"/>
    <x v="0"/>
    <x v="0"/>
    <x v="0"/>
    <m/>
    <m/>
    <n v="115405.45454545453"/>
    <m/>
    <m/>
    <m/>
  </r>
  <r>
    <x v="355"/>
    <x v="6"/>
    <s v="네이버 GFA"/>
    <x v="0"/>
    <x v="0"/>
    <x v="0"/>
    <m/>
    <m/>
    <n v="114249.99999999999"/>
    <m/>
    <m/>
    <m/>
  </r>
  <r>
    <x v="356"/>
    <x v="3"/>
    <s v="네이버 GFA"/>
    <x v="0"/>
    <x v="0"/>
    <x v="0"/>
    <m/>
    <m/>
    <n v="78933.636363636353"/>
    <m/>
    <m/>
    <m/>
  </r>
  <r>
    <x v="357"/>
    <x v="4"/>
    <s v="네이버 GFA"/>
    <x v="0"/>
    <x v="0"/>
    <x v="0"/>
    <m/>
    <m/>
    <n v="182068.18181818179"/>
    <m/>
    <m/>
    <m/>
  </r>
  <r>
    <x v="358"/>
    <x v="1"/>
    <s v="네이버 GFA"/>
    <x v="0"/>
    <x v="0"/>
    <x v="0"/>
    <m/>
    <m/>
    <n v="190875.45454545453"/>
    <m/>
    <m/>
    <m/>
  </r>
  <r>
    <x v="359"/>
    <x v="0"/>
    <s v="네이버 GFA"/>
    <x v="0"/>
    <x v="0"/>
    <x v="0"/>
    <m/>
    <m/>
    <n v="258735.45454545453"/>
    <m/>
    <m/>
    <m/>
  </r>
  <r>
    <x v="360"/>
    <x v="2"/>
    <s v="네이버 GFA"/>
    <x v="0"/>
    <x v="0"/>
    <x v="0"/>
    <m/>
    <m/>
    <n v="206150.90909090909"/>
    <m/>
    <m/>
    <m/>
  </r>
  <r>
    <x v="361"/>
    <x v="5"/>
    <s v="네이버 GFA"/>
    <x v="0"/>
    <x v="0"/>
    <x v="0"/>
    <m/>
    <m/>
    <n v="122402.72727272726"/>
    <m/>
    <m/>
    <m/>
  </r>
  <r>
    <x v="362"/>
    <x v="6"/>
    <s v="네이버 GFA"/>
    <x v="0"/>
    <x v="0"/>
    <x v="0"/>
    <m/>
    <m/>
    <n v="119765.45454545453"/>
    <m/>
    <m/>
    <m/>
  </r>
  <r>
    <x v="363"/>
    <x v="3"/>
    <s v="네이버 GFA"/>
    <x v="0"/>
    <x v="0"/>
    <x v="0"/>
    <m/>
    <m/>
    <n v="138131.81818181818"/>
    <m/>
    <m/>
    <m/>
  </r>
  <r>
    <x v="364"/>
    <x v="4"/>
    <s v="네이버 GFA"/>
    <x v="0"/>
    <x v="0"/>
    <x v="0"/>
    <m/>
    <m/>
    <n v="73740"/>
    <m/>
    <m/>
    <m/>
  </r>
  <r>
    <x v="365"/>
    <x v="1"/>
    <s v="네이버 GFA"/>
    <x v="0"/>
    <x v="0"/>
    <x v="0"/>
    <m/>
    <m/>
    <n v="81552.727272727265"/>
    <m/>
    <m/>
    <m/>
  </r>
  <r>
    <x v="366"/>
    <x v="0"/>
    <s v="네이버 GFA"/>
    <x v="0"/>
    <x v="0"/>
    <x v="0"/>
    <m/>
    <m/>
    <n v="94656"/>
    <m/>
    <m/>
    <m/>
  </r>
  <r>
    <x v="367"/>
    <x v="2"/>
    <s v="네이버 GFA"/>
    <x v="0"/>
    <x v="0"/>
    <x v="0"/>
    <m/>
    <m/>
    <n v="94028.999999999985"/>
    <m/>
    <m/>
    <m/>
  </r>
  <r>
    <x v="368"/>
    <x v="5"/>
    <s v="네이버 GFA"/>
    <x v="0"/>
    <x v="0"/>
    <x v="0"/>
    <m/>
    <m/>
    <n v="92848"/>
    <m/>
    <m/>
    <m/>
  </r>
  <r>
    <x v="369"/>
    <x v="6"/>
    <s v="네이버 GFA"/>
    <x v="0"/>
    <x v="0"/>
    <x v="0"/>
    <m/>
    <m/>
    <n v="91853"/>
    <m/>
    <m/>
    <m/>
  </r>
  <r>
    <x v="353"/>
    <x v="2"/>
    <s v="네이버 쇼핑검색"/>
    <x v="0"/>
    <x v="0"/>
    <x v="0"/>
    <m/>
    <m/>
    <n v="25529.999999999996"/>
    <m/>
    <m/>
    <m/>
  </r>
  <r>
    <x v="354"/>
    <x v="5"/>
    <s v="네이버 쇼핑검색"/>
    <x v="0"/>
    <x v="0"/>
    <x v="0"/>
    <m/>
    <m/>
    <n v="20800"/>
    <m/>
    <m/>
    <m/>
  </r>
  <r>
    <x v="355"/>
    <x v="6"/>
    <s v="네이버 쇼핑검색"/>
    <x v="0"/>
    <x v="0"/>
    <x v="0"/>
    <m/>
    <m/>
    <n v="23989.999999999996"/>
    <m/>
    <m/>
    <m/>
  </r>
  <r>
    <x v="356"/>
    <x v="3"/>
    <s v="네이버 쇼핑검색"/>
    <x v="0"/>
    <x v="0"/>
    <x v="0"/>
    <m/>
    <m/>
    <n v="24099.999999999996"/>
    <m/>
    <m/>
    <m/>
  </r>
  <r>
    <x v="357"/>
    <x v="4"/>
    <s v="네이버 쇼핑검색"/>
    <x v="0"/>
    <x v="0"/>
    <x v="0"/>
    <m/>
    <m/>
    <n v="27639.999999999996"/>
    <m/>
    <m/>
    <m/>
  </r>
  <r>
    <x v="358"/>
    <x v="1"/>
    <s v="네이버 쇼핑검색"/>
    <x v="0"/>
    <x v="0"/>
    <x v="0"/>
    <m/>
    <m/>
    <n v="36400"/>
    <m/>
    <m/>
    <m/>
  </r>
  <r>
    <x v="359"/>
    <x v="0"/>
    <s v="네이버 쇼핑검색"/>
    <x v="0"/>
    <x v="0"/>
    <x v="0"/>
    <m/>
    <m/>
    <n v="33140"/>
    <m/>
    <m/>
    <m/>
  </r>
  <r>
    <x v="360"/>
    <x v="2"/>
    <s v="네이버 쇼핑검색"/>
    <x v="0"/>
    <x v="0"/>
    <x v="0"/>
    <m/>
    <m/>
    <n v="28129.999999999996"/>
    <m/>
    <m/>
    <m/>
  </r>
  <r>
    <x v="361"/>
    <x v="5"/>
    <s v="네이버 쇼핑검색"/>
    <x v="0"/>
    <x v="0"/>
    <x v="0"/>
    <m/>
    <m/>
    <n v="22180"/>
    <m/>
    <m/>
    <m/>
  </r>
  <r>
    <x v="362"/>
    <x v="6"/>
    <s v="네이버 쇼핑검색"/>
    <x v="0"/>
    <x v="0"/>
    <x v="0"/>
    <m/>
    <m/>
    <n v="24749.999999999996"/>
    <m/>
    <m/>
    <m/>
  </r>
  <r>
    <x v="363"/>
    <x v="3"/>
    <s v="네이버 쇼핑검색"/>
    <x v="0"/>
    <x v="0"/>
    <x v="0"/>
    <m/>
    <m/>
    <n v="25209.999999999996"/>
    <m/>
    <m/>
    <m/>
  </r>
  <r>
    <x v="364"/>
    <x v="4"/>
    <s v="네이버 쇼핑검색"/>
    <x v="0"/>
    <x v="0"/>
    <x v="0"/>
    <m/>
    <m/>
    <n v="15969.999999999998"/>
    <m/>
    <m/>
    <m/>
  </r>
  <r>
    <x v="365"/>
    <x v="1"/>
    <s v="네이버 쇼핑검색"/>
    <x v="0"/>
    <x v="0"/>
    <x v="0"/>
    <m/>
    <m/>
    <n v="18790"/>
    <m/>
    <m/>
    <m/>
  </r>
  <r>
    <x v="366"/>
    <x v="0"/>
    <s v="네이버 쇼핑검색"/>
    <x v="0"/>
    <x v="0"/>
    <x v="0"/>
    <m/>
    <m/>
    <n v="23738"/>
    <m/>
    <m/>
    <m/>
  </r>
  <r>
    <x v="367"/>
    <x v="2"/>
    <s v="네이버 쇼핑검색"/>
    <x v="0"/>
    <x v="0"/>
    <x v="0"/>
    <m/>
    <m/>
    <n v="29062"/>
    <m/>
    <m/>
    <m/>
  </r>
  <r>
    <x v="368"/>
    <x v="5"/>
    <s v="네이버 쇼핑검색"/>
    <x v="0"/>
    <x v="0"/>
    <x v="0"/>
    <m/>
    <m/>
    <n v="29106"/>
    <m/>
    <m/>
    <m/>
  </r>
  <r>
    <x v="369"/>
    <x v="6"/>
    <s v="네이버 쇼핑검색"/>
    <x v="0"/>
    <x v="0"/>
    <x v="0"/>
    <m/>
    <m/>
    <n v="40645"/>
    <m/>
    <m/>
    <m/>
  </r>
  <r>
    <x v="353"/>
    <x v="2"/>
    <s v="네이버 브랜드검색"/>
    <x v="0"/>
    <x v="0"/>
    <x v="0"/>
    <m/>
    <m/>
    <n v="50000"/>
    <m/>
    <m/>
    <m/>
  </r>
  <r>
    <x v="354"/>
    <x v="5"/>
    <s v="네이버 브랜드검색"/>
    <x v="0"/>
    <x v="0"/>
    <x v="0"/>
    <m/>
    <m/>
    <n v="50000"/>
    <m/>
    <m/>
    <m/>
  </r>
  <r>
    <x v="355"/>
    <x v="6"/>
    <s v="네이버 브랜드검색"/>
    <x v="0"/>
    <x v="0"/>
    <x v="0"/>
    <m/>
    <m/>
    <n v="50000"/>
    <m/>
    <m/>
    <m/>
  </r>
  <r>
    <x v="356"/>
    <x v="3"/>
    <s v="네이버 브랜드검색"/>
    <x v="0"/>
    <x v="0"/>
    <x v="0"/>
    <m/>
    <m/>
    <n v="50000"/>
    <m/>
    <m/>
    <m/>
  </r>
  <r>
    <x v="357"/>
    <x v="4"/>
    <s v="네이버 브랜드검색"/>
    <x v="0"/>
    <x v="0"/>
    <x v="0"/>
    <m/>
    <m/>
    <n v="50000"/>
    <m/>
    <m/>
    <m/>
  </r>
  <r>
    <x v="358"/>
    <x v="1"/>
    <s v="네이버 브랜드검색"/>
    <x v="0"/>
    <x v="0"/>
    <x v="0"/>
    <m/>
    <m/>
    <n v="50000"/>
    <m/>
    <m/>
    <m/>
  </r>
  <r>
    <x v="359"/>
    <x v="0"/>
    <s v="네이버 브랜드검색"/>
    <x v="0"/>
    <x v="0"/>
    <x v="0"/>
    <m/>
    <m/>
    <n v="50000"/>
    <m/>
    <m/>
    <m/>
  </r>
  <r>
    <x v="360"/>
    <x v="2"/>
    <s v="네이버 브랜드검색"/>
    <x v="0"/>
    <x v="0"/>
    <x v="0"/>
    <m/>
    <m/>
    <n v="50000"/>
    <m/>
    <m/>
    <m/>
  </r>
  <r>
    <x v="361"/>
    <x v="5"/>
    <s v="네이버 브랜드검색"/>
    <x v="0"/>
    <x v="0"/>
    <x v="0"/>
    <m/>
    <m/>
    <n v="50000"/>
    <m/>
    <m/>
    <m/>
  </r>
  <r>
    <x v="362"/>
    <x v="6"/>
    <s v="네이버 브랜드검색"/>
    <x v="0"/>
    <x v="0"/>
    <x v="0"/>
    <m/>
    <m/>
    <n v="50000"/>
    <m/>
    <m/>
    <m/>
  </r>
  <r>
    <x v="363"/>
    <x v="3"/>
    <s v="네이버 브랜드검색"/>
    <x v="0"/>
    <x v="0"/>
    <x v="0"/>
    <m/>
    <m/>
    <n v="50000"/>
    <m/>
    <m/>
    <m/>
  </r>
  <r>
    <x v="364"/>
    <x v="4"/>
    <s v="네이버 브랜드검색"/>
    <x v="0"/>
    <x v="0"/>
    <x v="0"/>
    <m/>
    <m/>
    <n v="50000"/>
    <m/>
    <m/>
    <m/>
  </r>
  <r>
    <x v="365"/>
    <x v="1"/>
    <s v="네이버 브랜드검색"/>
    <x v="0"/>
    <x v="0"/>
    <x v="0"/>
    <m/>
    <m/>
    <n v="50000"/>
    <m/>
    <m/>
    <m/>
  </r>
  <r>
    <x v="366"/>
    <x v="0"/>
    <s v="네이버 브랜드검색"/>
    <x v="0"/>
    <x v="0"/>
    <x v="0"/>
    <m/>
    <m/>
    <n v="50000"/>
    <m/>
    <m/>
    <m/>
  </r>
  <r>
    <x v="367"/>
    <x v="2"/>
    <s v="네이버 브랜드검색"/>
    <x v="0"/>
    <x v="0"/>
    <x v="0"/>
    <m/>
    <m/>
    <n v="50000"/>
    <m/>
    <m/>
    <m/>
  </r>
  <r>
    <x v="368"/>
    <x v="5"/>
    <s v="네이버 브랜드검색"/>
    <x v="0"/>
    <x v="0"/>
    <x v="0"/>
    <m/>
    <m/>
    <n v="50000"/>
    <m/>
    <m/>
    <m/>
  </r>
  <r>
    <x v="369"/>
    <x v="6"/>
    <s v="네이버 브랜드검색"/>
    <x v="0"/>
    <x v="0"/>
    <x v="0"/>
    <m/>
    <m/>
    <n v="50000"/>
    <m/>
    <m/>
    <m/>
  </r>
  <r>
    <x v="353"/>
    <x v="2"/>
    <s v="카카오광고"/>
    <x v="0"/>
    <x v="0"/>
    <x v="0"/>
    <m/>
    <m/>
    <n v="11849.999999999998"/>
    <m/>
    <m/>
    <m/>
  </r>
  <r>
    <x v="354"/>
    <x v="5"/>
    <s v="카카오광고"/>
    <x v="0"/>
    <x v="0"/>
    <x v="0"/>
    <m/>
    <m/>
    <n v="8210"/>
    <m/>
    <m/>
    <m/>
  </r>
  <r>
    <x v="355"/>
    <x v="6"/>
    <s v="카카오광고"/>
    <x v="0"/>
    <x v="0"/>
    <x v="0"/>
    <m/>
    <m/>
    <n v="5570"/>
    <m/>
    <m/>
    <m/>
  </r>
  <r>
    <x v="356"/>
    <x v="3"/>
    <s v="카카오광고"/>
    <x v="0"/>
    <x v="0"/>
    <x v="0"/>
    <m/>
    <m/>
    <n v="7659.9999999999991"/>
    <m/>
    <m/>
    <m/>
  </r>
  <r>
    <x v="357"/>
    <x v="4"/>
    <s v="카카오광고"/>
    <x v="0"/>
    <x v="0"/>
    <x v="0"/>
    <m/>
    <m/>
    <n v="14829.999999999998"/>
    <m/>
    <m/>
    <m/>
  </r>
  <r>
    <x v="358"/>
    <x v="1"/>
    <s v="카카오광고"/>
    <x v="0"/>
    <x v="0"/>
    <x v="0"/>
    <m/>
    <m/>
    <n v="6939.9999999999991"/>
    <m/>
    <m/>
    <m/>
  </r>
  <r>
    <x v="359"/>
    <x v="0"/>
    <s v="카카오광고"/>
    <x v="0"/>
    <x v="0"/>
    <x v="0"/>
    <m/>
    <m/>
    <n v="7709.9999999999991"/>
    <m/>
    <m/>
    <m/>
  </r>
  <r>
    <x v="360"/>
    <x v="2"/>
    <s v="카카오광고"/>
    <x v="0"/>
    <x v="0"/>
    <x v="0"/>
    <m/>
    <m/>
    <n v="14069.999999999998"/>
    <m/>
    <m/>
    <m/>
  </r>
  <r>
    <x v="361"/>
    <x v="5"/>
    <s v="카카오광고"/>
    <x v="0"/>
    <x v="0"/>
    <x v="0"/>
    <m/>
    <m/>
    <n v="15109.999999999998"/>
    <m/>
    <m/>
    <m/>
  </r>
  <r>
    <x v="362"/>
    <x v="6"/>
    <s v="카카오광고"/>
    <x v="0"/>
    <x v="0"/>
    <x v="0"/>
    <m/>
    <m/>
    <n v="11459.999999999998"/>
    <m/>
    <m/>
    <m/>
  </r>
  <r>
    <x v="363"/>
    <x v="3"/>
    <s v="카카오광고"/>
    <x v="0"/>
    <x v="0"/>
    <x v="0"/>
    <m/>
    <m/>
    <n v="12399.999999999998"/>
    <m/>
    <m/>
    <m/>
  </r>
  <r>
    <x v="364"/>
    <x v="4"/>
    <s v="카카오광고"/>
    <x v="0"/>
    <x v="0"/>
    <x v="0"/>
    <m/>
    <m/>
    <n v="11349.999999999998"/>
    <m/>
    <m/>
    <m/>
  </r>
  <r>
    <x v="365"/>
    <x v="1"/>
    <s v="카카오광고"/>
    <x v="0"/>
    <x v="0"/>
    <x v="0"/>
    <m/>
    <m/>
    <n v="10740"/>
    <m/>
    <m/>
    <m/>
  </r>
  <r>
    <x v="366"/>
    <x v="0"/>
    <s v="카카오광고"/>
    <x v="0"/>
    <x v="0"/>
    <x v="0"/>
    <m/>
    <m/>
    <n v="9280"/>
    <m/>
    <m/>
    <m/>
  </r>
  <r>
    <x v="367"/>
    <x v="2"/>
    <s v="카카오광고"/>
    <x v="0"/>
    <x v="0"/>
    <x v="0"/>
    <m/>
    <m/>
    <n v="7769.9999999999991"/>
    <m/>
    <m/>
    <m/>
  </r>
  <r>
    <x v="368"/>
    <x v="5"/>
    <s v="카카오광고"/>
    <x v="0"/>
    <x v="0"/>
    <x v="0"/>
    <m/>
    <m/>
    <n v="13900"/>
    <m/>
    <m/>
    <m/>
  </r>
  <r>
    <x v="369"/>
    <x v="6"/>
    <s v="카카오광고"/>
    <x v="0"/>
    <x v="0"/>
    <x v="0"/>
    <m/>
    <m/>
    <n v="15540"/>
    <m/>
    <m/>
    <m/>
  </r>
  <r>
    <x v="358"/>
    <x v="1"/>
    <s v="문자대표"/>
    <x v="0"/>
    <x v="0"/>
    <x v="0"/>
    <m/>
    <m/>
    <n v="900"/>
    <m/>
    <m/>
    <m/>
  </r>
  <r>
    <x v="363"/>
    <x v="3"/>
    <s v="문자대표"/>
    <x v="0"/>
    <x v="0"/>
    <x v="0"/>
    <m/>
    <m/>
    <n v="210"/>
    <m/>
    <m/>
    <m/>
  </r>
  <r>
    <x v="355"/>
    <x v="6"/>
    <s v="유튜브 디스커버리"/>
    <x v="0"/>
    <x v="0"/>
    <x v="0"/>
    <m/>
    <m/>
    <n v="716242"/>
    <m/>
    <m/>
    <m/>
  </r>
  <r>
    <x v="356"/>
    <x v="3"/>
    <s v="유튜브 디스커버리"/>
    <x v="0"/>
    <x v="0"/>
    <x v="0"/>
    <m/>
    <m/>
    <n v="365864"/>
    <m/>
    <m/>
    <m/>
  </r>
  <r>
    <x v="357"/>
    <x v="4"/>
    <s v="유튜브 디스커버리"/>
    <x v="0"/>
    <x v="0"/>
    <x v="0"/>
    <m/>
    <m/>
    <n v="13853"/>
    <m/>
    <m/>
    <m/>
  </r>
  <r>
    <x v="358"/>
    <x v="1"/>
    <s v="유튜브 디스커버리"/>
    <x v="0"/>
    <x v="0"/>
    <x v="0"/>
    <m/>
    <m/>
    <n v="733412"/>
    <m/>
    <m/>
    <m/>
  </r>
  <r>
    <x v="359"/>
    <x v="0"/>
    <s v="유튜브 디스커버리"/>
    <x v="0"/>
    <x v="0"/>
    <x v="0"/>
    <m/>
    <m/>
    <n v="312293"/>
    <m/>
    <m/>
    <m/>
  </r>
  <r>
    <x v="362"/>
    <x v="6"/>
    <s v="유튜브 디스커버리"/>
    <x v="0"/>
    <x v="0"/>
    <x v="0"/>
    <m/>
    <m/>
    <n v="627057"/>
    <m/>
    <m/>
    <m/>
  </r>
  <r>
    <x v="368"/>
    <x v="5"/>
    <s v="유튜브 디스커버리"/>
    <x v="0"/>
    <x v="0"/>
    <x v="0"/>
    <m/>
    <m/>
    <n v="842650"/>
    <m/>
    <m/>
    <m/>
  </r>
  <r>
    <x v="369"/>
    <x v="6"/>
    <s v="유튜브 디스커버리"/>
    <x v="0"/>
    <x v="0"/>
    <x v="0"/>
    <m/>
    <m/>
    <n v="945485"/>
    <m/>
    <m/>
    <m/>
  </r>
  <r>
    <x v="370"/>
    <x v="3"/>
    <s v="페이스북/인스타그램"/>
    <x v="0"/>
    <x v="0"/>
    <x v="0"/>
    <m/>
    <m/>
    <n v="162344"/>
    <m/>
    <m/>
    <m/>
  </r>
  <r>
    <x v="371"/>
    <x v="4"/>
    <s v="페이스북/인스타그램"/>
    <x v="0"/>
    <x v="0"/>
    <x v="0"/>
    <m/>
    <m/>
    <n v="299408"/>
    <m/>
    <m/>
    <m/>
  </r>
  <r>
    <x v="372"/>
    <x v="1"/>
    <s v="페이스북/인스타그램"/>
    <x v="0"/>
    <x v="0"/>
    <x v="0"/>
    <m/>
    <m/>
    <n v="60293"/>
    <m/>
    <m/>
    <m/>
  </r>
  <r>
    <x v="370"/>
    <x v="3"/>
    <s v="페이스북/인스타그램"/>
    <x v="8"/>
    <x v="0"/>
    <x v="0"/>
    <m/>
    <m/>
    <n v="128769"/>
    <m/>
    <m/>
    <m/>
  </r>
  <r>
    <x v="371"/>
    <x v="4"/>
    <s v="페이스북/인스타그램"/>
    <x v="8"/>
    <x v="0"/>
    <x v="0"/>
    <m/>
    <m/>
    <n v="286613"/>
    <m/>
    <m/>
    <m/>
  </r>
  <r>
    <x v="372"/>
    <x v="1"/>
    <s v="페이스북/인스타그램"/>
    <x v="8"/>
    <x v="0"/>
    <x v="0"/>
    <m/>
    <m/>
    <n v="294932"/>
    <m/>
    <m/>
    <m/>
  </r>
  <r>
    <x v="373"/>
    <x v="0"/>
    <s v="페이스북/인스타그램"/>
    <x v="8"/>
    <x v="0"/>
    <x v="0"/>
    <m/>
    <m/>
    <n v="226414"/>
    <m/>
    <m/>
    <m/>
  </r>
  <r>
    <x v="374"/>
    <x v="2"/>
    <s v="페이스북/인스타그램"/>
    <x v="8"/>
    <x v="0"/>
    <x v="0"/>
    <m/>
    <m/>
    <n v="101844"/>
    <m/>
    <m/>
    <m/>
  </r>
  <r>
    <x v="375"/>
    <x v="5"/>
    <s v="페이스북/인스타그램"/>
    <x v="8"/>
    <x v="0"/>
    <x v="0"/>
    <m/>
    <m/>
    <n v="94922"/>
    <m/>
    <m/>
    <m/>
  </r>
  <r>
    <x v="376"/>
    <x v="6"/>
    <s v="페이스북/인스타그램"/>
    <x v="8"/>
    <x v="0"/>
    <x v="0"/>
    <m/>
    <m/>
    <n v="154644"/>
    <m/>
    <m/>
    <m/>
  </r>
  <r>
    <x v="377"/>
    <x v="3"/>
    <s v="페이스북/인스타그램"/>
    <x v="8"/>
    <x v="0"/>
    <x v="0"/>
    <m/>
    <m/>
    <n v="163137"/>
    <m/>
    <m/>
    <m/>
  </r>
  <r>
    <x v="378"/>
    <x v="4"/>
    <s v="페이스북/인스타그램"/>
    <x v="8"/>
    <x v="0"/>
    <x v="0"/>
    <m/>
    <m/>
    <n v="169691"/>
    <m/>
    <m/>
    <m/>
  </r>
  <r>
    <x v="379"/>
    <x v="1"/>
    <s v="페이스북/인스타그램"/>
    <x v="8"/>
    <x v="0"/>
    <x v="0"/>
    <m/>
    <m/>
    <n v="242887"/>
    <m/>
    <m/>
    <m/>
  </r>
  <r>
    <x v="380"/>
    <x v="0"/>
    <s v="페이스북/인스타그램"/>
    <x v="8"/>
    <x v="0"/>
    <x v="0"/>
    <m/>
    <m/>
    <n v="366247"/>
    <m/>
    <m/>
    <m/>
  </r>
  <r>
    <x v="381"/>
    <x v="2"/>
    <s v="페이스북/인스타그램"/>
    <x v="8"/>
    <x v="0"/>
    <x v="0"/>
    <m/>
    <m/>
    <n v="204512"/>
    <m/>
    <m/>
    <m/>
  </r>
  <r>
    <x v="382"/>
    <x v="5"/>
    <s v="페이스북/인스타그램"/>
    <x v="8"/>
    <x v="0"/>
    <x v="0"/>
    <m/>
    <m/>
    <n v="72440"/>
    <m/>
    <m/>
    <m/>
  </r>
  <r>
    <x v="383"/>
    <x v="6"/>
    <s v="페이스북/인스타그램"/>
    <x v="8"/>
    <x v="0"/>
    <x v="0"/>
    <m/>
    <m/>
    <n v="104358"/>
    <m/>
    <m/>
    <m/>
  </r>
  <r>
    <x v="384"/>
    <x v="3"/>
    <s v="페이스북/인스타그램"/>
    <x v="8"/>
    <x v="0"/>
    <x v="0"/>
    <m/>
    <m/>
    <n v="156159"/>
    <m/>
    <m/>
    <m/>
  </r>
  <r>
    <x v="370"/>
    <x v="3"/>
    <s v="페이스북/인스타그램"/>
    <x v="7"/>
    <x v="0"/>
    <x v="0"/>
    <m/>
    <m/>
    <n v="779174"/>
    <m/>
    <m/>
    <m/>
  </r>
  <r>
    <x v="371"/>
    <x v="4"/>
    <s v="페이스북/인스타그램"/>
    <x v="7"/>
    <x v="0"/>
    <x v="0"/>
    <m/>
    <m/>
    <n v="822603"/>
    <m/>
    <m/>
    <m/>
  </r>
  <r>
    <x v="372"/>
    <x v="1"/>
    <s v="페이스북/인스타그램"/>
    <x v="7"/>
    <x v="0"/>
    <x v="0"/>
    <m/>
    <m/>
    <n v="323746"/>
    <m/>
    <m/>
    <m/>
  </r>
  <r>
    <x v="370"/>
    <x v="3"/>
    <s v="페이스북/인스타그램"/>
    <x v="5"/>
    <x v="0"/>
    <x v="0"/>
    <m/>
    <m/>
    <n v="376554"/>
    <m/>
    <m/>
    <m/>
  </r>
  <r>
    <x v="371"/>
    <x v="4"/>
    <s v="페이스북/인스타그램"/>
    <x v="5"/>
    <x v="0"/>
    <x v="0"/>
    <m/>
    <m/>
    <n v="317503"/>
    <m/>
    <m/>
    <m/>
  </r>
  <r>
    <x v="372"/>
    <x v="1"/>
    <s v="페이스북/인스타그램"/>
    <x v="5"/>
    <x v="0"/>
    <x v="0"/>
    <m/>
    <m/>
    <n v="267187"/>
    <m/>
    <m/>
    <m/>
  </r>
  <r>
    <x v="373"/>
    <x v="0"/>
    <s v="페이스북/인스타그램"/>
    <x v="5"/>
    <x v="0"/>
    <x v="0"/>
    <m/>
    <m/>
    <n v="264361"/>
    <m/>
    <m/>
    <m/>
  </r>
  <r>
    <x v="374"/>
    <x v="2"/>
    <s v="페이스북/인스타그램"/>
    <x v="5"/>
    <x v="0"/>
    <x v="0"/>
    <m/>
    <m/>
    <n v="228009"/>
    <m/>
    <m/>
    <m/>
  </r>
  <r>
    <x v="375"/>
    <x v="5"/>
    <s v="페이스북/인스타그램"/>
    <x v="5"/>
    <x v="0"/>
    <x v="0"/>
    <m/>
    <m/>
    <n v="114163"/>
    <m/>
    <m/>
    <m/>
  </r>
  <r>
    <x v="376"/>
    <x v="6"/>
    <s v="페이스북/인스타그램"/>
    <x v="5"/>
    <x v="0"/>
    <x v="0"/>
    <m/>
    <m/>
    <n v="166660"/>
    <m/>
    <m/>
    <m/>
  </r>
  <r>
    <x v="377"/>
    <x v="3"/>
    <s v="페이스북/인스타그램"/>
    <x v="5"/>
    <x v="0"/>
    <x v="0"/>
    <m/>
    <m/>
    <n v="117470"/>
    <m/>
    <m/>
    <m/>
  </r>
  <r>
    <x v="378"/>
    <x v="4"/>
    <s v="페이스북/인스타그램"/>
    <x v="5"/>
    <x v="0"/>
    <x v="0"/>
    <m/>
    <m/>
    <n v="119686"/>
    <m/>
    <m/>
    <m/>
  </r>
  <r>
    <x v="379"/>
    <x v="1"/>
    <s v="페이스북/인스타그램"/>
    <x v="5"/>
    <x v="0"/>
    <x v="0"/>
    <m/>
    <m/>
    <n v="146644"/>
    <m/>
    <m/>
    <m/>
  </r>
  <r>
    <x v="380"/>
    <x v="0"/>
    <s v="페이스북/인스타그램"/>
    <x v="5"/>
    <x v="0"/>
    <x v="0"/>
    <m/>
    <m/>
    <n v="158624"/>
    <m/>
    <m/>
    <m/>
  </r>
  <r>
    <x v="381"/>
    <x v="2"/>
    <s v="페이스북/인스타그램"/>
    <x v="5"/>
    <x v="0"/>
    <x v="0"/>
    <m/>
    <m/>
    <n v="116627"/>
    <m/>
    <m/>
    <m/>
  </r>
  <r>
    <x v="382"/>
    <x v="5"/>
    <s v="페이스북/인스타그램"/>
    <x v="5"/>
    <x v="0"/>
    <x v="0"/>
    <m/>
    <m/>
    <n v="106812"/>
    <m/>
    <m/>
    <m/>
  </r>
  <r>
    <x v="383"/>
    <x v="6"/>
    <s v="페이스북/인스타그램"/>
    <x v="5"/>
    <x v="0"/>
    <x v="0"/>
    <m/>
    <m/>
    <n v="81251"/>
    <m/>
    <m/>
    <m/>
  </r>
  <r>
    <x v="384"/>
    <x v="3"/>
    <s v="페이스북/인스타그램"/>
    <x v="5"/>
    <x v="0"/>
    <x v="0"/>
    <m/>
    <m/>
    <n v="104094"/>
    <m/>
    <m/>
    <m/>
  </r>
  <r>
    <x v="370"/>
    <x v="3"/>
    <s v="페이스북/인스타그램"/>
    <x v="9"/>
    <x v="0"/>
    <x v="0"/>
    <m/>
    <m/>
    <n v="11288"/>
    <m/>
    <m/>
    <m/>
  </r>
  <r>
    <x v="371"/>
    <x v="4"/>
    <s v="페이스북/인스타그램"/>
    <x v="9"/>
    <x v="0"/>
    <x v="0"/>
    <m/>
    <m/>
    <n v="94622"/>
    <m/>
    <m/>
    <m/>
  </r>
  <r>
    <x v="372"/>
    <x v="1"/>
    <s v="페이스북/인스타그램"/>
    <x v="9"/>
    <x v="0"/>
    <x v="0"/>
    <m/>
    <m/>
    <n v="170932"/>
    <m/>
    <m/>
    <m/>
  </r>
  <r>
    <x v="373"/>
    <x v="0"/>
    <s v="페이스북/인스타그램"/>
    <x v="9"/>
    <x v="0"/>
    <x v="0"/>
    <m/>
    <m/>
    <n v="100272"/>
    <m/>
    <m/>
    <m/>
  </r>
  <r>
    <x v="374"/>
    <x v="2"/>
    <s v="페이스북/인스타그램"/>
    <x v="9"/>
    <x v="0"/>
    <x v="0"/>
    <m/>
    <m/>
    <n v="93488"/>
    <m/>
    <m/>
    <m/>
  </r>
  <r>
    <x v="375"/>
    <x v="5"/>
    <s v="페이스북/인스타그램"/>
    <x v="9"/>
    <x v="0"/>
    <x v="0"/>
    <m/>
    <m/>
    <n v="54017"/>
    <m/>
    <m/>
    <m/>
  </r>
  <r>
    <x v="376"/>
    <x v="6"/>
    <s v="페이스북/인스타그램"/>
    <x v="9"/>
    <x v="0"/>
    <x v="0"/>
    <m/>
    <m/>
    <n v="50176"/>
    <m/>
    <m/>
    <m/>
  </r>
  <r>
    <x v="377"/>
    <x v="3"/>
    <s v="페이스북/인스타그램"/>
    <x v="9"/>
    <x v="0"/>
    <x v="0"/>
    <m/>
    <m/>
    <n v="54792"/>
    <m/>
    <m/>
    <m/>
  </r>
  <r>
    <x v="378"/>
    <x v="4"/>
    <s v="페이스북/인스타그램"/>
    <x v="9"/>
    <x v="0"/>
    <x v="0"/>
    <m/>
    <m/>
    <n v="147188"/>
    <m/>
    <m/>
    <m/>
  </r>
  <r>
    <x v="379"/>
    <x v="1"/>
    <s v="페이스북/인스타그램"/>
    <x v="9"/>
    <x v="0"/>
    <x v="0"/>
    <m/>
    <m/>
    <n v="511957"/>
    <m/>
    <m/>
    <m/>
  </r>
  <r>
    <x v="380"/>
    <x v="0"/>
    <s v="페이스북/인스타그램"/>
    <x v="9"/>
    <x v="0"/>
    <x v="0"/>
    <m/>
    <m/>
    <n v="262634"/>
    <m/>
    <m/>
    <m/>
  </r>
  <r>
    <x v="381"/>
    <x v="2"/>
    <s v="페이스북/인스타그램"/>
    <x v="9"/>
    <x v="0"/>
    <x v="0"/>
    <m/>
    <m/>
    <n v="284781"/>
    <m/>
    <m/>
    <m/>
  </r>
  <r>
    <x v="382"/>
    <x v="5"/>
    <s v="페이스북/인스타그램"/>
    <x v="9"/>
    <x v="0"/>
    <x v="0"/>
    <m/>
    <m/>
    <n v="453685"/>
    <m/>
    <m/>
    <m/>
  </r>
  <r>
    <x v="383"/>
    <x v="6"/>
    <s v="페이스북/인스타그램"/>
    <x v="9"/>
    <x v="0"/>
    <x v="0"/>
    <m/>
    <m/>
    <n v="448994"/>
    <m/>
    <m/>
    <m/>
  </r>
  <r>
    <x v="384"/>
    <x v="3"/>
    <s v="페이스북/인스타그램"/>
    <x v="9"/>
    <x v="0"/>
    <x v="0"/>
    <m/>
    <m/>
    <n v="1196397"/>
    <m/>
    <m/>
    <m/>
  </r>
  <r>
    <x v="370"/>
    <x v="3"/>
    <s v="네이버 GFA"/>
    <x v="0"/>
    <x v="0"/>
    <x v="0"/>
    <m/>
    <m/>
    <n v="113605.78512396726"/>
    <m/>
    <m/>
    <m/>
  </r>
  <r>
    <x v="371"/>
    <x v="4"/>
    <s v="네이버 GFA"/>
    <x v="0"/>
    <x v="0"/>
    <x v="0"/>
    <m/>
    <m/>
    <n v="97124.793388429985"/>
    <m/>
    <m/>
    <m/>
  </r>
  <r>
    <x v="370"/>
    <x v="3"/>
    <s v="네이버 쇼핑검색"/>
    <x v="0"/>
    <x v="0"/>
    <x v="0"/>
    <m/>
    <m/>
    <n v="32770"/>
    <m/>
    <m/>
    <m/>
  </r>
  <r>
    <x v="371"/>
    <x v="4"/>
    <s v="네이버 쇼핑검색"/>
    <x v="0"/>
    <x v="0"/>
    <x v="0"/>
    <m/>
    <m/>
    <n v="22450"/>
    <m/>
    <m/>
    <m/>
  </r>
  <r>
    <x v="371"/>
    <x v="4"/>
    <s v="유튜브 디스커버리"/>
    <x v="0"/>
    <x v="0"/>
    <x v="0"/>
    <m/>
    <m/>
    <n v="1829630"/>
    <m/>
    <m/>
    <m/>
  </r>
  <r>
    <x v="370"/>
    <x v="3"/>
    <s v="네이버 브랜드검색"/>
    <x v="0"/>
    <x v="0"/>
    <x v="0"/>
    <m/>
    <m/>
    <n v="50000"/>
    <m/>
    <m/>
    <m/>
  </r>
  <r>
    <x v="371"/>
    <x v="4"/>
    <s v="네이버 브랜드검색"/>
    <x v="0"/>
    <x v="0"/>
    <x v="0"/>
    <m/>
    <m/>
    <n v="50000"/>
    <m/>
    <m/>
    <m/>
  </r>
  <r>
    <x v="372"/>
    <x v="1"/>
    <s v="네이버 브랜드검색"/>
    <x v="0"/>
    <x v="0"/>
    <x v="0"/>
    <m/>
    <m/>
    <n v="50000"/>
    <m/>
    <m/>
    <m/>
  </r>
  <r>
    <x v="373"/>
    <x v="0"/>
    <s v="네이버 브랜드검색"/>
    <x v="0"/>
    <x v="0"/>
    <x v="0"/>
    <m/>
    <m/>
    <n v="50000"/>
    <m/>
    <m/>
    <m/>
  </r>
  <r>
    <x v="374"/>
    <x v="2"/>
    <s v="네이버 브랜드검색"/>
    <x v="0"/>
    <x v="0"/>
    <x v="0"/>
    <m/>
    <m/>
    <n v="50000"/>
    <m/>
    <m/>
    <m/>
  </r>
  <r>
    <x v="375"/>
    <x v="5"/>
    <s v="네이버 브랜드검색"/>
    <x v="0"/>
    <x v="0"/>
    <x v="0"/>
    <m/>
    <m/>
    <n v="50000"/>
    <m/>
    <m/>
    <m/>
  </r>
  <r>
    <x v="376"/>
    <x v="6"/>
    <s v="네이버 브랜드검색"/>
    <x v="0"/>
    <x v="0"/>
    <x v="0"/>
    <m/>
    <m/>
    <n v="50000"/>
    <m/>
    <m/>
    <m/>
  </r>
  <r>
    <x v="377"/>
    <x v="3"/>
    <s v="네이버 브랜드검색"/>
    <x v="0"/>
    <x v="0"/>
    <x v="0"/>
    <m/>
    <m/>
    <n v="50000"/>
    <m/>
    <m/>
    <m/>
  </r>
  <r>
    <x v="378"/>
    <x v="4"/>
    <s v="네이버 브랜드검색"/>
    <x v="0"/>
    <x v="0"/>
    <x v="0"/>
    <m/>
    <m/>
    <n v="50000"/>
    <m/>
    <m/>
    <m/>
  </r>
  <r>
    <x v="379"/>
    <x v="1"/>
    <s v="네이버 브랜드검색"/>
    <x v="0"/>
    <x v="0"/>
    <x v="0"/>
    <m/>
    <m/>
    <n v="50000"/>
    <m/>
    <m/>
    <m/>
  </r>
  <r>
    <x v="380"/>
    <x v="0"/>
    <s v="네이버 브랜드검색"/>
    <x v="0"/>
    <x v="0"/>
    <x v="0"/>
    <m/>
    <m/>
    <n v="50000"/>
    <m/>
    <m/>
    <m/>
  </r>
  <r>
    <x v="381"/>
    <x v="2"/>
    <s v="네이버 브랜드검색"/>
    <x v="0"/>
    <x v="0"/>
    <x v="0"/>
    <m/>
    <m/>
    <n v="50000"/>
    <m/>
    <m/>
    <m/>
  </r>
  <r>
    <x v="382"/>
    <x v="5"/>
    <s v="네이버 브랜드검색"/>
    <x v="0"/>
    <x v="0"/>
    <x v="0"/>
    <m/>
    <m/>
    <n v="50000"/>
    <m/>
    <m/>
    <m/>
  </r>
  <r>
    <x v="383"/>
    <x v="6"/>
    <s v="네이버 브랜드검색"/>
    <x v="0"/>
    <x v="0"/>
    <x v="0"/>
    <m/>
    <m/>
    <n v="50000"/>
    <m/>
    <m/>
    <m/>
  </r>
  <r>
    <x v="384"/>
    <x v="3"/>
    <s v="네이버 브랜드검색"/>
    <x v="0"/>
    <x v="0"/>
    <x v="0"/>
    <m/>
    <m/>
    <n v="50000"/>
    <m/>
    <m/>
    <m/>
  </r>
  <r>
    <x v="370"/>
    <x v="3"/>
    <s v="카카오광고"/>
    <x v="0"/>
    <x v="0"/>
    <x v="0"/>
    <m/>
    <m/>
    <n v="9590"/>
    <m/>
    <m/>
    <m/>
  </r>
  <r>
    <x v="371"/>
    <x v="4"/>
    <s v="카카오광고"/>
    <x v="0"/>
    <x v="0"/>
    <x v="0"/>
    <m/>
    <m/>
    <n v="6540"/>
    <m/>
    <m/>
    <m/>
  </r>
  <r>
    <x v="385"/>
    <x v="4"/>
    <s v="네이버 GFA"/>
    <x v="10"/>
    <x v="0"/>
    <x v="0"/>
    <m/>
    <m/>
    <n v="0"/>
    <m/>
    <m/>
    <m/>
  </r>
  <r>
    <x v="385"/>
    <x v="4"/>
    <s v="네이버 쇼핑검색"/>
    <x v="10"/>
    <x v="0"/>
    <x v="0"/>
    <m/>
    <m/>
    <n v="0"/>
    <m/>
    <m/>
    <m/>
  </r>
  <r>
    <x v="385"/>
    <x v="4"/>
    <s v="네이버 브랜드검색"/>
    <x v="0"/>
    <x v="0"/>
    <x v="0"/>
    <m/>
    <m/>
    <n v="50000"/>
    <m/>
    <m/>
    <m/>
  </r>
  <r>
    <x v="385"/>
    <x v="4"/>
    <s v="유튜브 디스커버리"/>
    <x v="10"/>
    <x v="0"/>
    <x v="0"/>
    <m/>
    <m/>
    <n v="0"/>
    <m/>
    <m/>
    <m/>
  </r>
  <r>
    <x v="385"/>
    <x v="4"/>
    <s v="페이스북/인스타그램"/>
    <x v="8"/>
    <x v="0"/>
    <x v="0"/>
    <m/>
    <m/>
    <n v="256759"/>
    <m/>
    <m/>
    <m/>
  </r>
  <r>
    <x v="385"/>
    <x v="4"/>
    <s v="페이스북/인스타그램"/>
    <x v="5"/>
    <x v="0"/>
    <x v="0"/>
    <m/>
    <m/>
    <n v="104461"/>
    <m/>
    <m/>
    <m/>
  </r>
  <r>
    <x v="385"/>
    <x v="4"/>
    <s v="페이스북/인스타그램"/>
    <x v="9"/>
    <x v="0"/>
    <x v="0"/>
    <m/>
    <m/>
    <n v="910520"/>
    <m/>
    <m/>
    <m/>
  </r>
  <r>
    <x v="385"/>
    <x v="4"/>
    <s v="카카오광고"/>
    <x v="10"/>
    <x v="0"/>
    <x v="0"/>
    <m/>
    <m/>
    <n v="0"/>
    <m/>
    <m/>
    <m/>
  </r>
  <r>
    <x v="386"/>
    <x v="1"/>
    <s v="페이스북/인스타그램"/>
    <x v="8"/>
    <x v="0"/>
    <x v="0"/>
    <m/>
    <m/>
    <n v="71895"/>
    <m/>
    <m/>
    <m/>
  </r>
  <r>
    <x v="386"/>
    <x v="1"/>
    <s v="페이스북/인스타그램"/>
    <x v="5"/>
    <x v="0"/>
    <x v="0"/>
    <m/>
    <m/>
    <n v="87699"/>
    <m/>
    <m/>
    <m/>
  </r>
  <r>
    <x v="386"/>
    <x v="1"/>
    <s v="페이스북/인스타그램"/>
    <x v="9"/>
    <x v="0"/>
    <x v="0"/>
    <m/>
    <m/>
    <n v="865195"/>
    <m/>
    <m/>
    <m/>
  </r>
  <r>
    <x v="386"/>
    <x v="1"/>
    <s v="네이버 GFA"/>
    <x v="10"/>
    <x v="0"/>
    <x v="0"/>
    <m/>
    <m/>
    <n v="0"/>
    <m/>
    <m/>
    <m/>
  </r>
  <r>
    <x v="386"/>
    <x v="1"/>
    <s v="네이버 브랜드검색"/>
    <x v="0"/>
    <x v="0"/>
    <x v="0"/>
    <m/>
    <m/>
    <n v="50000"/>
    <m/>
    <m/>
    <m/>
  </r>
  <r>
    <x v="386"/>
    <x v="1"/>
    <s v="네이버 쇼핑검색"/>
    <x v="10"/>
    <x v="0"/>
    <x v="0"/>
    <m/>
    <m/>
    <n v="0"/>
    <m/>
    <m/>
    <m/>
  </r>
  <r>
    <x v="386"/>
    <x v="1"/>
    <s v="카카오광고"/>
    <x v="10"/>
    <x v="0"/>
    <x v="0"/>
    <m/>
    <m/>
    <n v="0"/>
    <m/>
    <m/>
    <m/>
  </r>
  <r>
    <x v="386"/>
    <x v="1"/>
    <s v="유튜브 디스커버리"/>
    <x v="10"/>
    <x v="0"/>
    <x v="0"/>
    <m/>
    <m/>
    <n v="0"/>
    <m/>
    <m/>
    <m/>
  </r>
  <r>
    <x v="387"/>
    <x v="0"/>
    <s v="페이스북/인스타그램"/>
    <x v="8"/>
    <x v="0"/>
    <x v="0"/>
    <m/>
    <m/>
    <n v="0"/>
    <m/>
    <m/>
    <m/>
  </r>
  <r>
    <x v="387"/>
    <x v="0"/>
    <s v="페이스북/인스타그램"/>
    <x v="5"/>
    <x v="0"/>
    <x v="0"/>
    <m/>
    <m/>
    <n v="53826"/>
    <m/>
    <m/>
    <m/>
  </r>
  <r>
    <x v="387"/>
    <x v="0"/>
    <s v="페이스북/인스타그램"/>
    <x v="9"/>
    <x v="0"/>
    <x v="0"/>
    <m/>
    <m/>
    <n v="515422"/>
    <m/>
    <m/>
    <m/>
  </r>
  <r>
    <x v="387"/>
    <x v="0"/>
    <s v="네이버 GFA"/>
    <x v="10"/>
    <x v="0"/>
    <x v="0"/>
    <m/>
    <m/>
    <n v="0"/>
    <m/>
    <m/>
    <m/>
  </r>
  <r>
    <x v="387"/>
    <x v="0"/>
    <s v="네이버 브랜드검색"/>
    <x v="0"/>
    <x v="0"/>
    <x v="0"/>
    <m/>
    <m/>
    <n v="50000"/>
    <m/>
    <m/>
    <m/>
  </r>
  <r>
    <x v="387"/>
    <x v="0"/>
    <s v="네이버 쇼핑검색"/>
    <x v="10"/>
    <x v="0"/>
    <x v="0"/>
    <m/>
    <m/>
    <n v="0"/>
    <m/>
    <m/>
    <m/>
  </r>
  <r>
    <x v="387"/>
    <x v="0"/>
    <s v="카카오광고"/>
    <x v="10"/>
    <x v="0"/>
    <x v="0"/>
    <m/>
    <m/>
    <n v="0"/>
    <m/>
    <m/>
    <m/>
  </r>
  <r>
    <x v="387"/>
    <x v="0"/>
    <s v="유튜브 디스커버리"/>
    <x v="10"/>
    <x v="0"/>
    <x v="0"/>
    <m/>
    <m/>
    <n v="0"/>
    <m/>
    <m/>
    <m/>
  </r>
  <r>
    <x v="388"/>
    <x v="2"/>
    <s v="페이스북/인스타그램"/>
    <x v="7"/>
    <x v="0"/>
    <x v="0"/>
    <m/>
    <m/>
    <n v="184340"/>
    <m/>
    <m/>
    <m/>
  </r>
  <r>
    <x v="388"/>
    <x v="2"/>
    <s v="페이스북/인스타그램"/>
    <x v="5"/>
    <x v="0"/>
    <x v="0"/>
    <m/>
    <m/>
    <n v="28306"/>
    <m/>
    <m/>
    <m/>
  </r>
  <r>
    <x v="388"/>
    <x v="2"/>
    <s v="페이스북/인스타그램"/>
    <x v="9"/>
    <x v="0"/>
    <x v="0"/>
    <m/>
    <m/>
    <n v="155672"/>
    <m/>
    <m/>
    <m/>
  </r>
  <r>
    <x v="388"/>
    <x v="2"/>
    <s v="네이버 브랜드검색"/>
    <x v="0"/>
    <x v="0"/>
    <x v="0"/>
    <m/>
    <m/>
    <n v="50000"/>
    <m/>
    <m/>
    <m/>
  </r>
  <r>
    <x v="388"/>
    <x v="2"/>
    <s v="네이버 GFA"/>
    <x v="10"/>
    <x v="0"/>
    <x v="0"/>
    <m/>
    <m/>
    <n v="0"/>
    <m/>
    <m/>
    <m/>
  </r>
  <r>
    <x v="388"/>
    <x v="2"/>
    <s v="네이버 쇼핑검색"/>
    <x v="10"/>
    <x v="0"/>
    <x v="0"/>
    <m/>
    <m/>
    <n v="0"/>
    <m/>
    <m/>
    <m/>
  </r>
  <r>
    <x v="388"/>
    <x v="2"/>
    <s v="카카오광고"/>
    <x v="10"/>
    <x v="0"/>
    <x v="0"/>
    <m/>
    <m/>
    <n v="0"/>
    <m/>
    <m/>
    <m/>
  </r>
  <r>
    <x v="388"/>
    <x v="2"/>
    <s v="유튜브 디스커버리"/>
    <x v="10"/>
    <x v="0"/>
    <x v="0"/>
    <m/>
    <m/>
    <n v="0"/>
    <m/>
    <m/>
    <m/>
  </r>
  <r>
    <x v="389"/>
    <x v="5"/>
    <s v="페이스북/인스타그램"/>
    <x v="7"/>
    <x v="0"/>
    <x v="0"/>
    <m/>
    <m/>
    <n v="430540"/>
    <m/>
    <m/>
    <m/>
  </r>
  <r>
    <x v="389"/>
    <x v="5"/>
    <s v="페이스북/인스타그램"/>
    <x v="5"/>
    <x v="0"/>
    <x v="0"/>
    <m/>
    <m/>
    <n v="0"/>
    <m/>
    <m/>
    <m/>
  </r>
  <r>
    <x v="389"/>
    <x v="5"/>
    <s v="페이스북/인스타그램"/>
    <x v="9"/>
    <x v="0"/>
    <x v="0"/>
    <m/>
    <m/>
    <n v="112256"/>
    <m/>
    <m/>
    <m/>
  </r>
  <r>
    <x v="389"/>
    <x v="5"/>
    <s v="네이버 브랜드검색"/>
    <x v="0"/>
    <x v="0"/>
    <x v="0"/>
    <m/>
    <m/>
    <n v="50000"/>
    <m/>
    <m/>
    <m/>
  </r>
  <r>
    <x v="389"/>
    <x v="5"/>
    <s v="네이버 GFA"/>
    <x v="10"/>
    <x v="0"/>
    <x v="0"/>
    <m/>
    <m/>
    <n v="0"/>
    <m/>
    <m/>
    <m/>
  </r>
  <r>
    <x v="389"/>
    <x v="5"/>
    <s v="네이버 쇼핑검색"/>
    <x v="10"/>
    <x v="0"/>
    <x v="0"/>
    <m/>
    <m/>
    <n v="0"/>
    <m/>
    <m/>
    <m/>
  </r>
  <r>
    <x v="389"/>
    <x v="5"/>
    <s v="카카오광고"/>
    <x v="10"/>
    <x v="0"/>
    <x v="0"/>
    <m/>
    <m/>
    <n v="0"/>
    <m/>
    <m/>
    <m/>
  </r>
  <r>
    <x v="389"/>
    <x v="5"/>
    <s v="유튜브 디스커버리"/>
    <x v="10"/>
    <x v="0"/>
    <x v="0"/>
    <m/>
    <m/>
    <n v="0"/>
    <m/>
    <m/>
    <m/>
  </r>
  <r>
    <x v="390"/>
    <x v="6"/>
    <s v="페이스북/인스타그램"/>
    <x v="7"/>
    <x v="0"/>
    <x v="0"/>
    <m/>
    <m/>
    <n v="652211"/>
    <m/>
    <m/>
    <m/>
  </r>
  <r>
    <x v="390"/>
    <x v="6"/>
    <s v="페이스북/인스타그램"/>
    <x v="5"/>
    <x v="0"/>
    <x v="0"/>
    <m/>
    <m/>
    <n v="0"/>
    <m/>
    <m/>
    <m/>
  </r>
  <r>
    <x v="390"/>
    <x v="6"/>
    <s v="페이스북/인스타그램"/>
    <x v="9"/>
    <x v="0"/>
    <x v="0"/>
    <m/>
    <m/>
    <n v="145039"/>
    <m/>
    <m/>
    <m/>
  </r>
  <r>
    <x v="390"/>
    <x v="6"/>
    <s v="네이버 브랜드검색"/>
    <x v="0"/>
    <x v="0"/>
    <x v="0"/>
    <m/>
    <m/>
    <n v="50000"/>
    <m/>
    <m/>
    <m/>
  </r>
  <r>
    <x v="390"/>
    <x v="6"/>
    <s v="네이버 GFA"/>
    <x v="10"/>
    <x v="0"/>
    <x v="0"/>
    <m/>
    <m/>
    <n v="0"/>
    <m/>
    <m/>
    <m/>
  </r>
  <r>
    <x v="390"/>
    <x v="6"/>
    <s v="네이버 쇼핑검색"/>
    <x v="10"/>
    <x v="0"/>
    <x v="0"/>
    <m/>
    <m/>
    <n v="0"/>
    <m/>
    <m/>
    <m/>
  </r>
  <r>
    <x v="390"/>
    <x v="6"/>
    <s v="카카오광고"/>
    <x v="10"/>
    <x v="0"/>
    <x v="0"/>
    <m/>
    <m/>
    <n v="0"/>
    <m/>
    <m/>
    <m/>
  </r>
  <r>
    <x v="390"/>
    <x v="6"/>
    <s v="유튜브 디스커버리"/>
    <x v="10"/>
    <x v="0"/>
    <x v="0"/>
    <m/>
    <m/>
    <n v="0"/>
    <m/>
    <m/>
    <m/>
  </r>
  <r>
    <x v="391"/>
    <x v="3"/>
    <s v="페이스북/인스타그램"/>
    <x v="7"/>
    <x v="0"/>
    <x v="0"/>
    <m/>
    <m/>
    <n v="975473"/>
    <m/>
    <m/>
    <m/>
  </r>
  <r>
    <x v="391"/>
    <x v="3"/>
    <s v="페이스북/인스타그램"/>
    <x v="9"/>
    <x v="0"/>
    <x v="0"/>
    <m/>
    <m/>
    <n v="228009"/>
    <m/>
    <m/>
    <m/>
  </r>
  <r>
    <x v="391"/>
    <x v="3"/>
    <s v="네이버 브랜드검색"/>
    <x v="0"/>
    <x v="0"/>
    <x v="0"/>
    <m/>
    <m/>
    <n v="50000"/>
    <m/>
    <m/>
    <m/>
  </r>
  <r>
    <x v="391"/>
    <x v="3"/>
    <s v="카카오광고"/>
    <x v="10"/>
    <x v="0"/>
    <x v="0"/>
    <m/>
    <m/>
    <n v="0"/>
    <m/>
    <m/>
    <m/>
  </r>
  <r>
    <x v="391"/>
    <x v="3"/>
    <s v="네이버 GFA"/>
    <x v="10"/>
    <x v="0"/>
    <x v="0"/>
    <m/>
    <m/>
    <n v="0"/>
    <m/>
    <m/>
    <m/>
  </r>
  <r>
    <x v="391"/>
    <x v="3"/>
    <s v="네이버 쇼핑검색"/>
    <x v="10"/>
    <x v="0"/>
    <x v="0"/>
    <m/>
    <m/>
    <n v="0"/>
    <m/>
    <m/>
    <m/>
  </r>
  <r>
    <x v="391"/>
    <x v="3"/>
    <s v="유튜브 디스커버리"/>
    <x v="10"/>
    <x v="0"/>
    <x v="0"/>
    <m/>
    <m/>
    <n v="0"/>
    <m/>
    <m/>
    <m/>
  </r>
  <r>
    <x v="392"/>
    <x v="4"/>
    <s v="네이버 브랜드검색"/>
    <x v="0"/>
    <x v="0"/>
    <x v="0"/>
    <m/>
    <m/>
    <n v="50000"/>
    <m/>
    <m/>
    <m/>
  </r>
  <r>
    <x v="392"/>
    <x v="4"/>
    <s v="카카오광고"/>
    <x v="10"/>
    <x v="0"/>
    <x v="0"/>
    <m/>
    <m/>
    <n v="0"/>
    <m/>
    <m/>
    <m/>
  </r>
  <r>
    <x v="392"/>
    <x v="4"/>
    <s v="네이버 GFA"/>
    <x v="10"/>
    <x v="0"/>
    <x v="0"/>
    <m/>
    <m/>
    <n v="0"/>
    <m/>
    <m/>
    <m/>
  </r>
  <r>
    <x v="392"/>
    <x v="4"/>
    <s v="네이버 쇼핑검색"/>
    <x v="10"/>
    <x v="0"/>
    <x v="0"/>
    <m/>
    <m/>
    <n v="0"/>
    <m/>
    <m/>
    <m/>
  </r>
  <r>
    <x v="392"/>
    <x v="4"/>
    <s v="유튜브 디스커버리"/>
    <x v="10"/>
    <x v="0"/>
    <x v="0"/>
    <m/>
    <m/>
    <n v="0"/>
    <m/>
    <m/>
    <m/>
  </r>
  <r>
    <x v="392"/>
    <x v="4"/>
    <s v="페이스북/인스타그램"/>
    <x v="7"/>
    <x v="0"/>
    <x v="0"/>
    <m/>
    <m/>
    <n v="907870"/>
    <m/>
    <m/>
    <m/>
  </r>
  <r>
    <x v="392"/>
    <x v="4"/>
    <s v="페이스북/인스타그램"/>
    <x v="9"/>
    <x v="0"/>
    <x v="0"/>
    <m/>
    <m/>
    <n v="210011"/>
    <m/>
    <m/>
    <m/>
  </r>
  <r>
    <x v="392"/>
    <x v="4"/>
    <s v="페이스북/인스타그램"/>
    <x v="5"/>
    <x v="0"/>
    <x v="0"/>
    <m/>
    <m/>
    <n v="101099"/>
    <m/>
    <m/>
    <m/>
  </r>
  <r>
    <x v="392"/>
    <x v="4"/>
    <s v="네이버 브랜드검색"/>
    <x v="0"/>
    <x v="0"/>
    <x v="0"/>
    <m/>
    <m/>
    <n v="50000"/>
    <m/>
    <m/>
    <m/>
  </r>
  <r>
    <x v="392"/>
    <x v="4"/>
    <s v="네이버 GFA"/>
    <x v="10"/>
    <x v="0"/>
    <x v="0"/>
    <m/>
    <m/>
    <n v="0"/>
    <m/>
    <m/>
    <m/>
  </r>
  <r>
    <x v="392"/>
    <x v="4"/>
    <s v="네이버 쇼핑검색"/>
    <x v="10"/>
    <x v="0"/>
    <x v="0"/>
    <m/>
    <m/>
    <n v="0"/>
    <m/>
    <m/>
    <m/>
  </r>
  <r>
    <x v="392"/>
    <x v="4"/>
    <s v="유튜브 디스커버리"/>
    <x v="10"/>
    <x v="0"/>
    <x v="0"/>
    <m/>
    <m/>
    <n v="0"/>
    <m/>
    <m/>
    <m/>
  </r>
  <r>
    <x v="393"/>
    <x v="1"/>
    <s v="페이스북/인스타그램"/>
    <x v="7"/>
    <x v="0"/>
    <x v="0"/>
    <m/>
    <m/>
    <n v="822775"/>
    <m/>
    <m/>
    <m/>
  </r>
  <r>
    <x v="393"/>
    <x v="1"/>
    <s v="페이스북/인스타그램"/>
    <x v="0"/>
    <x v="0"/>
    <x v="0"/>
    <m/>
    <m/>
    <n v="78561"/>
    <m/>
    <m/>
    <m/>
  </r>
  <r>
    <x v="393"/>
    <x v="1"/>
    <s v="페이스북/인스타그램"/>
    <x v="9"/>
    <x v="0"/>
    <x v="0"/>
    <m/>
    <m/>
    <n v="122006"/>
    <m/>
    <m/>
    <m/>
  </r>
  <r>
    <x v="393"/>
    <x v="1"/>
    <s v="페이스북/인스타그램"/>
    <x v="5"/>
    <x v="0"/>
    <x v="0"/>
    <m/>
    <m/>
    <n v="185467"/>
    <m/>
    <m/>
    <m/>
  </r>
  <r>
    <x v="393"/>
    <x v="1"/>
    <s v="네이버 브랜드검색"/>
    <x v="0"/>
    <x v="0"/>
    <x v="0"/>
    <m/>
    <m/>
    <n v="50000"/>
    <m/>
    <m/>
    <m/>
  </r>
  <r>
    <x v="393"/>
    <x v="1"/>
    <s v="카카오광고"/>
    <x v="0"/>
    <x v="0"/>
    <x v="0"/>
    <m/>
    <m/>
    <n v="17550"/>
    <m/>
    <m/>
    <m/>
  </r>
  <r>
    <x v="393"/>
    <x v="1"/>
    <s v="네이버 쇼핑검색"/>
    <x v="10"/>
    <x v="0"/>
    <x v="0"/>
    <m/>
    <m/>
    <n v="0"/>
    <m/>
    <m/>
    <m/>
  </r>
  <r>
    <x v="393"/>
    <x v="1"/>
    <s v="유튜브 디스커버리"/>
    <x v="10"/>
    <x v="0"/>
    <x v="0"/>
    <m/>
    <m/>
    <n v="0"/>
    <m/>
    <m/>
    <m/>
  </r>
  <r>
    <x v="394"/>
    <x v="0"/>
    <s v="페이스북/인스타그램"/>
    <x v="7"/>
    <x v="0"/>
    <x v="0"/>
    <m/>
    <m/>
    <n v="782743"/>
    <m/>
    <m/>
    <m/>
  </r>
  <r>
    <x v="394"/>
    <x v="0"/>
    <s v="페이스북/인스타그램"/>
    <x v="0"/>
    <x v="0"/>
    <x v="0"/>
    <m/>
    <m/>
    <n v="192418"/>
    <m/>
    <m/>
    <m/>
  </r>
  <r>
    <x v="394"/>
    <x v="0"/>
    <s v="페이스북/인스타그램"/>
    <x v="9"/>
    <x v="0"/>
    <x v="0"/>
    <m/>
    <m/>
    <n v="88926"/>
    <m/>
    <m/>
    <m/>
  </r>
  <r>
    <x v="394"/>
    <x v="0"/>
    <s v="페이스북/인스타그램"/>
    <x v="5"/>
    <x v="0"/>
    <x v="0"/>
    <m/>
    <m/>
    <n v="10539"/>
    <m/>
    <m/>
    <m/>
  </r>
  <r>
    <x v="394"/>
    <x v="0"/>
    <s v="네이버 브랜드검색"/>
    <x v="0"/>
    <x v="0"/>
    <x v="0"/>
    <m/>
    <m/>
    <n v="50000"/>
    <m/>
    <m/>
    <m/>
  </r>
  <r>
    <x v="394"/>
    <x v="0"/>
    <s v="카카오광고"/>
    <x v="0"/>
    <x v="0"/>
    <x v="0"/>
    <m/>
    <m/>
    <n v="19640"/>
    <m/>
    <m/>
    <m/>
  </r>
  <r>
    <x v="394"/>
    <x v="0"/>
    <s v="유튜브 디스커버리"/>
    <x v="0"/>
    <x v="0"/>
    <x v="0"/>
    <m/>
    <m/>
    <n v="569931"/>
    <m/>
    <m/>
    <m/>
  </r>
  <r>
    <x v="394"/>
    <x v="0"/>
    <s v="네이버 쇼핑검색"/>
    <x v="10"/>
    <x v="0"/>
    <x v="0"/>
    <m/>
    <m/>
    <n v="0"/>
    <m/>
    <m/>
    <m/>
  </r>
  <r>
    <x v="395"/>
    <x v="2"/>
    <s v="페이스북/인스타그램"/>
    <x v="7"/>
    <x v="0"/>
    <x v="0"/>
    <m/>
    <m/>
    <n v="665182"/>
    <m/>
    <m/>
    <m/>
  </r>
  <r>
    <x v="395"/>
    <x v="2"/>
    <s v="페이스북/인스타그램"/>
    <x v="0"/>
    <x v="0"/>
    <x v="0"/>
    <m/>
    <m/>
    <n v="158836"/>
    <m/>
    <m/>
    <m/>
  </r>
  <r>
    <x v="395"/>
    <x v="2"/>
    <s v="페이스북/인스타그램"/>
    <x v="9"/>
    <x v="0"/>
    <x v="0"/>
    <m/>
    <m/>
    <n v="56622"/>
    <m/>
    <m/>
    <m/>
  </r>
  <r>
    <x v="395"/>
    <x v="2"/>
    <s v="페이스북/인스타그램"/>
    <x v="5"/>
    <x v="0"/>
    <x v="0"/>
    <m/>
    <m/>
    <n v="0"/>
    <m/>
    <m/>
    <m/>
  </r>
  <r>
    <x v="395"/>
    <x v="2"/>
    <s v="네이버 브랜드검색"/>
    <x v="0"/>
    <x v="0"/>
    <x v="0"/>
    <m/>
    <m/>
    <n v="50000"/>
    <m/>
    <m/>
    <m/>
  </r>
  <r>
    <x v="395"/>
    <x v="2"/>
    <s v="카카오광고"/>
    <x v="0"/>
    <x v="0"/>
    <x v="0"/>
    <m/>
    <m/>
    <n v="18570"/>
    <m/>
    <m/>
    <m/>
  </r>
  <r>
    <x v="395"/>
    <x v="2"/>
    <s v="유튜브 디스커버리"/>
    <x v="0"/>
    <x v="0"/>
    <x v="0"/>
    <m/>
    <m/>
    <n v="192487"/>
    <m/>
    <m/>
    <m/>
  </r>
  <r>
    <x v="395"/>
    <x v="2"/>
    <s v="네이버 쇼핑검색"/>
    <x v="10"/>
    <x v="0"/>
    <x v="0"/>
    <m/>
    <m/>
    <n v="0"/>
    <m/>
    <m/>
    <m/>
  </r>
  <r>
    <x v="396"/>
    <x v="5"/>
    <s v="페이스북/인스타그램"/>
    <x v="7"/>
    <x v="0"/>
    <x v="0"/>
    <m/>
    <m/>
    <n v="387151"/>
    <m/>
    <m/>
    <m/>
  </r>
  <r>
    <x v="396"/>
    <x v="5"/>
    <s v="페이스북/인스타그램"/>
    <x v="0"/>
    <x v="0"/>
    <x v="0"/>
    <m/>
    <m/>
    <n v="96380"/>
    <m/>
    <m/>
    <m/>
  </r>
  <r>
    <x v="396"/>
    <x v="5"/>
    <s v="페이스북/인스타그램"/>
    <x v="9"/>
    <x v="0"/>
    <x v="0"/>
    <m/>
    <m/>
    <n v="62269"/>
    <m/>
    <m/>
    <m/>
  </r>
  <r>
    <x v="396"/>
    <x v="5"/>
    <s v="페이스북/인스타그램"/>
    <x v="5"/>
    <x v="0"/>
    <x v="0"/>
    <m/>
    <m/>
    <n v="0"/>
    <m/>
    <m/>
    <m/>
  </r>
  <r>
    <x v="396"/>
    <x v="5"/>
    <s v="네이버 브랜드검색"/>
    <x v="0"/>
    <x v="0"/>
    <x v="0"/>
    <m/>
    <m/>
    <n v="50000"/>
    <m/>
    <m/>
    <m/>
  </r>
  <r>
    <x v="396"/>
    <x v="5"/>
    <s v="카카오광고"/>
    <x v="0"/>
    <x v="0"/>
    <x v="0"/>
    <m/>
    <m/>
    <n v="14309.999999999998"/>
    <m/>
    <m/>
    <m/>
  </r>
  <r>
    <x v="396"/>
    <x v="5"/>
    <s v="유튜브 디스커버리"/>
    <x v="10"/>
    <x v="0"/>
    <x v="0"/>
    <m/>
    <m/>
    <n v="0"/>
    <m/>
    <m/>
    <m/>
  </r>
  <r>
    <x v="396"/>
    <x v="5"/>
    <s v="네이버 쇼핑검색"/>
    <x v="10"/>
    <x v="0"/>
    <x v="0"/>
    <m/>
    <m/>
    <n v="0"/>
    <m/>
    <m/>
    <m/>
  </r>
  <r>
    <x v="397"/>
    <x v="6"/>
    <s v="페이스북/인스타그램"/>
    <x v="7"/>
    <x v="0"/>
    <x v="0"/>
    <m/>
    <m/>
    <n v="624382"/>
    <m/>
    <m/>
    <m/>
  </r>
  <r>
    <x v="397"/>
    <x v="6"/>
    <s v="페이스북/인스타그램"/>
    <x v="0"/>
    <x v="0"/>
    <x v="0"/>
    <m/>
    <m/>
    <n v="157009"/>
    <m/>
    <m/>
    <m/>
  </r>
  <r>
    <x v="397"/>
    <x v="6"/>
    <s v="페이스북/인스타그램"/>
    <x v="9"/>
    <x v="0"/>
    <x v="0"/>
    <m/>
    <m/>
    <n v="92426"/>
    <m/>
    <m/>
    <m/>
  </r>
  <r>
    <x v="397"/>
    <x v="6"/>
    <s v="페이스북/인스타그램"/>
    <x v="5"/>
    <x v="0"/>
    <x v="0"/>
    <m/>
    <m/>
    <n v="203489"/>
    <m/>
    <m/>
    <m/>
  </r>
  <r>
    <x v="397"/>
    <x v="6"/>
    <s v="네이버 브랜드검색"/>
    <x v="0"/>
    <x v="0"/>
    <x v="0"/>
    <m/>
    <m/>
    <n v="50000"/>
    <m/>
    <m/>
    <m/>
  </r>
  <r>
    <x v="397"/>
    <x v="6"/>
    <s v="카카오광고"/>
    <x v="0"/>
    <x v="0"/>
    <x v="0"/>
    <m/>
    <m/>
    <n v="18610"/>
    <m/>
    <m/>
    <m/>
  </r>
  <r>
    <x v="397"/>
    <x v="6"/>
    <s v="유튜브 디스커버리"/>
    <x v="10"/>
    <x v="0"/>
    <x v="0"/>
    <m/>
    <m/>
    <n v="0"/>
    <m/>
    <m/>
    <m/>
  </r>
  <r>
    <x v="397"/>
    <x v="6"/>
    <s v="네이버 쇼핑검색"/>
    <x v="10"/>
    <x v="0"/>
    <x v="0"/>
    <m/>
    <m/>
    <n v="0"/>
    <m/>
    <m/>
    <m/>
  </r>
  <r>
    <x v="398"/>
    <x v="3"/>
    <s v="페이스북/인스타그램"/>
    <x v="7"/>
    <x v="0"/>
    <x v="0"/>
    <m/>
    <m/>
    <n v="863467"/>
    <m/>
    <m/>
    <m/>
  </r>
  <r>
    <x v="398"/>
    <x v="3"/>
    <s v="페이스북/인스타그램"/>
    <x v="8"/>
    <x v="0"/>
    <x v="0"/>
    <m/>
    <m/>
    <n v="347365"/>
    <m/>
    <m/>
    <m/>
  </r>
  <r>
    <x v="398"/>
    <x v="3"/>
    <s v="페이스북/인스타그램"/>
    <x v="0"/>
    <x v="0"/>
    <x v="0"/>
    <m/>
    <m/>
    <n v="383836"/>
    <m/>
    <m/>
    <m/>
  </r>
  <r>
    <x v="398"/>
    <x v="3"/>
    <s v="페이스북/인스타그램"/>
    <x v="9"/>
    <x v="0"/>
    <x v="0"/>
    <m/>
    <m/>
    <n v="0"/>
    <m/>
    <m/>
    <m/>
  </r>
  <r>
    <x v="398"/>
    <x v="3"/>
    <s v="페이스북/인스타그램"/>
    <x v="5"/>
    <x v="0"/>
    <x v="0"/>
    <m/>
    <m/>
    <n v="226072"/>
    <m/>
    <m/>
    <m/>
  </r>
  <r>
    <x v="398"/>
    <x v="3"/>
    <s v="네이버 브랜드검색"/>
    <x v="0"/>
    <x v="0"/>
    <x v="0"/>
    <m/>
    <m/>
    <n v="50000"/>
    <m/>
    <m/>
    <m/>
  </r>
  <r>
    <x v="398"/>
    <x v="3"/>
    <s v="카카오광고"/>
    <x v="0"/>
    <x v="0"/>
    <x v="0"/>
    <m/>
    <m/>
    <n v="18550"/>
    <m/>
    <m/>
    <m/>
  </r>
  <r>
    <x v="398"/>
    <x v="3"/>
    <s v="유튜브 디스커버리"/>
    <x v="0"/>
    <x v="0"/>
    <x v="0"/>
    <m/>
    <m/>
    <n v="107265"/>
    <m/>
    <m/>
    <m/>
  </r>
  <r>
    <x v="398"/>
    <x v="3"/>
    <s v="네이버 쇼핑검색"/>
    <x v="10"/>
    <x v="0"/>
    <x v="0"/>
    <m/>
    <m/>
    <n v="0"/>
    <m/>
    <m/>
    <m/>
  </r>
  <r>
    <x v="398"/>
    <x v="3"/>
    <s v="네이버 GFA"/>
    <x v="5"/>
    <x v="0"/>
    <x v="0"/>
    <m/>
    <m/>
    <n v="82663.636363636353"/>
    <m/>
    <m/>
    <m/>
  </r>
  <r>
    <x v="397"/>
    <x v="6"/>
    <s v="네이버 GFA"/>
    <x v="5"/>
    <x v="0"/>
    <x v="0"/>
    <m/>
    <m/>
    <n v="74653.636363636353"/>
    <m/>
    <m/>
    <m/>
  </r>
  <r>
    <x v="393"/>
    <x v="1"/>
    <s v="네이버 GFA"/>
    <x v="0"/>
    <x v="0"/>
    <x v="0"/>
    <m/>
    <m/>
    <n v="2310"/>
    <m/>
    <m/>
    <m/>
  </r>
  <r>
    <x v="393"/>
    <x v="1"/>
    <s v="네이버 GFA"/>
    <x v="0"/>
    <x v="0"/>
    <x v="0"/>
    <m/>
    <m/>
    <n v="33650"/>
    <m/>
    <m/>
    <m/>
  </r>
  <r>
    <x v="398"/>
    <x v="3"/>
    <s v="네이버 GFA"/>
    <x v="0"/>
    <x v="0"/>
    <x v="0"/>
    <m/>
    <m/>
    <n v="8962.7272727272721"/>
    <m/>
    <m/>
    <m/>
  </r>
  <r>
    <x v="397"/>
    <x v="6"/>
    <s v="네이버 GFA"/>
    <x v="0"/>
    <x v="0"/>
    <x v="0"/>
    <m/>
    <m/>
    <n v="8751.818181818182"/>
    <m/>
    <m/>
    <m/>
  </r>
  <r>
    <x v="394"/>
    <x v="0"/>
    <s v="네이버 GFA"/>
    <x v="0"/>
    <x v="0"/>
    <x v="0"/>
    <m/>
    <m/>
    <n v="1101.8181818181818"/>
    <m/>
    <m/>
    <m/>
  </r>
  <r>
    <x v="394"/>
    <x v="0"/>
    <s v="네이버 GFA"/>
    <x v="0"/>
    <x v="0"/>
    <x v="0"/>
    <m/>
    <m/>
    <n v="61509.999999999993"/>
    <m/>
    <m/>
    <m/>
  </r>
  <r>
    <x v="398"/>
    <x v="3"/>
    <s v="네이버 GFA"/>
    <x v="0"/>
    <x v="0"/>
    <x v="0"/>
    <m/>
    <m/>
    <n v="10920.90909090909"/>
    <m/>
    <m/>
    <m/>
  </r>
  <r>
    <x v="397"/>
    <x v="6"/>
    <s v="네이버 GFA"/>
    <x v="0"/>
    <x v="0"/>
    <x v="0"/>
    <m/>
    <m/>
    <n v="4210"/>
    <m/>
    <m/>
    <m/>
  </r>
  <r>
    <x v="395"/>
    <x v="2"/>
    <s v="네이버 GFA"/>
    <x v="5"/>
    <x v="0"/>
    <x v="0"/>
    <m/>
    <m/>
    <n v="16806.363636363636"/>
    <m/>
    <m/>
    <m/>
  </r>
  <r>
    <x v="395"/>
    <x v="2"/>
    <s v="네이버 GFA"/>
    <x v="0"/>
    <x v="0"/>
    <x v="0"/>
    <m/>
    <m/>
    <n v="8129.9999999999991"/>
    <m/>
    <m/>
    <m/>
  </r>
  <r>
    <x v="395"/>
    <x v="2"/>
    <s v="네이버 GFA"/>
    <x v="0"/>
    <x v="0"/>
    <x v="0"/>
    <m/>
    <m/>
    <n v="600"/>
    <m/>
    <m/>
    <m/>
  </r>
  <r>
    <x v="395"/>
    <x v="2"/>
    <s v="네이버 GFA"/>
    <x v="0"/>
    <x v="0"/>
    <x v="0"/>
    <m/>
    <m/>
    <n v="62720.909090909088"/>
    <m/>
    <m/>
    <m/>
  </r>
  <r>
    <x v="398"/>
    <x v="3"/>
    <s v="네이버 GFA"/>
    <x v="0"/>
    <x v="0"/>
    <x v="0"/>
    <m/>
    <m/>
    <n v="94498.181818181809"/>
    <m/>
    <m/>
    <m/>
  </r>
  <r>
    <x v="397"/>
    <x v="6"/>
    <s v="네이버 GFA"/>
    <x v="0"/>
    <x v="0"/>
    <x v="0"/>
    <m/>
    <m/>
    <n v="70489.090909090897"/>
    <m/>
    <m/>
    <m/>
  </r>
  <r>
    <x v="396"/>
    <x v="5"/>
    <s v="네이버 GFA"/>
    <x v="5"/>
    <x v="0"/>
    <x v="0"/>
    <m/>
    <m/>
    <n v="16528.181818181816"/>
    <m/>
    <m/>
    <m/>
  </r>
  <r>
    <x v="396"/>
    <x v="5"/>
    <s v="네이버 GFA"/>
    <x v="0"/>
    <x v="0"/>
    <x v="0"/>
    <m/>
    <m/>
    <n v="8532.7272727272721"/>
    <m/>
    <m/>
    <m/>
  </r>
  <r>
    <x v="396"/>
    <x v="5"/>
    <s v="네이버 GFA"/>
    <x v="0"/>
    <x v="0"/>
    <x v="0"/>
    <m/>
    <m/>
    <n v="0"/>
    <m/>
    <m/>
    <m/>
  </r>
  <r>
    <x v="396"/>
    <x v="5"/>
    <s v="네이버 GFA"/>
    <x v="0"/>
    <x v="0"/>
    <x v="0"/>
    <m/>
    <m/>
    <n v="62665.454545454537"/>
    <m/>
    <m/>
    <m/>
  </r>
  <r>
    <x v="399"/>
    <x v="4"/>
    <s v="페이스북/인스타그램"/>
    <x v="7"/>
    <x v="0"/>
    <x v="0"/>
    <m/>
    <m/>
    <n v="1089081"/>
    <m/>
    <m/>
    <m/>
  </r>
  <r>
    <x v="399"/>
    <x v="4"/>
    <s v="페이스북/인스타그램"/>
    <x v="8"/>
    <x v="0"/>
    <x v="0"/>
    <m/>
    <m/>
    <n v="378357"/>
    <m/>
    <m/>
    <m/>
  </r>
  <r>
    <x v="399"/>
    <x v="4"/>
    <s v="페이스북/인스타그램"/>
    <x v="0"/>
    <x v="0"/>
    <x v="0"/>
    <m/>
    <m/>
    <n v="356283"/>
    <m/>
    <m/>
    <m/>
  </r>
  <r>
    <x v="399"/>
    <x v="4"/>
    <s v="페이스북/인스타그램"/>
    <x v="5"/>
    <x v="0"/>
    <x v="0"/>
    <m/>
    <m/>
    <n v="236739"/>
    <m/>
    <m/>
    <m/>
  </r>
  <r>
    <x v="399"/>
    <x v="4"/>
    <s v="네이버 브랜드검색"/>
    <x v="0"/>
    <x v="0"/>
    <x v="0"/>
    <m/>
    <m/>
    <n v="50000"/>
    <m/>
    <m/>
    <m/>
  </r>
  <r>
    <x v="399"/>
    <x v="4"/>
    <s v="카카오광고"/>
    <x v="0"/>
    <x v="0"/>
    <x v="0"/>
    <m/>
    <m/>
    <n v="19240"/>
    <m/>
    <m/>
    <m/>
  </r>
  <r>
    <x v="399"/>
    <x v="4"/>
    <s v="유튜브 디스커버리"/>
    <x v="0"/>
    <x v="0"/>
    <x v="0"/>
    <m/>
    <m/>
    <n v="156857"/>
    <m/>
    <m/>
    <m/>
  </r>
  <r>
    <x v="399"/>
    <x v="4"/>
    <s v="네이버 쇼핑검색"/>
    <x v="10"/>
    <x v="0"/>
    <x v="0"/>
    <m/>
    <m/>
    <n v="0"/>
    <m/>
    <m/>
    <m/>
  </r>
  <r>
    <x v="399"/>
    <x v="4"/>
    <s v="네이버 GFA"/>
    <x v="0"/>
    <x v="0"/>
    <x v="0"/>
    <m/>
    <m/>
    <n v="107757.27272727272"/>
    <m/>
    <m/>
    <m/>
  </r>
  <r>
    <x v="399"/>
    <x v="4"/>
    <s v="네이버 GFA"/>
    <x v="5"/>
    <x v="0"/>
    <x v="0"/>
    <m/>
    <m/>
    <n v="34852.727272727272"/>
    <m/>
    <m/>
    <m/>
  </r>
  <r>
    <x v="400"/>
    <x v="1"/>
    <s v="카카오광고"/>
    <x v="0"/>
    <x v="0"/>
    <x v="0"/>
    <m/>
    <m/>
    <n v="13449.999999999998"/>
    <m/>
    <m/>
    <m/>
  </r>
  <r>
    <x v="401"/>
    <x v="0"/>
    <s v="카카오광고"/>
    <x v="0"/>
    <x v="0"/>
    <x v="0"/>
    <m/>
    <m/>
    <n v="9790"/>
    <m/>
    <m/>
    <m/>
  </r>
  <r>
    <x v="402"/>
    <x v="2"/>
    <s v="카카오광고"/>
    <x v="0"/>
    <x v="0"/>
    <x v="0"/>
    <m/>
    <m/>
    <n v="15029.999999999998"/>
    <m/>
    <m/>
    <m/>
  </r>
  <r>
    <x v="403"/>
    <x v="5"/>
    <s v="카카오광고"/>
    <x v="0"/>
    <x v="0"/>
    <x v="0"/>
    <m/>
    <m/>
    <n v="17730"/>
    <m/>
    <m/>
    <m/>
  </r>
  <r>
    <x v="404"/>
    <x v="6"/>
    <s v="카카오광고"/>
    <x v="0"/>
    <x v="0"/>
    <x v="0"/>
    <m/>
    <m/>
    <n v="15869.999999999998"/>
    <m/>
    <m/>
    <m/>
  </r>
  <r>
    <x v="400"/>
    <x v="1"/>
    <s v="네이버 브랜드검색"/>
    <x v="0"/>
    <x v="0"/>
    <x v="0"/>
    <m/>
    <m/>
    <n v="50000"/>
    <m/>
    <m/>
    <m/>
  </r>
  <r>
    <x v="401"/>
    <x v="0"/>
    <s v="네이버 브랜드검색"/>
    <x v="0"/>
    <x v="0"/>
    <x v="0"/>
    <m/>
    <m/>
    <n v="50000"/>
    <m/>
    <m/>
    <m/>
  </r>
  <r>
    <x v="402"/>
    <x v="2"/>
    <s v="네이버 브랜드검색"/>
    <x v="0"/>
    <x v="0"/>
    <x v="0"/>
    <m/>
    <m/>
    <n v="50000"/>
    <m/>
    <m/>
    <m/>
  </r>
  <r>
    <x v="403"/>
    <x v="5"/>
    <s v="네이버 브랜드검색"/>
    <x v="0"/>
    <x v="0"/>
    <x v="0"/>
    <m/>
    <m/>
    <n v="50000"/>
    <m/>
    <m/>
    <m/>
  </r>
  <r>
    <x v="404"/>
    <x v="6"/>
    <s v="네이버 브랜드검색"/>
    <x v="0"/>
    <x v="0"/>
    <x v="0"/>
    <m/>
    <m/>
    <n v="50000"/>
    <m/>
    <m/>
    <m/>
  </r>
  <r>
    <x v="400"/>
    <x v="1"/>
    <s v="네이버 GFA"/>
    <x v="5"/>
    <x v="0"/>
    <x v="0"/>
    <m/>
    <m/>
    <n v="131950.90909090909"/>
    <m/>
    <m/>
    <m/>
  </r>
  <r>
    <x v="401"/>
    <x v="0"/>
    <s v="네이버 GFA"/>
    <x v="5"/>
    <x v="0"/>
    <x v="0"/>
    <m/>
    <m/>
    <n v="131804.54545454544"/>
    <m/>
    <m/>
    <m/>
  </r>
  <r>
    <x v="402"/>
    <x v="2"/>
    <s v="네이버 GFA"/>
    <x v="5"/>
    <x v="0"/>
    <x v="0"/>
    <m/>
    <m/>
    <n v="120883.63636363635"/>
    <m/>
    <m/>
    <m/>
  </r>
  <r>
    <x v="403"/>
    <x v="5"/>
    <s v="네이버 GFA"/>
    <x v="5"/>
    <x v="0"/>
    <x v="0"/>
    <m/>
    <m/>
    <n v="85180.909090909088"/>
    <m/>
    <m/>
    <m/>
  </r>
  <r>
    <x v="404"/>
    <x v="6"/>
    <s v="네이버 GFA"/>
    <x v="5"/>
    <x v="0"/>
    <x v="0"/>
    <m/>
    <m/>
    <n v="87226.363636363632"/>
    <m/>
    <m/>
    <m/>
  </r>
  <r>
    <x v="400"/>
    <x v="1"/>
    <s v="네이버 GFA"/>
    <x v="0"/>
    <x v="0"/>
    <x v="0"/>
    <m/>
    <m/>
    <n v="76726.363636363632"/>
    <m/>
    <m/>
    <m/>
  </r>
  <r>
    <x v="401"/>
    <x v="0"/>
    <s v="네이버 GFA"/>
    <x v="0"/>
    <x v="0"/>
    <x v="0"/>
    <m/>
    <m/>
    <n v="78690"/>
    <m/>
    <m/>
    <m/>
  </r>
  <r>
    <x v="402"/>
    <x v="2"/>
    <s v="네이버 GFA"/>
    <x v="0"/>
    <x v="0"/>
    <x v="0"/>
    <m/>
    <m/>
    <n v="70262.727272727279"/>
    <m/>
    <m/>
    <m/>
  </r>
  <r>
    <x v="403"/>
    <x v="5"/>
    <s v="네이버 GFA"/>
    <x v="0"/>
    <x v="0"/>
    <x v="0"/>
    <m/>
    <m/>
    <n v="71009.090909090897"/>
    <m/>
    <m/>
    <m/>
  </r>
  <r>
    <x v="404"/>
    <x v="6"/>
    <s v="네이버 GFA"/>
    <x v="0"/>
    <x v="0"/>
    <x v="0"/>
    <m/>
    <m/>
    <n v="83579.090909090897"/>
    <m/>
    <m/>
    <m/>
  </r>
  <r>
    <x v="400"/>
    <x v="1"/>
    <s v="유튜브 디스커버리"/>
    <x v="0"/>
    <x v="0"/>
    <x v="0"/>
    <m/>
    <m/>
    <n v="844935"/>
    <m/>
    <m/>
    <m/>
  </r>
  <r>
    <x v="401"/>
    <x v="0"/>
    <s v="유튜브 디스커버리"/>
    <x v="0"/>
    <x v="0"/>
    <x v="0"/>
    <m/>
    <m/>
    <n v="615480"/>
    <m/>
    <m/>
    <m/>
  </r>
  <r>
    <x v="402"/>
    <x v="2"/>
    <s v="유튜브 디스커버리"/>
    <x v="0"/>
    <x v="0"/>
    <x v="0"/>
    <m/>
    <m/>
    <m/>
    <m/>
    <m/>
    <m/>
  </r>
  <r>
    <x v="403"/>
    <x v="5"/>
    <s v="유튜브 디스커버리"/>
    <x v="0"/>
    <x v="0"/>
    <x v="0"/>
    <m/>
    <m/>
    <m/>
    <m/>
    <m/>
    <m/>
  </r>
  <r>
    <x v="404"/>
    <x v="6"/>
    <s v="유튜브 디스커버리"/>
    <x v="0"/>
    <x v="0"/>
    <x v="0"/>
    <m/>
    <m/>
    <m/>
    <m/>
    <m/>
    <m/>
  </r>
  <r>
    <x v="400"/>
    <x v="1"/>
    <s v="페이스북/인스타그램"/>
    <x v="5"/>
    <x v="0"/>
    <x v="0"/>
    <m/>
    <m/>
    <n v="162027"/>
    <m/>
    <m/>
    <m/>
  </r>
  <r>
    <x v="400"/>
    <x v="1"/>
    <s v="페이스북/인스타그램"/>
    <x v="0"/>
    <x v="0"/>
    <x v="0"/>
    <m/>
    <m/>
    <n v="341032"/>
    <m/>
    <m/>
    <m/>
  </r>
  <r>
    <x v="400"/>
    <x v="1"/>
    <s v="페이스북/인스타그램"/>
    <x v="8"/>
    <x v="0"/>
    <x v="0"/>
    <m/>
    <m/>
    <n v="410463"/>
    <m/>
    <m/>
    <m/>
  </r>
  <r>
    <x v="400"/>
    <x v="1"/>
    <s v="페이스북/인스타그램"/>
    <x v="7"/>
    <x v="0"/>
    <x v="0"/>
    <m/>
    <m/>
    <n v="1307372"/>
    <m/>
    <m/>
    <m/>
  </r>
  <r>
    <x v="401"/>
    <x v="0"/>
    <s v="페이스북/인스타그램"/>
    <x v="5"/>
    <x v="0"/>
    <x v="0"/>
    <m/>
    <m/>
    <n v="77964"/>
    <m/>
    <m/>
    <m/>
  </r>
  <r>
    <x v="401"/>
    <x v="0"/>
    <s v="페이스북/인스타그램"/>
    <x v="0"/>
    <x v="0"/>
    <x v="0"/>
    <m/>
    <m/>
    <n v="435763"/>
    <m/>
    <m/>
    <m/>
  </r>
  <r>
    <x v="401"/>
    <x v="0"/>
    <s v="페이스북/인스타그램"/>
    <x v="8"/>
    <x v="0"/>
    <x v="0"/>
    <m/>
    <m/>
    <n v="282188"/>
    <m/>
    <m/>
    <m/>
  </r>
  <r>
    <x v="401"/>
    <x v="0"/>
    <s v="페이스북/인스타그램"/>
    <x v="7"/>
    <x v="0"/>
    <x v="0"/>
    <m/>
    <m/>
    <n v="934532"/>
    <m/>
    <m/>
    <m/>
  </r>
  <r>
    <x v="402"/>
    <x v="2"/>
    <s v="페이스북/인스타그램"/>
    <x v="5"/>
    <x v="0"/>
    <x v="0"/>
    <m/>
    <m/>
    <n v="95007"/>
    <m/>
    <m/>
    <m/>
  </r>
  <r>
    <x v="402"/>
    <x v="2"/>
    <s v="페이스북/인스타그램"/>
    <x v="0"/>
    <x v="0"/>
    <x v="0"/>
    <m/>
    <m/>
    <n v="491693"/>
    <m/>
    <m/>
    <m/>
  </r>
  <r>
    <x v="402"/>
    <x v="2"/>
    <s v="페이스북/인스타그램"/>
    <x v="8"/>
    <x v="0"/>
    <x v="0"/>
    <m/>
    <m/>
    <n v="161950"/>
    <m/>
    <m/>
    <m/>
  </r>
  <r>
    <x v="402"/>
    <x v="2"/>
    <s v="페이스북/인스타그램"/>
    <x v="7"/>
    <x v="0"/>
    <x v="0"/>
    <m/>
    <m/>
    <n v="1120441"/>
    <m/>
    <m/>
    <m/>
  </r>
  <r>
    <x v="403"/>
    <x v="5"/>
    <s v="페이스북/인스타그램"/>
    <x v="5"/>
    <x v="0"/>
    <x v="0"/>
    <m/>
    <m/>
    <n v="101089"/>
    <m/>
    <m/>
    <m/>
  </r>
  <r>
    <x v="403"/>
    <x v="5"/>
    <s v="페이스북/인스타그램"/>
    <x v="0"/>
    <x v="0"/>
    <x v="0"/>
    <m/>
    <m/>
    <n v="289980"/>
    <m/>
    <m/>
    <m/>
  </r>
  <r>
    <x v="403"/>
    <x v="5"/>
    <s v="페이스북/인스타그램"/>
    <x v="8"/>
    <x v="0"/>
    <x v="0"/>
    <m/>
    <m/>
    <n v="119195"/>
    <m/>
    <m/>
    <m/>
  </r>
  <r>
    <x v="403"/>
    <x v="5"/>
    <s v="페이스북/인스타그램"/>
    <x v="7"/>
    <x v="0"/>
    <x v="0"/>
    <m/>
    <m/>
    <n v="809431"/>
    <m/>
    <m/>
    <m/>
  </r>
  <r>
    <x v="404"/>
    <x v="6"/>
    <s v="페이스북/인스타그램"/>
    <x v="5"/>
    <x v="0"/>
    <x v="0"/>
    <m/>
    <m/>
    <n v="54178"/>
    <m/>
    <m/>
    <m/>
  </r>
  <r>
    <x v="404"/>
    <x v="6"/>
    <s v="페이스북/인스타그램"/>
    <x v="0"/>
    <x v="0"/>
    <x v="0"/>
    <m/>
    <m/>
    <n v="258075"/>
    <m/>
    <m/>
    <m/>
  </r>
  <r>
    <x v="404"/>
    <x v="6"/>
    <s v="페이스북/인스타그램"/>
    <x v="8"/>
    <x v="0"/>
    <x v="0"/>
    <m/>
    <m/>
    <n v="131322"/>
    <m/>
    <m/>
    <m/>
  </r>
  <r>
    <x v="404"/>
    <x v="6"/>
    <s v="페이스북/인스타그램"/>
    <x v="7"/>
    <x v="0"/>
    <x v="0"/>
    <m/>
    <m/>
    <n v="745960"/>
    <m/>
    <m/>
    <m/>
  </r>
  <r>
    <x v="400"/>
    <x v="1"/>
    <s v="유튜브 디스커버리"/>
    <x v="0"/>
    <x v="0"/>
    <x v="0"/>
    <m/>
    <m/>
    <n v="844935"/>
    <m/>
    <m/>
    <m/>
  </r>
  <r>
    <x v="401"/>
    <x v="0"/>
    <s v="유튜브 디스커버리"/>
    <x v="0"/>
    <x v="0"/>
    <x v="0"/>
    <m/>
    <m/>
    <n v="615480"/>
    <m/>
    <m/>
    <m/>
  </r>
  <r>
    <x v="402"/>
    <x v="2"/>
    <s v="유튜브 디스커버리"/>
    <x v="0"/>
    <x v="0"/>
    <x v="0"/>
    <m/>
    <m/>
    <m/>
    <m/>
    <m/>
    <m/>
  </r>
  <r>
    <x v="403"/>
    <x v="5"/>
    <s v="유튜브 디스커버리"/>
    <x v="0"/>
    <x v="0"/>
    <x v="0"/>
    <m/>
    <m/>
    <m/>
    <m/>
    <m/>
    <m/>
  </r>
  <r>
    <x v="404"/>
    <x v="6"/>
    <s v="유튜브 디스커버리"/>
    <x v="0"/>
    <x v="0"/>
    <x v="0"/>
    <m/>
    <m/>
    <m/>
    <m/>
    <m/>
    <m/>
  </r>
  <r>
    <x v="405"/>
    <x v="3"/>
    <s v="페이스북/인스타그램"/>
    <x v="7"/>
    <x v="0"/>
    <x v="0"/>
    <m/>
    <m/>
    <n v="551449"/>
    <m/>
    <m/>
    <m/>
  </r>
  <r>
    <x v="405"/>
    <x v="3"/>
    <s v="페이스북/인스타그램"/>
    <x v="8"/>
    <x v="0"/>
    <x v="0"/>
    <m/>
    <m/>
    <n v="100745"/>
    <m/>
    <m/>
    <m/>
  </r>
  <r>
    <x v="405"/>
    <x v="3"/>
    <s v="페이스북/인스타그램"/>
    <x v="0"/>
    <x v="0"/>
    <x v="0"/>
    <m/>
    <m/>
    <n v="233475"/>
    <m/>
    <m/>
    <m/>
  </r>
  <r>
    <x v="405"/>
    <x v="3"/>
    <s v="페이스북/인스타그램"/>
    <x v="5"/>
    <x v="0"/>
    <x v="0"/>
    <m/>
    <m/>
    <n v="48375"/>
    <m/>
    <m/>
    <m/>
  </r>
  <r>
    <x v="405"/>
    <x v="3"/>
    <s v="네이버 브랜드검색"/>
    <x v="0"/>
    <x v="0"/>
    <x v="0"/>
    <m/>
    <m/>
    <n v="50000"/>
    <m/>
    <m/>
    <m/>
  </r>
  <r>
    <x v="405"/>
    <x v="3"/>
    <s v="카카오광고"/>
    <x v="0"/>
    <x v="0"/>
    <x v="0"/>
    <m/>
    <m/>
    <n v="14079.999999999998"/>
    <m/>
    <m/>
    <m/>
  </r>
  <r>
    <x v="405"/>
    <x v="3"/>
    <s v="유튜브 디스커버리"/>
    <x v="0"/>
    <x v="0"/>
    <x v="0"/>
    <m/>
    <m/>
    <n v="712963"/>
    <m/>
    <m/>
    <m/>
  </r>
  <r>
    <x v="405"/>
    <x v="3"/>
    <s v="네이버 쇼핑검색"/>
    <x v="10"/>
    <x v="0"/>
    <x v="0"/>
    <m/>
    <m/>
    <n v="0"/>
    <m/>
    <m/>
    <m/>
  </r>
  <r>
    <x v="405"/>
    <x v="3"/>
    <s v="네이버 GFA"/>
    <x v="0"/>
    <x v="0"/>
    <x v="0"/>
    <m/>
    <m/>
    <n v="99279.090909090897"/>
    <m/>
    <m/>
    <m/>
  </r>
  <r>
    <x v="405"/>
    <x v="3"/>
    <s v="네이버 GFA"/>
    <x v="5"/>
    <x v="0"/>
    <x v="0"/>
    <m/>
    <m/>
    <n v="87280.909090909088"/>
    <m/>
    <m/>
    <m/>
  </r>
  <r>
    <x v="406"/>
    <x v="4"/>
    <s v="페이스북/인스타그램"/>
    <x v="7"/>
    <x v="0"/>
    <x v="0"/>
    <m/>
    <m/>
    <n v="540431"/>
    <m/>
    <m/>
    <m/>
  </r>
  <r>
    <x v="406"/>
    <x v="4"/>
    <s v="페이스북/인스타그램"/>
    <x v="8"/>
    <x v="0"/>
    <x v="0"/>
    <m/>
    <m/>
    <n v="77308"/>
    <m/>
    <m/>
    <m/>
  </r>
  <r>
    <x v="406"/>
    <x v="4"/>
    <s v="페이스북/인스타그램"/>
    <x v="0"/>
    <x v="0"/>
    <x v="0"/>
    <m/>
    <m/>
    <n v="269244"/>
    <m/>
    <m/>
    <m/>
  </r>
  <r>
    <x v="406"/>
    <x v="4"/>
    <s v="페이스북/인스타그램"/>
    <x v="5"/>
    <x v="0"/>
    <x v="0"/>
    <m/>
    <m/>
    <n v="80153"/>
    <m/>
    <m/>
    <m/>
  </r>
  <r>
    <x v="406"/>
    <x v="4"/>
    <s v="네이버 브랜드검색"/>
    <x v="0"/>
    <x v="0"/>
    <x v="0"/>
    <m/>
    <m/>
    <n v="50000"/>
    <m/>
    <m/>
    <m/>
  </r>
  <r>
    <x v="406"/>
    <x v="4"/>
    <s v="카카오광고"/>
    <x v="0"/>
    <x v="0"/>
    <x v="0"/>
    <m/>
    <m/>
    <n v="7109.9999999999991"/>
    <m/>
    <m/>
    <m/>
  </r>
  <r>
    <x v="406"/>
    <x v="4"/>
    <s v="유튜브 디스커버리"/>
    <x v="0"/>
    <x v="0"/>
    <x v="0"/>
    <m/>
    <m/>
    <n v="744022"/>
    <m/>
    <m/>
    <m/>
  </r>
  <r>
    <x v="406"/>
    <x v="4"/>
    <s v="네이버 쇼핑검색"/>
    <x v="10"/>
    <x v="0"/>
    <x v="0"/>
    <m/>
    <m/>
    <n v="0"/>
    <m/>
    <m/>
    <m/>
  </r>
  <r>
    <x v="406"/>
    <x v="4"/>
    <s v="네이버 GFA"/>
    <x v="0"/>
    <x v="0"/>
    <x v="0"/>
    <m/>
    <m/>
    <n v="97432.727272727265"/>
    <m/>
    <m/>
    <m/>
  </r>
  <r>
    <x v="406"/>
    <x v="4"/>
    <s v="네이버 GFA"/>
    <x v="7"/>
    <x v="0"/>
    <x v="0"/>
    <m/>
    <m/>
    <n v="41498.181818181816"/>
    <m/>
    <m/>
    <m/>
  </r>
  <r>
    <x v="406"/>
    <x v="4"/>
    <s v="네이버 GFA"/>
    <x v="5"/>
    <x v="0"/>
    <x v="0"/>
    <m/>
    <m/>
    <n v="48751.818181818177"/>
    <m/>
    <m/>
    <m/>
  </r>
  <r>
    <x v="407"/>
    <x v="1"/>
    <s v="페이스북/인스타그램"/>
    <x v="7"/>
    <x v="0"/>
    <x v="0"/>
    <m/>
    <m/>
    <n v="508988"/>
    <m/>
    <m/>
    <m/>
  </r>
  <r>
    <x v="407"/>
    <x v="1"/>
    <s v="페이스북/인스타그램"/>
    <x v="8"/>
    <x v="0"/>
    <x v="0"/>
    <m/>
    <m/>
    <n v="33869"/>
    <m/>
    <m/>
    <m/>
  </r>
  <r>
    <x v="407"/>
    <x v="1"/>
    <s v="페이스북/인스타그램"/>
    <x v="0"/>
    <x v="0"/>
    <x v="0"/>
    <m/>
    <m/>
    <n v="267708"/>
    <m/>
    <m/>
    <m/>
  </r>
  <r>
    <x v="407"/>
    <x v="1"/>
    <s v="페이스북/인스타그램"/>
    <x v="5"/>
    <x v="0"/>
    <x v="0"/>
    <m/>
    <m/>
    <n v="79558"/>
    <m/>
    <m/>
    <m/>
  </r>
  <r>
    <x v="407"/>
    <x v="1"/>
    <s v="네이버 브랜드검색"/>
    <x v="0"/>
    <x v="0"/>
    <x v="0"/>
    <m/>
    <m/>
    <n v="50000"/>
    <m/>
    <m/>
    <m/>
  </r>
  <r>
    <x v="407"/>
    <x v="1"/>
    <s v="카카오광고"/>
    <x v="0"/>
    <x v="0"/>
    <x v="0"/>
    <m/>
    <m/>
    <n v="5759.9999999999991"/>
    <m/>
    <m/>
    <m/>
  </r>
  <r>
    <x v="407"/>
    <x v="1"/>
    <s v="유튜브 디스커버리"/>
    <x v="0"/>
    <x v="0"/>
    <x v="0"/>
    <m/>
    <m/>
    <n v="612180"/>
    <m/>
    <m/>
    <m/>
  </r>
  <r>
    <x v="407"/>
    <x v="1"/>
    <s v="네이버 쇼핑검색"/>
    <x v="10"/>
    <x v="0"/>
    <x v="0"/>
    <m/>
    <m/>
    <n v="0"/>
    <m/>
    <m/>
    <m/>
  </r>
  <r>
    <x v="407"/>
    <x v="1"/>
    <s v="네이버 GFA"/>
    <x v="5"/>
    <x v="0"/>
    <x v="0"/>
    <m/>
    <m/>
    <n v="18160.909090909088"/>
    <m/>
    <m/>
    <m/>
  </r>
  <r>
    <x v="407"/>
    <x v="1"/>
    <s v="네이버 GFA"/>
    <x v="0"/>
    <x v="0"/>
    <x v="0"/>
    <m/>
    <m/>
    <n v="33053.63636363636"/>
    <m/>
    <m/>
    <m/>
  </r>
  <r>
    <x v="407"/>
    <x v="1"/>
    <s v="네이버 GFA"/>
    <x v="7"/>
    <x v="0"/>
    <x v="0"/>
    <m/>
    <m/>
    <n v="101838.18181818181"/>
    <m/>
    <m/>
    <m/>
  </r>
  <r>
    <x v="408"/>
    <x v="0"/>
    <s v="페이스북/인스타그램"/>
    <x v="7"/>
    <x v="0"/>
    <x v="0"/>
    <m/>
    <m/>
    <n v="675423"/>
    <m/>
    <m/>
    <m/>
  </r>
  <r>
    <x v="408"/>
    <x v="0"/>
    <s v="페이스북/인스타그램"/>
    <x v="8"/>
    <x v="0"/>
    <x v="0"/>
    <m/>
    <m/>
    <n v="0"/>
    <m/>
    <m/>
    <m/>
  </r>
  <r>
    <x v="408"/>
    <x v="0"/>
    <s v="페이스북/인스타그램"/>
    <x v="0"/>
    <x v="0"/>
    <x v="0"/>
    <m/>
    <m/>
    <n v="243229"/>
    <m/>
    <m/>
    <m/>
  </r>
  <r>
    <x v="408"/>
    <x v="0"/>
    <s v="페이스북/인스타그램"/>
    <x v="5"/>
    <x v="0"/>
    <x v="0"/>
    <m/>
    <m/>
    <n v="76369"/>
    <m/>
    <m/>
    <m/>
  </r>
  <r>
    <x v="408"/>
    <x v="0"/>
    <s v="네이버 브랜드검색"/>
    <x v="0"/>
    <x v="0"/>
    <x v="0"/>
    <m/>
    <m/>
    <n v="50000"/>
    <m/>
    <m/>
    <m/>
  </r>
  <r>
    <x v="408"/>
    <x v="0"/>
    <s v="카카오광고"/>
    <x v="0"/>
    <x v="0"/>
    <x v="0"/>
    <m/>
    <m/>
    <n v="3829.9999999999995"/>
    <m/>
    <m/>
    <m/>
  </r>
  <r>
    <x v="408"/>
    <x v="0"/>
    <s v="유튜브 디스커버리"/>
    <x v="0"/>
    <x v="0"/>
    <x v="0"/>
    <m/>
    <m/>
    <n v="638052"/>
    <m/>
    <m/>
    <m/>
  </r>
  <r>
    <x v="408"/>
    <x v="0"/>
    <s v="네이버 쇼핑검색"/>
    <x v="10"/>
    <x v="0"/>
    <x v="0"/>
    <m/>
    <m/>
    <n v="0"/>
    <m/>
    <m/>
    <m/>
  </r>
  <r>
    <x v="408"/>
    <x v="0"/>
    <s v="네이버 GFA"/>
    <x v="5"/>
    <x v="0"/>
    <x v="0"/>
    <m/>
    <m/>
    <n v="18160.909090909088"/>
    <m/>
    <m/>
    <m/>
  </r>
  <r>
    <x v="408"/>
    <x v="0"/>
    <s v="네이버 GFA"/>
    <x v="0"/>
    <x v="0"/>
    <x v="0"/>
    <m/>
    <m/>
    <n v="134402"/>
    <m/>
    <m/>
    <m/>
  </r>
  <r>
    <x v="408"/>
    <x v="0"/>
    <s v="네이버 GFA"/>
    <x v="7"/>
    <x v="0"/>
    <x v="0"/>
    <m/>
    <m/>
    <n v="110842"/>
    <m/>
    <m/>
    <m/>
  </r>
  <r>
    <x v="409"/>
    <x v="2"/>
    <s v="페이스북/인스타그램"/>
    <x v="5"/>
    <x v="0"/>
    <x v="0"/>
    <m/>
    <m/>
    <n v="56130.8"/>
    <m/>
    <m/>
    <m/>
  </r>
  <r>
    <x v="410"/>
    <x v="5"/>
    <s v="페이스북/인스타그램"/>
    <x v="5"/>
    <x v="0"/>
    <x v="0"/>
    <m/>
    <m/>
    <n v="0"/>
    <m/>
    <m/>
    <m/>
  </r>
  <r>
    <x v="411"/>
    <x v="6"/>
    <s v="페이스북/인스타그램"/>
    <x v="5"/>
    <x v="0"/>
    <x v="0"/>
    <m/>
    <m/>
    <n v="0"/>
    <m/>
    <m/>
    <m/>
  </r>
  <r>
    <x v="409"/>
    <x v="2"/>
    <s v="페이스북/인스타그램"/>
    <x v="0"/>
    <x v="0"/>
    <x v="0"/>
    <m/>
    <m/>
    <n v="252253.1"/>
    <m/>
    <m/>
    <m/>
  </r>
  <r>
    <x v="410"/>
    <x v="5"/>
    <s v="페이스북/인스타그램"/>
    <x v="0"/>
    <x v="0"/>
    <x v="0"/>
    <m/>
    <m/>
    <n v="190950.10000000003"/>
    <m/>
    <m/>
    <m/>
  </r>
  <r>
    <x v="411"/>
    <x v="6"/>
    <s v="페이스북/인스타그램"/>
    <x v="0"/>
    <x v="0"/>
    <x v="0"/>
    <m/>
    <m/>
    <n v="342908.5"/>
    <m/>
    <m/>
    <m/>
  </r>
  <r>
    <x v="409"/>
    <x v="2"/>
    <s v="페이스북/인스타그램"/>
    <x v="7"/>
    <x v="0"/>
    <x v="0"/>
    <m/>
    <m/>
    <n v="858453.20000000007"/>
    <m/>
    <m/>
    <m/>
  </r>
  <r>
    <x v="410"/>
    <x v="5"/>
    <s v="페이스북/인스타그램"/>
    <x v="7"/>
    <x v="0"/>
    <x v="0"/>
    <m/>
    <m/>
    <n v="642998.4"/>
    <m/>
    <m/>
    <m/>
  </r>
  <r>
    <x v="411"/>
    <x v="6"/>
    <s v="페이스북/인스타그램"/>
    <x v="7"/>
    <x v="0"/>
    <x v="0"/>
    <m/>
    <m/>
    <n v="842033.5"/>
    <m/>
    <m/>
    <m/>
  </r>
  <r>
    <x v="409"/>
    <x v="2"/>
    <s v="네이버 브랜드검색"/>
    <x v="0"/>
    <x v="0"/>
    <x v="0"/>
    <m/>
    <m/>
    <n v="50000"/>
    <m/>
    <m/>
    <m/>
  </r>
  <r>
    <x v="410"/>
    <x v="5"/>
    <s v="네이버 브랜드검색"/>
    <x v="0"/>
    <x v="0"/>
    <x v="0"/>
    <m/>
    <m/>
    <n v="50000"/>
    <m/>
    <m/>
    <m/>
  </r>
  <r>
    <x v="411"/>
    <x v="6"/>
    <s v="네이버 브랜드검색"/>
    <x v="0"/>
    <x v="0"/>
    <x v="0"/>
    <m/>
    <m/>
    <n v="50000"/>
    <m/>
    <m/>
    <m/>
  </r>
  <r>
    <x v="409"/>
    <x v="2"/>
    <s v="카카오광고"/>
    <x v="0"/>
    <x v="0"/>
    <x v="0"/>
    <m/>
    <m/>
    <n v="2948"/>
    <m/>
    <m/>
    <m/>
  </r>
  <r>
    <x v="410"/>
    <x v="5"/>
    <s v="카카오광고"/>
    <x v="0"/>
    <x v="0"/>
    <x v="0"/>
    <m/>
    <m/>
    <n v="5060"/>
    <m/>
    <m/>
    <m/>
  </r>
  <r>
    <x v="411"/>
    <x v="6"/>
    <s v="카카오광고"/>
    <x v="0"/>
    <x v="0"/>
    <x v="0"/>
    <m/>
    <m/>
    <n v="10494"/>
    <m/>
    <m/>
    <m/>
  </r>
  <r>
    <x v="409"/>
    <x v="2"/>
    <s v="유튜브 디스커버리"/>
    <x v="0"/>
    <x v="0"/>
    <x v="0"/>
    <m/>
    <m/>
    <n v="7661.5000000000009"/>
    <m/>
    <m/>
    <m/>
  </r>
  <r>
    <x v="410"/>
    <x v="5"/>
    <s v="유튜브 디스커버리"/>
    <x v="0"/>
    <x v="0"/>
    <x v="0"/>
    <m/>
    <m/>
    <n v="0"/>
    <m/>
    <m/>
    <m/>
  </r>
  <r>
    <x v="411"/>
    <x v="6"/>
    <s v="유튜브 디스커버리"/>
    <x v="0"/>
    <x v="0"/>
    <x v="0"/>
    <m/>
    <m/>
    <n v="1418685.4"/>
    <m/>
    <m/>
    <m/>
  </r>
  <r>
    <x v="409"/>
    <x v="2"/>
    <s v="네이버 쇼핑검색"/>
    <x v="10"/>
    <x v="0"/>
    <x v="0"/>
    <m/>
    <m/>
    <n v="700"/>
    <m/>
    <m/>
    <m/>
  </r>
  <r>
    <x v="410"/>
    <x v="5"/>
    <s v="네이버 쇼핑검색"/>
    <x v="10"/>
    <x v="0"/>
    <x v="0"/>
    <m/>
    <m/>
    <n v="1449.9999999999998"/>
    <m/>
    <m/>
    <m/>
  </r>
  <r>
    <x v="411"/>
    <x v="6"/>
    <s v="네이버 쇼핑검색"/>
    <x v="10"/>
    <x v="0"/>
    <x v="0"/>
    <m/>
    <m/>
    <n v="749.99999999999989"/>
    <m/>
    <m/>
    <m/>
  </r>
  <r>
    <x v="409"/>
    <x v="2"/>
    <s v="네이버 GFA"/>
    <x v="0"/>
    <x v="0"/>
    <x v="0"/>
    <m/>
    <m/>
    <n v="186729"/>
    <m/>
    <m/>
    <m/>
  </r>
  <r>
    <x v="410"/>
    <x v="5"/>
    <s v="네이버 GFA"/>
    <x v="0"/>
    <x v="0"/>
    <x v="0"/>
    <m/>
    <m/>
    <n v="185288"/>
    <m/>
    <m/>
    <m/>
  </r>
  <r>
    <x v="411"/>
    <x v="6"/>
    <s v="네이버 GFA"/>
    <x v="0"/>
    <x v="0"/>
    <x v="0"/>
    <m/>
    <m/>
    <n v="207935"/>
    <m/>
    <m/>
    <m/>
  </r>
  <r>
    <x v="409"/>
    <x v="2"/>
    <s v="네이버 GFA"/>
    <x v="7"/>
    <x v="0"/>
    <x v="0"/>
    <m/>
    <m/>
    <n v="105211"/>
    <m/>
    <m/>
    <m/>
  </r>
  <r>
    <x v="410"/>
    <x v="5"/>
    <s v="네이버 GFA"/>
    <x v="7"/>
    <x v="0"/>
    <x v="0"/>
    <m/>
    <m/>
    <n v="102960"/>
    <m/>
    <m/>
    <m/>
  </r>
  <r>
    <x v="411"/>
    <x v="6"/>
    <s v="네이버 GFA"/>
    <x v="7"/>
    <x v="0"/>
    <x v="0"/>
    <m/>
    <m/>
    <n v="104000"/>
    <m/>
    <m/>
    <m/>
  </r>
  <r>
    <x v="412"/>
    <x v="3"/>
    <s v="페이스북/인스타그램"/>
    <x v="7"/>
    <x v="0"/>
    <x v="0"/>
    <m/>
    <m/>
    <n v="1095342"/>
    <m/>
    <m/>
    <m/>
  </r>
  <r>
    <x v="412"/>
    <x v="3"/>
    <s v="페이스북/인스타그램"/>
    <x v="0"/>
    <x v="0"/>
    <x v="0"/>
    <m/>
    <m/>
    <n v="542992"/>
    <m/>
    <m/>
    <m/>
  </r>
  <r>
    <x v="412"/>
    <x v="3"/>
    <s v="네이버 브랜드검색"/>
    <x v="0"/>
    <x v="0"/>
    <x v="0"/>
    <m/>
    <m/>
    <n v="50000"/>
    <m/>
    <m/>
    <m/>
  </r>
  <r>
    <x v="412"/>
    <x v="3"/>
    <s v="카카오광고"/>
    <x v="0"/>
    <x v="0"/>
    <x v="0"/>
    <m/>
    <m/>
    <n v="9760"/>
    <m/>
    <m/>
    <m/>
  </r>
  <r>
    <x v="412"/>
    <x v="3"/>
    <s v="카카오톡 메시지"/>
    <x v="11"/>
    <x v="0"/>
    <x v="0"/>
    <m/>
    <m/>
    <n v="419654.99999999994"/>
    <m/>
    <m/>
    <m/>
  </r>
  <r>
    <x v="412"/>
    <x v="3"/>
    <s v="유튜브 디스커버리"/>
    <x v="0"/>
    <x v="0"/>
    <x v="0"/>
    <m/>
    <m/>
    <n v="638052"/>
    <m/>
    <m/>
    <m/>
  </r>
  <r>
    <x v="412"/>
    <x v="3"/>
    <s v="네이버 쇼핑검색"/>
    <x v="10"/>
    <x v="0"/>
    <x v="0"/>
    <m/>
    <m/>
    <n v="1599.9999999999998"/>
    <m/>
    <m/>
    <m/>
  </r>
  <r>
    <x v="412"/>
    <x v="3"/>
    <s v="네이버 GFA"/>
    <x v="0"/>
    <x v="0"/>
    <x v="0"/>
    <m/>
    <m/>
    <n v="105332.72727272726"/>
    <m/>
    <m/>
    <m/>
  </r>
  <r>
    <x v="412"/>
    <x v="3"/>
    <s v="네이버 GFA"/>
    <x v="7"/>
    <x v="0"/>
    <x v="0"/>
    <m/>
    <m/>
    <n v="83241.818181818177"/>
    <m/>
    <m/>
    <m/>
  </r>
  <r>
    <x v="413"/>
    <x v="4"/>
    <s v="페이스북/인스타그램"/>
    <x v="7"/>
    <x v="0"/>
    <x v="0"/>
    <m/>
    <m/>
    <n v="1517096"/>
    <m/>
    <m/>
    <m/>
  </r>
  <r>
    <x v="413"/>
    <x v="4"/>
    <s v="페이스북/인스타그램"/>
    <x v="0"/>
    <x v="0"/>
    <x v="0"/>
    <m/>
    <m/>
    <n v="709070"/>
    <m/>
    <m/>
    <m/>
  </r>
  <r>
    <x v="413"/>
    <x v="4"/>
    <s v="네이버 브랜드검색"/>
    <x v="0"/>
    <x v="0"/>
    <x v="0"/>
    <m/>
    <m/>
    <n v="50000"/>
    <m/>
    <m/>
    <m/>
  </r>
  <r>
    <x v="413"/>
    <x v="4"/>
    <s v="카카오광고"/>
    <x v="7"/>
    <x v="0"/>
    <x v="0"/>
    <m/>
    <m/>
    <n v="6109.9999999999991"/>
    <m/>
    <m/>
    <m/>
  </r>
  <r>
    <x v="413"/>
    <x v="4"/>
    <s v="카카오광고"/>
    <x v="0"/>
    <x v="0"/>
    <x v="0"/>
    <m/>
    <m/>
    <n v="7069.9999999999991"/>
    <m/>
    <m/>
    <m/>
  </r>
  <r>
    <x v="413"/>
    <x v="4"/>
    <s v="카카오톡 메시지"/>
    <x v="11"/>
    <x v="0"/>
    <x v="0"/>
    <m/>
    <m/>
    <n v="1874.9999999999998"/>
    <m/>
    <m/>
    <m/>
  </r>
  <r>
    <x v="413"/>
    <x v="4"/>
    <s v="유튜브 디스커버리"/>
    <x v="0"/>
    <x v="0"/>
    <x v="0"/>
    <m/>
    <m/>
    <n v="402456"/>
    <m/>
    <m/>
    <m/>
  </r>
  <r>
    <x v="413"/>
    <x v="4"/>
    <s v="네이버 쇼핑검색"/>
    <x v="10"/>
    <x v="0"/>
    <x v="0"/>
    <m/>
    <m/>
    <n v="2019.9999999999998"/>
    <m/>
    <m/>
    <m/>
  </r>
  <r>
    <x v="413"/>
    <x v="4"/>
    <s v="네이버 GFA"/>
    <x v="0"/>
    <x v="0"/>
    <x v="0"/>
    <m/>
    <m/>
    <n v="593328.18181818177"/>
    <m/>
    <m/>
    <m/>
  </r>
  <r>
    <x v="413"/>
    <x v="4"/>
    <s v="네이버 GFA"/>
    <x v="7"/>
    <x v="0"/>
    <x v="0"/>
    <m/>
    <m/>
    <n v="402930.90909090906"/>
    <m/>
    <m/>
    <m/>
  </r>
  <r>
    <x v="414"/>
    <x v="1"/>
    <s v="페이스북/인스타그램"/>
    <x v="7"/>
    <x v="0"/>
    <x v="0"/>
    <m/>
    <m/>
    <n v="1950185"/>
    <m/>
    <m/>
    <m/>
  </r>
  <r>
    <x v="414"/>
    <x v="1"/>
    <s v="페이스북/인스타그램"/>
    <x v="0"/>
    <x v="0"/>
    <x v="0"/>
    <m/>
    <m/>
    <n v="1130434"/>
    <m/>
    <m/>
    <m/>
  </r>
  <r>
    <x v="414"/>
    <x v="1"/>
    <s v="네이버 브랜드검색"/>
    <x v="0"/>
    <x v="0"/>
    <x v="0"/>
    <m/>
    <m/>
    <n v="50000"/>
    <m/>
    <m/>
    <m/>
  </r>
  <r>
    <x v="414"/>
    <x v="1"/>
    <s v="카카오광고"/>
    <x v="7"/>
    <x v="0"/>
    <x v="0"/>
    <m/>
    <m/>
    <n v="63969.999999999993"/>
    <m/>
    <m/>
    <m/>
  </r>
  <r>
    <x v="414"/>
    <x v="1"/>
    <s v="카카오광고"/>
    <x v="0"/>
    <x v="0"/>
    <x v="0"/>
    <m/>
    <m/>
    <n v="3509.9999999999995"/>
    <m/>
    <m/>
    <m/>
  </r>
  <r>
    <x v="414"/>
    <x v="1"/>
    <s v="유튜브 디스커버리"/>
    <x v="0"/>
    <x v="0"/>
    <x v="0"/>
    <m/>
    <m/>
    <n v="1227326"/>
    <m/>
    <m/>
    <m/>
  </r>
  <r>
    <x v="414"/>
    <x v="1"/>
    <s v="네이버 쇼핑검색"/>
    <x v="10"/>
    <x v="0"/>
    <x v="0"/>
    <m/>
    <m/>
    <n v="1360"/>
    <m/>
    <m/>
    <m/>
  </r>
  <r>
    <x v="414"/>
    <x v="1"/>
    <s v="네이버 GFA"/>
    <x v="0"/>
    <x v="0"/>
    <x v="0"/>
    <m/>
    <m/>
    <n v="1529730.9090909089"/>
    <m/>
    <m/>
    <m/>
  </r>
  <r>
    <x v="414"/>
    <x v="1"/>
    <s v="네이버 GFA"/>
    <x v="7"/>
    <x v="0"/>
    <x v="0"/>
    <m/>
    <m/>
    <n v="3406176.3636363633"/>
    <m/>
    <m/>
    <m/>
  </r>
  <r>
    <x v="415"/>
    <x v="0"/>
    <s v="페이스북/인스타그램"/>
    <x v="7"/>
    <x v="0"/>
    <x v="0"/>
    <m/>
    <m/>
    <n v="1887111"/>
    <m/>
    <m/>
    <m/>
  </r>
  <r>
    <x v="415"/>
    <x v="0"/>
    <s v="페이스북/인스타그램"/>
    <x v="0"/>
    <x v="0"/>
    <x v="0"/>
    <m/>
    <m/>
    <n v="826067"/>
    <m/>
    <m/>
    <m/>
  </r>
  <r>
    <x v="415"/>
    <x v="0"/>
    <s v="네이버 브랜드검색"/>
    <x v="0"/>
    <x v="0"/>
    <x v="0"/>
    <m/>
    <m/>
    <n v="50000"/>
    <m/>
    <m/>
    <m/>
  </r>
  <r>
    <x v="415"/>
    <x v="0"/>
    <s v="카카오광고"/>
    <x v="7"/>
    <x v="0"/>
    <x v="0"/>
    <m/>
    <m/>
    <n v="83670"/>
    <m/>
    <m/>
    <m/>
  </r>
  <r>
    <x v="415"/>
    <x v="0"/>
    <s v="카카오광고"/>
    <x v="0"/>
    <x v="0"/>
    <x v="0"/>
    <m/>
    <m/>
    <n v="6869.9999999999991"/>
    <m/>
    <m/>
    <m/>
  </r>
  <r>
    <x v="415"/>
    <x v="0"/>
    <s v="유튜브 디스커버리"/>
    <x v="0"/>
    <x v="0"/>
    <x v="0"/>
    <m/>
    <m/>
    <n v="943814"/>
    <m/>
    <m/>
    <m/>
  </r>
  <r>
    <x v="415"/>
    <x v="0"/>
    <s v="네이버 쇼핑검색"/>
    <x v="10"/>
    <x v="0"/>
    <x v="0"/>
    <m/>
    <m/>
    <n v="3149.9999999999995"/>
    <m/>
    <m/>
    <m/>
  </r>
  <r>
    <x v="415"/>
    <x v="0"/>
    <s v="네이버 GFA"/>
    <x v="0"/>
    <x v="0"/>
    <x v="0"/>
    <m/>
    <m/>
    <n v="3541251.8181818174"/>
    <m/>
    <m/>
    <m/>
  </r>
  <r>
    <x v="415"/>
    <x v="0"/>
    <s v="네이버 GFA"/>
    <x v="7"/>
    <x v="0"/>
    <x v="0"/>
    <m/>
    <m/>
    <n v="2317206.3636363633"/>
    <m/>
    <m/>
    <m/>
  </r>
  <r>
    <x v="416"/>
    <x v="2"/>
    <s v="페이스북/인스타그램"/>
    <x v="7"/>
    <x v="0"/>
    <x v="0"/>
    <m/>
    <m/>
    <n v="1188283"/>
    <m/>
    <m/>
    <m/>
  </r>
  <r>
    <x v="417"/>
    <x v="5"/>
    <s v="페이스북/인스타그램"/>
    <x v="7"/>
    <x v="0"/>
    <x v="0"/>
    <m/>
    <m/>
    <n v="681412"/>
    <m/>
    <m/>
    <m/>
  </r>
  <r>
    <x v="418"/>
    <x v="6"/>
    <s v="페이스북/인스타그램"/>
    <x v="7"/>
    <x v="0"/>
    <x v="0"/>
    <m/>
    <m/>
    <n v="802161"/>
    <m/>
    <m/>
    <m/>
  </r>
  <r>
    <x v="416"/>
    <x v="2"/>
    <s v="페이스북/인스타그램"/>
    <x v="0"/>
    <x v="0"/>
    <x v="0"/>
    <m/>
    <m/>
    <n v="698256"/>
    <m/>
    <m/>
    <m/>
  </r>
  <r>
    <x v="417"/>
    <x v="5"/>
    <s v="페이스북/인스타그램"/>
    <x v="0"/>
    <x v="0"/>
    <x v="0"/>
    <m/>
    <m/>
    <n v="480099"/>
    <m/>
    <m/>
    <m/>
  </r>
  <r>
    <x v="418"/>
    <x v="6"/>
    <s v="페이스북/인스타그램"/>
    <x v="0"/>
    <x v="0"/>
    <x v="0"/>
    <m/>
    <m/>
    <n v="633026"/>
    <m/>
    <m/>
    <m/>
  </r>
  <r>
    <x v="416"/>
    <x v="2"/>
    <s v="네이버 브랜드검색"/>
    <x v="0"/>
    <x v="0"/>
    <x v="0"/>
    <m/>
    <m/>
    <n v="50000"/>
    <m/>
    <m/>
    <m/>
  </r>
  <r>
    <x v="417"/>
    <x v="5"/>
    <s v="네이버 브랜드검색"/>
    <x v="0"/>
    <x v="0"/>
    <x v="0"/>
    <m/>
    <m/>
    <n v="50000"/>
    <m/>
    <m/>
    <m/>
  </r>
  <r>
    <x v="418"/>
    <x v="6"/>
    <s v="네이버 브랜드검색"/>
    <x v="0"/>
    <x v="0"/>
    <x v="0"/>
    <m/>
    <m/>
    <n v="50000"/>
    <m/>
    <m/>
    <m/>
  </r>
  <r>
    <x v="416"/>
    <x v="2"/>
    <s v="카카오광고"/>
    <x v="7"/>
    <x v="0"/>
    <x v="0"/>
    <m/>
    <m/>
    <n v="468040"/>
    <m/>
    <m/>
    <m/>
  </r>
  <r>
    <x v="417"/>
    <x v="5"/>
    <s v="카카오광고"/>
    <x v="7"/>
    <x v="0"/>
    <x v="0"/>
    <m/>
    <m/>
    <n v="488350"/>
    <m/>
    <m/>
    <m/>
  </r>
  <r>
    <x v="418"/>
    <x v="6"/>
    <s v="카카오광고"/>
    <x v="7"/>
    <x v="0"/>
    <x v="0"/>
    <m/>
    <m/>
    <n v="448770"/>
    <m/>
    <m/>
    <m/>
  </r>
  <r>
    <x v="416"/>
    <x v="2"/>
    <s v="카카오광고"/>
    <x v="0"/>
    <x v="0"/>
    <x v="0"/>
    <m/>
    <m/>
    <n v="7629.9999999999991"/>
    <m/>
    <m/>
    <m/>
  </r>
  <r>
    <x v="417"/>
    <x v="5"/>
    <s v="카카오광고"/>
    <x v="0"/>
    <x v="0"/>
    <x v="0"/>
    <m/>
    <m/>
    <n v="16149.999999999998"/>
    <m/>
    <m/>
    <m/>
  </r>
  <r>
    <x v="418"/>
    <x v="6"/>
    <s v="카카오광고"/>
    <x v="0"/>
    <x v="0"/>
    <x v="0"/>
    <m/>
    <m/>
    <n v="20180"/>
    <m/>
    <m/>
    <m/>
  </r>
  <r>
    <x v="416"/>
    <x v="2"/>
    <s v="유튜브 디스커버리"/>
    <x v="0"/>
    <x v="0"/>
    <x v="0"/>
    <m/>
    <m/>
    <n v="856621"/>
    <m/>
    <m/>
    <m/>
  </r>
  <r>
    <x v="417"/>
    <x v="5"/>
    <s v="유튜브 디스커버리"/>
    <x v="0"/>
    <x v="0"/>
    <x v="0"/>
    <m/>
    <m/>
    <n v="47433"/>
    <m/>
    <m/>
    <m/>
  </r>
  <r>
    <x v="418"/>
    <x v="6"/>
    <s v="유튜브 디스커버리"/>
    <x v="0"/>
    <x v="0"/>
    <x v="0"/>
    <m/>
    <m/>
    <n v="1268865"/>
    <m/>
    <m/>
    <m/>
  </r>
  <r>
    <x v="416"/>
    <x v="2"/>
    <s v="네이버 쇼핑검색"/>
    <x v="10"/>
    <x v="0"/>
    <x v="0"/>
    <m/>
    <m/>
    <n v="4440"/>
    <m/>
    <m/>
    <m/>
  </r>
  <r>
    <x v="417"/>
    <x v="5"/>
    <s v="네이버 쇼핑검색"/>
    <x v="10"/>
    <x v="0"/>
    <x v="0"/>
    <m/>
    <m/>
    <n v="3449.9999999999995"/>
    <m/>
    <m/>
    <m/>
  </r>
  <r>
    <x v="418"/>
    <x v="6"/>
    <s v="네이버 쇼핑검색"/>
    <x v="10"/>
    <x v="0"/>
    <x v="0"/>
    <m/>
    <m/>
    <n v="5659.9999999999991"/>
    <m/>
    <m/>
    <m/>
  </r>
  <r>
    <x v="416"/>
    <x v="2"/>
    <s v="네이버 GFA"/>
    <x v="0"/>
    <x v="0"/>
    <x v="0"/>
    <m/>
    <m/>
    <n v="1603258.1818181816"/>
    <m/>
    <m/>
    <m/>
  </r>
  <r>
    <x v="417"/>
    <x v="5"/>
    <s v="네이버 GFA"/>
    <x v="0"/>
    <x v="0"/>
    <x v="0"/>
    <m/>
    <m/>
    <n v="608941.81818181812"/>
    <m/>
    <m/>
    <m/>
  </r>
  <r>
    <x v="418"/>
    <x v="6"/>
    <s v="네이버 GFA"/>
    <x v="0"/>
    <x v="0"/>
    <x v="0"/>
    <m/>
    <m/>
    <n v="2589041.8181818179"/>
    <m/>
    <m/>
    <m/>
  </r>
  <r>
    <x v="416"/>
    <x v="2"/>
    <s v="네이버 GFA"/>
    <x v="7"/>
    <x v="0"/>
    <x v="0"/>
    <m/>
    <m/>
    <n v="2110130.9090909087"/>
    <m/>
    <m/>
    <m/>
  </r>
  <r>
    <x v="417"/>
    <x v="5"/>
    <s v="네이버 GFA"/>
    <x v="7"/>
    <x v="0"/>
    <x v="0"/>
    <m/>
    <m/>
    <n v="806149.09090909082"/>
    <m/>
    <m/>
    <m/>
  </r>
  <r>
    <x v="418"/>
    <x v="6"/>
    <s v="네이버 GFA"/>
    <x v="7"/>
    <x v="0"/>
    <x v="0"/>
    <m/>
    <m/>
    <n v="3048233.6363636358"/>
    <m/>
    <m/>
    <m/>
  </r>
  <r>
    <x v="419"/>
    <x v="3"/>
    <s v="페이스북/인스타그램"/>
    <x v="7"/>
    <x v="0"/>
    <x v="0"/>
    <m/>
    <m/>
    <n v="928434"/>
    <m/>
    <m/>
    <m/>
  </r>
  <r>
    <x v="419"/>
    <x v="3"/>
    <s v="페이스북/인스타그램"/>
    <x v="0"/>
    <x v="0"/>
    <x v="0"/>
    <m/>
    <m/>
    <n v="858361"/>
    <m/>
    <m/>
    <m/>
  </r>
  <r>
    <x v="419"/>
    <x v="3"/>
    <s v="네이버 브랜드검색"/>
    <x v="0"/>
    <x v="0"/>
    <x v="0"/>
    <m/>
    <m/>
    <n v="50000"/>
    <m/>
    <m/>
    <m/>
  </r>
  <r>
    <x v="418"/>
    <x v="6"/>
    <s v="카카오광고"/>
    <x v="7"/>
    <x v="0"/>
    <x v="0"/>
    <m/>
    <m/>
    <n v="520729.99999999994"/>
    <m/>
    <m/>
    <m/>
  </r>
  <r>
    <x v="419"/>
    <x v="3"/>
    <s v="카카오광고"/>
    <x v="0"/>
    <x v="0"/>
    <x v="0"/>
    <m/>
    <m/>
    <n v="18520"/>
    <m/>
    <m/>
    <m/>
  </r>
  <r>
    <x v="419"/>
    <x v="3"/>
    <s v="유튜브 디스커버리"/>
    <x v="0"/>
    <x v="0"/>
    <x v="0"/>
    <m/>
    <m/>
    <n v="1209324"/>
    <m/>
    <m/>
    <m/>
  </r>
  <r>
    <x v="419"/>
    <x v="3"/>
    <s v="네이버 쇼핑검색"/>
    <x v="10"/>
    <x v="0"/>
    <x v="0"/>
    <m/>
    <m/>
    <n v="6919.9999999999991"/>
    <m/>
    <m/>
    <m/>
  </r>
  <r>
    <x v="419"/>
    <x v="3"/>
    <s v="네이버 GFA"/>
    <x v="0"/>
    <x v="0"/>
    <x v="0"/>
    <m/>
    <m/>
    <n v="1295640"/>
    <m/>
    <m/>
    <m/>
  </r>
  <r>
    <x v="419"/>
    <x v="3"/>
    <s v="네이버 GFA"/>
    <x v="7"/>
    <x v="0"/>
    <x v="0"/>
    <m/>
    <m/>
    <n v="4074146.3636363628"/>
    <m/>
    <m/>
    <m/>
  </r>
  <r>
    <x v="420"/>
    <x v="4"/>
    <s v="페이스북/인스타그램"/>
    <x v="7"/>
    <x v="0"/>
    <x v="0"/>
    <m/>
    <m/>
    <n v="315456"/>
    <m/>
    <m/>
    <m/>
  </r>
  <r>
    <x v="420"/>
    <x v="4"/>
    <s v="페이스북/인스타그램"/>
    <x v="0"/>
    <x v="0"/>
    <x v="0"/>
    <m/>
    <m/>
    <n v="723891"/>
    <m/>
    <m/>
    <m/>
  </r>
  <r>
    <x v="420"/>
    <x v="4"/>
    <s v="네이버 브랜드검색"/>
    <x v="0"/>
    <x v="0"/>
    <x v="0"/>
    <m/>
    <m/>
    <n v="50000"/>
    <m/>
    <m/>
    <m/>
  </r>
  <r>
    <x v="420"/>
    <x v="4"/>
    <s v="카카오광고"/>
    <x v="7"/>
    <x v="0"/>
    <x v="0"/>
    <m/>
    <m/>
    <n v="402169.99999999994"/>
    <m/>
    <m/>
    <m/>
  </r>
  <r>
    <x v="420"/>
    <x v="4"/>
    <s v="카카오광고"/>
    <x v="0"/>
    <x v="0"/>
    <x v="0"/>
    <m/>
    <m/>
    <n v="16810"/>
    <m/>
    <m/>
    <m/>
  </r>
  <r>
    <x v="420"/>
    <x v="4"/>
    <s v="유튜브 디스커버리"/>
    <x v="0"/>
    <x v="0"/>
    <x v="0"/>
    <m/>
    <m/>
    <n v="1736247"/>
    <m/>
    <m/>
    <m/>
  </r>
  <r>
    <x v="420"/>
    <x v="4"/>
    <s v="네이버 쇼핑검색"/>
    <x v="10"/>
    <x v="0"/>
    <x v="0"/>
    <m/>
    <m/>
    <n v="8680"/>
    <m/>
    <m/>
    <m/>
  </r>
  <r>
    <x v="420"/>
    <x v="4"/>
    <s v="네이버 GFA"/>
    <x v="0"/>
    <x v="0"/>
    <x v="0"/>
    <m/>
    <m/>
    <n v="332516.36363636359"/>
    <m/>
    <m/>
    <m/>
  </r>
  <r>
    <x v="420"/>
    <x v="4"/>
    <s v="네이버 GFA"/>
    <x v="7"/>
    <x v="0"/>
    <x v="0"/>
    <m/>
    <m/>
    <n v="2306842.7272727271"/>
    <m/>
    <m/>
    <m/>
  </r>
  <r>
    <x v="421"/>
    <x v="1"/>
    <s v="페이스북/인스타그램"/>
    <x v="7"/>
    <x v="0"/>
    <x v="0"/>
    <m/>
    <m/>
    <n v="857103"/>
    <m/>
    <m/>
    <m/>
  </r>
  <r>
    <x v="421"/>
    <x v="1"/>
    <s v="페이스북/인스타그램"/>
    <x v="0"/>
    <x v="0"/>
    <x v="0"/>
    <m/>
    <m/>
    <n v="583205"/>
    <m/>
    <m/>
    <m/>
  </r>
  <r>
    <x v="421"/>
    <x v="1"/>
    <s v="네이버 브랜드검색"/>
    <x v="0"/>
    <x v="0"/>
    <x v="0"/>
    <m/>
    <m/>
    <n v="50000"/>
    <m/>
    <m/>
    <m/>
  </r>
  <r>
    <x v="421"/>
    <x v="1"/>
    <s v="카카오광고"/>
    <x v="7"/>
    <x v="0"/>
    <x v="0"/>
    <m/>
    <m/>
    <n v="280560"/>
    <m/>
    <m/>
    <m/>
  </r>
  <r>
    <x v="421"/>
    <x v="1"/>
    <s v="카카오광고"/>
    <x v="0"/>
    <x v="0"/>
    <x v="0"/>
    <m/>
    <m/>
    <n v="18580"/>
    <m/>
    <m/>
    <m/>
  </r>
  <r>
    <x v="421"/>
    <x v="1"/>
    <s v="유튜브 디스커버리"/>
    <x v="0"/>
    <x v="0"/>
    <x v="0"/>
    <m/>
    <m/>
    <n v="759646"/>
    <m/>
    <m/>
    <m/>
  </r>
  <r>
    <x v="421"/>
    <x v="1"/>
    <s v="네이버 쇼핑검색"/>
    <x v="10"/>
    <x v="0"/>
    <x v="0"/>
    <m/>
    <m/>
    <n v="18650"/>
    <m/>
    <m/>
    <m/>
  </r>
  <r>
    <x v="421"/>
    <x v="1"/>
    <s v="네이버 GFA"/>
    <x v="0"/>
    <x v="0"/>
    <x v="0"/>
    <m/>
    <m/>
    <n v="861334.54545454541"/>
    <m/>
    <m/>
    <m/>
  </r>
  <r>
    <x v="421"/>
    <x v="1"/>
    <s v="네이버 GFA"/>
    <x v="7"/>
    <x v="0"/>
    <x v="0"/>
    <m/>
    <m/>
    <n v="1368027.2727272727"/>
    <m/>
    <m/>
    <m/>
  </r>
  <r>
    <x v="422"/>
    <x v="0"/>
    <s v="페이스북/인스타그램"/>
    <x v="7"/>
    <x v="0"/>
    <x v="0"/>
    <m/>
    <m/>
    <n v="964901"/>
    <m/>
    <m/>
    <m/>
  </r>
  <r>
    <x v="422"/>
    <x v="0"/>
    <s v="페이스북/인스타그램"/>
    <x v="0"/>
    <x v="0"/>
    <x v="0"/>
    <m/>
    <m/>
    <n v="534450"/>
    <m/>
    <m/>
    <m/>
  </r>
  <r>
    <x v="422"/>
    <x v="0"/>
    <s v="네이버 브랜드검색"/>
    <x v="0"/>
    <x v="0"/>
    <x v="0"/>
    <m/>
    <m/>
    <n v="50000"/>
    <m/>
    <m/>
    <m/>
  </r>
  <r>
    <x v="422"/>
    <x v="0"/>
    <s v="카카오광고"/>
    <x v="0"/>
    <x v="0"/>
    <x v="0"/>
    <m/>
    <m/>
    <n v="14149.999999999998"/>
    <m/>
    <m/>
    <m/>
  </r>
  <r>
    <x v="422"/>
    <x v="0"/>
    <s v="유튜브 디스커버리"/>
    <x v="0"/>
    <x v="0"/>
    <x v="0"/>
    <m/>
    <m/>
    <n v="763963"/>
    <m/>
    <m/>
    <m/>
  </r>
  <r>
    <x v="422"/>
    <x v="0"/>
    <s v="네이버 쇼핑검색"/>
    <x v="10"/>
    <x v="0"/>
    <x v="0"/>
    <m/>
    <m/>
    <n v="27869.999999999996"/>
    <m/>
    <m/>
    <m/>
  </r>
  <r>
    <x v="422"/>
    <x v="0"/>
    <s v="네이버 GFA"/>
    <x v="0"/>
    <x v="0"/>
    <x v="0"/>
    <m/>
    <m/>
    <n v="419798.18181818177"/>
    <m/>
    <m/>
    <m/>
  </r>
  <r>
    <x v="422"/>
    <x v="0"/>
    <s v="네이버 GFA"/>
    <x v="7"/>
    <x v="0"/>
    <x v="0"/>
    <m/>
    <m/>
    <n v="877144.54545454541"/>
    <m/>
    <m/>
    <m/>
  </r>
  <r>
    <x v="423"/>
    <x v="2"/>
    <s v="페이스북/인스타그램"/>
    <x v="0"/>
    <x v="0"/>
    <x v="0"/>
    <m/>
    <m/>
    <n v="431446"/>
    <m/>
    <m/>
    <m/>
  </r>
  <r>
    <x v="424"/>
    <x v="5"/>
    <s v="페이스북/인스타그램"/>
    <x v="0"/>
    <x v="0"/>
    <x v="0"/>
    <m/>
    <m/>
    <n v="286457"/>
    <m/>
    <m/>
    <m/>
  </r>
  <r>
    <x v="425"/>
    <x v="6"/>
    <s v="페이스북/인스타그램"/>
    <x v="0"/>
    <x v="0"/>
    <x v="0"/>
    <m/>
    <m/>
    <n v="333834"/>
    <m/>
    <m/>
    <m/>
  </r>
  <r>
    <x v="423"/>
    <x v="2"/>
    <s v="페이스북/인스타그램"/>
    <x v="7"/>
    <x v="0"/>
    <x v="0"/>
    <m/>
    <m/>
    <n v="987151"/>
    <m/>
    <m/>
    <m/>
  </r>
  <r>
    <x v="424"/>
    <x v="5"/>
    <s v="페이스북/인스타그램"/>
    <x v="7"/>
    <x v="0"/>
    <x v="0"/>
    <m/>
    <m/>
    <n v="722230"/>
    <m/>
    <m/>
    <m/>
  </r>
  <r>
    <x v="425"/>
    <x v="6"/>
    <s v="페이스북/인스타그램"/>
    <x v="7"/>
    <x v="0"/>
    <x v="0"/>
    <m/>
    <m/>
    <n v="664134"/>
    <m/>
    <m/>
    <m/>
  </r>
  <r>
    <x v="423"/>
    <x v="2"/>
    <s v="네이버 브랜드검색"/>
    <x v="0"/>
    <x v="0"/>
    <x v="0"/>
    <m/>
    <m/>
    <n v="50000"/>
    <m/>
    <m/>
    <m/>
  </r>
  <r>
    <x v="424"/>
    <x v="5"/>
    <s v="네이버 브랜드검색"/>
    <x v="0"/>
    <x v="0"/>
    <x v="0"/>
    <m/>
    <m/>
    <n v="50000"/>
    <m/>
    <m/>
    <m/>
  </r>
  <r>
    <x v="425"/>
    <x v="6"/>
    <s v="네이버 브랜드검색"/>
    <x v="0"/>
    <x v="0"/>
    <x v="0"/>
    <m/>
    <m/>
    <n v="50000"/>
    <m/>
    <m/>
    <m/>
  </r>
  <r>
    <x v="423"/>
    <x v="2"/>
    <s v="카카오광고"/>
    <x v="0"/>
    <x v="0"/>
    <x v="0"/>
    <m/>
    <m/>
    <n v="15059.999999999998"/>
    <m/>
    <m/>
    <m/>
  </r>
  <r>
    <x v="424"/>
    <x v="5"/>
    <s v="카카오광고"/>
    <x v="0"/>
    <x v="0"/>
    <x v="0"/>
    <m/>
    <m/>
    <n v="19710"/>
    <m/>
    <m/>
    <m/>
  </r>
  <r>
    <x v="425"/>
    <x v="6"/>
    <s v="카카오광고"/>
    <x v="0"/>
    <x v="0"/>
    <x v="0"/>
    <m/>
    <m/>
    <n v="18560"/>
    <m/>
    <m/>
    <m/>
  </r>
  <r>
    <x v="423"/>
    <x v="2"/>
    <s v="유튜브 디스커버리"/>
    <x v="0"/>
    <x v="0"/>
    <x v="0"/>
    <m/>
    <m/>
    <n v="399039"/>
    <m/>
    <m/>
    <m/>
  </r>
  <r>
    <x v="424"/>
    <x v="5"/>
    <s v="유튜브 디스커버리"/>
    <x v="0"/>
    <x v="0"/>
    <x v="0"/>
    <m/>
    <m/>
    <n v="8726"/>
    <m/>
    <m/>
    <m/>
  </r>
  <r>
    <x v="425"/>
    <x v="6"/>
    <s v="유튜브 디스커버리"/>
    <x v="0"/>
    <x v="0"/>
    <x v="0"/>
    <m/>
    <m/>
    <n v="1581294"/>
    <m/>
    <m/>
    <m/>
  </r>
  <r>
    <x v="423"/>
    <x v="2"/>
    <s v="네이버 쇼핑검색"/>
    <x v="10"/>
    <x v="0"/>
    <x v="0"/>
    <m/>
    <m/>
    <n v="15939.999999999998"/>
    <m/>
    <m/>
    <m/>
  </r>
  <r>
    <x v="424"/>
    <x v="5"/>
    <s v="네이버 쇼핑검색"/>
    <x v="10"/>
    <x v="0"/>
    <x v="0"/>
    <m/>
    <m/>
    <n v="14409.999999999998"/>
    <m/>
    <m/>
    <m/>
  </r>
  <r>
    <x v="425"/>
    <x v="6"/>
    <s v="네이버 쇼핑검색"/>
    <x v="10"/>
    <x v="0"/>
    <x v="0"/>
    <m/>
    <m/>
    <n v="64169.999999999993"/>
    <m/>
    <m/>
    <m/>
  </r>
  <r>
    <x v="423"/>
    <x v="2"/>
    <s v="네이버 GFA"/>
    <x v="0"/>
    <x v="0"/>
    <x v="0"/>
    <m/>
    <m/>
    <n v="298774.54545454541"/>
    <m/>
    <m/>
    <m/>
  </r>
  <r>
    <x v="424"/>
    <x v="5"/>
    <s v="네이버 GFA"/>
    <x v="0"/>
    <x v="0"/>
    <x v="0"/>
    <m/>
    <m/>
    <n v="262276.36363636359"/>
    <m/>
    <m/>
    <m/>
  </r>
  <r>
    <x v="425"/>
    <x v="6"/>
    <s v="네이버 GFA"/>
    <x v="0"/>
    <x v="0"/>
    <x v="0"/>
    <m/>
    <m/>
    <n v="176421.81818181818"/>
    <m/>
    <m/>
    <m/>
  </r>
  <r>
    <x v="423"/>
    <x v="2"/>
    <s v="네이버 GFA"/>
    <x v="7"/>
    <x v="0"/>
    <x v="0"/>
    <m/>
    <m/>
    <n v="820149.99999999988"/>
    <m/>
    <m/>
    <m/>
  </r>
  <r>
    <x v="424"/>
    <x v="5"/>
    <s v="네이버 GFA"/>
    <x v="7"/>
    <x v="0"/>
    <x v="0"/>
    <m/>
    <m/>
    <n v="554280"/>
    <m/>
    <m/>
    <m/>
  </r>
  <r>
    <x v="425"/>
    <x v="6"/>
    <s v="네이버 GFA"/>
    <x v="7"/>
    <x v="0"/>
    <x v="0"/>
    <m/>
    <m/>
    <n v="837673.63636363635"/>
    <m/>
    <m/>
    <m/>
  </r>
  <r>
    <x v="426"/>
    <x v="3"/>
    <s v="페이스북/인스타그램"/>
    <x v="7"/>
    <x v="0"/>
    <x v="0"/>
    <m/>
    <m/>
    <n v="853330"/>
    <m/>
    <m/>
    <m/>
  </r>
  <r>
    <x v="426"/>
    <x v="3"/>
    <s v="페이스북/인스타그램"/>
    <x v="0"/>
    <x v="0"/>
    <x v="0"/>
    <m/>
    <m/>
    <n v="350797"/>
    <m/>
    <m/>
    <m/>
  </r>
  <r>
    <x v="426"/>
    <x v="3"/>
    <s v="페이스북/인스타그램"/>
    <x v="12"/>
    <x v="0"/>
    <x v="0"/>
    <m/>
    <m/>
    <n v="47564"/>
    <m/>
    <m/>
    <m/>
  </r>
  <r>
    <x v="426"/>
    <x v="3"/>
    <s v="네이버 브랜드검색"/>
    <x v="0"/>
    <x v="0"/>
    <x v="0"/>
    <m/>
    <m/>
    <n v="50000"/>
    <m/>
    <m/>
    <m/>
  </r>
  <r>
    <x v="426"/>
    <x v="3"/>
    <s v="카카오광고"/>
    <x v="0"/>
    <x v="0"/>
    <x v="0"/>
    <m/>
    <m/>
    <n v="19850"/>
    <m/>
    <m/>
    <m/>
  </r>
  <r>
    <x v="426"/>
    <x v="3"/>
    <s v="유튜브 디스커버리"/>
    <x v="0"/>
    <x v="0"/>
    <x v="0"/>
    <m/>
    <m/>
    <n v="1094393"/>
    <m/>
    <m/>
    <m/>
  </r>
  <r>
    <x v="426"/>
    <x v="3"/>
    <s v="네이버 쇼핑검색"/>
    <x v="10"/>
    <x v="0"/>
    <x v="0"/>
    <m/>
    <m/>
    <n v="76130"/>
    <m/>
    <m/>
    <m/>
  </r>
  <r>
    <x v="426"/>
    <x v="3"/>
    <s v="네이버 GFA"/>
    <x v="0"/>
    <x v="0"/>
    <x v="0"/>
    <m/>
    <m/>
    <n v="498056.36363636359"/>
    <m/>
    <m/>
    <m/>
  </r>
  <r>
    <x v="426"/>
    <x v="3"/>
    <s v="네이버 GFA"/>
    <x v="7"/>
    <x v="0"/>
    <x v="0"/>
    <m/>
    <m/>
    <n v="1537047.2727272727"/>
    <m/>
    <m/>
    <m/>
  </r>
  <r>
    <x v="427"/>
    <x v="4"/>
    <s v="페이스북/인스타그램"/>
    <x v="7"/>
    <x v="0"/>
    <x v="0"/>
    <m/>
    <m/>
    <n v="943112"/>
    <m/>
    <m/>
    <m/>
  </r>
  <r>
    <x v="427"/>
    <x v="4"/>
    <s v="페이스북/인스타그램"/>
    <x v="0"/>
    <x v="0"/>
    <x v="0"/>
    <m/>
    <m/>
    <n v="440995"/>
    <m/>
    <m/>
    <m/>
  </r>
  <r>
    <x v="427"/>
    <x v="4"/>
    <s v="페이스북/인스타그램"/>
    <x v="12"/>
    <x v="0"/>
    <x v="0"/>
    <m/>
    <m/>
    <n v="127726"/>
    <m/>
    <m/>
    <m/>
  </r>
  <r>
    <x v="427"/>
    <x v="4"/>
    <s v="네이버 브랜드검색"/>
    <x v="0"/>
    <x v="0"/>
    <x v="0"/>
    <m/>
    <m/>
    <n v="50000"/>
    <m/>
    <m/>
    <m/>
  </r>
  <r>
    <x v="427"/>
    <x v="4"/>
    <s v="카카오광고"/>
    <x v="0"/>
    <x v="0"/>
    <x v="0"/>
    <m/>
    <m/>
    <n v="19410"/>
    <m/>
    <m/>
    <m/>
  </r>
  <r>
    <x v="427"/>
    <x v="4"/>
    <s v="유튜브 디스커버리"/>
    <x v="0"/>
    <x v="0"/>
    <x v="0"/>
    <m/>
    <m/>
    <n v="1029733"/>
    <m/>
    <m/>
    <m/>
  </r>
  <r>
    <x v="427"/>
    <x v="4"/>
    <s v="네이버 쇼핑검색"/>
    <x v="10"/>
    <x v="0"/>
    <x v="0"/>
    <m/>
    <m/>
    <n v="47439.999999999993"/>
    <m/>
    <m/>
    <m/>
  </r>
  <r>
    <x v="427"/>
    <x v="4"/>
    <s v="네이버 GFA"/>
    <x v="0"/>
    <x v="0"/>
    <x v="0"/>
    <m/>
    <m/>
    <n v="219165.45454545453"/>
    <m/>
    <m/>
    <m/>
  </r>
  <r>
    <x v="427"/>
    <x v="4"/>
    <s v="네이버 GFA"/>
    <x v="7"/>
    <x v="0"/>
    <x v="0"/>
    <m/>
    <m/>
    <n v="1081099.0909090908"/>
    <m/>
    <m/>
    <m/>
  </r>
  <r>
    <x v="428"/>
    <x v="1"/>
    <s v="페이스북/인스타그램"/>
    <x v="7"/>
    <x v="0"/>
    <x v="0"/>
    <m/>
    <m/>
    <n v="1148196"/>
    <m/>
    <m/>
    <m/>
  </r>
  <r>
    <x v="428"/>
    <x v="1"/>
    <s v="페이스북/인스타그램"/>
    <x v="0"/>
    <x v="0"/>
    <x v="0"/>
    <m/>
    <m/>
    <n v="333590"/>
    <m/>
    <m/>
    <m/>
  </r>
  <r>
    <x v="428"/>
    <x v="1"/>
    <s v="페이스북/인스타그램"/>
    <x v="13"/>
    <x v="0"/>
    <x v="0"/>
    <m/>
    <m/>
    <n v="33664"/>
    <m/>
    <m/>
    <m/>
  </r>
  <r>
    <x v="428"/>
    <x v="1"/>
    <s v="페이스북/인스타그램"/>
    <x v="12"/>
    <x v="0"/>
    <x v="0"/>
    <m/>
    <m/>
    <n v="2311"/>
    <m/>
    <m/>
    <m/>
  </r>
  <r>
    <x v="428"/>
    <x v="1"/>
    <s v="네이버 브랜드검색"/>
    <x v="0"/>
    <x v="0"/>
    <x v="0"/>
    <m/>
    <m/>
    <n v="50000"/>
    <m/>
    <m/>
    <m/>
  </r>
  <r>
    <x v="428"/>
    <x v="1"/>
    <s v="카카오광고"/>
    <x v="0"/>
    <x v="0"/>
    <x v="0"/>
    <m/>
    <m/>
    <n v="21300"/>
    <m/>
    <m/>
    <m/>
  </r>
  <r>
    <x v="428"/>
    <x v="1"/>
    <s v="유튜브 디스커버리"/>
    <x v="0"/>
    <x v="0"/>
    <x v="0"/>
    <m/>
    <m/>
    <n v="934582"/>
    <m/>
    <m/>
    <m/>
  </r>
  <r>
    <x v="428"/>
    <x v="1"/>
    <s v="네이버 쇼핑검색"/>
    <x v="10"/>
    <x v="0"/>
    <x v="0"/>
    <m/>
    <m/>
    <n v="53839.999999999993"/>
    <m/>
    <m/>
    <m/>
  </r>
  <r>
    <x v="428"/>
    <x v="1"/>
    <s v="네이버 GFA"/>
    <x v="0"/>
    <x v="0"/>
    <x v="0"/>
    <m/>
    <m/>
    <n v="142269.09090909091"/>
    <m/>
    <m/>
    <m/>
  </r>
  <r>
    <x v="428"/>
    <x v="1"/>
    <s v="네이버 GFA"/>
    <x v="7"/>
    <x v="0"/>
    <x v="0"/>
    <m/>
    <m/>
    <n v="1379818.1818181816"/>
    <m/>
    <m/>
    <m/>
  </r>
  <r>
    <x v="429"/>
    <x v="0"/>
    <s v="페이스북/인스타그램"/>
    <x v="7"/>
    <x v="0"/>
    <x v="0"/>
    <m/>
    <m/>
    <n v="1302382"/>
    <m/>
    <m/>
    <m/>
  </r>
  <r>
    <x v="429"/>
    <x v="0"/>
    <s v="페이스북/인스타그램"/>
    <x v="0"/>
    <x v="0"/>
    <x v="0"/>
    <m/>
    <m/>
    <n v="431376"/>
    <m/>
    <m/>
    <m/>
  </r>
  <r>
    <x v="429"/>
    <x v="0"/>
    <s v="페이스북/인스타그램"/>
    <x v="13"/>
    <x v="0"/>
    <x v="0"/>
    <m/>
    <m/>
    <n v="34551"/>
    <m/>
    <m/>
    <m/>
  </r>
  <r>
    <x v="429"/>
    <x v="0"/>
    <s v="네이버 브랜드검색"/>
    <x v="0"/>
    <x v="0"/>
    <x v="0"/>
    <m/>
    <m/>
    <n v="50000"/>
    <m/>
    <m/>
    <m/>
  </r>
  <r>
    <x v="429"/>
    <x v="0"/>
    <s v="카카오광고"/>
    <x v="0"/>
    <x v="0"/>
    <x v="0"/>
    <m/>
    <m/>
    <n v="18920"/>
    <m/>
    <m/>
    <m/>
  </r>
  <r>
    <x v="429"/>
    <x v="0"/>
    <s v="유튜브 디스커버리"/>
    <x v="0"/>
    <x v="0"/>
    <x v="0"/>
    <m/>
    <m/>
    <n v="889380"/>
    <m/>
    <m/>
    <m/>
  </r>
  <r>
    <x v="429"/>
    <x v="0"/>
    <s v="네이버 쇼핑검색"/>
    <x v="10"/>
    <x v="0"/>
    <x v="0"/>
    <m/>
    <m/>
    <n v="57879.999999999993"/>
    <m/>
    <m/>
    <m/>
  </r>
  <r>
    <x v="429"/>
    <x v="0"/>
    <s v="네이버 GFA"/>
    <x v="0"/>
    <x v="0"/>
    <x v="0"/>
    <m/>
    <m/>
    <n v="112554.54545454544"/>
    <m/>
    <m/>
    <m/>
  </r>
  <r>
    <x v="429"/>
    <x v="0"/>
    <s v="네이버 GFA"/>
    <x v="7"/>
    <x v="0"/>
    <x v="0"/>
    <m/>
    <m/>
    <n v="1680219.9999999998"/>
    <m/>
    <m/>
    <m/>
  </r>
  <r>
    <x v="430"/>
    <x v="2"/>
    <s v="페이스북/인스타그램"/>
    <x v="7"/>
    <x v="0"/>
    <x v="0"/>
    <m/>
    <m/>
    <n v="1170195"/>
    <m/>
    <m/>
    <m/>
  </r>
  <r>
    <x v="431"/>
    <x v="5"/>
    <s v="페이스북/인스타그램"/>
    <x v="7"/>
    <x v="0"/>
    <x v="0"/>
    <m/>
    <m/>
    <n v="727778"/>
    <m/>
    <m/>
    <m/>
  </r>
  <r>
    <x v="432"/>
    <x v="6"/>
    <s v="페이스북/인스타그램"/>
    <x v="7"/>
    <x v="0"/>
    <x v="0"/>
    <m/>
    <m/>
    <n v="1059336"/>
    <m/>
    <m/>
    <m/>
  </r>
  <r>
    <x v="430"/>
    <x v="2"/>
    <s v="페이스북/인스타그램"/>
    <x v="0"/>
    <x v="0"/>
    <x v="0"/>
    <m/>
    <m/>
    <n v="415294"/>
    <m/>
    <m/>
    <m/>
  </r>
  <r>
    <x v="431"/>
    <x v="5"/>
    <s v="페이스북/인스타그램"/>
    <x v="0"/>
    <x v="0"/>
    <x v="0"/>
    <m/>
    <m/>
    <n v="289894"/>
    <m/>
    <m/>
    <m/>
  </r>
  <r>
    <x v="432"/>
    <x v="6"/>
    <s v="페이스북/인스타그램"/>
    <x v="0"/>
    <x v="0"/>
    <x v="0"/>
    <m/>
    <m/>
    <n v="451685"/>
    <m/>
    <m/>
    <m/>
  </r>
  <r>
    <x v="430"/>
    <x v="2"/>
    <s v="페이스북/인스타그램"/>
    <x v="13"/>
    <x v="0"/>
    <x v="0"/>
    <m/>
    <m/>
    <n v="26235"/>
    <m/>
    <m/>
    <m/>
  </r>
  <r>
    <x v="431"/>
    <x v="5"/>
    <s v="페이스북/인스타그램"/>
    <x v="13"/>
    <x v="0"/>
    <x v="0"/>
    <m/>
    <m/>
    <n v="14539"/>
    <m/>
    <m/>
    <m/>
  </r>
  <r>
    <x v="432"/>
    <x v="6"/>
    <s v="페이스북/인스타그램"/>
    <x v="13"/>
    <x v="0"/>
    <x v="0"/>
    <m/>
    <m/>
    <n v="20426"/>
    <m/>
    <m/>
    <m/>
  </r>
  <r>
    <x v="430"/>
    <x v="2"/>
    <s v="네이버 브랜드검색"/>
    <x v="0"/>
    <x v="0"/>
    <x v="0"/>
    <m/>
    <m/>
    <n v="50000"/>
    <m/>
    <m/>
    <m/>
  </r>
  <r>
    <x v="431"/>
    <x v="5"/>
    <s v="네이버 브랜드검색"/>
    <x v="0"/>
    <x v="0"/>
    <x v="0"/>
    <m/>
    <m/>
    <n v="50000"/>
    <m/>
    <m/>
    <m/>
  </r>
  <r>
    <x v="432"/>
    <x v="6"/>
    <s v="네이버 브랜드검색"/>
    <x v="0"/>
    <x v="0"/>
    <x v="0"/>
    <m/>
    <m/>
    <n v="50000"/>
    <m/>
    <m/>
    <m/>
  </r>
  <r>
    <x v="430"/>
    <x v="2"/>
    <s v="카카오광고"/>
    <x v="0"/>
    <x v="0"/>
    <x v="0"/>
    <m/>
    <m/>
    <n v="19240"/>
    <m/>
    <m/>
    <m/>
  </r>
  <r>
    <x v="431"/>
    <x v="5"/>
    <s v="카카오광고"/>
    <x v="0"/>
    <x v="0"/>
    <x v="0"/>
    <m/>
    <m/>
    <n v="18450"/>
    <m/>
    <m/>
    <m/>
  </r>
  <r>
    <x v="432"/>
    <x v="6"/>
    <s v="카카오광고"/>
    <x v="0"/>
    <x v="0"/>
    <x v="0"/>
    <m/>
    <m/>
    <n v="20100"/>
    <m/>
    <m/>
    <m/>
  </r>
  <r>
    <x v="430"/>
    <x v="2"/>
    <s v="유튜브 디스커버리"/>
    <x v="0"/>
    <x v="0"/>
    <x v="0"/>
    <m/>
    <m/>
    <n v="405589"/>
    <m/>
    <m/>
    <m/>
  </r>
  <r>
    <x v="431"/>
    <x v="5"/>
    <s v="유튜브 디스커버리"/>
    <x v="0"/>
    <x v="0"/>
    <x v="0"/>
    <m/>
    <m/>
    <n v="50220"/>
    <m/>
    <m/>
    <m/>
  </r>
  <r>
    <x v="432"/>
    <x v="6"/>
    <s v="유튜브 디스커버리"/>
    <x v="0"/>
    <x v="0"/>
    <x v="0"/>
    <m/>
    <m/>
    <n v="915343"/>
    <m/>
    <m/>
    <m/>
  </r>
  <r>
    <x v="430"/>
    <x v="2"/>
    <s v="네이버 쇼핑검색"/>
    <x v="10"/>
    <x v="0"/>
    <x v="0"/>
    <m/>
    <m/>
    <n v="55519.999999999993"/>
    <m/>
    <m/>
    <m/>
  </r>
  <r>
    <x v="431"/>
    <x v="5"/>
    <s v="네이버 쇼핑검색"/>
    <x v="10"/>
    <x v="0"/>
    <x v="0"/>
    <m/>
    <m/>
    <n v="45859.999999999993"/>
    <m/>
    <m/>
    <m/>
  </r>
  <r>
    <x v="432"/>
    <x v="6"/>
    <s v="네이버 쇼핑검색"/>
    <x v="10"/>
    <x v="0"/>
    <x v="0"/>
    <m/>
    <m/>
    <n v="54209.999999999993"/>
    <m/>
    <m/>
    <m/>
  </r>
  <r>
    <x v="430"/>
    <x v="2"/>
    <s v="네이버 GFA"/>
    <x v="0"/>
    <x v="0"/>
    <x v="0"/>
    <m/>
    <m/>
    <n v="103876.36363636363"/>
    <m/>
    <m/>
    <m/>
  </r>
  <r>
    <x v="431"/>
    <x v="5"/>
    <s v="네이버 GFA"/>
    <x v="0"/>
    <x v="0"/>
    <x v="0"/>
    <m/>
    <m/>
    <n v="51640.909090909088"/>
    <m/>
    <m/>
    <m/>
  </r>
  <r>
    <x v="432"/>
    <x v="6"/>
    <s v="네이버 GFA"/>
    <x v="0"/>
    <x v="0"/>
    <x v="0"/>
    <m/>
    <m/>
    <n v="86579.090909090912"/>
    <m/>
    <m/>
    <m/>
  </r>
  <r>
    <x v="430"/>
    <x v="2"/>
    <s v="네이버 GFA"/>
    <x v="7"/>
    <x v="0"/>
    <x v="0"/>
    <m/>
    <m/>
    <n v="992682.72727272718"/>
    <m/>
    <m/>
    <m/>
  </r>
  <r>
    <x v="431"/>
    <x v="5"/>
    <s v="네이버 GFA"/>
    <x v="7"/>
    <x v="0"/>
    <x v="0"/>
    <m/>
    <m/>
    <n v="1008999.9999999999"/>
    <m/>
    <m/>
    <m/>
  </r>
  <r>
    <x v="432"/>
    <x v="6"/>
    <s v="네이버 GFA"/>
    <x v="7"/>
    <x v="0"/>
    <x v="0"/>
    <m/>
    <m/>
    <n v="1401953.6363636362"/>
    <m/>
    <m/>
    <m/>
  </r>
  <r>
    <x v="433"/>
    <x v="3"/>
    <s v="페이스북/인스타그램"/>
    <x v="7"/>
    <x v="0"/>
    <x v="0"/>
    <m/>
    <m/>
    <n v="2073295"/>
    <m/>
    <m/>
    <m/>
  </r>
  <r>
    <x v="433"/>
    <x v="3"/>
    <s v="페이스북/인스타그램"/>
    <x v="0"/>
    <x v="0"/>
    <x v="0"/>
    <m/>
    <m/>
    <n v="594494"/>
    <m/>
    <m/>
    <m/>
  </r>
  <r>
    <x v="433"/>
    <x v="3"/>
    <s v="페이스북/인스타그램"/>
    <x v="13"/>
    <x v="0"/>
    <x v="0"/>
    <m/>
    <m/>
    <n v="27255"/>
    <m/>
    <m/>
    <m/>
  </r>
  <r>
    <x v="433"/>
    <x v="3"/>
    <s v="네이버 브랜드검색"/>
    <x v="0"/>
    <x v="0"/>
    <x v="0"/>
    <m/>
    <m/>
    <n v="50000"/>
    <m/>
    <m/>
    <m/>
  </r>
  <r>
    <x v="433"/>
    <x v="3"/>
    <s v="카카오광고"/>
    <x v="0"/>
    <x v="0"/>
    <x v="0"/>
    <m/>
    <m/>
    <n v="19630"/>
    <m/>
    <m/>
    <m/>
  </r>
  <r>
    <x v="433"/>
    <x v="3"/>
    <s v="카카오광고"/>
    <x v="14"/>
    <x v="0"/>
    <x v="0"/>
    <m/>
    <m/>
    <n v="393224.99999999994"/>
    <m/>
    <m/>
    <m/>
  </r>
  <r>
    <x v="433"/>
    <x v="3"/>
    <s v="유튜브 디스커버리"/>
    <x v="0"/>
    <x v="0"/>
    <x v="0"/>
    <m/>
    <m/>
    <n v="789084"/>
    <m/>
    <m/>
    <m/>
  </r>
  <r>
    <x v="433"/>
    <x v="3"/>
    <s v="네이버 쇼핑검색"/>
    <x v="10"/>
    <x v="0"/>
    <x v="0"/>
    <m/>
    <m/>
    <n v="70980"/>
    <m/>
    <m/>
    <m/>
  </r>
  <r>
    <x v="433"/>
    <x v="3"/>
    <s v="네이버 GFA"/>
    <x v="0"/>
    <x v="0"/>
    <x v="0"/>
    <m/>
    <m/>
    <n v="88787.272727272721"/>
    <m/>
    <m/>
    <m/>
  </r>
  <r>
    <x v="433"/>
    <x v="3"/>
    <s v="네이버 GFA"/>
    <x v="7"/>
    <x v="0"/>
    <x v="0"/>
    <m/>
    <m/>
    <n v="1362062.7272727271"/>
    <m/>
    <m/>
    <m/>
  </r>
  <r>
    <x v="434"/>
    <x v="4"/>
    <s v="페이스북/인스타그램"/>
    <x v="7"/>
    <x v="0"/>
    <x v="0"/>
    <m/>
    <m/>
    <n v="1393656"/>
    <m/>
    <m/>
    <m/>
  </r>
  <r>
    <x v="434"/>
    <x v="4"/>
    <s v="페이스북/인스타그램"/>
    <x v="0"/>
    <x v="0"/>
    <x v="0"/>
    <m/>
    <m/>
    <n v="719581"/>
    <m/>
    <m/>
    <m/>
  </r>
  <r>
    <x v="434"/>
    <x v="4"/>
    <s v="페이스북/인스타그램"/>
    <x v="13"/>
    <x v="0"/>
    <x v="0"/>
    <m/>
    <m/>
    <n v="29973"/>
    <m/>
    <m/>
    <m/>
  </r>
  <r>
    <x v="434"/>
    <x v="4"/>
    <s v="네이버 브랜드검색"/>
    <x v="0"/>
    <x v="0"/>
    <x v="0"/>
    <m/>
    <m/>
    <n v="50000"/>
    <m/>
    <m/>
    <m/>
  </r>
  <r>
    <x v="434"/>
    <x v="4"/>
    <s v="카카오광고"/>
    <x v="0"/>
    <x v="0"/>
    <x v="0"/>
    <m/>
    <m/>
    <n v="19550"/>
    <m/>
    <m/>
    <m/>
  </r>
  <r>
    <x v="434"/>
    <x v="4"/>
    <s v="카카오광고"/>
    <x v="14"/>
    <x v="0"/>
    <x v="0"/>
    <m/>
    <m/>
    <n v="854.99999999999989"/>
    <m/>
    <m/>
    <m/>
  </r>
  <r>
    <x v="434"/>
    <x v="4"/>
    <s v="유튜브 디스커버리"/>
    <x v="0"/>
    <x v="0"/>
    <x v="0"/>
    <m/>
    <m/>
    <n v="770309"/>
    <m/>
    <m/>
    <m/>
  </r>
  <r>
    <x v="434"/>
    <x v="4"/>
    <s v="네이버 쇼핑검색"/>
    <x v="10"/>
    <x v="0"/>
    <x v="0"/>
    <m/>
    <m/>
    <n v="54049.999999999993"/>
    <m/>
    <m/>
    <m/>
  </r>
  <r>
    <x v="434"/>
    <x v="4"/>
    <s v="네이버 GFA"/>
    <x v="0"/>
    <x v="0"/>
    <x v="0"/>
    <m/>
    <m/>
    <n v="87133.636363636353"/>
    <m/>
    <m/>
    <m/>
  </r>
  <r>
    <x v="434"/>
    <x v="4"/>
    <s v="네이버 GFA"/>
    <x v="7"/>
    <x v="0"/>
    <x v="0"/>
    <m/>
    <m/>
    <n v="1236332.7272727271"/>
    <m/>
    <m/>
    <m/>
  </r>
  <r>
    <x v="435"/>
    <x v="1"/>
    <s v="페이스북/인스타그램"/>
    <x v="7"/>
    <x v="0"/>
    <x v="0"/>
    <m/>
    <m/>
    <n v="939509"/>
    <m/>
    <m/>
    <m/>
  </r>
  <r>
    <x v="435"/>
    <x v="1"/>
    <s v="페이스북/인스타그램"/>
    <x v="0"/>
    <x v="0"/>
    <x v="0"/>
    <m/>
    <m/>
    <n v="1076522"/>
    <m/>
    <m/>
    <m/>
  </r>
  <r>
    <x v="435"/>
    <x v="1"/>
    <s v="페이스북/인스타그램"/>
    <x v="13"/>
    <x v="0"/>
    <x v="0"/>
    <m/>
    <m/>
    <n v="28707"/>
    <m/>
    <m/>
    <m/>
  </r>
  <r>
    <x v="435"/>
    <x v="1"/>
    <s v="네이버 브랜드검색"/>
    <x v="0"/>
    <x v="0"/>
    <x v="0"/>
    <m/>
    <m/>
    <n v="50000"/>
    <m/>
    <m/>
    <m/>
  </r>
  <r>
    <x v="435"/>
    <x v="1"/>
    <s v="카카오광고"/>
    <x v="0"/>
    <x v="0"/>
    <x v="0"/>
    <m/>
    <m/>
    <n v="19710"/>
    <m/>
    <m/>
    <m/>
  </r>
  <r>
    <x v="435"/>
    <x v="1"/>
    <s v="카카오광고"/>
    <x v="15"/>
    <x v="0"/>
    <x v="0"/>
    <m/>
    <m/>
    <n v="394994.99999999994"/>
    <m/>
    <m/>
    <m/>
  </r>
  <r>
    <x v="435"/>
    <x v="1"/>
    <s v="유튜브 디스커버리"/>
    <x v="0"/>
    <x v="0"/>
    <x v="0"/>
    <m/>
    <m/>
    <n v="787971"/>
    <m/>
    <m/>
    <m/>
  </r>
  <r>
    <x v="435"/>
    <x v="1"/>
    <s v="네이버 쇼핑검색"/>
    <x v="10"/>
    <x v="0"/>
    <x v="0"/>
    <m/>
    <m/>
    <n v="41990"/>
    <m/>
    <m/>
    <m/>
  </r>
  <r>
    <x v="435"/>
    <x v="1"/>
    <s v="네이버 GFA"/>
    <x v="0"/>
    <x v="0"/>
    <x v="0"/>
    <m/>
    <m/>
    <n v="89142.727272727265"/>
    <m/>
    <m/>
    <m/>
  </r>
  <r>
    <x v="435"/>
    <x v="1"/>
    <s v="네이버 GFA"/>
    <x v="7"/>
    <x v="0"/>
    <x v="0"/>
    <m/>
    <m/>
    <n v="1364131.8181818181"/>
    <m/>
    <m/>
    <m/>
  </r>
  <r>
    <x v="436"/>
    <x v="0"/>
    <s v="페이스북/인스타그램"/>
    <x v="7"/>
    <x v="0"/>
    <x v="0"/>
    <m/>
    <m/>
    <n v="805790"/>
    <m/>
    <m/>
    <m/>
  </r>
  <r>
    <x v="436"/>
    <x v="0"/>
    <s v="페이스북/인스타그램"/>
    <x v="0"/>
    <x v="0"/>
    <x v="0"/>
    <m/>
    <m/>
    <n v="1323945"/>
    <m/>
    <m/>
    <m/>
  </r>
  <r>
    <x v="436"/>
    <x v="0"/>
    <s v="페이스북/인스타그램"/>
    <x v="13"/>
    <x v="0"/>
    <x v="0"/>
    <m/>
    <m/>
    <n v="29653"/>
    <m/>
    <m/>
    <m/>
  </r>
  <r>
    <x v="436"/>
    <x v="0"/>
    <s v="네이버 브랜드검색"/>
    <x v="0"/>
    <x v="0"/>
    <x v="0"/>
    <m/>
    <m/>
    <n v="50000"/>
    <m/>
    <m/>
    <m/>
  </r>
  <r>
    <x v="436"/>
    <x v="0"/>
    <s v="카카오광고"/>
    <x v="0"/>
    <x v="0"/>
    <x v="0"/>
    <m/>
    <m/>
    <n v="22748"/>
    <m/>
    <m/>
    <m/>
  </r>
  <r>
    <x v="436"/>
    <x v="0"/>
    <s v="유튜브 디스커버리"/>
    <x v="0"/>
    <x v="0"/>
    <x v="0"/>
    <m/>
    <m/>
    <n v="617778"/>
    <m/>
    <m/>
    <m/>
  </r>
  <r>
    <x v="436"/>
    <x v="0"/>
    <s v="네이버 쇼핑검색"/>
    <x v="10"/>
    <x v="0"/>
    <x v="0"/>
    <m/>
    <m/>
    <n v="38010"/>
    <m/>
    <m/>
    <m/>
  </r>
  <r>
    <x v="436"/>
    <x v="0"/>
    <s v="네이버 GFA"/>
    <x v="0"/>
    <x v="0"/>
    <x v="0"/>
    <m/>
    <m/>
    <n v="81578.181818181809"/>
    <m/>
    <m/>
    <m/>
  </r>
  <r>
    <x v="436"/>
    <x v="0"/>
    <s v="네이버 GFA"/>
    <x v="7"/>
    <x v="0"/>
    <x v="0"/>
    <m/>
    <m/>
    <n v="1176778.1818181816"/>
    <m/>
    <m/>
    <m/>
  </r>
  <r>
    <x v="437"/>
    <x v="2"/>
    <s v="네이버 브랜드검색"/>
    <x v="0"/>
    <x v="0"/>
    <x v="0"/>
    <m/>
    <m/>
    <n v="50000"/>
    <m/>
    <m/>
    <m/>
  </r>
  <r>
    <x v="438"/>
    <x v="5"/>
    <s v="네이버 브랜드검색"/>
    <x v="0"/>
    <x v="0"/>
    <x v="0"/>
    <m/>
    <m/>
    <n v="50000"/>
    <m/>
    <m/>
    <m/>
  </r>
  <r>
    <x v="439"/>
    <x v="6"/>
    <s v="네이버 브랜드검색"/>
    <x v="0"/>
    <x v="0"/>
    <x v="0"/>
    <m/>
    <m/>
    <n v="50000"/>
    <m/>
    <m/>
    <m/>
  </r>
  <r>
    <x v="437"/>
    <x v="2"/>
    <s v="페이스북/인스타그램"/>
    <x v="13"/>
    <x v="0"/>
    <x v="0"/>
    <m/>
    <m/>
    <n v="29765"/>
    <m/>
    <m/>
    <m/>
  </r>
  <r>
    <x v="438"/>
    <x v="5"/>
    <s v="페이스북/인스타그램"/>
    <x v="13"/>
    <x v="0"/>
    <x v="0"/>
    <m/>
    <m/>
    <n v="32830"/>
    <m/>
    <m/>
    <m/>
  </r>
  <r>
    <x v="439"/>
    <x v="6"/>
    <s v="페이스북/인스타그램"/>
    <x v="13"/>
    <x v="0"/>
    <x v="0"/>
    <m/>
    <m/>
    <n v="29945"/>
    <m/>
    <m/>
    <m/>
  </r>
  <r>
    <x v="437"/>
    <x v="2"/>
    <s v="페이스북/인스타그램"/>
    <x v="0"/>
    <x v="0"/>
    <x v="0"/>
    <m/>
    <m/>
    <n v="1036025"/>
    <m/>
    <m/>
    <m/>
  </r>
  <r>
    <x v="438"/>
    <x v="5"/>
    <s v="페이스북/인스타그램"/>
    <x v="0"/>
    <x v="0"/>
    <x v="0"/>
    <m/>
    <m/>
    <n v="651098"/>
    <m/>
    <m/>
    <m/>
  </r>
  <r>
    <x v="439"/>
    <x v="6"/>
    <s v="페이스북/인스타그램"/>
    <x v="0"/>
    <x v="0"/>
    <x v="0"/>
    <m/>
    <m/>
    <n v="690242"/>
    <m/>
    <m/>
    <m/>
  </r>
  <r>
    <x v="437"/>
    <x v="2"/>
    <s v="페이스북/인스타그램"/>
    <x v="7"/>
    <x v="0"/>
    <x v="0"/>
    <m/>
    <m/>
    <n v="680743"/>
    <m/>
    <m/>
    <m/>
  </r>
  <r>
    <x v="438"/>
    <x v="5"/>
    <s v="페이스북/인스타그램"/>
    <x v="7"/>
    <x v="0"/>
    <x v="0"/>
    <m/>
    <m/>
    <n v="459554"/>
    <m/>
    <m/>
    <m/>
  </r>
  <r>
    <x v="439"/>
    <x v="6"/>
    <s v="페이스북/인스타그램"/>
    <x v="7"/>
    <x v="0"/>
    <x v="0"/>
    <m/>
    <m/>
    <n v="534059"/>
    <m/>
    <m/>
    <m/>
  </r>
  <r>
    <x v="437"/>
    <x v="2"/>
    <s v="카카오광고"/>
    <x v="0"/>
    <x v="0"/>
    <x v="0"/>
    <m/>
    <m/>
    <n v="20840"/>
    <m/>
    <m/>
    <m/>
  </r>
  <r>
    <x v="438"/>
    <x v="5"/>
    <s v="카카오광고"/>
    <x v="0"/>
    <x v="0"/>
    <x v="0"/>
    <m/>
    <m/>
    <n v="18830"/>
    <m/>
    <m/>
    <m/>
  </r>
  <r>
    <x v="439"/>
    <x v="6"/>
    <s v="카카오광고"/>
    <x v="0"/>
    <x v="0"/>
    <x v="0"/>
    <m/>
    <m/>
    <n v="18950"/>
    <m/>
    <m/>
    <m/>
  </r>
  <r>
    <x v="437"/>
    <x v="2"/>
    <s v="유튜브 디스커버리"/>
    <x v="0"/>
    <x v="0"/>
    <x v="0"/>
    <m/>
    <m/>
    <n v="182561"/>
    <m/>
    <m/>
    <m/>
  </r>
  <r>
    <x v="439"/>
    <x v="6"/>
    <s v="유튜브 디스커버리"/>
    <x v="0"/>
    <x v="0"/>
    <x v="0"/>
    <m/>
    <m/>
    <n v="1095387"/>
    <m/>
    <m/>
    <m/>
  </r>
  <r>
    <x v="437"/>
    <x v="2"/>
    <s v="네이버 쇼핑검색"/>
    <x v="10"/>
    <x v="0"/>
    <x v="0"/>
    <m/>
    <m/>
    <n v="43560"/>
    <m/>
    <m/>
    <m/>
  </r>
  <r>
    <x v="438"/>
    <x v="5"/>
    <s v="네이버 쇼핑검색"/>
    <x v="10"/>
    <x v="0"/>
    <x v="0"/>
    <m/>
    <m/>
    <n v="38790"/>
    <m/>
    <m/>
    <m/>
  </r>
  <r>
    <x v="439"/>
    <x v="6"/>
    <s v="네이버 쇼핑검색"/>
    <x v="10"/>
    <x v="0"/>
    <x v="0"/>
    <m/>
    <m/>
    <n v="48489.999999999993"/>
    <m/>
    <m/>
    <m/>
  </r>
  <r>
    <x v="437"/>
    <x v="2"/>
    <s v="네이버 GFA"/>
    <x v="0"/>
    <x v="0"/>
    <x v="0"/>
    <m/>
    <m/>
    <n v="108913.63636363635"/>
    <m/>
    <m/>
    <m/>
  </r>
  <r>
    <x v="438"/>
    <x v="5"/>
    <s v="네이버 GFA"/>
    <x v="0"/>
    <x v="0"/>
    <x v="0"/>
    <m/>
    <m/>
    <n v="115110.90909090909"/>
    <m/>
    <m/>
    <m/>
  </r>
  <r>
    <x v="439"/>
    <x v="6"/>
    <s v="네이버 GFA"/>
    <x v="0"/>
    <x v="0"/>
    <x v="0"/>
    <m/>
    <m/>
    <n v="115298.18181818181"/>
    <m/>
    <m/>
    <m/>
  </r>
  <r>
    <x v="437"/>
    <x v="2"/>
    <s v="네이버 GFA"/>
    <x v="7"/>
    <x v="0"/>
    <x v="0"/>
    <m/>
    <m/>
    <n v="738482.72727272718"/>
    <m/>
    <m/>
    <m/>
  </r>
  <r>
    <x v="438"/>
    <x v="5"/>
    <s v="네이버 GFA"/>
    <x v="7"/>
    <x v="0"/>
    <x v="0"/>
    <m/>
    <m/>
    <n v="402244.54545454541"/>
    <m/>
    <m/>
    <m/>
  </r>
  <r>
    <x v="439"/>
    <x v="6"/>
    <s v="네이버 GFA"/>
    <x v="7"/>
    <x v="0"/>
    <x v="0"/>
    <m/>
    <m/>
    <n v="456658.18181818177"/>
    <m/>
    <m/>
    <m/>
  </r>
  <r>
    <x v="440"/>
    <x v="3"/>
    <s v="네이버 브랜드검색"/>
    <x v="0"/>
    <x v="0"/>
    <x v="0"/>
    <m/>
    <m/>
    <n v="50000"/>
    <m/>
    <m/>
    <m/>
  </r>
  <r>
    <x v="440"/>
    <x v="3"/>
    <s v="페이스북/인스타그램"/>
    <x v="7"/>
    <x v="0"/>
    <x v="0"/>
    <m/>
    <m/>
    <n v="667461"/>
    <m/>
    <m/>
    <m/>
  </r>
  <r>
    <x v="440"/>
    <x v="3"/>
    <s v="페이스북/인스타그램"/>
    <x v="0"/>
    <x v="0"/>
    <x v="0"/>
    <m/>
    <m/>
    <n v="708904"/>
    <m/>
    <m/>
    <m/>
  </r>
  <r>
    <x v="440"/>
    <x v="3"/>
    <s v="페이스북/인스타그램"/>
    <x v="13"/>
    <x v="0"/>
    <x v="0"/>
    <m/>
    <m/>
    <n v="28398"/>
    <m/>
    <m/>
    <m/>
  </r>
  <r>
    <x v="440"/>
    <x v="3"/>
    <s v="유튜브 디스커버리"/>
    <x v="0"/>
    <x v="0"/>
    <x v="0"/>
    <m/>
    <m/>
    <n v="600833"/>
    <m/>
    <m/>
    <m/>
  </r>
  <r>
    <x v="440"/>
    <x v="3"/>
    <s v="네이버 쇼핑검색"/>
    <x v="10"/>
    <x v="0"/>
    <x v="0"/>
    <m/>
    <m/>
    <n v="45529.999999999993"/>
    <m/>
    <m/>
    <m/>
  </r>
  <r>
    <x v="440"/>
    <x v="3"/>
    <s v="카카오광고"/>
    <x v="0"/>
    <x v="0"/>
    <x v="0"/>
    <m/>
    <m/>
    <n v="19340"/>
    <m/>
    <m/>
    <m/>
  </r>
  <r>
    <x v="440"/>
    <x v="3"/>
    <s v="네이버 GFA"/>
    <x v="0"/>
    <x v="0"/>
    <x v="0"/>
    <m/>
    <m/>
    <n v="294351.81818181818"/>
    <m/>
    <m/>
    <m/>
  </r>
  <r>
    <x v="440"/>
    <x v="3"/>
    <s v="네이버 GFA"/>
    <x v="7"/>
    <x v="0"/>
    <x v="0"/>
    <m/>
    <m/>
    <n v="803529.99999999988"/>
    <m/>
    <m/>
    <m/>
  </r>
  <r>
    <x v="441"/>
    <x v="4"/>
    <s v="네이버 브랜드검색"/>
    <x v="0"/>
    <x v="0"/>
    <x v="0"/>
    <m/>
    <m/>
    <n v="50000"/>
    <m/>
    <m/>
    <m/>
  </r>
  <r>
    <x v="441"/>
    <x v="4"/>
    <s v="페이스북/인스타그램"/>
    <x v="7"/>
    <x v="0"/>
    <x v="0"/>
    <m/>
    <m/>
    <n v="617038"/>
    <m/>
    <m/>
    <m/>
  </r>
  <r>
    <x v="441"/>
    <x v="4"/>
    <s v="페이스북/인스타그램"/>
    <x v="0"/>
    <x v="0"/>
    <x v="0"/>
    <m/>
    <m/>
    <n v="697755"/>
    <m/>
    <m/>
    <m/>
  </r>
  <r>
    <x v="441"/>
    <x v="4"/>
    <s v="페이스북/인스타그램"/>
    <x v="13"/>
    <x v="0"/>
    <x v="0"/>
    <m/>
    <m/>
    <n v="28614"/>
    <m/>
    <m/>
    <m/>
  </r>
  <r>
    <x v="441"/>
    <x v="4"/>
    <s v="유튜브 디스커버리"/>
    <x v="0"/>
    <x v="0"/>
    <x v="0"/>
    <m/>
    <m/>
    <n v="511588"/>
    <m/>
    <m/>
    <m/>
  </r>
  <r>
    <x v="441"/>
    <x v="4"/>
    <s v="네이버 쇼핑검색"/>
    <x v="10"/>
    <x v="0"/>
    <x v="0"/>
    <m/>
    <m/>
    <n v="41870"/>
    <m/>
    <m/>
    <m/>
  </r>
  <r>
    <x v="441"/>
    <x v="4"/>
    <s v="카카오광고"/>
    <x v="0"/>
    <x v="0"/>
    <x v="0"/>
    <m/>
    <m/>
    <n v="19610"/>
    <m/>
    <m/>
    <m/>
  </r>
  <r>
    <x v="441"/>
    <x v="4"/>
    <s v="네이버 GFA"/>
    <x v="0"/>
    <x v="0"/>
    <x v="0"/>
    <m/>
    <m/>
    <n v="74514.545454545441"/>
    <m/>
    <m/>
    <m/>
  </r>
  <r>
    <x v="441"/>
    <x v="4"/>
    <s v="네이버 GFA"/>
    <x v="7"/>
    <x v="0"/>
    <x v="0"/>
    <m/>
    <m/>
    <n v="827286.36363636353"/>
    <m/>
    <m/>
    <m/>
  </r>
  <r>
    <x v="442"/>
    <x v="1"/>
    <s v="네이버 브랜드검색"/>
    <x v="0"/>
    <x v="0"/>
    <x v="0"/>
    <m/>
    <m/>
    <n v="50000"/>
    <m/>
    <m/>
    <m/>
  </r>
  <r>
    <x v="442"/>
    <x v="1"/>
    <s v="페이스북/인스타그램"/>
    <x v="7"/>
    <x v="0"/>
    <x v="0"/>
    <m/>
    <m/>
    <n v="351879"/>
    <m/>
    <m/>
    <m/>
  </r>
  <r>
    <x v="442"/>
    <x v="1"/>
    <s v="페이스북/인스타그램"/>
    <x v="0"/>
    <x v="0"/>
    <x v="0"/>
    <m/>
    <m/>
    <n v="531512"/>
    <m/>
    <m/>
    <m/>
  </r>
  <r>
    <x v="442"/>
    <x v="1"/>
    <s v="페이스북/인스타그램"/>
    <x v="13"/>
    <x v="0"/>
    <x v="0"/>
    <m/>
    <m/>
    <n v="29780"/>
    <m/>
    <m/>
    <m/>
  </r>
  <r>
    <x v="442"/>
    <x v="1"/>
    <s v="유튜브 디스커버리"/>
    <x v="0"/>
    <x v="0"/>
    <x v="0"/>
    <m/>
    <m/>
    <n v="473220"/>
    <m/>
    <m/>
    <m/>
  </r>
  <r>
    <x v="442"/>
    <x v="1"/>
    <s v="네이버 쇼핑검색"/>
    <x v="10"/>
    <x v="0"/>
    <x v="0"/>
    <m/>
    <m/>
    <n v="53639.999999999993"/>
    <m/>
    <m/>
    <m/>
  </r>
  <r>
    <x v="442"/>
    <x v="1"/>
    <s v="카카오광고"/>
    <x v="0"/>
    <x v="0"/>
    <x v="0"/>
    <m/>
    <m/>
    <n v="20650"/>
    <m/>
    <m/>
    <m/>
  </r>
  <r>
    <x v="442"/>
    <x v="1"/>
    <s v="네이버 GFA"/>
    <x v="0"/>
    <x v="0"/>
    <x v="0"/>
    <m/>
    <m/>
    <n v="80195.454545454544"/>
    <m/>
    <m/>
    <m/>
  </r>
  <r>
    <x v="442"/>
    <x v="1"/>
    <s v="네이버 GFA"/>
    <x v="7"/>
    <x v="0"/>
    <x v="0"/>
    <m/>
    <m/>
    <n v="1017833.6363636362"/>
    <m/>
    <m/>
    <m/>
  </r>
  <r>
    <x v="443"/>
    <x v="0"/>
    <s v="네이버 브랜드검색"/>
    <x v="0"/>
    <x v="0"/>
    <x v="0"/>
    <m/>
    <m/>
    <n v="50000"/>
    <m/>
    <m/>
    <m/>
  </r>
  <r>
    <x v="443"/>
    <x v="0"/>
    <s v="페이스북/인스타그램"/>
    <x v="7"/>
    <x v="0"/>
    <x v="0"/>
    <m/>
    <m/>
    <n v="532595"/>
    <m/>
    <m/>
    <m/>
  </r>
  <r>
    <x v="443"/>
    <x v="0"/>
    <s v="페이스북/인스타그램"/>
    <x v="13"/>
    <x v="0"/>
    <x v="0"/>
    <m/>
    <m/>
    <n v="29907"/>
    <m/>
    <m/>
    <m/>
  </r>
  <r>
    <x v="443"/>
    <x v="0"/>
    <s v="페이스북/인스타그램"/>
    <x v="0"/>
    <x v="0"/>
    <x v="0"/>
    <m/>
    <m/>
    <n v="403242"/>
    <m/>
    <m/>
    <m/>
  </r>
  <r>
    <x v="443"/>
    <x v="0"/>
    <s v="유튜브 디스커버리"/>
    <x v="0"/>
    <x v="0"/>
    <x v="0"/>
    <m/>
    <m/>
    <n v="393785"/>
    <m/>
    <m/>
    <m/>
  </r>
  <r>
    <x v="443"/>
    <x v="0"/>
    <s v="네이버 쇼핑검색"/>
    <x v="10"/>
    <x v="0"/>
    <x v="0"/>
    <m/>
    <m/>
    <n v="40238"/>
    <m/>
    <m/>
    <m/>
  </r>
  <r>
    <x v="443"/>
    <x v="0"/>
    <s v="카카오광고"/>
    <x v="0"/>
    <x v="0"/>
    <x v="0"/>
    <m/>
    <m/>
    <n v="20944"/>
    <m/>
    <m/>
    <m/>
  </r>
  <r>
    <x v="443"/>
    <x v="0"/>
    <s v="네이버 GFA"/>
    <x v="0"/>
    <x v="0"/>
    <x v="0"/>
    <m/>
    <m/>
    <n v="115568"/>
    <m/>
    <m/>
    <m/>
  </r>
  <r>
    <x v="443"/>
    <x v="0"/>
    <s v="네이버 GFA"/>
    <x v="7"/>
    <x v="0"/>
    <x v="0"/>
    <m/>
    <m/>
    <n v="1659017"/>
    <m/>
    <m/>
    <m/>
  </r>
  <r>
    <x v="444"/>
    <x v="2"/>
    <s v="네이버 브랜드검색"/>
    <x v="0"/>
    <x v="0"/>
    <x v="0"/>
    <m/>
    <m/>
    <n v="50000"/>
    <m/>
    <m/>
    <m/>
  </r>
  <r>
    <x v="445"/>
    <x v="5"/>
    <s v="네이버 브랜드검색"/>
    <x v="10"/>
    <x v="0"/>
    <x v="0"/>
    <m/>
    <m/>
    <n v="50000"/>
    <m/>
    <m/>
    <m/>
  </r>
  <r>
    <x v="446"/>
    <x v="6"/>
    <s v="네이버 브랜드검색"/>
    <x v="10"/>
    <x v="0"/>
    <x v="0"/>
    <m/>
    <m/>
    <n v="50000"/>
    <m/>
    <m/>
    <m/>
  </r>
  <r>
    <x v="444"/>
    <x v="2"/>
    <s v="페이스북/인스타그램"/>
    <x v="13"/>
    <x v="0"/>
    <x v="0"/>
    <m/>
    <m/>
    <n v="30117"/>
    <m/>
    <m/>
    <m/>
  </r>
  <r>
    <x v="445"/>
    <x v="5"/>
    <s v="페이스북/인스타그램"/>
    <x v="13"/>
    <x v="0"/>
    <x v="0"/>
    <m/>
    <m/>
    <n v="33190"/>
    <m/>
    <m/>
    <m/>
  </r>
  <r>
    <x v="446"/>
    <x v="6"/>
    <s v="페이스북/인스타그램"/>
    <x v="13"/>
    <x v="0"/>
    <x v="0"/>
    <m/>
    <m/>
    <n v="29831"/>
    <m/>
    <m/>
    <m/>
  </r>
  <r>
    <x v="444"/>
    <x v="2"/>
    <s v="페이스북/인스타그램"/>
    <x v="0"/>
    <x v="0"/>
    <x v="0"/>
    <m/>
    <m/>
    <n v="476717"/>
    <m/>
    <m/>
    <m/>
  </r>
  <r>
    <x v="445"/>
    <x v="5"/>
    <s v="페이스북/인스타그램"/>
    <x v="0"/>
    <x v="0"/>
    <x v="0"/>
    <m/>
    <m/>
    <n v="273939"/>
    <m/>
    <m/>
    <m/>
  </r>
  <r>
    <x v="446"/>
    <x v="6"/>
    <s v="페이스북/인스타그램"/>
    <x v="0"/>
    <x v="0"/>
    <x v="0"/>
    <m/>
    <m/>
    <n v="441639"/>
    <m/>
    <m/>
    <m/>
  </r>
  <r>
    <x v="444"/>
    <x v="2"/>
    <s v="페이스북/인스타그램"/>
    <x v="7"/>
    <x v="0"/>
    <x v="0"/>
    <m/>
    <m/>
    <n v="520593"/>
    <m/>
    <m/>
    <m/>
  </r>
  <r>
    <x v="445"/>
    <x v="5"/>
    <s v="페이스북/인스타그램"/>
    <x v="7"/>
    <x v="0"/>
    <x v="0"/>
    <m/>
    <m/>
    <n v="264465"/>
    <m/>
    <m/>
    <m/>
  </r>
  <r>
    <x v="446"/>
    <x v="6"/>
    <s v="페이스북/인스타그램"/>
    <x v="7"/>
    <x v="0"/>
    <x v="0"/>
    <m/>
    <m/>
    <n v="390906"/>
    <m/>
    <m/>
    <m/>
  </r>
  <r>
    <x v="444"/>
    <x v="2"/>
    <s v="유튜브 디스커버리"/>
    <x v="0"/>
    <x v="0"/>
    <x v="0"/>
    <m/>
    <m/>
    <n v="983"/>
    <m/>
    <m/>
    <m/>
  </r>
  <r>
    <x v="444"/>
    <x v="2"/>
    <s v="유튜브 디스커버리"/>
    <x v="0"/>
    <x v="0"/>
    <x v="0"/>
    <m/>
    <m/>
    <n v="208744"/>
    <m/>
    <m/>
    <m/>
  </r>
  <r>
    <x v="446"/>
    <x v="6"/>
    <s v="유튜브 디스커버리"/>
    <x v="0"/>
    <x v="0"/>
    <x v="0"/>
    <m/>
    <m/>
    <n v="79344"/>
    <m/>
    <m/>
    <m/>
  </r>
  <r>
    <x v="446"/>
    <x v="6"/>
    <s v="유튜브 디스커버리"/>
    <x v="0"/>
    <x v="0"/>
    <x v="0"/>
    <m/>
    <m/>
    <n v="197720"/>
    <m/>
    <m/>
    <m/>
  </r>
  <r>
    <x v="446"/>
    <x v="6"/>
    <s v="유튜브 디스커버리"/>
    <x v="0"/>
    <x v="0"/>
    <x v="0"/>
    <m/>
    <m/>
    <n v="503223"/>
    <m/>
    <m/>
    <m/>
  </r>
  <r>
    <x v="444"/>
    <x v="2"/>
    <s v="네이버 쇼핑검색"/>
    <x v="10"/>
    <x v="0"/>
    <x v="0"/>
    <m/>
    <m/>
    <n v="55770"/>
    <m/>
    <m/>
    <m/>
  </r>
  <r>
    <x v="445"/>
    <x v="5"/>
    <s v="네이버 쇼핑검색"/>
    <x v="10"/>
    <x v="0"/>
    <x v="0"/>
    <m/>
    <m/>
    <n v="58058"/>
    <m/>
    <m/>
    <m/>
  </r>
  <r>
    <x v="446"/>
    <x v="6"/>
    <s v="네이버 쇼핑검색"/>
    <x v="10"/>
    <x v="0"/>
    <x v="0"/>
    <m/>
    <m/>
    <n v="77891"/>
    <m/>
    <m/>
    <m/>
  </r>
  <r>
    <x v="444"/>
    <x v="2"/>
    <s v="카카오광고"/>
    <x v="0"/>
    <x v="0"/>
    <x v="0"/>
    <m/>
    <m/>
    <n v="20933"/>
    <m/>
    <m/>
    <m/>
  </r>
  <r>
    <x v="445"/>
    <x v="5"/>
    <s v="카카오광고"/>
    <x v="0"/>
    <x v="0"/>
    <x v="0"/>
    <m/>
    <m/>
    <n v="21384"/>
    <m/>
    <m/>
    <m/>
  </r>
  <r>
    <x v="446"/>
    <x v="6"/>
    <s v="카카오광고"/>
    <x v="0"/>
    <x v="0"/>
    <x v="0"/>
    <m/>
    <m/>
    <n v="20339"/>
    <m/>
    <m/>
    <m/>
  </r>
  <r>
    <x v="444"/>
    <x v="2"/>
    <s v="네이버 GFA"/>
    <x v="0"/>
    <x v="0"/>
    <x v="0"/>
    <m/>
    <m/>
    <n v="109865"/>
    <m/>
    <m/>
    <m/>
  </r>
  <r>
    <x v="445"/>
    <x v="5"/>
    <s v="네이버 GFA"/>
    <x v="0"/>
    <x v="0"/>
    <x v="0"/>
    <m/>
    <m/>
    <n v="113894"/>
    <m/>
    <m/>
    <m/>
  </r>
  <r>
    <x v="446"/>
    <x v="6"/>
    <s v="네이버 GFA"/>
    <x v="0"/>
    <x v="0"/>
    <x v="0"/>
    <m/>
    <m/>
    <n v="310218"/>
    <m/>
    <m/>
    <m/>
  </r>
  <r>
    <x v="444"/>
    <x v="2"/>
    <s v="네이버 GFA"/>
    <x v="7"/>
    <x v="0"/>
    <x v="0"/>
    <m/>
    <m/>
    <n v="3345112"/>
    <m/>
    <m/>
    <m/>
  </r>
  <r>
    <x v="445"/>
    <x v="5"/>
    <s v="네이버 GFA"/>
    <x v="7"/>
    <x v="0"/>
    <x v="0"/>
    <m/>
    <m/>
    <n v="943232"/>
    <m/>
    <m/>
    <m/>
  </r>
  <r>
    <x v="446"/>
    <x v="6"/>
    <s v="네이버 GFA"/>
    <x v="7"/>
    <x v="0"/>
    <x v="0"/>
    <m/>
    <m/>
    <n v="1230760"/>
    <m/>
    <m/>
    <m/>
  </r>
  <r>
    <x v="447"/>
    <x v="3"/>
    <s v="네이버 브랜드검색"/>
    <x v="0"/>
    <x v="0"/>
    <x v="0"/>
    <m/>
    <m/>
    <n v="50000"/>
    <m/>
    <m/>
    <m/>
  </r>
  <r>
    <x v="447"/>
    <x v="3"/>
    <s v="페이스북/인스타그램"/>
    <x v="7"/>
    <x v="0"/>
    <x v="0"/>
    <m/>
    <m/>
    <n v="556870"/>
    <m/>
    <m/>
    <m/>
  </r>
  <r>
    <x v="447"/>
    <x v="3"/>
    <s v="페이스북/인스타그램"/>
    <x v="13"/>
    <x v="0"/>
    <x v="0"/>
    <m/>
    <m/>
    <n v="28288"/>
    <m/>
    <m/>
    <m/>
  </r>
  <r>
    <x v="447"/>
    <x v="3"/>
    <s v="페이스북/인스타그램"/>
    <x v="0"/>
    <x v="0"/>
    <x v="0"/>
    <m/>
    <m/>
    <n v="502275"/>
    <m/>
    <m/>
    <m/>
  </r>
  <r>
    <x v="447"/>
    <x v="3"/>
    <s v="유튜브 디스커버리"/>
    <x v="10"/>
    <x v="0"/>
    <x v="0"/>
    <m/>
    <m/>
    <n v="15894"/>
    <m/>
    <m/>
    <m/>
  </r>
  <r>
    <x v="447"/>
    <x v="3"/>
    <s v="유튜브 디스커버리"/>
    <x v="10"/>
    <x v="0"/>
    <x v="0"/>
    <m/>
    <m/>
    <n v="236787"/>
    <m/>
    <m/>
    <m/>
  </r>
  <r>
    <x v="447"/>
    <x v="3"/>
    <s v="유튜브 디스커버리"/>
    <x v="10"/>
    <x v="0"/>
    <x v="0"/>
    <m/>
    <m/>
    <n v="376148"/>
    <m/>
    <m/>
    <m/>
  </r>
  <r>
    <x v="447"/>
    <x v="3"/>
    <s v="네이버 쇼핑검색"/>
    <x v="10"/>
    <x v="0"/>
    <x v="0"/>
    <m/>
    <m/>
    <n v="79086.363636363632"/>
    <m/>
    <m/>
    <m/>
  </r>
  <r>
    <x v="447"/>
    <x v="3"/>
    <s v="카카오광고"/>
    <x v="0"/>
    <x v="0"/>
    <x v="0"/>
    <m/>
    <m/>
    <n v="21010"/>
    <m/>
    <m/>
    <m/>
  </r>
  <r>
    <x v="447"/>
    <x v="3"/>
    <s v="네이버 GFA"/>
    <x v="0"/>
    <x v="0"/>
    <x v="0"/>
    <m/>
    <m/>
    <n v="295571.81818181818"/>
    <m/>
    <m/>
    <m/>
  </r>
  <r>
    <x v="447"/>
    <x v="3"/>
    <s v="네이버 GFA"/>
    <x v="7"/>
    <x v="0"/>
    <x v="0"/>
    <m/>
    <m/>
    <n v="2491376.3636363633"/>
    <m/>
    <m/>
    <m/>
  </r>
  <r>
    <x v="448"/>
    <x v="4"/>
    <s v="네이버 브랜드검색"/>
    <x v="0"/>
    <x v="0"/>
    <x v="0"/>
    <m/>
    <m/>
    <n v="50000"/>
    <m/>
    <m/>
    <m/>
  </r>
  <r>
    <x v="448"/>
    <x v="4"/>
    <s v="페이스북/인스타그램"/>
    <x v="0"/>
    <x v="0"/>
    <x v="0"/>
    <m/>
    <m/>
    <n v="508977"/>
    <m/>
    <m/>
    <m/>
  </r>
  <r>
    <x v="448"/>
    <x v="4"/>
    <s v="페이스북/인스타그램"/>
    <x v="13"/>
    <x v="0"/>
    <x v="0"/>
    <m/>
    <m/>
    <n v="30422"/>
    <m/>
    <m/>
    <m/>
  </r>
  <r>
    <x v="448"/>
    <x v="4"/>
    <s v="페이스북/인스타그램"/>
    <x v="7"/>
    <x v="0"/>
    <x v="0"/>
    <m/>
    <m/>
    <n v="658660"/>
    <m/>
    <m/>
    <m/>
  </r>
  <r>
    <x v="448"/>
    <x v="4"/>
    <s v="유튜브 디스커버리"/>
    <x v="0"/>
    <x v="0"/>
    <x v="0"/>
    <m/>
    <m/>
    <n v="215606"/>
    <m/>
    <m/>
    <m/>
  </r>
  <r>
    <x v="448"/>
    <x v="4"/>
    <s v="유튜브 디스커버리"/>
    <x v="0"/>
    <x v="0"/>
    <x v="0"/>
    <m/>
    <m/>
    <n v="351084"/>
    <m/>
    <m/>
    <m/>
  </r>
  <r>
    <x v="448"/>
    <x v="4"/>
    <s v="유튜브 디스커버리"/>
    <x v="0"/>
    <x v="0"/>
    <x v="0"/>
    <m/>
    <m/>
    <n v="49021"/>
    <m/>
    <m/>
    <m/>
  </r>
  <r>
    <x v="448"/>
    <x v="4"/>
    <s v="네이버 쇼핑검색"/>
    <x v="10"/>
    <x v="0"/>
    <x v="0"/>
    <m/>
    <m/>
    <n v="73200"/>
    <m/>
    <m/>
    <m/>
  </r>
  <r>
    <x v="448"/>
    <x v="4"/>
    <s v="네이버 쇼핑검색"/>
    <x v="10"/>
    <x v="0"/>
    <x v="0"/>
    <m/>
    <m/>
    <n v="7059.9999999999991"/>
    <m/>
    <m/>
    <m/>
  </r>
  <r>
    <x v="448"/>
    <x v="4"/>
    <s v="카카오광고"/>
    <x v="0"/>
    <x v="0"/>
    <x v="0"/>
    <m/>
    <m/>
    <n v="21280"/>
    <m/>
    <m/>
    <m/>
  </r>
  <r>
    <x v="448"/>
    <x v="4"/>
    <s v="네이버 GFA"/>
    <x v="0"/>
    <x v="0"/>
    <x v="0"/>
    <m/>
    <m/>
    <n v="0"/>
    <m/>
    <m/>
    <m/>
  </r>
  <r>
    <x v="448"/>
    <x v="4"/>
    <s v="네이버 GFA"/>
    <x v="7"/>
    <x v="0"/>
    <x v="0"/>
    <m/>
    <m/>
    <n v="4854766.3636363633"/>
    <m/>
    <m/>
    <m/>
  </r>
  <r>
    <x v="448"/>
    <x v="4"/>
    <s v="네이버 GFA"/>
    <x v="0"/>
    <x v="0"/>
    <x v="0"/>
    <m/>
    <m/>
    <n v="5917.272727272727"/>
    <m/>
    <m/>
    <m/>
  </r>
  <r>
    <x v="449"/>
    <x v="1"/>
    <s v="네이버 브랜드검색"/>
    <x v="0"/>
    <x v="0"/>
    <x v="0"/>
    <m/>
    <m/>
    <n v="50000"/>
    <m/>
    <m/>
    <m/>
  </r>
  <r>
    <x v="449"/>
    <x v="1"/>
    <s v="네이버 쇼핑검색"/>
    <x v="10"/>
    <x v="0"/>
    <x v="0"/>
    <m/>
    <m/>
    <n v="70540"/>
    <m/>
    <m/>
    <m/>
  </r>
  <r>
    <x v="449"/>
    <x v="1"/>
    <s v="네이버 쇼핑검색"/>
    <x v="10"/>
    <x v="0"/>
    <x v="0"/>
    <m/>
    <m/>
    <n v="5150"/>
    <m/>
    <m/>
    <m/>
  </r>
  <r>
    <x v="449"/>
    <x v="1"/>
    <s v="페이스북/인스타그램"/>
    <x v="0"/>
    <x v="0"/>
    <x v="0"/>
    <m/>
    <m/>
    <n v="108674"/>
    <m/>
    <m/>
    <m/>
  </r>
  <r>
    <x v="449"/>
    <x v="1"/>
    <s v="페이스북/인스타그램"/>
    <x v="0"/>
    <x v="0"/>
    <x v="0"/>
    <m/>
    <m/>
    <n v="731063"/>
    <m/>
    <m/>
    <m/>
  </r>
  <r>
    <x v="449"/>
    <x v="1"/>
    <s v="페이스북/인스타그램"/>
    <x v="13"/>
    <x v="0"/>
    <x v="0"/>
    <m/>
    <m/>
    <n v="30380"/>
    <m/>
    <m/>
    <m/>
  </r>
  <r>
    <x v="449"/>
    <x v="1"/>
    <s v="페이스북/인스타그램"/>
    <x v="7"/>
    <x v="0"/>
    <x v="0"/>
    <m/>
    <m/>
    <n v="861599"/>
    <m/>
    <m/>
    <m/>
  </r>
  <r>
    <x v="449"/>
    <x v="1"/>
    <s v="유튜브 디스커버리"/>
    <x v="0"/>
    <x v="0"/>
    <x v="0"/>
    <m/>
    <m/>
    <n v="25939"/>
    <m/>
    <m/>
    <m/>
  </r>
  <r>
    <x v="449"/>
    <x v="1"/>
    <s v="유튜브 디스커버리"/>
    <x v="0"/>
    <x v="0"/>
    <x v="0"/>
    <m/>
    <m/>
    <n v="322010"/>
    <m/>
    <m/>
    <m/>
  </r>
  <r>
    <x v="449"/>
    <x v="1"/>
    <s v="유튜브 디스커버리"/>
    <x v="0"/>
    <x v="0"/>
    <x v="0"/>
    <m/>
    <m/>
    <n v="203542"/>
    <m/>
    <m/>
    <m/>
  </r>
  <r>
    <x v="449"/>
    <x v="1"/>
    <s v="카카오광고"/>
    <x v="0"/>
    <x v="0"/>
    <x v="0"/>
    <m/>
    <m/>
    <n v="19110"/>
    <m/>
    <m/>
    <m/>
  </r>
  <r>
    <x v="449"/>
    <x v="1"/>
    <s v="네이버 GFA"/>
    <x v="0"/>
    <x v="0"/>
    <x v="0"/>
    <m/>
    <m/>
    <n v="40205.454545454544"/>
    <m/>
    <m/>
    <m/>
  </r>
  <r>
    <x v="449"/>
    <x v="1"/>
    <s v="네이버 GFA"/>
    <x v="7"/>
    <x v="0"/>
    <x v="0"/>
    <m/>
    <m/>
    <n v="8848441.8181818184"/>
    <m/>
    <m/>
    <m/>
  </r>
  <r>
    <x v="449"/>
    <x v="1"/>
    <s v="네이버 GFA"/>
    <x v="0"/>
    <x v="0"/>
    <x v="0"/>
    <m/>
    <m/>
    <n v="129368.18181818181"/>
    <m/>
    <m/>
    <m/>
  </r>
  <r>
    <x v="450"/>
    <x v="0"/>
    <s v="네이버 브랜드검색"/>
    <x v="0"/>
    <x v="0"/>
    <x v="0"/>
    <m/>
    <m/>
    <n v="50000"/>
    <m/>
    <m/>
    <m/>
  </r>
  <r>
    <x v="451"/>
    <x v="2"/>
    <s v="네이버 브랜드검색"/>
    <x v="0"/>
    <x v="0"/>
    <x v="0"/>
    <m/>
    <m/>
    <n v="50000"/>
    <m/>
    <m/>
    <m/>
  </r>
  <r>
    <x v="452"/>
    <x v="5"/>
    <s v="네이버 브랜드검색"/>
    <x v="0"/>
    <x v="0"/>
    <x v="0"/>
    <m/>
    <m/>
    <n v="50000"/>
    <m/>
    <m/>
    <m/>
  </r>
  <r>
    <x v="453"/>
    <x v="6"/>
    <s v="네이버 브랜드검색"/>
    <x v="0"/>
    <x v="0"/>
    <x v="0"/>
    <m/>
    <m/>
    <n v="50000"/>
    <m/>
    <m/>
    <m/>
  </r>
  <r>
    <x v="450"/>
    <x v="0"/>
    <s v="페이스북/인스타그램"/>
    <x v="7"/>
    <x v="0"/>
    <x v="0"/>
    <m/>
    <m/>
    <n v="583197"/>
    <m/>
    <m/>
    <m/>
  </r>
  <r>
    <x v="450"/>
    <x v="0"/>
    <s v="페이스북/인스타그램"/>
    <x v="13"/>
    <x v="0"/>
    <x v="0"/>
    <m/>
    <m/>
    <n v="25495"/>
    <m/>
    <m/>
    <m/>
  </r>
  <r>
    <x v="450"/>
    <x v="0"/>
    <s v="페이스북/인스타그램"/>
    <x v="0"/>
    <x v="0"/>
    <x v="0"/>
    <m/>
    <m/>
    <n v="582971"/>
    <m/>
    <m/>
    <m/>
  </r>
  <r>
    <x v="451"/>
    <x v="2"/>
    <s v="페이스북/인스타그램"/>
    <x v="7"/>
    <x v="0"/>
    <x v="0"/>
    <m/>
    <m/>
    <n v="312632"/>
    <m/>
    <m/>
    <m/>
  </r>
  <r>
    <x v="451"/>
    <x v="2"/>
    <s v="페이스북/인스타그램"/>
    <x v="13"/>
    <x v="0"/>
    <x v="0"/>
    <m/>
    <m/>
    <n v="14749"/>
    <m/>
    <m/>
    <m/>
  </r>
  <r>
    <x v="451"/>
    <x v="2"/>
    <s v="페이스북/인스타그램"/>
    <x v="0"/>
    <x v="0"/>
    <x v="0"/>
    <m/>
    <m/>
    <n v="395548"/>
    <m/>
    <m/>
    <m/>
  </r>
  <r>
    <x v="452"/>
    <x v="5"/>
    <s v="페이스북/인스타그램"/>
    <x v="7"/>
    <x v="0"/>
    <x v="0"/>
    <m/>
    <m/>
    <n v="269521"/>
    <m/>
    <m/>
    <m/>
  </r>
  <r>
    <x v="452"/>
    <x v="5"/>
    <s v="페이스북/인스타그램"/>
    <x v="13"/>
    <x v="0"/>
    <x v="0"/>
    <m/>
    <m/>
    <n v="14716"/>
    <m/>
    <m/>
    <m/>
  </r>
  <r>
    <x v="452"/>
    <x v="5"/>
    <s v="페이스북/인스타그램"/>
    <x v="0"/>
    <x v="0"/>
    <x v="0"/>
    <m/>
    <m/>
    <n v="303250"/>
    <m/>
    <m/>
    <m/>
  </r>
  <r>
    <x v="453"/>
    <x v="6"/>
    <s v="페이스북/인스타그램"/>
    <x v="7"/>
    <x v="0"/>
    <x v="0"/>
    <m/>
    <m/>
    <n v="363467"/>
    <m/>
    <m/>
    <m/>
  </r>
  <r>
    <x v="453"/>
    <x v="6"/>
    <s v="페이스북/인스타그램"/>
    <x v="13"/>
    <x v="0"/>
    <x v="0"/>
    <m/>
    <m/>
    <n v="18686"/>
    <m/>
    <m/>
    <m/>
  </r>
  <r>
    <x v="453"/>
    <x v="6"/>
    <s v="페이스북/인스타그램"/>
    <x v="0"/>
    <x v="0"/>
    <x v="0"/>
    <m/>
    <m/>
    <n v="394478"/>
    <m/>
    <m/>
    <m/>
  </r>
  <r>
    <x v="450"/>
    <x v="0"/>
    <s v="유튜브 디스커버리"/>
    <x v="0"/>
    <x v="0"/>
    <x v="0"/>
    <m/>
    <m/>
    <n v="534676"/>
    <m/>
    <m/>
    <m/>
  </r>
  <r>
    <x v="451"/>
    <x v="2"/>
    <s v="유튜브 디스커버리"/>
    <x v="0"/>
    <x v="0"/>
    <x v="0"/>
    <m/>
    <m/>
    <n v="182373"/>
    <m/>
    <m/>
    <m/>
  </r>
  <r>
    <x v="452"/>
    <x v="5"/>
    <s v="유튜브 디스커버리"/>
    <x v="0"/>
    <x v="0"/>
    <x v="0"/>
    <m/>
    <m/>
    <n v="0"/>
    <m/>
    <m/>
    <m/>
  </r>
  <r>
    <x v="453"/>
    <x v="6"/>
    <s v="유튜브 디스커버리"/>
    <x v="0"/>
    <x v="0"/>
    <x v="0"/>
    <m/>
    <m/>
    <n v="1076361"/>
    <m/>
    <m/>
    <m/>
  </r>
  <r>
    <x v="450"/>
    <x v="0"/>
    <s v="네이버 쇼핑검색"/>
    <x v="10"/>
    <x v="0"/>
    <x v="0"/>
    <m/>
    <m/>
    <n v="55719.999999999993"/>
    <m/>
    <m/>
    <m/>
  </r>
  <r>
    <x v="451"/>
    <x v="2"/>
    <s v="네이버 쇼핑검색"/>
    <x v="10"/>
    <x v="0"/>
    <x v="0"/>
    <m/>
    <m/>
    <n v="79070"/>
    <m/>
    <m/>
    <m/>
  </r>
  <r>
    <x v="452"/>
    <x v="5"/>
    <s v="네이버 쇼핑검색"/>
    <x v="10"/>
    <x v="0"/>
    <x v="0"/>
    <m/>
    <m/>
    <n v="85560"/>
    <m/>
    <m/>
    <m/>
  </r>
  <r>
    <x v="453"/>
    <x v="6"/>
    <s v="네이버 쇼핑검색"/>
    <x v="10"/>
    <x v="0"/>
    <x v="0"/>
    <m/>
    <m/>
    <n v="104539.99999999999"/>
    <m/>
    <m/>
    <m/>
  </r>
  <r>
    <x v="450"/>
    <x v="0"/>
    <s v="네이버 쇼핑검색"/>
    <x v="10"/>
    <x v="0"/>
    <x v="0"/>
    <m/>
    <m/>
    <n v="2490"/>
    <m/>
    <m/>
    <m/>
  </r>
  <r>
    <x v="451"/>
    <x v="2"/>
    <s v="네이버 쇼핑검색"/>
    <x v="10"/>
    <x v="0"/>
    <x v="0"/>
    <m/>
    <m/>
    <n v="1080"/>
    <m/>
    <m/>
    <m/>
  </r>
  <r>
    <x v="452"/>
    <x v="5"/>
    <s v="네이버 쇼핑검색"/>
    <x v="10"/>
    <x v="0"/>
    <x v="0"/>
    <m/>
    <m/>
    <n v="2999.9999999999995"/>
    <m/>
    <m/>
    <m/>
  </r>
  <r>
    <x v="453"/>
    <x v="6"/>
    <s v="네이버 쇼핑검색"/>
    <x v="10"/>
    <x v="0"/>
    <x v="0"/>
    <m/>
    <m/>
    <n v="2160"/>
    <m/>
    <m/>
    <m/>
  </r>
  <r>
    <x v="450"/>
    <x v="0"/>
    <s v="카카오광고"/>
    <x v="0"/>
    <x v="0"/>
    <x v="0"/>
    <m/>
    <m/>
    <n v="74730"/>
    <m/>
    <m/>
    <m/>
  </r>
  <r>
    <x v="451"/>
    <x v="2"/>
    <s v="카카오광고"/>
    <x v="0"/>
    <x v="0"/>
    <x v="0"/>
    <m/>
    <m/>
    <n v="274320"/>
    <m/>
    <m/>
    <m/>
  </r>
  <r>
    <x v="452"/>
    <x v="5"/>
    <s v="카카오광고"/>
    <x v="0"/>
    <x v="0"/>
    <x v="0"/>
    <m/>
    <m/>
    <n v="326510"/>
    <m/>
    <m/>
    <m/>
  </r>
  <r>
    <x v="453"/>
    <x v="6"/>
    <s v="카카오광고"/>
    <x v="0"/>
    <x v="0"/>
    <x v="0"/>
    <m/>
    <m/>
    <n v="340230"/>
    <m/>
    <m/>
    <m/>
  </r>
  <r>
    <x v="453"/>
    <x v="6"/>
    <s v="네이버 GFA"/>
    <x v="0"/>
    <x v="0"/>
    <x v="0"/>
    <m/>
    <m/>
    <n v="12705.454545454544"/>
    <m/>
    <m/>
    <m/>
  </r>
  <r>
    <x v="452"/>
    <x v="5"/>
    <s v="네이버 GFA"/>
    <x v="0"/>
    <x v="0"/>
    <x v="0"/>
    <m/>
    <m/>
    <n v="2502.7272727272725"/>
    <m/>
    <m/>
    <m/>
  </r>
  <r>
    <x v="451"/>
    <x v="2"/>
    <s v="네이버 GFA"/>
    <x v="0"/>
    <x v="0"/>
    <x v="0"/>
    <m/>
    <m/>
    <n v="7595.454545454545"/>
    <m/>
    <m/>
    <m/>
  </r>
  <r>
    <x v="450"/>
    <x v="0"/>
    <s v="네이버 GFA"/>
    <x v="0"/>
    <x v="0"/>
    <x v="0"/>
    <m/>
    <m/>
    <n v="17692.727272727272"/>
    <m/>
    <m/>
    <m/>
  </r>
  <r>
    <x v="453"/>
    <x v="6"/>
    <s v="네이버 GFA"/>
    <x v="7"/>
    <x v="0"/>
    <x v="0"/>
    <m/>
    <m/>
    <n v="5466429.0909090908"/>
    <m/>
    <m/>
    <m/>
  </r>
  <r>
    <x v="452"/>
    <x v="5"/>
    <s v="네이버 GFA"/>
    <x v="7"/>
    <x v="0"/>
    <x v="0"/>
    <m/>
    <m/>
    <n v="4972238.1818181816"/>
    <m/>
    <m/>
    <m/>
  </r>
  <r>
    <x v="451"/>
    <x v="2"/>
    <s v="네이버 GFA"/>
    <x v="7"/>
    <x v="0"/>
    <x v="0"/>
    <m/>
    <m/>
    <n v="7568151.8181818174"/>
    <m/>
    <m/>
    <m/>
  </r>
  <r>
    <x v="450"/>
    <x v="0"/>
    <s v="네이버 GFA"/>
    <x v="7"/>
    <x v="0"/>
    <x v="0"/>
    <m/>
    <m/>
    <n v="8243889.0909090899"/>
    <m/>
    <m/>
    <m/>
  </r>
  <r>
    <x v="453"/>
    <x v="6"/>
    <s v="네이버 GFA"/>
    <x v="0"/>
    <x v="0"/>
    <x v="0"/>
    <m/>
    <m/>
    <n v="1639073.6363636362"/>
    <m/>
    <m/>
    <m/>
  </r>
  <r>
    <x v="452"/>
    <x v="5"/>
    <s v="네이버 GFA"/>
    <x v="0"/>
    <x v="0"/>
    <x v="0"/>
    <m/>
    <m/>
    <n v="1447581.8181818181"/>
    <m/>
    <m/>
    <m/>
  </r>
  <r>
    <x v="451"/>
    <x v="2"/>
    <s v="네이버 GFA"/>
    <x v="0"/>
    <x v="0"/>
    <x v="0"/>
    <m/>
    <m/>
    <n v="3607028.1818181816"/>
    <m/>
    <m/>
    <m/>
  </r>
  <r>
    <x v="450"/>
    <x v="0"/>
    <s v="네이버 GFA"/>
    <x v="0"/>
    <x v="0"/>
    <x v="0"/>
    <m/>
    <m/>
    <n v="2169074.5454545454"/>
    <m/>
    <m/>
    <m/>
  </r>
  <r>
    <x v="454"/>
    <x v="3"/>
    <s v="페이스북/인스타그램"/>
    <x v="0"/>
    <x v="0"/>
    <x v="0"/>
    <m/>
    <m/>
    <n v="572374"/>
    <m/>
    <m/>
    <m/>
  </r>
  <r>
    <x v="454"/>
    <x v="3"/>
    <s v="페이스북/인스타그램"/>
    <x v="13"/>
    <x v="0"/>
    <x v="0"/>
    <m/>
    <m/>
    <n v="28557"/>
    <m/>
    <m/>
    <m/>
  </r>
  <r>
    <x v="454"/>
    <x v="3"/>
    <s v="페이스북/인스타그램"/>
    <x v="7"/>
    <x v="0"/>
    <x v="0"/>
    <m/>
    <m/>
    <n v="525216"/>
    <m/>
    <m/>
    <m/>
  </r>
  <r>
    <x v="454"/>
    <x v="3"/>
    <s v="네이버 쇼핑검색"/>
    <x v="10"/>
    <x v="0"/>
    <x v="0"/>
    <m/>
    <m/>
    <n v="99769.999999999985"/>
    <m/>
    <m/>
    <m/>
  </r>
  <r>
    <x v="454"/>
    <x v="3"/>
    <s v="네이버 쇼핑검색"/>
    <x v="10"/>
    <x v="0"/>
    <x v="0"/>
    <m/>
    <m/>
    <n v="2740"/>
    <m/>
    <m/>
    <m/>
  </r>
  <r>
    <x v="454"/>
    <x v="3"/>
    <s v="네이버 브랜드검색"/>
    <x v="0"/>
    <x v="0"/>
    <x v="0"/>
    <m/>
    <m/>
    <n v="50000"/>
    <m/>
    <m/>
    <m/>
  </r>
  <r>
    <x v="454"/>
    <x v="3"/>
    <s v="네이버 GFA"/>
    <x v="7"/>
    <x v="0"/>
    <x v="0"/>
    <m/>
    <m/>
    <n v="5898856.3636363633"/>
    <m/>
    <m/>
    <m/>
  </r>
  <r>
    <x v="454"/>
    <x v="3"/>
    <s v="네이버 GFA"/>
    <x v="0"/>
    <x v="0"/>
    <x v="0"/>
    <m/>
    <m/>
    <n v="1605961.8181818181"/>
    <m/>
    <m/>
    <m/>
  </r>
  <r>
    <x v="454"/>
    <x v="3"/>
    <s v="카카오광고"/>
    <x v="0"/>
    <x v="0"/>
    <x v="0"/>
    <m/>
    <m/>
    <n v="189329.99999999997"/>
    <m/>
    <m/>
    <m/>
  </r>
  <r>
    <x v="454"/>
    <x v="3"/>
    <s v="유튜브 디스커버리"/>
    <x v="0"/>
    <x v="0"/>
    <x v="0"/>
    <m/>
    <m/>
    <n v="1068230"/>
    <m/>
    <m/>
    <m/>
  </r>
  <r>
    <x v="455"/>
    <x v="4"/>
    <s v="페이스북/인스타그램"/>
    <x v="0"/>
    <x v="0"/>
    <x v="0"/>
    <m/>
    <m/>
    <n v="465502"/>
    <m/>
    <m/>
    <m/>
  </r>
  <r>
    <x v="455"/>
    <x v="4"/>
    <s v="페이스북/인스타그램"/>
    <x v="13"/>
    <x v="0"/>
    <x v="0"/>
    <m/>
    <m/>
    <n v="29242"/>
    <m/>
    <m/>
    <m/>
  </r>
  <r>
    <x v="455"/>
    <x v="4"/>
    <s v="페이스북/인스타그램"/>
    <x v="7"/>
    <x v="0"/>
    <x v="0"/>
    <m/>
    <m/>
    <n v="436261"/>
    <m/>
    <m/>
    <m/>
  </r>
  <r>
    <x v="455"/>
    <x v="4"/>
    <s v="네이버 쇼핑검색"/>
    <x v="10"/>
    <x v="0"/>
    <x v="0"/>
    <m/>
    <m/>
    <n v="72500"/>
    <m/>
    <m/>
    <m/>
  </r>
  <r>
    <x v="455"/>
    <x v="4"/>
    <s v="네이버 쇼핑검색"/>
    <x v="10"/>
    <x v="0"/>
    <x v="0"/>
    <m/>
    <m/>
    <n v="5110"/>
    <m/>
    <m/>
    <m/>
  </r>
  <r>
    <x v="455"/>
    <x v="4"/>
    <s v="네이버 GFA"/>
    <x v="7"/>
    <x v="0"/>
    <x v="0"/>
    <m/>
    <m/>
    <n v="7245109.0909090899"/>
    <m/>
    <m/>
    <m/>
  </r>
  <r>
    <x v="455"/>
    <x v="4"/>
    <s v="네이버 GFA"/>
    <x v="0"/>
    <x v="0"/>
    <x v="0"/>
    <m/>
    <m/>
    <n v="1028383.6363636362"/>
    <m/>
    <m/>
    <m/>
  </r>
  <r>
    <x v="455"/>
    <x v="4"/>
    <s v="카카오광고"/>
    <x v="0"/>
    <x v="0"/>
    <x v="0"/>
    <m/>
    <m/>
    <n v="154720"/>
    <m/>
    <m/>
    <m/>
  </r>
  <r>
    <x v="455"/>
    <x v="4"/>
    <s v="유튜브 디스커버리"/>
    <x v="0"/>
    <x v="0"/>
    <x v="0"/>
    <m/>
    <m/>
    <n v="583328"/>
    <m/>
    <m/>
    <m/>
  </r>
  <r>
    <x v="456"/>
    <x v="1"/>
    <s v="페이스북/인스타그램"/>
    <x v="0"/>
    <x v="0"/>
    <x v="0"/>
    <m/>
    <m/>
    <n v="396063"/>
    <m/>
    <m/>
    <m/>
  </r>
  <r>
    <x v="456"/>
    <x v="1"/>
    <s v="페이스북/인스타그램"/>
    <x v="13"/>
    <x v="0"/>
    <x v="0"/>
    <m/>
    <m/>
    <n v="29833"/>
    <m/>
    <m/>
    <m/>
  </r>
  <r>
    <x v="456"/>
    <x v="1"/>
    <s v="페이스북/인스타그램"/>
    <x v="7"/>
    <x v="0"/>
    <x v="0"/>
    <m/>
    <m/>
    <n v="535112"/>
    <m/>
    <m/>
    <m/>
  </r>
  <r>
    <x v="456"/>
    <x v="1"/>
    <s v="네이버 쇼핑검색"/>
    <x v="16"/>
    <x v="0"/>
    <x v="0"/>
    <m/>
    <m/>
    <n v="57649.999999999993"/>
    <m/>
    <m/>
    <m/>
  </r>
  <r>
    <x v="456"/>
    <x v="1"/>
    <s v="네이버 쇼핑검색"/>
    <x v="16"/>
    <x v="0"/>
    <x v="0"/>
    <m/>
    <m/>
    <n v="8410"/>
    <m/>
    <m/>
    <m/>
  </r>
  <r>
    <x v="456"/>
    <x v="1"/>
    <s v="카카오광고"/>
    <x v="0"/>
    <x v="0"/>
    <x v="0"/>
    <m/>
    <m/>
    <n v="209749.99999999997"/>
    <m/>
    <m/>
    <m/>
  </r>
  <r>
    <x v="456"/>
    <x v="1"/>
    <s v="네이버 GFA"/>
    <x v="7"/>
    <x v="0"/>
    <x v="0"/>
    <m/>
    <m/>
    <n v="4674090.9090909092"/>
    <m/>
    <m/>
    <m/>
  </r>
  <r>
    <x v="456"/>
    <x v="1"/>
    <s v="네이버 GFA"/>
    <x v="0"/>
    <x v="0"/>
    <x v="0"/>
    <m/>
    <m/>
    <n v="1219902.7272727271"/>
    <m/>
    <m/>
    <m/>
  </r>
  <r>
    <x v="456"/>
    <x v="1"/>
    <s v="유튜브 디스커버리"/>
    <x v="0"/>
    <x v="0"/>
    <x v="0"/>
    <m/>
    <m/>
    <n v="669567"/>
    <m/>
    <m/>
    <m/>
  </r>
  <r>
    <x v="457"/>
    <x v="7"/>
    <m/>
    <x v="10"/>
    <x v="0"/>
    <x v="0"/>
    <m/>
    <m/>
    <m/>
    <m/>
    <m/>
    <m/>
  </r>
  <r>
    <x v="458"/>
    <x v="0"/>
    <s v="페이스북/인스타그램"/>
    <x v="7"/>
    <x v="0"/>
    <x v="0"/>
    <m/>
    <m/>
    <n v="470501"/>
    <m/>
    <m/>
    <m/>
  </r>
  <r>
    <x v="458"/>
    <x v="0"/>
    <s v="페이스북/인스타그램"/>
    <x v="13"/>
    <x v="0"/>
    <x v="0"/>
    <m/>
    <m/>
    <n v="23643"/>
    <m/>
    <m/>
    <m/>
  </r>
  <r>
    <x v="458"/>
    <x v="0"/>
    <s v="페이스북/인스타그램"/>
    <x v="0"/>
    <x v="0"/>
    <x v="0"/>
    <m/>
    <m/>
    <n v="268765"/>
    <m/>
    <m/>
    <m/>
  </r>
  <r>
    <x v="459"/>
    <x v="2"/>
    <s v="페이스북/인스타그램"/>
    <x v="7"/>
    <x v="0"/>
    <x v="0"/>
    <m/>
    <m/>
    <n v="276149"/>
    <m/>
    <m/>
    <m/>
  </r>
  <r>
    <x v="459"/>
    <x v="2"/>
    <s v="페이스북/인스타그램"/>
    <x v="13"/>
    <x v="0"/>
    <x v="0"/>
    <m/>
    <m/>
    <n v="14766"/>
    <m/>
    <m/>
    <m/>
  </r>
  <r>
    <x v="459"/>
    <x v="2"/>
    <s v="페이스북/인스타그램"/>
    <x v="0"/>
    <x v="0"/>
    <x v="0"/>
    <m/>
    <m/>
    <n v="141734"/>
    <m/>
    <m/>
    <m/>
  </r>
  <r>
    <x v="460"/>
    <x v="5"/>
    <s v="페이스북/인스타그램"/>
    <x v="7"/>
    <x v="0"/>
    <x v="0"/>
    <m/>
    <m/>
    <n v="274432"/>
    <m/>
    <m/>
    <m/>
  </r>
  <r>
    <x v="460"/>
    <x v="5"/>
    <s v="페이스북/인스타그램"/>
    <x v="13"/>
    <x v="0"/>
    <x v="0"/>
    <m/>
    <m/>
    <n v="14743"/>
    <m/>
    <m/>
    <m/>
  </r>
  <r>
    <x v="460"/>
    <x v="5"/>
    <s v="페이스북/인스타그램"/>
    <x v="0"/>
    <x v="0"/>
    <x v="0"/>
    <m/>
    <m/>
    <n v="136847"/>
    <m/>
    <m/>
    <m/>
  </r>
  <r>
    <x v="461"/>
    <x v="6"/>
    <s v="페이스북/인스타그램"/>
    <x v="7"/>
    <x v="0"/>
    <x v="0"/>
    <m/>
    <m/>
    <n v="391919"/>
    <m/>
    <m/>
    <m/>
  </r>
  <r>
    <x v="461"/>
    <x v="6"/>
    <s v="페이스북/인스타그램"/>
    <x v="13"/>
    <x v="0"/>
    <x v="0"/>
    <m/>
    <m/>
    <n v="20180"/>
    <m/>
    <m/>
    <m/>
  </r>
  <r>
    <x v="461"/>
    <x v="6"/>
    <s v="페이스북/인스타그램"/>
    <x v="0"/>
    <x v="0"/>
    <x v="0"/>
    <m/>
    <m/>
    <n v="194399"/>
    <m/>
    <m/>
    <m/>
  </r>
  <r>
    <x v="458"/>
    <x v="0"/>
    <s v="페이스북/인스타그램"/>
    <x v="0"/>
    <x v="0"/>
    <x v="0"/>
    <m/>
    <m/>
    <n v="93955"/>
    <m/>
    <m/>
    <m/>
  </r>
  <r>
    <x v="459"/>
    <x v="2"/>
    <s v="페이스북/인스타그램"/>
    <x v="0"/>
    <x v="0"/>
    <x v="0"/>
    <m/>
    <m/>
    <n v="99315"/>
    <m/>
    <m/>
    <m/>
  </r>
  <r>
    <x v="460"/>
    <x v="5"/>
    <s v="페이스북/인스타그램"/>
    <x v="0"/>
    <x v="0"/>
    <x v="0"/>
    <m/>
    <m/>
    <n v="98328"/>
    <m/>
    <m/>
    <m/>
  </r>
  <r>
    <x v="461"/>
    <x v="6"/>
    <s v="페이스북/인스타그램"/>
    <x v="0"/>
    <x v="0"/>
    <x v="0"/>
    <m/>
    <m/>
    <n v="100338"/>
    <m/>
    <m/>
    <m/>
  </r>
  <r>
    <x v="458"/>
    <x v="0"/>
    <s v="카카오광고"/>
    <x v="0"/>
    <x v="0"/>
    <x v="0"/>
    <m/>
    <m/>
    <n v="239619.99999999997"/>
    <m/>
    <m/>
    <m/>
  </r>
  <r>
    <x v="459"/>
    <x v="2"/>
    <s v="카카오광고"/>
    <x v="0"/>
    <x v="0"/>
    <x v="0"/>
    <m/>
    <m/>
    <n v="352100"/>
    <m/>
    <m/>
    <m/>
  </r>
  <r>
    <x v="460"/>
    <x v="5"/>
    <s v="카카오광고"/>
    <x v="0"/>
    <x v="0"/>
    <x v="0"/>
    <m/>
    <m/>
    <n v="342610"/>
    <m/>
    <m/>
    <m/>
  </r>
  <r>
    <x v="461"/>
    <x v="6"/>
    <s v="카카오광고"/>
    <x v="0"/>
    <x v="0"/>
    <x v="0"/>
    <m/>
    <m/>
    <n v="401589.99999999994"/>
    <m/>
    <m/>
    <m/>
  </r>
  <r>
    <x v="458"/>
    <x v="0"/>
    <s v="카카오광고"/>
    <x v="0"/>
    <x v="0"/>
    <x v="0"/>
    <m/>
    <m/>
    <n v="277610"/>
    <m/>
    <m/>
    <m/>
  </r>
  <r>
    <x v="459"/>
    <x v="2"/>
    <s v="카카오광고"/>
    <x v="0"/>
    <x v="0"/>
    <x v="0"/>
    <m/>
    <m/>
    <n v="274550"/>
    <m/>
    <m/>
    <m/>
  </r>
  <r>
    <x v="460"/>
    <x v="5"/>
    <s v="카카오광고"/>
    <x v="0"/>
    <x v="0"/>
    <x v="0"/>
    <m/>
    <m/>
    <n v="273320"/>
    <m/>
    <m/>
    <m/>
  </r>
  <r>
    <x v="461"/>
    <x v="6"/>
    <s v="카카오광고"/>
    <x v="0"/>
    <x v="0"/>
    <x v="0"/>
    <m/>
    <m/>
    <n v="274780"/>
    <m/>
    <m/>
    <m/>
  </r>
  <r>
    <x v="458"/>
    <x v="0"/>
    <s v="네이버 쇼핑검색"/>
    <x v="10"/>
    <x v="0"/>
    <x v="0"/>
    <m/>
    <m/>
    <n v="46049.999999999993"/>
    <m/>
    <m/>
    <m/>
  </r>
  <r>
    <x v="459"/>
    <x v="2"/>
    <s v="네이버 쇼핑검색"/>
    <x v="10"/>
    <x v="0"/>
    <x v="0"/>
    <m/>
    <m/>
    <n v="60939.999999999993"/>
    <m/>
    <m/>
    <m/>
  </r>
  <r>
    <x v="460"/>
    <x v="5"/>
    <s v="네이버 쇼핑검색"/>
    <x v="10"/>
    <x v="0"/>
    <x v="0"/>
    <m/>
    <m/>
    <n v="70940"/>
    <m/>
    <m/>
    <m/>
  </r>
  <r>
    <x v="461"/>
    <x v="6"/>
    <s v="네이버 쇼핑검색"/>
    <x v="10"/>
    <x v="0"/>
    <x v="0"/>
    <m/>
    <m/>
    <n v="93559.999999999985"/>
    <m/>
    <m/>
    <m/>
  </r>
  <r>
    <x v="458"/>
    <x v="0"/>
    <s v="네이버 쇼핑검색"/>
    <x v="10"/>
    <x v="0"/>
    <x v="0"/>
    <m/>
    <m/>
    <n v="3239.9999999999995"/>
    <m/>
    <m/>
    <m/>
  </r>
  <r>
    <x v="459"/>
    <x v="2"/>
    <s v="네이버 쇼핑검색"/>
    <x v="10"/>
    <x v="0"/>
    <x v="0"/>
    <m/>
    <m/>
    <n v="1080"/>
    <m/>
    <m/>
    <m/>
  </r>
  <r>
    <x v="460"/>
    <x v="5"/>
    <s v="네이버 쇼핑검색"/>
    <x v="10"/>
    <x v="0"/>
    <x v="0"/>
    <m/>
    <m/>
    <n v="2370"/>
    <m/>
    <m/>
    <m/>
  </r>
  <r>
    <x v="461"/>
    <x v="6"/>
    <s v="네이버 쇼핑검색"/>
    <x v="10"/>
    <x v="0"/>
    <x v="0"/>
    <m/>
    <m/>
    <n v="3779.9999999999995"/>
    <m/>
    <m/>
    <m/>
  </r>
  <r>
    <x v="458"/>
    <x v="0"/>
    <s v="네이버 GFA"/>
    <x v="7"/>
    <x v="0"/>
    <x v="0"/>
    <m/>
    <m/>
    <n v="19827.272727272724"/>
    <m/>
    <m/>
    <m/>
  </r>
  <r>
    <x v="458"/>
    <x v="0"/>
    <s v="네이버 GFA"/>
    <x v="7"/>
    <x v="0"/>
    <x v="0"/>
    <m/>
    <m/>
    <n v="86008.181818181809"/>
    <m/>
    <m/>
    <m/>
  </r>
  <r>
    <x v="458"/>
    <x v="0"/>
    <s v="네이버 GFA"/>
    <x v="7"/>
    <x v="0"/>
    <x v="0"/>
    <m/>
    <m/>
    <n v="117669.0909090909"/>
    <m/>
    <m/>
    <m/>
  </r>
  <r>
    <x v="458"/>
    <x v="0"/>
    <s v="네이버 GFA"/>
    <x v="7"/>
    <x v="0"/>
    <x v="0"/>
    <m/>
    <m/>
    <n v="710663.63636363635"/>
    <m/>
    <m/>
    <m/>
  </r>
  <r>
    <x v="459"/>
    <x v="2"/>
    <s v="네이버 GFA"/>
    <x v="7"/>
    <x v="0"/>
    <x v="0"/>
    <m/>
    <m/>
    <n v="6738761.8181818174"/>
    <m/>
    <m/>
    <m/>
  </r>
  <r>
    <x v="459"/>
    <x v="2"/>
    <s v="네이버 GFA"/>
    <x v="7"/>
    <x v="0"/>
    <x v="0"/>
    <m/>
    <m/>
    <n v="5368067.2727272725"/>
    <m/>
    <m/>
    <m/>
  </r>
  <r>
    <x v="460"/>
    <x v="5"/>
    <s v="네이버 GFA"/>
    <x v="7"/>
    <x v="0"/>
    <x v="0"/>
    <m/>
    <m/>
    <n v="5791245.4545454541"/>
    <m/>
    <m/>
    <m/>
  </r>
  <r>
    <x v="460"/>
    <x v="5"/>
    <s v="네이버 GFA"/>
    <x v="7"/>
    <x v="0"/>
    <x v="0"/>
    <m/>
    <m/>
    <n v="3551437.2727272725"/>
    <m/>
    <m/>
    <m/>
  </r>
  <r>
    <x v="461"/>
    <x v="6"/>
    <s v="네이버 GFA"/>
    <x v="0"/>
    <x v="0"/>
    <x v="0"/>
    <m/>
    <m/>
    <n v="448435.45454545453"/>
    <m/>
    <m/>
    <m/>
  </r>
  <r>
    <x v="461"/>
    <x v="6"/>
    <s v="네이버 GFA"/>
    <x v="0"/>
    <x v="0"/>
    <x v="0"/>
    <m/>
    <m/>
    <n v="448393.63636363635"/>
    <m/>
    <m/>
    <m/>
  </r>
  <r>
    <x v="461"/>
    <x v="6"/>
    <s v="네이버 GFA"/>
    <x v="0"/>
    <x v="0"/>
    <x v="0"/>
    <m/>
    <m/>
    <n v="452163.63636363635"/>
    <m/>
    <m/>
    <m/>
  </r>
  <r>
    <x v="461"/>
    <x v="6"/>
    <s v="네이버 GFA"/>
    <x v="0"/>
    <x v="0"/>
    <x v="0"/>
    <m/>
    <m/>
    <n v="285906.36363636359"/>
    <m/>
    <m/>
    <m/>
  </r>
  <r>
    <x v="458"/>
    <x v="0"/>
    <s v="유튜브 디스커버리"/>
    <x v="0"/>
    <x v="0"/>
    <x v="0"/>
    <m/>
    <m/>
    <n v="177030"/>
    <m/>
    <m/>
    <m/>
  </r>
  <r>
    <x v="458"/>
    <x v="0"/>
    <s v="유튜브 디스커버리"/>
    <x v="0"/>
    <x v="0"/>
    <x v="0"/>
    <m/>
    <m/>
    <n v="386851"/>
    <m/>
    <m/>
    <m/>
  </r>
  <r>
    <x v="458"/>
    <x v="0"/>
    <s v="유튜브 디스커버리"/>
    <x v="0"/>
    <x v="0"/>
    <x v="0"/>
    <m/>
    <m/>
    <n v="227577"/>
    <m/>
    <m/>
    <m/>
  </r>
  <r>
    <x v="459"/>
    <x v="2"/>
    <s v="유튜브 디스커버리"/>
    <x v="0"/>
    <x v="0"/>
    <x v="0"/>
    <m/>
    <m/>
    <n v="207043"/>
    <m/>
    <m/>
    <m/>
  </r>
  <r>
    <x v="459"/>
    <x v="2"/>
    <s v="유튜브 디스커버리"/>
    <x v="0"/>
    <x v="0"/>
    <x v="0"/>
    <m/>
    <m/>
    <n v="150727"/>
    <m/>
    <m/>
    <m/>
  </r>
  <r>
    <x v="459"/>
    <x v="2"/>
    <s v="유튜브 디스커버리"/>
    <x v="0"/>
    <x v="0"/>
    <x v="0"/>
    <m/>
    <m/>
    <n v="7309"/>
    <m/>
    <m/>
    <m/>
  </r>
  <r>
    <x v="460"/>
    <x v="5"/>
    <s v="유튜브 디스커버리"/>
    <x v="0"/>
    <x v="0"/>
    <x v="0"/>
    <m/>
    <m/>
    <n v="25"/>
    <m/>
    <m/>
    <m/>
  </r>
  <r>
    <x v="460"/>
    <x v="5"/>
    <s v="유튜브 디스커버리"/>
    <x v="0"/>
    <x v="0"/>
    <x v="0"/>
    <m/>
    <m/>
    <n v="12"/>
    <m/>
    <m/>
    <m/>
  </r>
  <r>
    <x v="457"/>
    <x v="7"/>
    <m/>
    <x v="10"/>
    <x v="0"/>
    <x v="0"/>
    <m/>
    <m/>
    <m/>
    <m/>
    <m/>
    <m/>
  </r>
  <r>
    <x v="462"/>
    <x v="3"/>
    <s v="페이스북/인스타그램"/>
    <x v="0"/>
    <x v="0"/>
    <x v="0"/>
    <m/>
    <m/>
    <n v="389907"/>
    <m/>
    <m/>
    <m/>
  </r>
  <r>
    <x v="462"/>
    <x v="3"/>
    <s v="페이스북/인스타그램"/>
    <x v="13"/>
    <x v="0"/>
    <x v="0"/>
    <m/>
    <m/>
    <n v="28686"/>
    <m/>
    <m/>
    <m/>
  </r>
  <r>
    <x v="462"/>
    <x v="3"/>
    <s v="페이스북/인스타그램"/>
    <x v="7"/>
    <x v="0"/>
    <x v="0"/>
    <m/>
    <m/>
    <n v="553994"/>
    <m/>
    <m/>
    <m/>
  </r>
  <r>
    <x v="462"/>
    <x v="3"/>
    <s v="페이스북/인스타그램"/>
    <x v="0"/>
    <x v="0"/>
    <x v="0"/>
    <m/>
    <m/>
    <n v="4417"/>
    <m/>
    <m/>
    <m/>
  </r>
  <r>
    <x v="462"/>
    <x v="3"/>
    <s v="네이버 GFA"/>
    <x v="7"/>
    <x v="0"/>
    <x v="0"/>
    <m/>
    <m/>
    <n v="34779.090909090904"/>
    <m/>
    <m/>
    <m/>
  </r>
  <r>
    <x v="462"/>
    <x v="3"/>
    <s v="네이버 GFA"/>
    <x v="7"/>
    <x v="0"/>
    <x v="0"/>
    <m/>
    <m/>
    <n v="246019.09090909088"/>
    <m/>
    <m/>
    <m/>
  </r>
  <r>
    <x v="462"/>
    <x v="3"/>
    <s v="네이버 GFA"/>
    <x v="7"/>
    <x v="0"/>
    <x v="0"/>
    <m/>
    <m/>
    <n v="3260623.6363636362"/>
    <m/>
    <m/>
    <m/>
  </r>
  <r>
    <x v="462"/>
    <x v="3"/>
    <s v="네이버 GFA"/>
    <x v="0"/>
    <x v="0"/>
    <x v="0"/>
    <m/>
    <m/>
    <n v="451964.54545454541"/>
    <m/>
    <m/>
    <m/>
  </r>
  <r>
    <x v="462"/>
    <x v="3"/>
    <s v="카카오광고"/>
    <x v="4"/>
    <x v="0"/>
    <x v="0"/>
    <m/>
    <m/>
    <n v="601215"/>
    <m/>
    <m/>
    <m/>
  </r>
  <r>
    <x v="462"/>
    <x v="3"/>
    <s v="유튜브 디스커버리"/>
    <x v="0"/>
    <x v="0"/>
    <x v="0"/>
    <m/>
    <m/>
    <n v="437812"/>
    <m/>
    <m/>
    <m/>
  </r>
  <r>
    <x v="462"/>
    <x v="3"/>
    <s v="유튜브 디스커버리"/>
    <x v="0"/>
    <x v="0"/>
    <x v="0"/>
    <m/>
    <m/>
    <n v="397700"/>
    <m/>
    <m/>
    <m/>
  </r>
  <r>
    <x v="462"/>
    <x v="3"/>
    <s v="유튜브 디스커버리"/>
    <x v="0"/>
    <x v="0"/>
    <x v="0"/>
    <m/>
    <m/>
    <n v="212130"/>
    <m/>
    <m/>
    <m/>
  </r>
  <r>
    <x v="462"/>
    <x v="3"/>
    <s v="네이버 쇼핑검색"/>
    <x v="10"/>
    <x v="0"/>
    <x v="0"/>
    <m/>
    <m/>
    <n v="87290"/>
    <m/>
    <m/>
    <m/>
  </r>
  <r>
    <x v="462"/>
    <x v="3"/>
    <s v="네이버 쇼핑검색"/>
    <x v="10"/>
    <x v="0"/>
    <x v="0"/>
    <m/>
    <m/>
    <n v="5610"/>
    <m/>
    <m/>
    <m/>
  </r>
  <r>
    <x v="457"/>
    <x v="7"/>
    <m/>
    <x v="10"/>
    <x v="0"/>
    <x v="0"/>
    <m/>
    <m/>
    <m/>
    <m/>
    <m/>
    <m/>
  </r>
  <r>
    <x v="463"/>
    <x v="4"/>
    <s v="페이스북/인스타그램"/>
    <x v="7"/>
    <x v="0"/>
    <x v="0"/>
    <m/>
    <m/>
    <n v="587974"/>
    <m/>
    <m/>
    <m/>
  </r>
  <r>
    <x v="463"/>
    <x v="4"/>
    <s v="페이스북/인스타그램"/>
    <x v="13"/>
    <x v="0"/>
    <x v="0"/>
    <m/>
    <m/>
    <n v="29185"/>
    <m/>
    <m/>
    <m/>
  </r>
  <r>
    <x v="463"/>
    <x v="4"/>
    <s v="페이스북/인스타그램"/>
    <x v="0"/>
    <x v="0"/>
    <x v="0"/>
    <m/>
    <m/>
    <n v="438806"/>
    <m/>
    <m/>
    <m/>
  </r>
  <r>
    <x v="463"/>
    <x v="4"/>
    <s v="네이버 GFA"/>
    <x v="7"/>
    <x v="0"/>
    <x v="0"/>
    <m/>
    <m/>
    <n v="1134130.9090909089"/>
    <m/>
    <m/>
    <m/>
  </r>
  <r>
    <x v="463"/>
    <x v="4"/>
    <s v="네이버 GFA"/>
    <x v="0"/>
    <x v="0"/>
    <x v="0"/>
    <m/>
    <m/>
    <n v="1600309.0909090908"/>
    <m/>
    <m/>
    <m/>
  </r>
  <r>
    <x v="463"/>
    <x v="4"/>
    <s v="네이버 쇼핑검색"/>
    <x v="10"/>
    <x v="0"/>
    <x v="0"/>
    <m/>
    <m/>
    <n v="67470"/>
    <m/>
    <m/>
    <m/>
  </r>
  <r>
    <x v="463"/>
    <x v="4"/>
    <s v="네이버 쇼핑검색"/>
    <x v="10"/>
    <x v="0"/>
    <x v="0"/>
    <m/>
    <m/>
    <n v="5939.9999999999991"/>
    <m/>
    <m/>
    <m/>
  </r>
  <r>
    <x v="463"/>
    <x v="4"/>
    <s v="유튜브 디스커버리"/>
    <x v="0"/>
    <x v="0"/>
    <x v="0"/>
    <m/>
    <m/>
    <n v="26573"/>
    <m/>
    <m/>
    <m/>
  </r>
  <r>
    <x v="463"/>
    <x v="4"/>
    <s v="유튜브 디스커버리"/>
    <x v="0"/>
    <x v="0"/>
    <x v="0"/>
    <m/>
    <m/>
    <n v="4105"/>
    <m/>
    <m/>
    <m/>
  </r>
  <r>
    <x v="463"/>
    <x v="4"/>
    <s v="유튜브 디스커버리"/>
    <x v="0"/>
    <x v="0"/>
    <x v="0"/>
    <m/>
    <m/>
    <n v="388990"/>
    <m/>
    <m/>
    <m/>
  </r>
  <r>
    <x v="463"/>
    <x v="4"/>
    <s v="유튜브 디스커버리"/>
    <x v="0"/>
    <x v="0"/>
    <x v="0"/>
    <m/>
    <m/>
    <n v="266746"/>
    <m/>
    <m/>
    <m/>
  </r>
  <r>
    <x v="464"/>
    <x v="1"/>
    <s v="페이스북/인스타그램"/>
    <x v="7"/>
    <x v="0"/>
    <x v="0"/>
    <m/>
    <m/>
    <n v="575755"/>
    <m/>
    <m/>
    <m/>
  </r>
  <r>
    <x v="464"/>
    <x v="1"/>
    <s v="페이스북/인스타그램"/>
    <x v="13"/>
    <x v="0"/>
    <x v="0"/>
    <m/>
    <m/>
    <n v="30096"/>
    <m/>
    <m/>
    <m/>
  </r>
  <r>
    <x v="464"/>
    <x v="1"/>
    <s v="페이스북/인스타그램"/>
    <x v="0"/>
    <x v="0"/>
    <x v="0"/>
    <m/>
    <m/>
    <n v="563578"/>
    <m/>
    <m/>
    <m/>
  </r>
  <r>
    <x v="464"/>
    <x v="1"/>
    <s v="네이버 GFA"/>
    <x v="0"/>
    <x v="0"/>
    <x v="0"/>
    <m/>
    <m/>
    <n v="80821.818181818177"/>
    <m/>
    <m/>
    <m/>
  </r>
  <r>
    <x v="464"/>
    <x v="1"/>
    <s v="네이버 GFA"/>
    <x v="7"/>
    <x v="0"/>
    <x v="0"/>
    <m/>
    <m/>
    <n v="708453.63636363635"/>
    <m/>
    <m/>
    <m/>
  </r>
  <r>
    <x v="464"/>
    <x v="1"/>
    <s v="네이버 GFA"/>
    <x v="0"/>
    <x v="0"/>
    <x v="0"/>
    <m/>
    <m/>
    <n v="2782894.5454545454"/>
    <m/>
    <m/>
    <m/>
  </r>
  <r>
    <x v="464"/>
    <x v="1"/>
    <s v="네이버 쇼핑검색"/>
    <x v="10"/>
    <x v="0"/>
    <x v="0"/>
    <m/>
    <m/>
    <n v="72180"/>
    <m/>
    <m/>
    <m/>
  </r>
  <r>
    <x v="464"/>
    <x v="1"/>
    <s v="네이버 쇼핑검색"/>
    <x v="10"/>
    <x v="0"/>
    <x v="0"/>
    <m/>
    <m/>
    <n v="9440"/>
    <m/>
    <m/>
    <m/>
  </r>
  <r>
    <x v="464"/>
    <x v="1"/>
    <s v="유튜브 디스커버리"/>
    <x v="0"/>
    <x v="0"/>
    <x v="0"/>
    <m/>
    <m/>
    <n v="109493"/>
    <m/>
    <m/>
    <m/>
  </r>
  <r>
    <x v="464"/>
    <x v="1"/>
    <s v="유튜브 디스커버리"/>
    <x v="0"/>
    <x v="0"/>
    <x v="0"/>
    <m/>
    <m/>
    <n v="8492"/>
    <m/>
    <m/>
    <m/>
  </r>
  <r>
    <x v="464"/>
    <x v="1"/>
    <s v="카카오광고"/>
    <x v="4"/>
    <x v="0"/>
    <x v="0"/>
    <m/>
    <m/>
    <n v="0"/>
    <m/>
    <m/>
    <m/>
  </r>
  <r>
    <x v="464"/>
    <x v="1"/>
    <s v="카카오광고"/>
    <x v="0"/>
    <x v="0"/>
    <x v="0"/>
    <m/>
    <m/>
    <n v="230494"/>
    <m/>
    <m/>
    <m/>
  </r>
  <r>
    <x v="465"/>
    <x v="0"/>
    <s v="페이스북/인스타그램"/>
    <x v="7"/>
    <x v="0"/>
    <x v="0"/>
    <m/>
    <m/>
    <n v="763254"/>
    <m/>
    <m/>
    <m/>
  </r>
  <r>
    <x v="465"/>
    <x v="0"/>
    <s v="페이스북/인스타그램"/>
    <x v="13"/>
    <x v="0"/>
    <x v="0"/>
    <m/>
    <m/>
    <n v="29666"/>
    <m/>
    <m/>
    <m/>
  </r>
  <r>
    <x v="465"/>
    <x v="0"/>
    <s v="페이스북/인스타그램"/>
    <x v="0"/>
    <x v="0"/>
    <x v="0"/>
    <m/>
    <m/>
    <n v="726284"/>
    <m/>
    <m/>
    <m/>
  </r>
  <r>
    <x v="465"/>
    <x v="0"/>
    <s v="네이버 GFA"/>
    <x v="7"/>
    <x v="0"/>
    <x v="0"/>
    <m/>
    <m/>
    <n v="1188988.1818181816"/>
    <m/>
    <m/>
    <m/>
  </r>
  <r>
    <x v="465"/>
    <x v="0"/>
    <s v="네이버 GFA"/>
    <x v="0"/>
    <x v="0"/>
    <x v="0"/>
    <m/>
    <m/>
    <n v="2128515.4545454546"/>
    <m/>
    <m/>
    <m/>
  </r>
  <r>
    <x v="465"/>
    <x v="0"/>
    <s v="카카오광고"/>
    <x v="4"/>
    <x v="0"/>
    <x v="0"/>
    <m/>
    <m/>
    <n v="0"/>
    <m/>
    <m/>
    <m/>
  </r>
  <r>
    <x v="465"/>
    <x v="0"/>
    <s v="카카오광고"/>
    <x v="0"/>
    <x v="0"/>
    <x v="0"/>
    <m/>
    <m/>
    <n v="215409.99999999997"/>
    <m/>
    <m/>
    <m/>
  </r>
  <r>
    <x v="465"/>
    <x v="0"/>
    <s v="유튜브 디스커버리"/>
    <x v="0"/>
    <x v="0"/>
    <x v="0"/>
    <m/>
    <m/>
    <n v="108846"/>
    <m/>
    <m/>
    <m/>
  </r>
  <r>
    <x v="465"/>
    <x v="0"/>
    <s v="유튜브 디스커버리"/>
    <x v="0"/>
    <x v="0"/>
    <x v="0"/>
    <m/>
    <m/>
    <n v="8393"/>
    <m/>
    <m/>
    <m/>
  </r>
  <r>
    <x v="465"/>
    <x v="0"/>
    <s v="네이버 쇼핑검색"/>
    <x v="10"/>
    <x v="0"/>
    <x v="0"/>
    <m/>
    <m/>
    <n v="81850"/>
    <m/>
    <m/>
    <m/>
  </r>
  <r>
    <x v="465"/>
    <x v="0"/>
    <s v="네이버 쇼핑검색"/>
    <x v="10"/>
    <x v="0"/>
    <x v="0"/>
    <m/>
    <m/>
    <n v="5659.9999999999991"/>
    <m/>
    <m/>
    <m/>
  </r>
  <r>
    <x v="466"/>
    <x v="2"/>
    <s v="페이스북/인스타그램"/>
    <x v="7"/>
    <x v="0"/>
    <x v="0"/>
    <m/>
    <m/>
    <n v="759375"/>
    <m/>
    <m/>
    <m/>
  </r>
  <r>
    <x v="466"/>
    <x v="2"/>
    <s v="페이스북/인스타그램"/>
    <x v="13"/>
    <x v="0"/>
    <x v="0"/>
    <m/>
    <m/>
    <n v="24784"/>
    <m/>
    <m/>
    <m/>
  </r>
  <r>
    <x v="466"/>
    <x v="2"/>
    <s v="페이스북/인스타그램"/>
    <x v="0"/>
    <x v="0"/>
    <x v="0"/>
    <m/>
    <m/>
    <n v="664201"/>
    <m/>
    <m/>
    <m/>
  </r>
  <r>
    <x v="466"/>
    <x v="2"/>
    <s v="카카오광고"/>
    <x v="0"/>
    <x v="0"/>
    <x v="0"/>
    <m/>
    <m/>
    <n v="145760"/>
    <m/>
    <m/>
    <m/>
  </r>
  <r>
    <x v="466"/>
    <x v="2"/>
    <s v="네이버 GFA"/>
    <x v="0"/>
    <x v="0"/>
    <x v="0"/>
    <m/>
    <m/>
    <n v="177399.09090909088"/>
    <m/>
    <m/>
    <m/>
  </r>
  <r>
    <x v="466"/>
    <x v="2"/>
    <s v="네이버 GFA"/>
    <x v="0"/>
    <x v="0"/>
    <x v="0"/>
    <m/>
    <m/>
    <n v="191388.18181818179"/>
    <m/>
    <m/>
    <m/>
  </r>
  <r>
    <x v="466"/>
    <x v="2"/>
    <s v="네이버 GFA"/>
    <x v="7"/>
    <x v="0"/>
    <x v="0"/>
    <m/>
    <m/>
    <n v="2048086.3636363635"/>
    <m/>
    <m/>
    <m/>
  </r>
  <r>
    <x v="466"/>
    <x v="2"/>
    <s v="네이버 GFA"/>
    <x v="0"/>
    <x v="0"/>
    <x v="0"/>
    <m/>
    <m/>
    <n v="1304849.0909090908"/>
    <m/>
    <m/>
    <m/>
  </r>
  <r>
    <x v="466"/>
    <x v="2"/>
    <s v="네이버 쇼핑검색"/>
    <x v="10"/>
    <x v="0"/>
    <x v="0"/>
    <m/>
    <m/>
    <n v="66460"/>
    <m/>
    <m/>
    <m/>
  </r>
  <r>
    <x v="466"/>
    <x v="2"/>
    <s v="네이버 쇼핑검색"/>
    <x v="10"/>
    <x v="0"/>
    <x v="0"/>
    <m/>
    <m/>
    <n v="4860"/>
    <m/>
    <m/>
    <m/>
  </r>
  <r>
    <x v="467"/>
    <x v="5"/>
    <s v="페이스북/인스타그램"/>
    <x v="7"/>
    <x v="0"/>
    <x v="0"/>
    <m/>
    <m/>
    <n v="382476"/>
    <m/>
    <m/>
    <m/>
  </r>
  <r>
    <x v="467"/>
    <x v="5"/>
    <s v="페이스북/인스타그램"/>
    <x v="13"/>
    <x v="0"/>
    <x v="0"/>
    <m/>
    <m/>
    <n v="14588"/>
    <m/>
    <m/>
    <m/>
  </r>
  <r>
    <x v="467"/>
    <x v="5"/>
    <s v="페이스북/인스타그램"/>
    <x v="0"/>
    <x v="0"/>
    <x v="0"/>
    <m/>
    <m/>
    <n v="396965"/>
    <m/>
    <m/>
    <m/>
  </r>
  <r>
    <x v="467"/>
    <x v="5"/>
    <s v="네이버 GFA"/>
    <x v="7"/>
    <x v="0"/>
    <x v="0"/>
    <m/>
    <m/>
    <n v="1572439.0909090908"/>
    <m/>
    <m/>
    <m/>
  </r>
  <r>
    <x v="467"/>
    <x v="5"/>
    <s v="네이버 GFA"/>
    <x v="0"/>
    <x v="0"/>
    <x v="0"/>
    <m/>
    <m/>
    <n v="1742429.9999999998"/>
    <m/>
    <m/>
    <m/>
  </r>
  <r>
    <x v="467"/>
    <x v="5"/>
    <s v="카카오광고"/>
    <x v="0"/>
    <x v="0"/>
    <x v="0"/>
    <m/>
    <m/>
    <n v="145810"/>
    <m/>
    <m/>
    <m/>
  </r>
  <r>
    <x v="467"/>
    <x v="5"/>
    <s v="네이버 쇼핑검색"/>
    <x v="10"/>
    <x v="0"/>
    <x v="0"/>
    <m/>
    <m/>
    <n v="83880"/>
    <m/>
    <m/>
    <m/>
  </r>
  <r>
    <x v="467"/>
    <x v="5"/>
    <s v="네이버 쇼핑검색"/>
    <x v="10"/>
    <x v="0"/>
    <x v="0"/>
    <m/>
    <m/>
    <n v="2390"/>
    <m/>
    <m/>
    <m/>
  </r>
  <r>
    <x v="468"/>
    <x v="6"/>
    <s v="페이스북/인스타그램"/>
    <x v="7"/>
    <x v="0"/>
    <x v="0"/>
    <m/>
    <m/>
    <n v="593602"/>
    <m/>
    <m/>
    <m/>
  </r>
  <r>
    <x v="468"/>
    <x v="6"/>
    <s v="페이스북/인스타그램"/>
    <x v="13"/>
    <x v="0"/>
    <x v="0"/>
    <m/>
    <m/>
    <n v="21647"/>
    <m/>
    <m/>
    <m/>
  </r>
  <r>
    <x v="468"/>
    <x v="6"/>
    <s v="페이스북/인스타그램"/>
    <x v="0"/>
    <x v="0"/>
    <x v="0"/>
    <m/>
    <m/>
    <n v="544987"/>
    <m/>
    <m/>
    <m/>
  </r>
  <r>
    <x v="468"/>
    <x v="6"/>
    <s v="네이버 GFA"/>
    <x v="7"/>
    <x v="0"/>
    <x v="0"/>
    <m/>
    <m/>
    <n v="2513507.2727272725"/>
    <m/>
    <m/>
    <m/>
  </r>
  <r>
    <x v="468"/>
    <x v="6"/>
    <s v="네이버 GFA"/>
    <x v="0"/>
    <x v="0"/>
    <x v="0"/>
    <m/>
    <m/>
    <n v="1751517.2727272725"/>
    <m/>
    <m/>
    <m/>
  </r>
  <r>
    <x v="468"/>
    <x v="6"/>
    <s v="카카오광고"/>
    <x v="0"/>
    <x v="0"/>
    <x v="0"/>
    <m/>
    <m/>
    <n v="145630"/>
    <m/>
    <m/>
    <m/>
  </r>
  <r>
    <x v="468"/>
    <x v="6"/>
    <s v="네이버 쇼핑검색"/>
    <x v="10"/>
    <x v="0"/>
    <x v="0"/>
    <m/>
    <m/>
    <n v="104119.99999999999"/>
    <m/>
    <m/>
    <m/>
  </r>
  <r>
    <x v="468"/>
    <x v="6"/>
    <s v="네이버 쇼핑검색"/>
    <x v="10"/>
    <x v="0"/>
    <x v="0"/>
    <m/>
    <m/>
    <n v="5540"/>
    <m/>
    <m/>
    <m/>
  </r>
  <r>
    <x v="469"/>
    <x v="3"/>
    <s v="페이스북/인스타그램"/>
    <x v="7"/>
    <x v="0"/>
    <x v="0"/>
    <m/>
    <m/>
    <n v="917219"/>
    <m/>
    <m/>
    <m/>
  </r>
  <r>
    <x v="469"/>
    <x v="3"/>
    <s v="페이스북/인스타그램"/>
    <x v="13"/>
    <x v="0"/>
    <x v="0"/>
    <m/>
    <m/>
    <n v="29167"/>
    <m/>
    <m/>
    <m/>
  </r>
  <r>
    <x v="469"/>
    <x v="3"/>
    <s v="페이스북/인스타그램"/>
    <x v="0"/>
    <x v="0"/>
    <x v="0"/>
    <m/>
    <m/>
    <n v="769075"/>
    <m/>
    <m/>
    <m/>
  </r>
  <r>
    <x v="469"/>
    <x v="3"/>
    <s v="네이버 GFA"/>
    <x v="7"/>
    <x v="0"/>
    <x v="0"/>
    <m/>
    <m/>
    <n v="4815417.2727272725"/>
    <m/>
    <m/>
    <m/>
  </r>
  <r>
    <x v="469"/>
    <x v="3"/>
    <s v="네이버 GFA"/>
    <x v="0"/>
    <x v="0"/>
    <x v="0"/>
    <m/>
    <m/>
    <n v="1574307.2727272727"/>
    <m/>
    <m/>
    <m/>
  </r>
  <r>
    <x v="469"/>
    <x v="3"/>
    <s v="네이버 쇼핑검색"/>
    <x v="10"/>
    <x v="0"/>
    <x v="0"/>
    <m/>
    <m/>
    <n v="73150"/>
    <m/>
    <m/>
    <m/>
  </r>
  <r>
    <x v="469"/>
    <x v="3"/>
    <s v="네이버 쇼핑검색"/>
    <x v="10"/>
    <x v="0"/>
    <x v="0"/>
    <m/>
    <m/>
    <n v="4069.9999999999995"/>
    <m/>
    <m/>
    <m/>
  </r>
  <r>
    <x v="469"/>
    <x v="3"/>
    <s v="카카오광고"/>
    <x v="0"/>
    <x v="0"/>
    <x v="0"/>
    <m/>
    <m/>
    <n v="14049.999999999998"/>
    <m/>
    <m/>
    <m/>
  </r>
  <r>
    <x v="469"/>
    <x v="3"/>
    <s v="카카오광고"/>
    <x v="0"/>
    <x v="0"/>
    <x v="0"/>
    <m/>
    <m/>
    <n v="0"/>
    <m/>
    <m/>
    <m/>
  </r>
  <r>
    <x v="469"/>
    <x v="3"/>
    <s v="카카오광고"/>
    <x v="4"/>
    <x v="0"/>
    <x v="0"/>
    <m/>
    <m/>
    <n v="0"/>
    <m/>
    <m/>
    <m/>
  </r>
  <r>
    <x v="469"/>
    <x v="3"/>
    <s v="카카오광고"/>
    <x v="0"/>
    <x v="0"/>
    <x v="0"/>
    <m/>
    <m/>
    <n v="399.99999999999994"/>
    <m/>
    <m/>
    <m/>
  </r>
  <r>
    <x v="469"/>
    <x v="3"/>
    <s v="카카오광고"/>
    <x v="0"/>
    <x v="0"/>
    <x v="0"/>
    <m/>
    <m/>
    <n v="16339.999999999998"/>
    <m/>
    <m/>
    <m/>
  </r>
  <r>
    <x v="470"/>
    <x v="4"/>
    <s v="페이스북/인스타그램"/>
    <x v="7"/>
    <x v="0"/>
    <x v="0"/>
    <m/>
    <m/>
    <n v="1355340"/>
    <m/>
    <m/>
    <m/>
  </r>
  <r>
    <x v="470"/>
    <x v="4"/>
    <s v="페이스북/인스타그램"/>
    <x v="13"/>
    <x v="0"/>
    <x v="0"/>
    <m/>
    <m/>
    <n v="29809"/>
    <m/>
    <m/>
    <m/>
  </r>
  <r>
    <x v="470"/>
    <x v="4"/>
    <s v="페이스북/인스타그램"/>
    <x v="0"/>
    <x v="0"/>
    <x v="0"/>
    <m/>
    <m/>
    <n v="898915"/>
    <m/>
    <m/>
    <m/>
  </r>
  <r>
    <x v="470"/>
    <x v="4"/>
    <s v="네이버 GFA"/>
    <x v="0"/>
    <x v="0"/>
    <x v="0"/>
    <m/>
    <m/>
    <n v="126157.27272727272"/>
    <m/>
    <m/>
    <m/>
  </r>
  <r>
    <x v="470"/>
    <x v="4"/>
    <s v="네이버 GFA"/>
    <x v="0"/>
    <x v="0"/>
    <x v="0"/>
    <m/>
    <m/>
    <n v="221923.63636363635"/>
    <m/>
    <m/>
    <m/>
  </r>
  <r>
    <x v="470"/>
    <x v="4"/>
    <s v="네이버 GFA"/>
    <x v="7"/>
    <x v="0"/>
    <x v="0"/>
    <m/>
    <m/>
    <n v="89470.909090909088"/>
    <m/>
    <m/>
    <m/>
  </r>
  <r>
    <x v="470"/>
    <x v="4"/>
    <s v="네이버 GFA"/>
    <x v="7"/>
    <x v="0"/>
    <x v="0"/>
    <m/>
    <m/>
    <n v="4321121.8181818174"/>
    <m/>
    <m/>
    <m/>
  </r>
  <r>
    <x v="470"/>
    <x v="4"/>
    <s v="네이버 GFA"/>
    <x v="0"/>
    <x v="0"/>
    <x v="0"/>
    <m/>
    <m/>
    <n v="2526459.0909090908"/>
    <m/>
    <m/>
    <m/>
  </r>
  <r>
    <x v="470"/>
    <x v="4"/>
    <s v="카카오광고"/>
    <x v="0"/>
    <x v="0"/>
    <x v="0"/>
    <m/>
    <m/>
    <n v="12719.999999999998"/>
    <m/>
    <m/>
    <m/>
  </r>
  <r>
    <x v="470"/>
    <x v="4"/>
    <s v="카카오광고"/>
    <x v="0"/>
    <x v="0"/>
    <x v="0"/>
    <m/>
    <m/>
    <n v="0"/>
    <m/>
    <m/>
    <m/>
  </r>
  <r>
    <x v="470"/>
    <x v="4"/>
    <s v="카카오광고"/>
    <x v="4"/>
    <x v="0"/>
    <x v="0"/>
    <m/>
    <m/>
    <n v="0"/>
    <m/>
    <m/>
    <m/>
  </r>
  <r>
    <x v="470"/>
    <x v="4"/>
    <s v="카카오광고"/>
    <x v="0"/>
    <x v="0"/>
    <x v="0"/>
    <m/>
    <m/>
    <n v="98269.999999999985"/>
    <m/>
    <m/>
    <m/>
  </r>
  <r>
    <x v="470"/>
    <x v="4"/>
    <s v="카카오광고"/>
    <x v="0"/>
    <x v="0"/>
    <x v="0"/>
    <m/>
    <m/>
    <n v="0"/>
    <m/>
    <m/>
    <m/>
  </r>
  <r>
    <x v="470"/>
    <x v="4"/>
    <s v="네이버 쇼핑검색"/>
    <x v="10"/>
    <x v="0"/>
    <x v="0"/>
    <m/>
    <m/>
    <n v="113799.99999999999"/>
    <m/>
    <m/>
    <m/>
  </r>
  <r>
    <x v="470"/>
    <x v="4"/>
    <s v="네이버 쇼핑검색"/>
    <x v="10"/>
    <x v="0"/>
    <x v="0"/>
    <m/>
    <m/>
    <n v="3369.9999999999995"/>
    <m/>
    <m/>
    <m/>
  </r>
  <r>
    <x v="470"/>
    <x v="4"/>
    <s v="유튜브 디스커버리"/>
    <x v="0"/>
    <x v="0"/>
    <x v="0"/>
    <m/>
    <m/>
    <n v="14"/>
    <m/>
    <m/>
    <m/>
  </r>
  <r>
    <x v="471"/>
    <x v="1"/>
    <s v="페이스북/인스타그램"/>
    <x v="7"/>
    <x v="0"/>
    <x v="0"/>
    <m/>
    <m/>
    <n v="1280435"/>
    <m/>
    <m/>
    <m/>
  </r>
  <r>
    <x v="471"/>
    <x v="1"/>
    <s v="페이스북/인스타그램"/>
    <x v="13"/>
    <x v="0"/>
    <x v="0"/>
    <m/>
    <m/>
    <n v="29776"/>
    <m/>
    <m/>
    <m/>
  </r>
  <r>
    <x v="471"/>
    <x v="1"/>
    <s v="페이스북/인스타그램"/>
    <x v="0"/>
    <x v="0"/>
    <x v="0"/>
    <m/>
    <m/>
    <n v="965977"/>
    <m/>
    <m/>
    <m/>
  </r>
  <r>
    <x v="471"/>
    <x v="1"/>
    <s v="네이버 GFA"/>
    <x v="0"/>
    <x v="0"/>
    <x v="0"/>
    <m/>
    <m/>
    <n v="239509.09090909088"/>
    <m/>
    <m/>
    <m/>
  </r>
  <r>
    <x v="471"/>
    <x v="1"/>
    <s v="네이버 GFA"/>
    <x v="0"/>
    <x v="0"/>
    <x v="0"/>
    <m/>
    <m/>
    <n v="127179.0909090909"/>
    <m/>
    <m/>
    <m/>
  </r>
  <r>
    <x v="471"/>
    <x v="1"/>
    <s v="네이버 GFA"/>
    <x v="7"/>
    <x v="0"/>
    <x v="0"/>
    <m/>
    <m/>
    <n v="28251.81818181818"/>
    <m/>
    <m/>
    <m/>
  </r>
  <r>
    <x v="471"/>
    <x v="1"/>
    <s v="네이버 GFA"/>
    <x v="7"/>
    <x v="0"/>
    <x v="0"/>
    <m/>
    <m/>
    <n v="3652972.7272727271"/>
    <m/>
    <m/>
    <m/>
  </r>
  <r>
    <x v="471"/>
    <x v="1"/>
    <s v="네이버 GFA"/>
    <x v="0"/>
    <x v="0"/>
    <x v="0"/>
    <m/>
    <m/>
    <n v="1873231.8181818181"/>
    <m/>
    <m/>
    <m/>
  </r>
  <r>
    <x v="471"/>
    <x v="1"/>
    <s v="카카오광고"/>
    <x v="0"/>
    <x v="0"/>
    <x v="0"/>
    <m/>
    <m/>
    <n v="25769.999999999996"/>
    <m/>
    <m/>
    <m/>
  </r>
  <r>
    <x v="471"/>
    <x v="1"/>
    <s v="카카오광고"/>
    <x v="0"/>
    <x v="0"/>
    <x v="0"/>
    <m/>
    <m/>
    <n v="330"/>
    <m/>
    <m/>
    <m/>
  </r>
  <r>
    <x v="471"/>
    <x v="1"/>
    <s v="카카오광고"/>
    <x v="4"/>
    <x v="0"/>
    <x v="0"/>
    <m/>
    <m/>
    <n v="0"/>
    <m/>
    <m/>
    <m/>
  </r>
  <r>
    <x v="471"/>
    <x v="1"/>
    <s v="카카오광고"/>
    <x v="0"/>
    <x v="0"/>
    <x v="0"/>
    <m/>
    <m/>
    <n v="16620"/>
    <m/>
    <m/>
    <m/>
  </r>
  <r>
    <x v="471"/>
    <x v="1"/>
    <s v="네이버 쇼핑검색"/>
    <x v="10"/>
    <x v="0"/>
    <x v="0"/>
    <m/>
    <m/>
    <n v="113669.99999999999"/>
    <m/>
    <m/>
    <m/>
  </r>
  <r>
    <x v="471"/>
    <x v="1"/>
    <s v="네이버 쇼핑검색"/>
    <x v="10"/>
    <x v="0"/>
    <x v="0"/>
    <m/>
    <m/>
    <n v="5100"/>
    <m/>
    <m/>
    <m/>
  </r>
  <r>
    <x v="472"/>
    <x v="0"/>
    <s v="페이스북/인스타그램"/>
    <x v="7"/>
    <x v="0"/>
    <x v="0"/>
    <m/>
    <m/>
    <n v="1280998"/>
    <m/>
    <m/>
    <m/>
  </r>
  <r>
    <x v="472"/>
    <x v="0"/>
    <s v="페이스북/인스타그램"/>
    <x v="13"/>
    <x v="0"/>
    <x v="0"/>
    <m/>
    <m/>
    <n v="29631"/>
    <m/>
    <m/>
    <m/>
  </r>
  <r>
    <x v="472"/>
    <x v="0"/>
    <s v="페이스북/인스타그램"/>
    <x v="0"/>
    <x v="0"/>
    <x v="0"/>
    <m/>
    <m/>
    <n v="979024"/>
    <m/>
    <m/>
    <m/>
  </r>
  <r>
    <x v="472"/>
    <x v="0"/>
    <s v="네이버 GFA"/>
    <x v="0"/>
    <x v="0"/>
    <x v="0"/>
    <m/>
    <m/>
    <n v="185104.54545454544"/>
    <m/>
    <m/>
    <m/>
  </r>
  <r>
    <x v="472"/>
    <x v="0"/>
    <s v="네이버 GFA"/>
    <x v="0"/>
    <x v="0"/>
    <x v="0"/>
    <m/>
    <m/>
    <n v="2517577.2727272725"/>
    <m/>
    <m/>
    <m/>
  </r>
  <r>
    <x v="472"/>
    <x v="0"/>
    <s v="네이버 GFA"/>
    <x v="7"/>
    <x v="0"/>
    <x v="0"/>
    <m/>
    <m/>
    <n v="99646.363636363632"/>
    <m/>
    <m/>
    <m/>
  </r>
  <r>
    <x v="472"/>
    <x v="0"/>
    <s v="네이버 GFA"/>
    <x v="7"/>
    <x v="0"/>
    <x v="0"/>
    <m/>
    <m/>
    <n v="3001660.9090909087"/>
    <m/>
    <m/>
    <m/>
  </r>
  <r>
    <x v="472"/>
    <x v="0"/>
    <s v="네이버 GFA"/>
    <x v="0"/>
    <x v="0"/>
    <x v="0"/>
    <m/>
    <m/>
    <n v="1004407.2727272726"/>
    <m/>
    <m/>
    <m/>
  </r>
  <r>
    <x v="472"/>
    <x v="0"/>
    <s v="카카오광고"/>
    <x v="0"/>
    <x v="0"/>
    <x v="0"/>
    <m/>
    <m/>
    <n v="48799.999999999993"/>
    <m/>
    <m/>
    <m/>
  </r>
  <r>
    <x v="472"/>
    <x v="0"/>
    <s v="카카오광고"/>
    <x v="0"/>
    <x v="0"/>
    <x v="0"/>
    <m/>
    <m/>
    <n v="310"/>
    <m/>
    <m/>
    <m/>
  </r>
  <r>
    <x v="472"/>
    <x v="0"/>
    <s v="카카오광고"/>
    <x v="4"/>
    <x v="0"/>
    <x v="0"/>
    <m/>
    <m/>
    <n v="0"/>
    <m/>
    <m/>
    <m/>
  </r>
  <r>
    <x v="472"/>
    <x v="0"/>
    <s v="카카오광고"/>
    <x v="0"/>
    <x v="0"/>
    <x v="0"/>
    <m/>
    <m/>
    <n v="21210"/>
    <m/>
    <m/>
    <m/>
  </r>
  <r>
    <x v="472"/>
    <x v="0"/>
    <s v="네이버 쇼핑검색"/>
    <x v="10"/>
    <x v="0"/>
    <x v="0"/>
    <m/>
    <m/>
    <n v="106409.99999999999"/>
    <m/>
    <m/>
    <m/>
  </r>
  <r>
    <x v="472"/>
    <x v="0"/>
    <s v="네이버 쇼핑검색"/>
    <x v="10"/>
    <x v="0"/>
    <x v="0"/>
    <m/>
    <m/>
    <n v="8330"/>
    <m/>
    <m/>
    <m/>
  </r>
  <r>
    <x v="473"/>
    <x v="2"/>
    <s v="페이스북/인스타그램"/>
    <x v="7"/>
    <x v="0"/>
    <x v="0"/>
    <m/>
    <m/>
    <n v="986500"/>
    <m/>
    <m/>
    <m/>
  </r>
  <r>
    <x v="473"/>
    <x v="2"/>
    <s v="페이스북/인스타그램"/>
    <x v="13"/>
    <x v="0"/>
    <x v="0"/>
    <m/>
    <m/>
    <n v="23745"/>
    <m/>
    <m/>
    <m/>
  </r>
  <r>
    <x v="473"/>
    <x v="2"/>
    <s v="페이스북/인스타그램"/>
    <x v="0"/>
    <x v="0"/>
    <x v="0"/>
    <m/>
    <m/>
    <n v="847801"/>
    <m/>
    <m/>
    <m/>
  </r>
  <r>
    <x v="473"/>
    <x v="2"/>
    <s v="네이버 GFA"/>
    <x v="0"/>
    <x v="0"/>
    <x v="0"/>
    <m/>
    <m/>
    <n v="47807.272727272721"/>
    <m/>
    <m/>
    <m/>
  </r>
  <r>
    <x v="473"/>
    <x v="2"/>
    <s v="네이버 GFA"/>
    <x v="0"/>
    <x v="0"/>
    <x v="0"/>
    <m/>
    <m/>
    <n v="925710.90909090906"/>
    <m/>
    <m/>
    <m/>
  </r>
  <r>
    <x v="473"/>
    <x v="2"/>
    <s v="네이버 GFA"/>
    <x v="0"/>
    <x v="0"/>
    <x v="0"/>
    <m/>
    <m/>
    <n v="96797.272727272721"/>
    <m/>
    <m/>
    <m/>
  </r>
  <r>
    <x v="473"/>
    <x v="2"/>
    <s v="네이버 GFA"/>
    <x v="7"/>
    <x v="0"/>
    <x v="0"/>
    <m/>
    <m/>
    <n v="55806.363636363632"/>
    <m/>
    <m/>
    <m/>
  </r>
  <r>
    <x v="473"/>
    <x v="2"/>
    <s v="네이버 GFA"/>
    <x v="0"/>
    <x v="0"/>
    <x v="0"/>
    <m/>
    <m/>
    <n v="25725.454545454544"/>
    <m/>
    <m/>
    <m/>
  </r>
  <r>
    <x v="473"/>
    <x v="2"/>
    <s v="네이버 GFA"/>
    <x v="0"/>
    <x v="0"/>
    <x v="0"/>
    <m/>
    <m/>
    <n v="122155.45454545453"/>
    <m/>
    <m/>
    <m/>
  </r>
  <r>
    <x v="473"/>
    <x v="2"/>
    <s v="네이버 GFA"/>
    <x v="7"/>
    <x v="0"/>
    <x v="0"/>
    <m/>
    <m/>
    <n v="887.27272727272725"/>
    <m/>
    <m/>
    <m/>
  </r>
  <r>
    <x v="473"/>
    <x v="2"/>
    <s v="네이버 GFA"/>
    <x v="7"/>
    <x v="0"/>
    <x v="0"/>
    <m/>
    <m/>
    <n v="2389717.2727272725"/>
    <m/>
    <m/>
    <m/>
  </r>
  <r>
    <x v="473"/>
    <x v="2"/>
    <s v="네이버 GFA"/>
    <x v="0"/>
    <x v="0"/>
    <x v="0"/>
    <m/>
    <m/>
    <n v="1193048.1818181816"/>
    <m/>
    <m/>
    <m/>
  </r>
  <r>
    <x v="473"/>
    <x v="2"/>
    <s v="카카오광고"/>
    <x v="0"/>
    <x v="0"/>
    <x v="0"/>
    <m/>
    <m/>
    <n v="999.14851485148517"/>
    <m/>
    <m/>
    <m/>
  </r>
  <r>
    <x v="473"/>
    <x v="2"/>
    <s v="카카오광고"/>
    <x v="0"/>
    <x v="0"/>
    <x v="0"/>
    <m/>
    <m/>
    <n v="24.613861386138613"/>
    <m/>
    <m/>
    <m/>
  </r>
  <r>
    <x v="473"/>
    <x v="2"/>
    <s v="카카오광고"/>
    <x v="4"/>
    <x v="0"/>
    <x v="0"/>
    <m/>
    <m/>
    <n v="0"/>
    <m/>
    <m/>
    <m/>
  </r>
  <r>
    <x v="473"/>
    <x v="2"/>
    <s v="네이버 쇼핑검색"/>
    <x v="10"/>
    <x v="0"/>
    <x v="0"/>
    <m/>
    <m/>
    <n v="78180"/>
    <m/>
    <m/>
    <m/>
  </r>
  <r>
    <x v="473"/>
    <x v="2"/>
    <s v="네이버 쇼핑검색"/>
    <x v="10"/>
    <x v="0"/>
    <x v="0"/>
    <m/>
    <m/>
    <n v="9230"/>
    <m/>
    <m/>
    <m/>
  </r>
  <r>
    <x v="474"/>
    <x v="5"/>
    <s v="페이스북/인스타그램"/>
    <x v="7"/>
    <x v="0"/>
    <x v="0"/>
    <m/>
    <m/>
    <n v="627180"/>
    <m/>
    <m/>
    <m/>
  </r>
  <r>
    <x v="474"/>
    <x v="5"/>
    <s v="페이스북/인스타그램"/>
    <x v="13"/>
    <x v="0"/>
    <x v="0"/>
    <m/>
    <m/>
    <n v="14486"/>
    <m/>
    <m/>
    <m/>
  </r>
  <r>
    <x v="474"/>
    <x v="5"/>
    <s v="페이스북/인스타그램"/>
    <x v="0"/>
    <x v="0"/>
    <x v="0"/>
    <m/>
    <m/>
    <n v="449092"/>
    <m/>
    <m/>
    <m/>
  </r>
  <r>
    <x v="474"/>
    <x v="5"/>
    <s v="네이버 GFA"/>
    <x v="0"/>
    <x v="0"/>
    <x v="0"/>
    <m/>
    <m/>
    <n v="21173.63636363636"/>
    <m/>
    <m/>
    <m/>
  </r>
  <r>
    <x v="474"/>
    <x v="5"/>
    <s v="네이버 GFA"/>
    <x v="0"/>
    <x v="0"/>
    <x v="0"/>
    <m/>
    <m/>
    <n v="830171.81818181812"/>
    <m/>
    <m/>
    <m/>
  </r>
  <r>
    <x v="474"/>
    <x v="5"/>
    <s v="네이버 GFA"/>
    <x v="0"/>
    <x v="0"/>
    <x v="0"/>
    <m/>
    <m/>
    <n v="50482.727272727272"/>
    <m/>
    <m/>
    <m/>
  </r>
  <r>
    <x v="474"/>
    <x v="5"/>
    <s v="네이버 GFA"/>
    <x v="7"/>
    <x v="0"/>
    <x v="0"/>
    <m/>
    <m/>
    <n v="55729.090909090904"/>
    <m/>
    <m/>
    <m/>
  </r>
  <r>
    <x v="474"/>
    <x v="5"/>
    <s v="네이버 GFA"/>
    <x v="0"/>
    <x v="0"/>
    <x v="0"/>
    <m/>
    <m/>
    <n v="66562.727272727265"/>
    <m/>
    <m/>
    <m/>
  </r>
  <r>
    <x v="474"/>
    <x v="5"/>
    <s v="네이버 GFA"/>
    <x v="7"/>
    <x v="0"/>
    <x v="0"/>
    <m/>
    <m/>
    <n v="1910135.4545454544"/>
    <m/>
    <m/>
    <m/>
  </r>
  <r>
    <x v="474"/>
    <x v="5"/>
    <s v="네이버 GFA"/>
    <x v="0"/>
    <x v="0"/>
    <x v="0"/>
    <m/>
    <m/>
    <n v="432878.18181818177"/>
    <m/>
    <m/>
    <m/>
  </r>
  <r>
    <x v="474"/>
    <x v="5"/>
    <s v="카카오광고"/>
    <x v="0"/>
    <x v="0"/>
    <x v="0"/>
    <m/>
    <m/>
    <n v="1029.2079207920792"/>
    <m/>
    <m/>
    <m/>
  </r>
  <r>
    <x v="474"/>
    <x v="5"/>
    <s v="카카오광고"/>
    <x v="0"/>
    <x v="0"/>
    <x v="0"/>
    <m/>
    <m/>
    <n v="37.792079207920793"/>
    <m/>
    <m/>
    <m/>
  </r>
  <r>
    <x v="474"/>
    <x v="5"/>
    <s v="카카오광고"/>
    <x v="4"/>
    <x v="0"/>
    <x v="0"/>
    <m/>
    <m/>
    <n v="0"/>
    <m/>
    <m/>
    <m/>
  </r>
  <r>
    <x v="474"/>
    <x v="5"/>
    <s v="네이버 쇼핑검색"/>
    <x v="10"/>
    <x v="0"/>
    <x v="0"/>
    <m/>
    <m/>
    <n v="69020"/>
    <m/>
    <m/>
    <m/>
  </r>
  <r>
    <x v="474"/>
    <x v="5"/>
    <s v="네이버 쇼핑검색"/>
    <x v="10"/>
    <x v="0"/>
    <x v="0"/>
    <m/>
    <m/>
    <n v="1499.9999999999998"/>
    <m/>
    <m/>
    <m/>
  </r>
  <r>
    <x v="475"/>
    <x v="6"/>
    <s v="페이스북/인스타그램"/>
    <x v="7"/>
    <x v="0"/>
    <x v="0"/>
    <m/>
    <m/>
    <n v="876422"/>
    <m/>
    <m/>
    <m/>
  </r>
  <r>
    <x v="475"/>
    <x v="6"/>
    <s v="페이스북/인스타그램"/>
    <x v="13"/>
    <x v="0"/>
    <x v="0"/>
    <m/>
    <m/>
    <n v="20674"/>
    <m/>
    <m/>
    <m/>
  </r>
  <r>
    <x v="475"/>
    <x v="6"/>
    <s v="페이스북/인스타그램"/>
    <x v="0"/>
    <x v="0"/>
    <x v="0"/>
    <m/>
    <m/>
    <n v="575297"/>
    <m/>
    <m/>
    <m/>
  </r>
  <r>
    <x v="475"/>
    <x v="6"/>
    <s v="네이버 GFA"/>
    <x v="0"/>
    <x v="0"/>
    <x v="0"/>
    <m/>
    <m/>
    <n v="234301.81818181818"/>
    <m/>
    <m/>
    <m/>
  </r>
  <r>
    <x v="475"/>
    <x v="6"/>
    <s v="네이버 GFA"/>
    <x v="7"/>
    <x v="0"/>
    <x v="0"/>
    <m/>
    <m/>
    <n v="76277.272727272721"/>
    <m/>
    <m/>
    <m/>
  </r>
  <r>
    <x v="475"/>
    <x v="6"/>
    <s v="네이버 GFA"/>
    <x v="0"/>
    <x v="0"/>
    <x v="0"/>
    <m/>
    <m/>
    <n v="88877.272727272721"/>
    <m/>
    <m/>
    <m/>
  </r>
  <r>
    <x v="475"/>
    <x v="6"/>
    <s v="네이버 GFA"/>
    <x v="7"/>
    <x v="0"/>
    <x v="0"/>
    <m/>
    <m/>
    <n v="2216896.3636363633"/>
    <m/>
    <m/>
    <m/>
  </r>
  <r>
    <x v="475"/>
    <x v="6"/>
    <s v="네이버 GFA"/>
    <x v="0"/>
    <x v="0"/>
    <x v="0"/>
    <m/>
    <m/>
    <n v="1089642.7272727273"/>
    <m/>
    <m/>
    <m/>
  </r>
  <r>
    <x v="475"/>
    <x v="6"/>
    <s v="카카오광고"/>
    <x v="0"/>
    <x v="0"/>
    <x v="0"/>
    <m/>
    <m/>
    <n v="1000.3465346534654"/>
    <m/>
    <m/>
    <m/>
  </r>
  <r>
    <x v="475"/>
    <x v="6"/>
    <s v="카카오광고"/>
    <x v="0"/>
    <x v="0"/>
    <x v="0"/>
    <m/>
    <m/>
    <n v="120.23762376237623"/>
    <m/>
    <m/>
    <m/>
  </r>
  <r>
    <x v="475"/>
    <x v="6"/>
    <s v="카카오광고"/>
    <x v="4"/>
    <x v="0"/>
    <x v="0"/>
    <m/>
    <m/>
    <n v="0"/>
    <m/>
    <m/>
    <m/>
  </r>
  <r>
    <x v="475"/>
    <x v="6"/>
    <s v="네이버 쇼핑검색"/>
    <x v="10"/>
    <x v="0"/>
    <x v="0"/>
    <m/>
    <m/>
    <n v="93889.999999999985"/>
    <m/>
    <m/>
    <m/>
  </r>
  <r>
    <x v="475"/>
    <x v="6"/>
    <s v="네이버 쇼핑검색"/>
    <x v="10"/>
    <x v="0"/>
    <x v="0"/>
    <m/>
    <m/>
    <n v="3559.9999999999995"/>
    <m/>
    <m/>
    <m/>
  </r>
  <r>
    <x v="473"/>
    <x v="2"/>
    <s v="유튜브 디스커버리"/>
    <x v="0"/>
    <x v="0"/>
    <x v="0"/>
    <m/>
    <m/>
    <n v="97137"/>
    <m/>
    <m/>
    <m/>
  </r>
  <r>
    <x v="474"/>
    <x v="5"/>
    <s v="유튜브 디스커버리"/>
    <x v="0"/>
    <x v="0"/>
    <x v="0"/>
    <m/>
    <m/>
    <n v="824"/>
    <m/>
    <m/>
    <m/>
  </r>
  <r>
    <x v="475"/>
    <x v="6"/>
    <s v="유튜브 디스커버리"/>
    <x v="0"/>
    <x v="0"/>
    <x v="0"/>
    <m/>
    <m/>
    <n v="204892"/>
    <m/>
    <m/>
    <m/>
  </r>
  <r>
    <x v="475"/>
    <x v="6"/>
    <s v="유튜브 디스커버리"/>
    <x v="0"/>
    <x v="0"/>
    <x v="0"/>
    <m/>
    <m/>
    <n v="213740"/>
    <m/>
    <m/>
    <m/>
  </r>
  <r>
    <x v="476"/>
    <x v="3"/>
    <s v="페이스북/인스타그램"/>
    <x v="7"/>
    <x v="0"/>
    <x v="0"/>
    <m/>
    <m/>
    <n v="890364"/>
    <m/>
    <m/>
    <m/>
  </r>
  <r>
    <x v="476"/>
    <x v="3"/>
    <s v="페이스북/인스타그램"/>
    <x v="13"/>
    <x v="0"/>
    <x v="0"/>
    <m/>
    <m/>
    <n v="28680"/>
    <m/>
    <m/>
    <m/>
  </r>
  <r>
    <x v="476"/>
    <x v="3"/>
    <s v="페이스북/인스타그램"/>
    <x v="0"/>
    <x v="0"/>
    <x v="0"/>
    <m/>
    <m/>
    <n v="1031724"/>
    <m/>
    <m/>
    <m/>
  </r>
  <r>
    <x v="476"/>
    <x v="3"/>
    <s v="네이버 GFA"/>
    <x v="0"/>
    <x v="0"/>
    <x v="0"/>
    <m/>
    <m/>
    <n v="165233.63636363635"/>
    <m/>
    <m/>
    <m/>
  </r>
  <r>
    <x v="476"/>
    <x v="3"/>
    <s v="네이버 GFA"/>
    <x v="0"/>
    <x v="0"/>
    <x v="0"/>
    <m/>
    <m/>
    <n v="0"/>
    <m/>
    <m/>
    <m/>
  </r>
  <r>
    <x v="476"/>
    <x v="3"/>
    <s v="네이버 GFA"/>
    <x v="7"/>
    <x v="0"/>
    <x v="0"/>
    <m/>
    <m/>
    <n v="87379.090909090897"/>
    <m/>
    <m/>
    <m/>
  </r>
  <r>
    <x v="476"/>
    <x v="3"/>
    <s v="네이버 GFA"/>
    <x v="0"/>
    <x v="0"/>
    <x v="0"/>
    <m/>
    <m/>
    <n v="60797.272727272721"/>
    <m/>
    <m/>
    <m/>
  </r>
  <r>
    <x v="476"/>
    <x v="3"/>
    <s v="네이버 GFA"/>
    <x v="7"/>
    <x v="0"/>
    <x v="0"/>
    <m/>
    <m/>
    <n v="925197.27272727271"/>
    <m/>
    <m/>
    <m/>
  </r>
  <r>
    <x v="476"/>
    <x v="3"/>
    <s v="네이버 GFA"/>
    <x v="0"/>
    <x v="0"/>
    <x v="0"/>
    <m/>
    <m/>
    <n v="1644108.1818181816"/>
    <m/>
    <m/>
    <m/>
  </r>
  <r>
    <x v="476"/>
    <x v="3"/>
    <s v="카카오광고"/>
    <x v="0"/>
    <x v="0"/>
    <x v="0"/>
    <m/>
    <m/>
    <n v="73520"/>
    <m/>
    <m/>
    <m/>
  </r>
  <r>
    <x v="476"/>
    <x v="3"/>
    <s v="카카오광고"/>
    <x v="4"/>
    <x v="0"/>
    <x v="0"/>
    <m/>
    <m/>
    <n v="521504.99999999994"/>
    <m/>
    <m/>
    <m/>
  </r>
  <r>
    <x v="476"/>
    <x v="3"/>
    <s v="네이버 쇼핑검색"/>
    <x v="10"/>
    <x v="0"/>
    <x v="0"/>
    <m/>
    <m/>
    <n v="88740"/>
    <m/>
    <m/>
    <m/>
  </r>
  <r>
    <x v="476"/>
    <x v="3"/>
    <s v="네이버 쇼핑검색"/>
    <x v="10"/>
    <x v="0"/>
    <x v="0"/>
    <m/>
    <m/>
    <n v="8730"/>
    <m/>
    <m/>
    <m/>
  </r>
  <r>
    <x v="476"/>
    <x v="3"/>
    <s v="유튜브 디스커버리"/>
    <x v="0"/>
    <x v="0"/>
    <x v="0"/>
    <m/>
    <m/>
    <n v="97137"/>
    <m/>
    <m/>
    <m/>
  </r>
  <r>
    <x v="476"/>
    <x v="3"/>
    <s v="유튜브 디스커버리"/>
    <x v="0"/>
    <x v="0"/>
    <x v="0"/>
    <m/>
    <m/>
    <n v="213972"/>
    <m/>
    <m/>
    <m/>
  </r>
  <r>
    <x v="476"/>
    <x v="3"/>
    <s v="유튜브 디스커버리"/>
    <x v="0"/>
    <x v="0"/>
    <x v="0"/>
    <m/>
    <m/>
    <n v="824"/>
    <m/>
    <m/>
    <m/>
  </r>
  <r>
    <x v="476"/>
    <x v="3"/>
    <s v="유튜브 디스커버리"/>
    <x v="0"/>
    <x v="0"/>
    <x v="0"/>
    <m/>
    <m/>
    <n v="204892"/>
    <m/>
    <m/>
    <m/>
  </r>
  <r>
    <x v="477"/>
    <x v="4"/>
    <s v="페이스북/인스타그램"/>
    <x v="7"/>
    <x v="0"/>
    <x v="0"/>
    <m/>
    <m/>
    <n v="865074"/>
    <m/>
    <m/>
    <m/>
  </r>
  <r>
    <x v="477"/>
    <x v="4"/>
    <s v="페이스북/인스타그램"/>
    <x v="13"/>
    <x v="0"/>
    <x v="0"/>
    <m/>
    <m/>
    <n v="28993"/>
    <m/>
    <m/>
    <m/>
  </r>
  <r>
    <x v="477"/>
    <x v="4"/>
    <s v="페이스북/인스타그램"/>
    <x v="0"/>
    <x v="0"/>
    <x v="0"/>
    <m/>
    <m/>
    <n v="1207196"/>
    <m/>
    <m/>
    <m/>
  </r>
  <r>
    <x v="477"/>
    <x v="4"/>
    <s v="네이버 GFA"/>
    <x v="0"/>
    <x v="0"/>
    <x v="0"/>
    <m/>
    <m/>
    <n v="121243.63636363635"/>
    <m/>
    <m/>
    <m/>
  </r>
  <r>
    <x v="477"/>
    <x v="4"/>
    <s v="네이버 GFA"/>
    <x v="7"/>
    <x v="0"/>
    <x v="0"/>
    <m/>
    <m/>
    <n v="96576.363636363632"/>
    <m/>
    <m/>
    <m/>
  </r>
  <r>
    <x v="477"/>
    <x v="4"/>
    <s v="네이버 GFA"/>
    <x v="0"/>
    <x v="0"/>
    <x v="0"/>
    <m/>
    <m/>
    <n v="62130.909090909088"/>
    <m/>
    <m/>
    <m/>
  </r>
  <r>
    <x v="477"/>
    <x v="4"/>
    <s v="네이버 GFA"/>
    <x v="7"/>
    <x v="0"/>
    <x v="0"/>
    <m/>
    <m/>
    <n v="917292.72727272718"/>
    <m/>
    <m/>
    <m/>
  </r>
  <r>
    <x v="477"/>
    <x v="4"/>
    <s v="네이버 GFA"/>
    <x v="0"/>
    <x v="0"/>
    <x v="0"/>
    <m/>
    <m/>
    <n v="687455.45454545447"/>
    <m/>
    <m/>
    <m/>
  </r>
  <r>
    <x v="477"/>
    <x v="4"/>
    <s v="네이버 쇼핑검색"/>
    <x v="10"/>
    <x v="0"/>
    <x v="0"/>
    <m/>
    <m/>
    <n v="84250"/>
    <m/>
    <m/>
    <m/>
  </r>
  <r>
    <x v="477"/>
    <x v="4"/>
    <s v="네이버 쇼핑검색"/>
    <x v="10"/>
    <x v="0"/>
    <x v="0"/>
    <m/>
    <m/>
    <n v="4470"/>
    <m/>
    <m/>
    <m/>
  </r>
  <r>
    <x v="477"/>
    <x v="4"/>
    <s v="카카오광고"/>
    <x v="0"/>
    <x v="0"/>
    <x v="0"/>
    <m/>
    <m/>
    <n v="12679.999999999998"/>
    <m/>
    <m/>
    <m/>
  </r>
  <r>
    <x v="477"/>
    <x v="4"/>
    <s v="카카오광고"/>
    <x v="4"/>
    <x v="0"/>
    <x v="0"/>
    <m/>
    <m/>
    <n v="0"/>
    <m/>
    <m/>
    <m/>
  </r>
  <r>
    <x v="477"/>
    <x v="4"/>
    <s v="유튜브 디스커버리"/>
    <x v="0"/>
    <x v="0"/>
    <x v="0"/>
    <m/>
    <m/>
    <n v="51436"/>
    <m/>
    <m/>
    <m/>
  </r>
  <r>
    <x v="477"/>
    <x v="4"/>
    <s v="유튜브 디스커버리"/>
    <x v="0"/>
    <x v="0"/>
    <x v="0"/>
    <m/>
    <m/>
    <n v="204031"/>
    <m/>
    <m/>
    <m/>
  </r>
  <r>
    <x v="477"/>
    <x v="4"/>
    <s v="유튜브 디스커버리"/>
    <x v="0"/>
    <x v="0"/>
    <x v="0"/>
    <m/>
    <m/>
    <n v="90349"/>
    <m/>
    <m/>
    <m/>
  </r>
  <r>
    <x v="477"/>
    <x v="4"/>
    <s v="유튜브 디스커버리"/>
    <x v="0"/>
    <x v="0"/>
    <x v="0"/>
    <m/>
    <m/>
    <n v="102389"/>
    <m/>
    <m/>
    <m/>
  </r>
  <r>
    <x v="477"/>
    <x v="4"/>
    <s v="유튜브 디스커버리"/>
    <x v="0"/>
    <x v="0"/>
    <x v="0"/>
    <m/>
    <m/>
    <n v="138395"/>
    <m/>
    <m/>
    <m/>
  </r>
  <r>
    <x v="477"/>
    <x v="4"/>
    <s v="유튜브 디스커버리"/>
    <x v="0"/>
    <x v="0"/>
    <x v="0"/>
    <m/>
    <m/>
    <n v="17"/>
    <m/>
    <m/>
    <m/>
  </r>
  <r>
    <x v="477"/>
    <x v="4"/>
    <s v="유튜브 디스커버리"/>
    <x v="0"/>
    <x v="0"/>
    <x v="0"/>
    <m/>
    <m/>
    <n v="51790"/>
    <m/>
    <m/>
    <m/>
  </r>
  <r>
    <x v="477"/>
    <x v="4"/>
    <s v="유튜브 디스커버리"/>
    <x v="0"/>
    <x v="0"/>
    <x v="0"/>
    <m/>
    <m/>
    <n v="3703"/>
    <m/>
    <m/>
    <m/>
  </r>
  <r>
    <x v="477"/>
    <x v="4"/>
    <s v="유튜브 디스커버리"/>
    <x v="0"/>
    <x v="0"/>
    <x v="0"/>
    <m/>
    <m/>
    <n v="978"/>
    <m/>
    <m/>
    <m/>
  </r>
  <r>
    <x v="457"/>
    <x v="7"/>
    <m/>
    <x v="10"/>
    <x v="0"/>
    <x v="0"/>
    <m/>
    <m/>
    <m/>
    <m/>
    <m/>
    <m/>
  </r>
  <r>
    <x v="478"/>
    <x v="1"/>
    <s v="페이스북/인스타그램"/>
    <x v="7"/>
    <x v="0"/>
    <x v="0"/>
    <m/>
    <m/>
    <n v="624016"/>
    <m/>
    <m/>
    <m/>
  </r>
  <r>
    <x v="478"/>
    <x v="1"/>
    <s v="페이스북/인스타그램"/>
    <x v="13"/>
    <x v="0"/>
    <x v="0"/>
    <m/>
    <m/>
    <n v="29969"/>
    <m/>
    <m/>
    <m/>
  </r>
  <r>
    <x v="478"/>
    <x v="1"/>
    <s v="페이스북/인스타그램"/>
    <x v="0"/>
    <x v="0"/>
    <x v="0"/>
    <m/>
    <m/>
    <n v="968055"/>
    <m/>
    <m/>
    <m/>
  </r>
  <r>
    <x v="478"/>
    <x v="1"/>
    <s v="네이버 GFA"/>
    <x v="0"/>
    <x v="0"/>
    <x v="0"/>
    <m/>
    <m/>
    <n v="639854.54545454541"/>
    <m/>
    <m/>
    <m/>
  </r>
  <r>
    <x v="478"/>
    <x v="1"/>
    <s v="네이버 GFA"/>
    <x v="7"/>
    <x v="0"/>
    <x v="0"/>
    <m/>
    <m/>
    <n v="42272.727272727272"/>
    <m/>
    <m/>
    <m/>
  </r>
  <r>
    <x v="478"/>
    <x v="1"/>
    <s v="네이버 GFA"/>
    <x v="7"/>
    <x v="0"/>
    <x v="0"/>
    <m/>
    <m/>
    <n v="727950.90909090906"/>
    <m/>
    <m/>
    <m/>
  </r>
  <r>
    <x v="478"/>
    <x v="1"/>
    <s v="네이버 GFA"/>
    <x v="0"/>
    <x v="0"/>
    <x v="0"/>
    <m/>
    <m/>
    <n v="1186279.0909090908"/>
    <m/>
    <m/>
    <m/>
  </r>
  <r>
    <x v="478"/>
    <x v="1"/>
    <s v="네이버 쇼핑검색"/>
    <x v="10"/>
    <x v="0"/>
    <x v="0"/>
    <m/>
    <m/>
    <n v="53999.999999999993"/>
    <m/>
    <m/>
    <m/>
  </r>
  <r>
    <x v="478"/>
    <x v="1"/>
    <s v="네이버 쇼핑검색"/>
    <x v="10"/>
    <x v="0"/>
    <x v="0"/>
    <m/>
    <m/>
    <n v="3319.9999999999995"/>
    <m/>
    <m/>
    <m/>
  </r>
  <r>
    <x v="478"/>
    <x v="1"/>
    <s v="카카오광고"/>
    <x v="0"/>
    <x v="0"/>
    <x v="0"/>
    <m/>
    <m/>
    <n v="6099.9999999999991"/>
    <m/>
    <m/>
    <m/>
  </r>
  <r>
    <x v="478"/>
    <x v="1"/>
    <s v="카카오광고"/>
    <x v="5"/>
    <x v="0"/>
    <x v="0"/>
    <m/>
    <m/>
    <n v="664215"/>
    <m/>
    <m/>
    <m/>
  </r>
  <r>
    <x v="478"/>
    <x v="1"/>
    <s v="유튜브 디스커버리"/>
    <x v="0"/>
    <x v="0"/>
    <x v="0"/>
    <m/>
    <m/>
    <n v="105383"/>
    <m/>
    <m/>
    <m/>
  </r>
  <r>
    <x v="478"/>
    <x v="1"/>
    <s v="유튜브 디스커버리"/>
    <x v="0"/>
    <x v="0"/>
    <x v="0"/>
    <m/>
    <m/>
    <n v="15221"/>
    <m/>
    <m/>
    <m/>
  </r>
  <r>
    <x v="478"/>
    <x v="1"/>
    <s v="유튜브 디스커버리"/>
    <x v="0"/>
    <x v="0"/>
    <x v="0"/>
    <m/>
    <m/>
    <n v="7"/>
    <m/>
    <m/>
    <m/>
  </r>
  <r>
    <x v="478"/>
    <x v="1"/>
    <s v="유튜브 디스커버리"/>
    <x v="0"/>
    <x v="0"/>
    <x v="0"/>
    <m/>
    <m/>
    <n v="51469"/>
    <m/>
    <m/>
    <m/>
  </r>
  <r>
    <x v="478"/>
    <x v="1"/>
    <s v="유튜브 디스커버리"/>
    <x v="0"/>
    <x v="0"/>
    <x v="0"/>
    <m/>
    <m/>
    <n v="17589"/>
    <m/>
    <m/>
    <m/>
  </r>
  <r>
    <x v="478"/>
    <x v="1"/>
    <s v="유튜브 디스커버리"/>
    <x v="0"/>
    <x v="0"/>
    <x v="0"/>
    <m/>
    <m/>
    <n v="3060"/>
    <m/>
    <m/>
    <m/>
  </r>
  <r>
    <x v="479"/>
    <x v="0"/>
    <s v="페이스북/인스타그램"/>
    <x v="7"/>
    <x v="0"/>
    <x v="0"/>
    <m/>
    <m/>
    <n v="376572"/>
    <m/>
    <m/>
    <m/>
  </r>
  <r>
    <x v="479"/>
    <x v="0"/>
    <s v="페이스북/인스타그램"/>
    <x v="13"/>
    <x v="0"/>
    <x v="0"/>
    <m/>
    <m/>
    <n v="30235"/>
    <m/>
    <m/>
    <m/>
  </r>
  <r>
    <x v="479"/>
    <x v="0"/>
    <s v="페이스북/인스타그램"/>
    <x v="0"/>
    <x v="0"/>
    <x v="0"/>
    <m/>
    <m/>
    <n v="728488"/>
    <m/>
    <m/>
    <m/>
  </r>
  <r>
    <x v="479"/>
    <x v="0"/>
    <s v="네이버 GFA"/>
    <x v="0"/>
    <x v="0"/>
    <x v="0"/>
    <m/>
    <m/>
    <n v="164105.45454545453"/>
    <m/>
    <m/>
    <m/>
  </r>
  <r>
    <x v="479"/>
    <x v="0"/>
    <s v="네이버 GFA"/>
    <x v="7"/>
    <x v="0"/>
    <x v="0"/>
    <m/>
    <m/>
    <n v="145608.18181818179"/>
    <m/>
    <m/>
    <m/>
  </r>
  <r>
    <x v="479"/>
    <x v="0"/>
    <s v="네이버 GFA"/>
    <x v="0"/>
    <x v="0"/>
    <x v="0"/>
    <m/>
    <m/>
    <n v="0"/>
    <m/>
    <m/>
    <m/>
  </r>
  <r>
    <x v="479"/>
    <x v="0"/>
    <s v="네이버 GFA"/>
    <x v="7"/>
    <x v="0"/>
    <x v="0"/>
    <m/>
    <m/>
    <n v="854033.63636363624"/>
    <m/>
    <m/>
    <m/>
  </r>
  <r>
    <x v="479"/>
    <x v="0"/>
    <s v="네이버 GFA"/>
    <x v="0"/>
    <x v="0"/>
    <x v="0"/>
    <m/>
    <m/>
    <n v="1104577.2727272727"/>
    <m/>
    <m/>
    <m/>
  </r>
  <r>
    <x v="479"/>
    <x v="0"/>
    <s v="네이버 쇼핑검색"/>
    <x v="10"/>
    <x v="0"/>
    <x v="0"/>
    <m/>
    <m/>
    <n v="40110"/>
    <m/>
    <m/>
    <m/>
  </r>
  <r>
    <x v="479"/>
    <x v="0"/>
    <s v="네이버 쇼핑검색"/>
    <x v="10"/>
    <x v="0"/>
    <x v="0"/>
    <m/>
    <m/>
    <n v="3579.9999999999995"/>
    <m/>
    <m/>
    <m/>
  </r>
  <r>
    <x v="479"/>
    <x v="0"/>
    <s v="카카오광고"/>
    <x v="0"/>
    <x v="0"/>
    <x v="0"/>
    <m/>
    <m/>
    <n v="1230"/>
    <m/>
    <m/>
    <m/>
  </r>
  <r>
    <x v="479"/>
    <x v="0"/>
    <s v="카카오광고"/>
    <x v="5"/>
    <x v="0"/>
    <x v="0"/>
    <m/>
    <m/>
    <n v="0"/>
    <m/>
    <m/>
    <m/>
  </r>
  <r>
    <x v="479"/>
    <x v="0"/>
    <s v="유튜브 디스커버리"/>
    <x v="0"/>
    <x v="0"/>
    <x v="0"/>
    <m/>
    <m/>
    <n v="23616"/>
    <m/>
    <m/>
    <m/>
  </r>
  <r>
    <x v="479"/>
    <x v="0"/>
    <s v="유튜브 디스커버리"/>
    <x v="0"/>
    <x v="0"/>
    <x v="0"/>
    <m/>
    <m/>
    <n v="1010"/>
    <m/>
    <m/>
    <m/>
  </r>
  <r>
    <x v="479"/>
    <x v="0"/>
    <s v="유튜브 디스커버리"/>
    <x v="0"/>
    <x v="0"/>
    <x v="0"/>
    <m/>
    <m/>
    <n v="168"/>
    <m/>
    <m/>
    <m/>
  </r>
  <r>
    <x v="479"/>
    <x v="0"/>
    <s v="유튜브 디스커버리"/>
    <x v="0"/>
    <x v="0"/>
    <x v="0"/>
    <m/>
    <m/>
    <n v="1602"/>
    <m/>
    <m/>
    <m/>
  </r>
  <r>
    <x v="479"/>
    <x v="0"/>
    <s v="유튜브 디스커버리"/>
    <x v="0"/>
    <x v="0"/>
    <x v="0"/>
    <m/>
    <m/>
    <n v="29384"/>
    <m/>
    <m/>
    <m/>
  </r>
  <r>
    <x v="479"/>
    <x v="0"/>
    <s v="유튜브 디스커버리"/>
    <x v="0"/>
    <x v="0"/>
    <x v="0"/>
    <m/>
    <m/>
    <n v="2925"/>
    <m/>
    <m/>
    <m/>
  </r>
  <r>
    <x v="479"/>
    <x v="0"/>
    <s v="유튜브 디스커버리"/>
    <x v="0"/>
    <x v="0"/>
    <x v="0"/>
    <m/>
    <m/>
    <n v="25947"/>
    <m/>
    <m/>
    <m/>
  </r>
  <r>
    <x v="457"/>
    <x v="7"/>
    <m/>
    <x v="10"/>
    <x v="0"/>
    <x v="0"/>
    <m/>
    <m/>
    <m/>
    <m/>
    <m/>
    <m/>
  </r>
  <r>
    <x v="457"/>
    <x v="7"/>
    <m/>
    <x v="10"/>
    <x v="0"/>
    <x v="0"/>
    <m/>
    <m/>
    <m/>
    <m/>
    <m/>
    <m/>
  </r>
  <r>
    <x v="457"/>
    <x v="7"/>
    <m/>
    <x v="10"/>
    <x v="0"/>
    <x v="0"/>
    <m/>
    <m/>
    <m/>
    <m/>
    <m/>
    <m/>
  </r>
  <r>
    <x v="457"/>
    <x v="7"/>
    <m/>
    <x v="10"/>
    <x v="0"/>
    <x v="0"/>
    <m/>
    <m/>
    <m/>
    <m/>
    <m/>
    <m/>
  </r>
  <r>
    <x v="457"/>
    <x v="7"/>
    <m/>
    <x v="10"/>
    <x v="0"/>
    <x v="0"/>
    <m/>
    <m/>
    <m/>
    <m/>
    <m/>
    <m/>
  </r>
  <r>
    <x v="457"/>
    <x v="7"/>
    <m/>
    <x v="10"/>
    <x v="0"/>
    <x v="0"/>
    <m/>
    <m/>
    <m/>
    <m/>
    <m/>
    <m/>
  </r>
  <r>
    <x v="457"/>
    <x v="7"/>
    <m/>
    <x v="10"/>
    <x v="0"/>
    <x v="0"/>
    <m/>
    <m/>
    <m/>
    <m/>
    <m/>
    <m/>
  </r>
  <r>
    <x v="457"/>
    <x v="7"/>
    <m/>
    <x v="10"/>
    <x v="0"/>
    <x v="0"/>
    <m/>
    <m/>
    <m/>
    <m/>
    <m/>
    <m/>
  </r>
  <r>
    <x v="480"/>
    <x v="0"/>
    <m/>
    <x v="0"/>
    <x v="1"/>
    <x v="15"/>
    <n v="190801"/>
    <n v="190801"/>
    <m/>
    <n v="4"/>
    <n v="190801"/>
    <n v="80000"/>
  </r>
  <r>
    <x v="480"/>
    <x v="0"/>
    <m/>
    <x v="0"/>
    <x v="1"/>
    <x v="16"/>
    <n v="190801"/>
    <n v="190801"/>
    <m/>
    <n v="4"/>
    <n v="190801"/>
    <n v="140000"/>
  </r>
  <r>
    <x v="480"/>
    <x v="0"/>
    <m/>
    <x v="0"/>
    <x v="2"/>
    <x v="15"/>
    <n v="190801"/>
    <n v="190801"/>
    <m/>
    <n v="38"/>
    <n v="190801"/>
    <n v="760000"/>
  </r>
  <r>
    <x v="480"/>
    <x v="0"/>
    <m/>
    <x v="0"/>
    <x v="2"/>
    <x v="16"/>
    <n v="190801"/>
    <n v="190801"/>
    <m/>
    <n v="42"/>
    <n v="190801"/>
    <n v="1470000"/>
  </r>
  <r>
    <x v="481"/>
    <x v="2"/>
    <m/>
    <x v="0"/>
    <x v="1"/>
    <x v="15"/>
    <n v="190801"/>
    <n v="190801"/>
    <m/>
    <n v="3"/>
    <n v="190801"/>
    <n v="60000"/>
  </r>
  <r>
    <x v="481"/>
    <x v="2"/>
    <m/>
    <x v="0"/>
    <x v="1"/>
    <x v="16"/>
    <n v="190801"/>
    <n v="190801"/>
    <m/>
    <n v="3"/>
    <n v="190801"/>
    <n v="105000"/>
  </r>
  <r>
    <x v="481"/>
    <x v="2"/>
    <m/>
    <x v="0"/>
    <x v="2"/>
    <x v="15"/>
    <n v="190801"/>
    <n v="190801"/>
    <m/>
    <n v="35"/>
    <n v="190801"/>
    <n v="700000"/>
  </r>
  <r>
    <x v="481"/>
    <x v="2"/>
    <m/>
    <x v="0"/>
    <x v="2"/>
    <x v="16"/>
    <n v="190801"/>
    <n v="190801"/>
    <m/>
    <n v="31"/>
    <n v="190801"/>
    <n v="1085000"/>
  </r>
  <r>
    <x v="482"/>
    <x v="5"/>
    <m/>
    <x v="0"/>
    <x v="1"/>
    <x v="15"/>
    <n v="190801"/>
    <n v="190801"/>
    <m/>
    <n v="3"/>
    <n v="190801"/>
    <n v="60000"/>
  </r>
  <r>
    <x v="482"/>
    <x v="5"/>
    <m/>
    <x v="0"/>
    <x v="3"/>
    <x v="15"/>
    <n v="190801"/>
    <n v="190801"/>
    <m/>
    <n v="10"/>
    <n v="190801"/>
    <n v="0"/>
  </r>
  <r>
    <x v="482"/>
    <x v="5"/>
    <m/>
    <x v="0"/>
    <x v="2"/>
    <x v="15"/>
    <n v="190801"/>
    <n v="190801"/>
    <m/>
    <n v="39"/>
    <n v="190801"/>
    <n v="780000"/>
  </r>
  <r>
    <x v="483"/>
    <x v="6"/>
    <m/>
    <x v="0"/>
    <x v="2"/>
    <x v="16"/>
    <n v="190801"/>
    <n v="190801"/>
    <m/>
    <n v="35"/>
    <n v="190801"/>
    <n v="1225000"/>
  </r>
  <r>
    <x v="483"/>
    <x v="6"/>
    <m/>
    <x v="0"/>
    <x v="1"/>
    <x v="15"/>
    <n v="190801"/>
    <n v="190801"/>
    <m/>
    <n v="4"/>
    <n v="190801"/>
    <n v="80000"/>
  </r>
  <r>
    <x v="483"/>
    <x v="6"/>
    <m/>
    <x v="0"/>
    <x v="3"/>
    <x v="15"/>
    <n v="190801"/>
    <n v="190801"/>
    <m/>
    <n v="3"/>
    <n v="190801"/>
    <n v="0"/>
  </r>
  <r>
    <x v="483"/>
    <x v="6"/>
    <m/>
    <x v="0"/>
    <x v="2"/>
    <x v="15"/>
    <n v="190801"/>
    <n v="190801"/>
    <m/>
    <n v="37"/>
    <n v="190801"/>
    <n v="740000"/>
  </r>
  <r>
    <x v="484"/>
    <x v="3"/>
    <m/>
    <x v="0"/>
    <x v="2"/>
    <x v="16"/>
    <n v="190801"/>
    <n v="190801"/>
    <m/>
    <n v="27"/>
    <n v="190801"/>
    <n v="945000"/>
  </r>
  <r>
    <x v="484"/>
    <x v="3"/>
    <m/>
    <x v="0"/>
    <x v="1"/>
    <x v="15"/>
    <n v="190801"/>
    <n v="190801"/>
    <m/>
    <n v="8"/>
    <n v="190801"/>
    <n v="160000"/>
  </r>
  <r>
    <x v="484"/>
    <x v="3"/>
    <m/>
    <x v="0"/>
    <x v="2"/>
    <x v="15"/>
    <n v="190801"/>
    <n v="190801"/>
    <m/>
    <n v="31"/>
    <n v="190801"/>
    <n v="620000"/>
  </r>
  <r>
    <x v="25"/>
    <x v="4"/>
    <m/>
    <x v="0"/>
    <x v="2"/>
    <x v="15"/>
    <n v="190801"/>
    <n v="190801"/>
    <m/>
    <n v="55"/>
    <n v="190801"/>
    <n v="1100000"/>
  </r>
  <r>
    <x v="25"/>
    <x v="4"/>
    <m/>
    <x v="0"/>
    <x v="2"/>
    <x v="16"/>
    <n v="190801"/>
    <n v="190801"/>
    <m/>
    <n v="47"/>
    <n v="190801"/>
    <n v="1645000"/>
  </r>
  <r>
    <x v="25"/>
    <x v="4"/>
    <m/>
    <x v="0"/>
    <x v="1"/>
    <x v="15"/>
    <n v="190801"/>
    <n v="190801"/>
    <m/>
    <n v="25"/>
    <n v="190801"/>
    <n v="500000"/>
  </r>
  <r>
    <x v="26"/>
    <x v="1"/>
    <m/>
    <x v="0"/>
    <x v="2"/>
    <x v="15"/>
    <n v="190801"/>
    <n v="190801"/>
    <m/>
    <n v="54"/>
    <n v="190801"/>
    <n v="1080000"/>
  </r>
  <r>
    <x v="26"/>
    <x v="1"/>
    <m/>
    <x v="0"/>
    <x v="2"/>
    <x v="16"/>
    <n v="190801"/>
    <n v="190801"/>
    <m/>
    <n v="47"/>
    <n v="190801"/>
    <n v="1645000"/>
  </r>
  <r>
    <x v="26"/>
    <x v="1"/>
    <m/>
    <x v="0"/>
    <x v="1"/>
    <x v="15"/>
    <n v="190801"/>
    <n v="190801"/>
    <m/>
    <n v="2"/>
    <n v="190801"/>
    <n v="40000"/>
  </r>
  <r>
    <x v="27"/>
    <x v="0"/>
    <m/>
    <x v="0"/>
    <x v="2"/>
    <x v="15"/>
    <n v="190801"/>
    <n v="190801"/>
    <m/>
    <n v="36"/>
    <n v="190801"/>
    <n v="720000"/>
  </r>
  <r>
    <x v="27"/>
    <x v="0"/>
    <m/>
    <x v="0"/>
    <x v="2"/>
    <x v="16"/>
    <n v="190801"/>
    <n v="190801"/>
    <m/>
    <n v="41"/>
    <n v="190801"/>
    <n v="1435000"/>
  </r>
  <r>
    <x v="27"/>
    <x v="0"/>
    <m/>
    <x v="0"/>
    <x v="1"/>
    <x v="15"/>
    <n v="190801"/>
    <n v="190801"/>
    <m/>
    <n v="11"/>
    <n v="190801"/>
    <n v="220000"/>
  </r>
  <r>
    <x v="28"/>
    <x v="2"/>
    <m/>
    <x v="0"/>
    <x v="2"/>
    <x v="15"/>
    <n v="190801"/>
    <n v="190801"/>
    <m/>
    <n v="35"/>
    <n v="190801"/>
    <n v="700000"/>
  </r>
  <r>
    <x v="28"/>
    <x v="2"/>
    <m/>
    <x v="0"/>
    <x v="2"/>
    <x v="16"/>
    <n v="190801"/>
    <n v="190801"/>
    <m/>
    <n v="38"/>
    <n v="190801"/>
    <n v="1330000"/>
  </r>
  <r>
    <x v="28"/>
    <x v="2"/>
    <m/>
    <x v="0"/>
    <x v="3"/>
    <x v="15"/>
    <n v="190801"/>
    <n v="190801"/>
    <m/>
    <n v="2"/>
    <n v="190801"/>
    <n v="0"/>
  </r>
  <r>
    <x v="28"/>
    <x v="2"/>
    <m/>
    <x v="0"/>
    <x v="1"/>
    <x v="15"/>
    <n v="190801"/>
    <n v="190801"/>
    <m/>
    <n v="4"/>
    <n v="190801"/>
    <n v="80000"/>
  </r>
  <r>
    <x v="29"/>
    <x v="5"/>
    <m/>
    <x v="0"/>
    <x v="2"/>
    <x v="16"/>
    <n v="190801"/>
    <n v="190801"/>
    <m/>
    <n v="40"/>
    <n v="190801"/>
    <n v="1400000"/>
  </r>
  <r>
    <x v="29"/>
    <x v="5"/>
    <m/>
    <x v="0"/>
    <x v="1"/>
    <x v="15"/>
    <n v="190801"/>
    <n v="190801"/>
    <m/>
    <n v="8"/>
    <n v="190801"/>
    <n v="160000"/>
  </r>
  <r>
    <x v="29"/>
    <x v="5"/>
    <m/>
    <x v="0"/>
    <x v="2"/>
    <x v="15"/>
    <n v="190801"/>
    <n v="190801"/>
    <m/>
    <n v="31"/>
    <n v="190801"/>
    <n v="620000"/>
  </r>
  <r>
    <x v="30"/>
    <x v="6"/>
    <m/>
    <x v="0"/>
    <x v="2"/>
    <x v="16"/>
    <n v="190801"/>
    <n v="190801"/>
    <m/>
    <n v="27"/>
    <n v="190801"/>
    <n v="945000"/>
  </r>
  <r>
    <x v="30"/>
    <x v="6"/>
    <m/>
    <x v="0"/>
    <x v="1"/>
    <x v="15"/>
    <n v="190801"/>
    <n v="190801"/>
    <m/>
    <n v="4"/>
    <n v="190801"/>
    <n v="80000"/>
  </r>
  <r>
    <x v="30"/>
    <x v="6"/>
    <m/>
    <x v="0"/>
    <x v="3"/>
    <x v="15"/>
    <n v="190801"/>
    <n v="190801"/>
    <m/>
    <n v="3"/>
    <n v="190801"/>
    <n v="0"/>
  </r>
  <r>
    <x v="30"/>
    <x v="6"/>
    <m/>
    <x v="0"/>
    <x v="2"/>
    <x v="15"/>
    <n v="190801"/>
    <n v="190801"/>
    <m/>
    <n v="37"/>
    <n v="190801"/>
    <n v="740000"/>
  </r>
  <r>
    <x v="4"/>
    <x v="3"/>
    <m/>
    <x v="0"/>
    <x v="2"/>
    <x v="16"/>
    <n v="190801"/>
    <n v="190801"/>
    <m/>
    <n v="35"/>
    <n v="190801"/>
    <n v="1225000"/>
  </r>
  <r>
    <x v="4"/>
    <x v="3"/>
    <m/>
    <x v="0"/>
    <x v="1"/>
    <x v="15"/>
    <n v="190801"/>
    <n v="190801"/>
    <m/>
    <n v="3"/>
    <n v="190801"/>
    <n v="60000"/>
  </r>
  <r>
    <x v="4"/>
    <x v="3"/>
    <m/>
    <x v="0"/>
    <x v="2"/>
    <x v="15"/>
    <n v="190801"/>
    <n v="190801"/>
    <m/>
    <n v="39"/>
    <n v="190801"/>
    <n v="780000"/>
  </r>
  <r>
    <x v="4"/>
    <x v="3"/>
    <m/>
    <x v="0"/>
    <x v="3"/>
    <x v="15"/>
    <n v="190801"/>
    <n v="190801"/>
    <m/>
    <n v="10"/>
    <n v="190801"/>
    <n v="0"/>
  </r>
  <r>
    <x v="5"/>
    <x v="4"/>
    <m/>
    <x v="0"/>
    <x v="1"/>
    <x v="15"/>
    <n v="190801"/>
    <n v="190801"/>
    <m/>
    <n v="3"/>
    <n v="190801"/>
    <n v="60000"/>
  </r>
  <r>
    <x v="5"/>
    <x v="4"/>
    <m/>
    <x v="0"/>
    <x v="1"/>
    <x v="16"/>
    <n v="190801"/>
    <n v="190801"/>
    <m/>
    <n v="3"/>
    <n v="190801"/>
    <n v="105000"/>
  </r>
  <r>
    <x v="5"/>
    <x v="4"/>
    <m/>
    <x v="0"/>
    <x v="2"/>
    <x v="15"/>
    <n v="190801"/>
    <n v="190801"/>
    <m/>
    <n v="35"/>
    <n v="190801"/>
    <n v="700000"/>
  </r>
  <r>
    <x v="5"/>
    <x v="4"/>
    <m/>
    <x v="0"/>
    <x v="2"/>
    <x v="16"/>
    <n v="190801"/>
    <n v="190801"/>
    <m/>
    <n v="31"/>
    <n v="190801"/>
    <n v="1085000"/>
  </r>
  <r>
    <x v="6"/>
    <x v="1"/>
    <m/>
    <x v="0"/>
    <x v="1"/>
    <x v="15"/>
    <n v="190801"/>
    <n v="190801"/>
    <m/>
    <n v="4"/>
    <n v="190801"/>
    <n v="80000"/>
  </r>
  <r>
    <x v="6"/>
    <x v="1"/>
    <m/>
    <x v="0"/>
    <x v="1"/>
    <x v="16"/>
    <n v="190801"/>
    <n v="190801"/>
    <m/>
    <n v="4"/>
    <n v="190801"/>
    <n v="140000"/>
  </r>
  <r>
    <x v="6"/>
    <x v="1"/>
    <m/>
    <x v="0"/>
    <x v="2"/>
    <x v="15"/>
    <n v="190801"/>
    <n v="190801"/>
    <m/>
    <n v="38"/>
    <n v="190801"/>
    <n v="760000"/>
  </r>
  <r>
    <x v="6"/>
    <x v="1"/>
    <m/>
    <x v="0"/>
    <x v="2"/>
    <x v="16"/>
    <n v="190801"/>
    <n v="190801"/>
    <m/>
    <n v="42"/>
    <n v="190801"/>
    <n v="1470000"/>
  </r>
  <r>
    <x v="31"/>
    <x v="0"/>
    <m/>
    <x v="0"/>
    <x v="1"/>
    <x v="15"/>
    <n v="190801"/>
    <n v="190801"/>
    <m/>
    <n v="5"/>
    <n v="190801"/>
    <n v="100000"/>
  </r>
  <r>
    <x v="31"/>
    <x v="0"/>
    <m/>
    <x v="0"/>
    <x v="1"/>
    <x v="16"/>
    <n v="190801"/>
    <n v="190801"/>
    <m/>
    <n v="5"/>
    <n v="190801"/>
    <n v="175000"/>
  </r>
  <r>
    <x v="31"/>
    <x v="0"/>
    <m/>
    <x v="0"/>
    <x v="2"/>
    <x v="15"/>
    <n v="190801"/>
    <n v="190801"/>
    <m/>
    <n v="49"/>
    <n v="190801"/>
    <n v="980000"/>
  </r>
  <r>
    <x v="31"/>
    <x v="0"/>
    <m/>
    <x v="0"/>
    <x v="2"/>
    <x v="16"/>
    <n v="190801"/>
    <n v="190801"/>
    <m/>
    <n v="44"/>
    <n v="190801"/>
    <n v="1540000"/>
  </r>
  <r>
    <x v="7"/>
    <x v="2"/>
    <m/>
    <x v="0"/>
    <x v="1"/>
    <x v="15"/>
    <n v="190801"/>
    <n v="190801"/>
    <m/>
    <n v="5"/>
    <n v="190801"/>
    <n v="100000"/>
  </r>
  <r>
    <x v="7"/>
    <x v="2"/>
    <m/>
    <x v="0"/>
    <x v="1"/>
    <x v="16"/>
    <n v="190801"/>
    <n v="190801"/>
    <m/>
    <n v="5"/>
    <n v="190801"/>
    <n v="175000"/>
  </r>
  <r>
    <x v="7"/>
    <x v="2"/>
    <m/>
    <x v="0"/>
    <x v="2"/>
    <x v="15"/>
    <n v="190801"/>
    <n v="190801"/>
    <m/>
    <n v="46"/>
    <n v="190801"/>
    <n v="920000"/>
  </r>
  <r>
    <x v="7"/>
    <x v="2"/>
    <m/>
    <x v="0"/>
    <x v="2"/>
    <x v="16"/>
    <n v="190801"/>
    <n v="190801"/>
    <m/>
    <n v="49"/>
    <n v="190801"/>
    <n v="1715000"/>
  </r>
  <r>
    <x v="7"/>
    <x v="2"/>
    <m/>
    <x v="0"/>
    <x v="2"/>
    <x v="16"/>
    <n v="190801"/>
    <n v="190801"/>
    <m/>
    <n v="1"/>
    <n v="190801"/>
    <n v="35000"/>
  </r>
  <r>
    <x v="8"/>
    <x v="5"/>
    <m/>
    <x v="0"/>
    <x v="1"/>
    <x v="16"/>
    <n v="190801"/>
    <n v="190801"/>
    <m/>
    <n v="7"/>
    <n v="190801"/>
    <n v="245000"/>
  </r>
  <r>
    <x v="8"/>
    <x v="5"/>
    <m/>
    <x v="0"/>
    <x v="2"/>
    <x v="15"/>
    <n v="190801"/>
    <n v="190801"/>
    <m/>
    <n v="45"/>
    <n v="190801"/>
    <n v="900000"/>
  </r>
  <r>
    <x v="8"/>
    <x v="5"/>
    <m/>
    <x v="0"/>
    <x v="2"/>
    <x v="16"/>
    <n v="190801"/>
    <n v="190801"/>
    <m/>
    <n v="39"/>
    <n v="190801"/>
    <n v="1365000"/>
  </r>
  <r>
    <x v="9"/>
    <x v="6"/>
    <m/>
    <x v="0"/>
    <x v="1"/>
    <x v="15"/>
    <n v="190801"/>
    <n v="190801"/>
    <m/>
    <n v="1"/>
    <n v="190801"/>
    <n v="20000"/>
  </r>
  <r>
    <x v="9"/>
    <x v="6"/>
    <m/>
    <x v="0"/>
    <x v="1"/>
    <x v="16"/>
    <n v="190801"/>
    <n v="190801"/>
    <m/>
    <n v="4"/>
    <n v="190801"/>
    <n v="140000"/>
  </r>
  <r>
    <x v="9"/>
    <x v="6"/>
    <m/>
    <x v="0"/>
    <x v="2"/>
    <x v="15"/>
    <n v="190801"/>
    <n v="190801"/>
    <m/>
    <n v="48"/>
    <n v="190801"/>
    <n v="960000"/>
  </r>
  <r>
    <x v="9"/>
    <x v="6"/>
    <m/>
    <x v="0"/>
    <x v="2"/>
    <x v="16"/>
    <n v="190801"/>
    <n v="190801"/>
    <m/>
    <n v="66"/>
    <n v="190801"/>
    <n v="2310000"/>
  </r>
  <r>
    <x v="9"/>
    <x v="6"/>
    <m/>
    <x v="0"/>
    <x v="2"/>
    <x v="16"/>
    <n v="190801"/>
    <n v="190801"/>
    <m/>
    <n v="2"/>
    <n v="190801"/>
    <n v="70000"/>
  </r>
  <r>
    <x v="10"/>
    <x v="3"/>
    <m/>
    <x v="0"/>
    <x v="1"/>
    <x v="15"/>
    <n v="190801"/>
    <n v="190801"/>
    <m/>
    <n v="6"/>
    <n v="190801"/>
    <n v="120000"/>
  </r>
  <r>
    <x v="10"/>
    <x v="3"/>
    <m/>
    <x v="0"/>
    <x v="1"/>
    <x v="16"/>
    <n v="190801"/>
    <n v="190801"/>
    <m/>
    <n v="6"/>
    <n v="190801"/>
    <n v="210000"/>
  </r>
  <r>
    <x v="10"/>
    <x v="3"/>
    <m/>
    <x v="0"/>
    <x v="2"/>
    <x v="15"/>
    <n v="190801"/>
    <n v="190801"/>
    <m/>
    <n v="60"/>
    <n v="190801"/>
    <n v="1200000"/>
  </r>
  <r>
    <x v="10"/>
    <x v="3"/>
    <m/>
    <x v="0"/>
    <x v="2"/>
    <x v="16"/>
    <n v="190801"/>
    <n v="190801"/>
    <m/>
    <n v="69"/>
    <n v="190801"/>
    <n v="2415000"/>
  </r>
  <r>
    <x v="10"/>
    <x v="3"/>
    <m/>
    <x v="0"/>
    <x v="2"/>
    <x v="16"/>
    <n v="190801"/>
    <n v="190801"/>
    <m/>
    <n v="2"/>
    <n v="190801"/>
    <n v="70000"/>
  </r>
  <r>
    <x v="11"/>
    <x v="4"/>
    <m/>
    <x v="0"/>
    <x v="1"/>
    <x v="15"/>
    <n v="190801"/>
    <n v="190801"/>
    <m/>
    <n v="5"/>
    <n v="190801"/>
    <n v="100000"/>
  </r>
  <r>
    <x v="11"/>
    <x v="4"/>
    <m/>
    <x v="0"/>
    <x v="1"/>
    <x v="16"/>
    <n v="190801"/>
    <n v="190801"/>
    <m/>
    <n v="5"/>
    <n v="190801"/>
    <n v="175000"/>
  </r>
  <r>
    <x v="11"/>
    <x v="4"/>
    <m/>
    <x v="0"/>
    <x v="2"/>
    <x v="15"/>
    <n v="190801"/>
    <n v="190801"/>
    <m/>
    <n v="56"/>
    <n v="190801"/>
    <n v="1120000"/>
  </r>
  <r>
    <x v="11"/>
    <x v="4"/>
    <m/>
    <x v="0"/>
    <x v="2"/>
    <x v="16"/>
    <n v="190801"/>
    <n v="190801"/>
    <m/>
    <n v="36"/>
    <n v="190801"/>
    <n v="1260000"/>
  </r>
  <r>
    <x v="11"/>
    <x v="4"/>
    <m/>
    <x v="0"/>
    <x v="2"/>
    <x v="16"/>
    <n v="190801"/>
    <n v="190801"/>
    <m/>
    <n v="6"/>
    <n v="190801"/>
    <n v="210000"/>
  </r>
  <r>
    <x v="12"/>
    <x v="1"/>
    <m/>
    <x v="0"/>
    <x v="1"/>
    <x v="15"/>
    <n v="190801"/>
    <n v="190801"/>
    <m/>
    <n v="3"/>
    <n v="190801"/>
    <n v="60000"/>
  </r>
  <r>
    <x v="12"/>
    <x v="1"/>
    <m/>
    <x v="0"/>
    <x v="1"/>
    <x v="16"/>
    <n v="190801"/>
    <n v="190801"/>
    <m/>
    <n v="2"/>
    <n v="190801"/>
    <n v="70000"/>
  </r>
  <r>
    <x v="12"/>
    <x v="1"/>
    <m/>
    <x v="0"/>
    <x v="2"/>
    <x v="15"/>
    <n v="190801"/>
    <n v="190801"/>
    <m/>
    <n v="63"/>
    <n v="190801"/>
    <n v="1260000"/>
  </r>
  <r>
    <x v="12"/>
    <x v="1"/>
    <m/>
    <x v="0"/>
    <x v="2"/>
    <x v="16"/>
    <n v="190801"/>
    <n v="190801"/>
    <m/>
    <n v="43"/>
    <n v="190801"/>
    <n v="1505000"/>
  </r>
  <r>
    <x v="12"/>
    <x v="1"/>
    <m/>
    <x v="0"/>
    <x v="2"/>
    <x v="16"/>
    <n v="190801"/>
    <n v="190801"/>
    <m/>
    <n v="8"/>
    <n v="190801"/>
    <n v="280000"/>
  </r>
  <r>
    <x v="13"/>
    <x v="0"/>
    <m/>
    <x v="0"/>
    <x v="1"/>
    <x v="15"/>
    <n v="190801"/>
    <n v="190801"/>
    <m/>
    <n v="2"/>
    <n v="190801"/>
    <n v="40000"/>
  </r>
  <r>
    <x v="13"/>
    <x v="0"/>
    <m/>
    <x v="0"/>
    <x v="1"/>
    <x v="16"/>
    <n v="190801"/>
    <n v="190801"/>
    <m/>
    <n v="2"/>
    <n v="190801"/>
    <n v="70000"/>
  </r>
  <r>
    <x v="13"/>
    <x v="0"/>
    <m/>
    <x v="0"/>
    <x v="2"/>
    <x v="15"/>
    <n v="190801"/>
    <n v="190801"/>
    <m/>
    <n v="46"/>
    <n v="190801"/>
    <n v="920000"/>
  </r>
  <r>
    <x v="13"/>
    <x v="0"/>
    <m/>
    <x v="0"/>
    <x v="2"/>
    <x v="16"/>
    <n v="190801"/>
    <n v="190801"/>
    <m/>
    <n v="51"/>
    <n v="190801"/>
    <n v="1785000"/>
  </r>
  <r>
    <x v="13"/>
    <x v="0"/>
    <m/>
    <x v="0"/>
    <x v="2"/>
    <x v="16"/>
    <n v="190801"/>
    <n v="190801"/>
    <m/>
    <n v="4"/>
    <n v="190801"/>
    <n v="140000"/>
  </r>
  <r>
    <x v="14"/>
    <x v="2"/>
    <m/>
    <x v="0"/>
    <x v="1"/>
    <x v="15"/>
    <n v="190801"/>
    <n v="190801"/>
    <m/>
    <n v="3"/>
    <n v="190801"/>
    <n v="60000"/>
  </r>
  <r>
    <x v="14"/>
    <x v="2"/>
    <m/>
    <x v="0"/>
    <x v="1"/>
    <x v="16"/>
    <n v="190801"/>
    <n v="190801"/>
    <m/>
    <n v="1"/>
    <n v="190801"/>
    <n v="35000"/>
  </r>
  <r>
    <x v="14"/>
    <x v="2"/>
    <m/>
    <x v="0"/>
    <x v="2"/>
    <x v="15"/>
    <n v="190801"/>
    <n v="190801"/>
    <m/>
    <n v="43"/>
    <n v="190801"/>
    <n v="860000"/>
  </r>
  <r>
    <x v="14"/>
    <x v="2"/>
    <m/>
    <x v="0"/>
    <x v="2"/>
    <x v="16"/>
    <n v="190801"/>
    <n v="190801"/>
    <m/>
    <n v="49"/>
    <n v="190801"/>
    <n v="1715000"/>
  </r>
  <r>
    <x v="14"/>
    <x v="2"/>
    <m/>
    <x v="0"/>
    <x v="2"/>
    <x v="16"/>
    <n v="190801"/>
    <n v="190801"/>
    <m/>
    <n v="7"/>
    <n v="190801"/>
    <n v="245000"/>
  </r>
  <r>
    <x v="15"/>
    <x v="5"/>
    <m/>
    <x v="0"/>
    <x v="1"/>
    <x v="15"/>
    <n v="190801"/>
    <n v="190801"/>
    <m/>
    <n v="3"/>
    <n v="190801"/>
    <n v="60000"/>
  </r>
  <r>
    <x v="15"/>
    <x v="5"/>
    <m/>
    <x v="0"/>
    <x v="1"/>
    <x v="16"/>
    <n v="190801"/>
    <n v="190801"/>
    <m/>
    <n v="3"/>
    <n v="190801"/>
    <n v="105000"/>
  </r>
  <r>
    <x v="15"/>
    <x v="5"/>
    <m/>
    <x v="0"/>
    <x v="2"/>
    <x v="15"/>
    <n v="190801"/>
    <n v="190801"/>
    <m/>
    <n v="51"/>
    <n v="190801"/>
    <n v="1020000"/>
  </r>
  <r>
    <x v="15"/>
    <x v="5"/>
    <m/>
    <x v="0"/>
    <x v="2"/>
    <x v="16"/>
    <n v="190801"/>
    <n v="190801"/>
    <m/>
    <n v="42"/>
    <n v="190801"/>
    <n v="1470000"/>
  </r>
  <r>
    <x v="15"/>
    <x v="5"/>
    <m/>
    <x v="0"/>
    <x v="2"/>
    <x v="16"/>
    <n v="190801"/>
    <n v="190801"/>
    <m/>
    <n v="3"/>
    <n v="190801"/>
    <n v="105000"/>
  </r>
  <r>
    <x v="16"/>
    <x v="6"/>
    <m/>
    <x v="0"/>
    <x v="1"/>
    <x v="15"/>
    <n v="190801"/>
    <n v="190801"/>
    <m/>
    <n v="2"/>
    <n v="190801"/>
    <n v="40000"/>
  </r>
  <r>
    <x v="16"/>
    <x v="6"/>
    <m/>
    <x v="0"/>
    <x v="1"/>
    <x v="16"/>
    <n v="190801"/>
    <n v="190801"/>
    <m/>
    <n v="4"/>
    <n v="190801"/>
    <n v="140000"/>
  </r>
  <r>
    <x v="16"/>
    <x v="6"/>
    <m/>
    <x v="0"/>
    <x v="2"/>
    <x v="15"/>
    <n v="190801"/>
    <n v="190801"/>
    <m/>
    <n v="53"/>
    <n v="190801"/>
    <n v="1060000"/>
  </r>
  <r>
    <x v="16"/>
    <x v="6"/>
    <m/>
    <x v="0"/>
    <x v="2"/>
    <x v="16"/>
    <n v="190801"/>
    <n v="190801"/>
    <m/>
    <n v="44"/>
    <n v="190801"/>
    <n v="1540000"/>
  </r>
  <r>
    <x v="16"/>
    <x v="6"/>
    <m/>
    <x v="0"/>
    <x v="2"/>
    <x v="16"/>
    <n v="190801"/>
    <n v="190801"/>
    <m/>
    <n v="6"/>
    <n v="190801"/>
    <n v="210000"/>
  </r>
  <r>
    <x v="17"/>
    <x v="3"/>
    <m/>
    <x v="0"/>
    <x v="1"/>
    <x v="16"/>
    <n v="190801"/>
    <n v="190801"/>
    <m/>
    <n v="2"/>
    <n v="190801"/>
    <n v="70000"/>
  </r>
  <r>
    <x v="17"/>
    <x v="3"/>
    <m/>
    <x v="0"/>
    <x v="2"/>
    <x v="15"/>
    <n v="190801"/>
    <n v="190801"/>
    <m/>
    <n v="40"/>
    <n v="190801"/>
    <n v="800000"/>
  </r>
  <r>
    <x v="17"/>
    <x v="3"/>
    <m/>
    <x v="0"/>
    <x v="2"/>
    <x v="16"/>
    <n v="190801"/>
    <n v="190801"/>
    <m/>
    <n v="66"/>
    <n v="190801"/>
    <n v="2310000"/>
  </r>
  <r>
    <x v="17"/>
    <x v="3"/>
    <m/>
    <x v="0"/>
    <x v="2"/>
    <x v="16"/>
    <n v="190801"/>
    <n v="190801"/>
    <m/>
    <n v="12"/>
    <n v="190801"/>
    <n v="420000"/>
  </r>
  <r>
    <x v="18"/>
    <x v="4"/>
    <m/>
    <x v="0"/>
    <x v="1"/>
    <x v="15"/>
    <n v="190801"/>
    <n v="190801"/>
    <m/>
    <n v="2"/>
    <n v="190801"/>
    <n v="40000"/>
  </r>
  <r>
    <x v="18"/>
    <x v="4"/>
    <m/>
    <x v="0"/>
    <x v="1"/>
    <x v="16"/>
    <n v="190801"/>
    <n v="190801"/>
    <m/>
    <n v="1"/>
    <n v="190801"/>
    <n v="35000"/>
  </r>
  <r>
    <x v="18"/>
    <x v="4"/>
    <m/>
    <x v="0"/>
    <x v="2"/>
    <x v="17"/>
    <n v="190801"/>
    <n v="190801"/>
    <m/>
    <n v="2"/>
    <n v="190801"/>
    <n v="66000"/>
  </r>
  <r>
    <x v="18"/>
    <x v="4"/>
    <m/>
    <x v="0"/>
    <x v="2"/>
    <x v="15"/>
    <n v="190801"/>
    <n v="190801"/>
    <m/>
    <n v="48"/>
    <n v="190801"/>
    <n v="960000"/>
  </r>
  <r>
    <x v="18"/>
    <x v="4"/>
    <m/>
    <x v="0"/>
    <x v="2"/>
    <x v="16"/>
    <n v="190801"/>
    <n v="190801"/>
    <m/>
    <n v="43"/>
    <n v="190801"/>
    <n v="1505000"/>
  </r>
  <r>
    <x v="18"/>
    <x v="4"/>
    <m/>
    <x v="0"/>
    <x v="2"/>
    <x v="16"/>
    <n v="190801"/>
    <n v="190801"/>
    <m/>
    <n v="4"/>
    <n v="190801"/>
    <n v="140000"/>
  </r>
  <r>
    <x v="19"/>
    <x v="1"/>
    <m/>
    <x v="0"/>
    <x v="1"/>
    <x v="15"/>
    <n v="190801"/>
    <n v="190801"/>
    <m/>
    <n v="1"/>
    <n v="190801"/>
    <n v="20000"/>
  </r>
  <r>
    <x v="19"/>
    <x v="1"/>
    <m/>
    <x v="0"/>
    <x v="1"/>
    <x v="16"/>
    <n v="190801"/>
    <n v="190801"/>
    <m/>
    <n v="1"/>
    <n v="190801"/>
    <n v="35000"/>
  </r>
  <r>
    <x v="19"/>
    <x v="1"/>
    <m/>
    <x v="0"/>
    <x v="3"/>
    <x v="17"/>
    <n v="190801"/>
    <n v="190801"/>
    <m/>
    <n v="1"/>
    <n v="190801"/>
    <n v="0"/>
  </r>
  <r>
    <x v="19"/>
    <x v="1"/>
    <m/>
    <x v="0"/>
    <x v="2"/>
    <x v="17"/>
    <n v="190801"/>
    <n v="190801"/>
    <m/>
    <n v="58"/>
    <n v="190801"/>
    <n v="1914000"/>
  </r>
  <r>
    <x v="19"/>
    <x v="1"/>
    <m/>
    <x v="0"/>
    <x v="2"/>
    <x v="15"/>
    <n v="190801"/>
    <n v="190801"/>
    <m/>
    <n v="40"/>
    <n v="190801"/>
    <n v="800000"/>
  </r>
  <r>
    <x v="19"/>
    <x v="1"/>
    <m/>
    <x v="0"/>
    <x v="2"/>
    <x v="16"/>
    <n v="190801"/>
    <n v="190801"/>
    <m/>
    <n v="35"/>
    <n v="190801"/>
    <n v="1225000"/>
  </r>
  <r>
    <x v="19"/>
    <x v="1"/>
    <m/>
    <x v="0"/>
    <x v="2"/>
    <x v="16"/>
    <n v="190801"/>
    <n v="190801"/>
    <m/>
    <n v="1"/>
    <n v="190801"/>
    <n v="35000"/>
  </r>
  <r>
    <x v="19"/>
    <x v="1"/>
    <m/>
    <x v="0"/>
    <x v="2"/>
    <x v="16"/>
    <n v="190801"/>
    <n v="190801"/>
    <m/>
    <n v="5"/>
    <n v="190801"/>
    <n v="175000"/>
  </r>
  <r>
    <x v="0"/>
    <x v="0"/>
    <m/>
    <x v="0"/>
    <x v="1"/>
    <x v="15"/>
    <n v="190801"/>
    <n v="190801"/>
    <m/>
    <n v="3"/>
    <n v="190801"/>
    <n v="60000"/>
  </r>
  <r>
    <x v="0"/>
    <x v="0"/>
    <m/>
    <x v="0"/>
    <x v="1"/>
    <x v="16"/>
    <n v="190801"/>
    <n v="190801"/>
    <m/>
    <n v="4"/>
    <n v="190801"/>
    <n v="140000"/>
  </r>
  <r>
    <x v="0"/>
    <x v="0"/>
    <m/>
    <x v="0"/>
    <x v="2"/>
    <x v="17"/>
    <n v="190801"/>
    <n v="190801"/>
    <m/>
    <n v="36"/>
    <n v="190801"/>
    <n v="1188000"/>
  </r>
  <r>
    <x v="0"/>
    <x v="0"/>
    <m/>
    <x v="0"/>
    <x v="2"/>
    <x v="15"/>
    <n v="190801"/>
    <n v="190801"/>
    <m/>
    <n v="26"/>
    <n v="190801"/>
    <n v="520000"/>
  </r>
  <r>
    <x v="0"/>
    <x v="0"/>
    <m/>
    <x v="0"/>
    <x v="2"/>
    <x v="16"/>
    <n v="190801"/>
    <n v="190801"/>
    <m/>
    <n v="13"/>
    <n v="190801"/>
    <n v="455000"/>
  </r>
  <r>
    <x v="20"/>
    <x v="2"/>
    <m/>
    <x v="0"/>
    <x v="1"/>
    <x v="15"/>
    <n v="190801"/>
    <n v="190801"/>
    <m/>
    <n v="1"/>
    <n v="190801"/>
    <n v="20000"/>
  </r>
  <r>
    <x v="20"/>
    <x v="2"/>
    <m/>
    <x v="0"/>
    <x v="1"/>
    <x v="16"/>
    <n v="190801"/>
    <n v="190801"/>
    <m/>
    <n v="1"/>
    <n v="190801"/>
    <n v="35000"/>
  </r>
  <r>
    <x v="20"/>
    <x v="2"/>
    <m/>
    <x v="0"/>
    <x v="3"/>
    <x v="17"/>
    <n v="190801"/>
    <n v="190801"/>
    <m/>
    <n v="6"/>
    <n v="190801"/>
    <n v="0"/>
  </r>
  <r>
    <x v="20"/>
    <x v="2"/>
    <m/>
    <x v="0"/>
    <x v="2"/>
    <x v="17"/>
    <n v="190801"/>
    <n v="190801"/>
    <m/>
    <n v="24"/>
    <n v="190801"/>
    <n v="792000"/>
  </r>
  <r>
    <x v="20"/>
    <x v="2"/>
    <m/>
    <x v="0"/>
    <x v="2"/>
    <x v="15"/>
    <n v="190801"/>
    <n v="190801"/>
    <m/>
    <n v="27"/>
    <n v="190801"/>
    <n v="540000"/>
  </r>
  <r>
    <x v="20"/>
    <x v="2"/>
    <m/>
    <x v="0"/>
    <x v="2"/>
    <x v="17"/>
    <n v="190801"/>
    <n v="190801"/>
    <m/>
    <n v="30"/>
    <n v="190801"/>
    <n v="990000"/>
  </r>
  <r>
    <x v="21"/>
    <x v="5"/>
    <m/>
    <x v="0"/>
    <x v="1"/>
    <x v="16"/>
    <n v="190801"/>
    <n v="190801"/>
    <m/>
    <n v="4"/>
    <n v="190801"/>
    <n v="140000"/>
  </r>
  <r>
    <x v="21"/>
    <x v="5"/>
    <m/>
    <x v="0"/>
    <x v="2"/>
    <x v="17"/>
    <n v="190801"/>
    <n v="190801"/>
    <m/>
    <n v="16"/>
    <n v="190801"/>
    <n v="528000"/>
  </r>
  <r>
    <x v="21"/>
    <x v="5"/>
    <m/>
    <x v="0"/>
    <x v="2"/>
    <x v="15"/>
    <n v="190801"/>
    <n v="190801"/>
    <m/>
    <n v="26"/>
    <n v="190801"/>
    <n v="520000"/>
  </r>
  <r>
    <x v="21"/>
    <x v="5"/>
    <m/>
    <x v="0"/>
    <x v="2"/>
    <x v="17"/>
    <n v="190801"/>
    <n v="190801"/>
    <m/>
    <n v="24"/>
    <n v="190801"/>
    <n v="792000"/>
  </r>
  <r>
    <x v="22"/>
    <x v="6"/>
    <m/>
    <x v="0"/>
    <x v="1"/>
    <x v="15"/>
    <n v="190801"/>
    <n v="190801"/>
    <m/>
    <n v="1"/>
    <n v="190801"/>
    <n v="20000"/>
  </r>
  <r>
    <x v="22"/>
    <x v="6"/>
    <m/>
    <x v="0"/>
    <x v="1"/>
    <x v="16"/>
    <n v="190801"/>
    <n v="190801"/>
    <m/>
    <n v="2"/>
    <n v="190801"/>
    <n v="70000"/>
  </r>
  <r>
    <x v="22"/>
    <x v="6"/>
    <m/>
    <x v="0"/>
    <x v="2"/>
    <x v="17"/>
    <n v="190801"/>
    <n v="190801"/>
    <m/>
    <n v="20"/>
    <n v="190801"/>
    <n v="660000"/>
  </r>
  <r>
    <x v="22"/>
    <x v="6"/>
    <m/>
    <x v="0"/>
    <x v="2"/>
    <x v="15"/>
    <n v="190801"/>
    <n v="190801"/>
    <m/>
    <n v="36"/>
    <n v="190801"/>
    <n v="720000"/>
  </r>
  <r>
    <x v="22"/>
    <x v="6"/>
    <m/>
    <x v="0"/>
    <x v="2"/>
    <x v="17"/>
    <n v="190801"/>
    <n v="190801"/>
    <m/>
    <n v="26"/>
    <n v="190801"/>
    <n v="858000"/>
  </r>
  <r>
    <x v="23"/>
    <x v="3"/>
    <m/>
    <x v="0"/>
    <x v="1"/>
    <x v="16"/>
    <n v="190801"/>
    <n v="190801"/>
    <m/>
    <n v="7"/>
    <n v="190801"/>
    <n v="245000"/>
  </r>
  <r>
    <x v="23"/>
    <x v="3"/>
    <m/>
    <x v="0"/>
    <x v="2"/>
    <x v="17"/>
    <n v="190801"/>
    <n v="190801"/>
    <m/>
    <n v="24"/>
    <n v="190801"/>
    <n v="792000"/>
  </r>
  <r>
    <x v="23"/>
    <x v="3"/>
    <m/>
    <x v="0"/>
    <x v="2"/>
    <x v="15"/>
    <n v="190801"/>
    <n v="190801"/>
    <m/>
    <n v="27"/>
    <n v="190801"/>
    <n v="540000"/>
  </r>
  <r>
    <x v="23"/>
    <x v="3"/>
    <m/>
    <x v="0"/>
    <x v="2"/>
    <x v="17"/>
    <n v="190801"/>
    <n v="190801"/>
    <m/>
    <n v="26"/>
    <n v="190801"/>
    <n v="858000"/>
  </r>
  <r>
    <x v="24"/>
    <x v="4"/>
    <m/>
    <x v="0"/>
    <x v="1"/>
    <x v="16"/>
    <n v="190801"/>
    <n v="190801"/>
    <m/>
    <n v="7"/>
    <n v="190801"/>
    <n v="245000"/>
  </r>
  <r>
    <x v="24"/>
    <x v="4"/>
    <m/>
    <x v="0"/>
    <x v="3"/>
    <x v="17"/>
    <n v="190801"/>
    <n v="190801"/>
    <m/>
    <n v="1"/>
    <n v="190801"/>
    <n v="0"/>
  </r>
  <r>
    <x v="24"/>
    <x v="4"/>
    <m/>
    <x v="0"/>
    <x v="2"/>
    <x v="17"/>
    <n v="190801"/>
    <n v="190801"/>
    <m/>
    <n v="19"/>
    <n v="190801"/>
    <n v="627000"/>
  </r>
  <r>
    <x v="24"/>
    <x v="4"/>
    <m/>
    <x v="0"/>
    <x v="2"/>
    <x v="15"/>
    <n v="190801"/>
    <n v="190801"/>
    <m/>
    <n v="35"/>
    <n v="190801"/>
    <n v="700000"/>
  </r>
  <r>
    <x v="24"/>
    <x v="4"/>
    <m/>
    <x v="0"/>
    <x v="2"/>
    <x v="17"/>
    <n v="190801"/>
    <n v="190801"/>
    <m/>
    <n v="24"/>
    <n v="190801"/>
    <n v="792000"/>
  </r>
  <r>
    <x v="1"/>
    <x v="1"/>
    <m/>
    <x v="0"/>
    <x v="1"/>
    <x v="16"/>
    <n v="190801"/>
    <n v="190801"/>
    <m/>
    <n v="1"/>
    <n v="190801"/>
    <n v="35000"/>
  </r>
  <r>
    <x v="1"/>
    <x v="1"/>
    <m/>
    <x v="0"/>
    <x v="2"/>
    <x v="15"/>
    <n v="190801"/>
    <n v="190801"/>
    <m/>
    <n v="43"/>
    <n v="190801"/>
    <n v="860000"/>
  </r>
  <r>
    <x v="1"/>
    <x v="1"/>
    <m/>
    <x v="0"/>
    <x v="2"/>
    <x v="17"/>
    <n v="190801"/>
    <n v="190801"/>
    <m/>
    <n v="25"/>
    <n v="190801"/>
    <n v="825000"/>
  </r>
  <r>
    <x v="2"/>
    <x v="0"/>
    <m/>
    <x v="0"/>
    <x v="2"/>
    <x v="17"/>
    <n v="190801"/>
    <n v="190801"/>
    <m/>
    <n v="20"/>
    <n v="190801"/>
    <n v="660000"/>
  </r>
  <r>
    <x v="2"/>
    <x v="0"/>
    <m/>
    <x v="0"/>
    <x v="2"/>
    <x v="15"/>
    <n v="190801"/>
    <n v="190801"/>
    <m/>
    <n v="20"/>
    <n v="190801"/>
    <n v="400000"/>
  </r>
  <r>
    <x v="2"/>
    <x v="0"/>
    <m/>
    <x v="0"/>
    <x v="2"/>
    <x v="17"/>
    <n v="190801"/>
    <n v="190801"/>
    <m/>
    <n v="34"/>
    <n v="190801"/>
    <n v="1122000"/>
  </r>
  <r>
    <x v="3"/>
    <x v="2"/>
    <m/>
    <x v="0"/>
    <x v="1"/>
    <x v="15"/>
    <n v="190801"/>
    <n v="190801"/>
    <m/>
    <n v="3"/>
    <n v="190801"/>
    <n v="60000"/>
  </r>
  <r>
    <x v="3"/>
    <x v="2"/>
    <m/>
    <x v="0"/>
    <x v="1"/>
    <x v="16"/>
    <n v="190801"/>
    <n v="190801"/>
    <m/>
    <n v="5"/>
    <n v="190801"/>
    <n v="175000"/>
  </r>
  <r>
    <x v="3"/>
    <x v="2"/>
    <m/>
    <x v="0"/>
    <x v="2"/>
    <x v="17"/>
    <n v="190801"/>
    <n v="190801"/>
    <m/>
    <n v="45"/>
    <n v="190801"/>
    <n v="1485000"/>
  </r>
  <r>
    <x v="3"/>
    <x v="2"/>
    <m/>
    <x v="0"/>
    <x v="2"/>
    <x v="15"/>
    <n v="190801"/>
    <n v="190801"/>
    <m/>
    <n v="35"/>
    <n v="190801"/>
    <n v="700000"/>
  </r>
  <r>
    <x v="3"/>
    <x v="2"/>
    <m/>
    <x v="0"/>
    <x v="2"/>
    <x v="16"/>
    <n v="190801"/>
    <n v="190801"/>
    <m/>
    <n v="4"/>
    <n v="190801"/>
    <n v="140000"/>
  </r>
  <r>
    <x v="32"/>
    <x v="5"/>
    <m/>
    <x v="0"/>
    <x v="1"/>
    <x v="16"/>
    <n v="190801"/>
    <n v="190801"/>
    <m/>
    <n v="3"/>
    <n v="190801"/>
    <n v="105000"/>
  </r>
  <r>
    <x v="32"/>
    <x v="5"/>
    <m/>
    <x v="0"/>
    <x v="2"/>
    <x v="17"/>
    <n v="190801"/>
    <n v="190801"/>
    <m/>
    <n v="15"/>
    <n v="190801"/>
    <n v="495000"/>
  </r>
  <r>
    <x v="32"/>
    <x v="5"/>
    <m/>
    <x v="0"/>
    <x v="2"/>
    <x v="15"/>
    <n v="190801"/>
    <n v="190801"/>
    <m/>
    <n v="26"/>
    <n v="190801"/>
    <n v="520000"/>
  </r>
  <r>
    <x v="32"/>
    <x v="5"/>
    <m/>
    <x v="0"/>
    <x v="2"/>
    <x v="16"/>
    <n v="190801"/>
    <n v="190801"/>
    <m/>
    <n v="17"/>
    <n v="190801"/>
    <n v="595000"/>
  </r>
  <r>
    <x v="33"/>
    <x v="6"/>
    <m/>
    <x v="0"/>
    <x v="1"/>
    <x v="15"/>
    <n v="190801"/>
    <n v="190801"/>
    <m/>
    <n v="1"/>
    <n v="190801"/>
    <n v="20000"/>
  </r>
  <r>
    <x v="33"/>
    <x v="6"/>
    <m/>
    <x v="0"/>
    <x v="1"/>
    <x v="16"/>
    <n v="190801"/>
    <n v="190801"/>
    <m/>
    <n v="6"/>
    <n v="190801"/>
    <n v="210000"/>
  </r>
  <r>
    <x v="33"/>
    <x v="6"/>
    <m/>
    <x v="0"/>
    <x v="2"/>
    <x v="17"/>
    <n v="190801"/>
    <n v="190801"/>
    <m/>
    <n v="21"/>
    <n v="190801"/>
    <n v="693000"/>
  </r>
  <r>
    <x v="33"/>
    <x v="6"/>
    <m/>
    <x v="0"/>
    <x v="2"/>
    <x v="15"/>
    <n v="190801"/>
    <n v="190801"/>
    <m/>
    <n v="27"/>
    <n v="190801"/>
    <n v="540000"/>
  </r>
  <r>
    <x v="33"/>
    <x v="6"/>
    <m/>
    <x v="0"/>
    <x v="2"/>
    <x v="16"/>
    <n v="190801"/>
    <n v="190801"/>
    <m/>
    <n v="18"/>
    <n v="190801"/>
    <n v="630000"/>
  </r>
  <r>
    <x v="34"/>
    <x v="3"/>
    <m/>
    <x v="0"/>
    <x v="1"/>
    <x v="15"/>
    <n v="190801"/>
    <n v="190801"/>
    <m/>
    <n v="1"/>
    <n v="190801"/>
    <n v="20000"/>
  </r>
  <r>
    <x v="34"/>
    <x v="3"/>
    <m/>
    <x v="0"/>
    <x v="1"/>
    <x v="16"/>
    <n v="190801"/>
    <n v="190801"/>
    <m/>
    <n v="9"/>
    <n v="190801"/>
    <n v="315000"/>
  </r>
  <r>
    <x v="34"/>
    <x v="3"/>
    <m/>
    <x v="0"/>
    <x v="2"/>
    <x v="17"/>
    <n v="190801"/>
    <n v="190801"/>
    <m/>
    <n v="25"/>
    <n v="190801"/>
    <n v="825000"/>
  </r>
  <r>
    <x v="34"/>
    <x v="3"/>
    <m/>
    <x v="0"/>
    <x v="2"/>
    <x v="15"/>
    <n v="190801"/>
    <n v="190801"/>
    <m/>
    <n v="24"/>
    <n v="190801"/>
    <n v="480000"/>
  </r>
  <r>
    <x v="34"/>
    <x v="3"/>
    <m/>
    <x v="0"/>
    <x v="2"/>
    <x v="16"/>
    <n v="190801"/>
    <n v="190801"/>
    <m/>
    <n v="28"/>
    <n v="190801"/>
    <n v="980000"/>
  </r>
  <r>
    <x v="34"/>
    <x v="3"/>
    <m/>
    <x v="0"/>
    <x v="3"/>
    <x v="15"/>
    <n v="190801"/>
    <n v="190801"/>
    <m/>
    <n v="6"/>
    <n v="190801"/>
    <n v="0"/>
  </r>
  <r>
    <x v="35"/>
    <x v="4"/>
    <m/>
    <x v="0"/>
    <x v="1"/>
    <x v="15"/>
    <n v="190801"/>
    <n v="190801"/>
    <m/>
    <n v="1"/>
    <n v="190801"/>
    <n v="20000"/>
  </r>
  <r>
    <x v="35"/>
    <x v="4"/>
    <m/>
    <x v="0"/>
    <x v="1"/>
    <x v="16"/>
    <n v="190801"/>
    <n v="190801"/>
    <m/>
    <n v="2"/>
    <n v="190801"/>
    <n v="70000"/>
  </r>
  <r>
    <x v="35"/>
    <x v="4"/>
    <m/>
    <x v="0"/>
    <x v="2"/>
    <x v="17"/>
    <n v="190801"/>
    <n v="190801"/>
    <m/>
    <n v="23"/>
    <n v="190801"/>
    <n v="759000"/>
  </r>
  <r>
    <x v="35"/>
    <x v="4"/>
    <m/>
    <x v="0"/>
    <x v="2"/>
    <x v="15"/>
    <n v="190801"/>
    <n v="190801"/>
    <m/>
    <n v="40"/>
    <n v="190801"/>
    <n v="800000"/>
  </r>
  <r>
    <x v="35"/>
    <x v="4"/>
    <m/>
    <x v="0"/>
    <x v="2"/>
    <x v="16"/>
    <n v="190801"/>
    <n v="190801"/>
    <m/>
    <n v="17"/>
    <n v="190801"/>
    <n v="595000"/>
  </r>
  <r>
    <x v="36"/>
    <x v="1"/>
    <m/>
    <x v="0"/>
    <x v="1"/>
    <x v="15"/>
    <n v="190801"/>
    <n v="190801"/>
    <m/>
    <n v="1"/>
    <n v="190801"/>
    <n v="20000"/>
  </r>
  <r>
    <x v="36"/>
    <x v="1"/>
    <m/>
    <x v="0"/>
    <x v="1"/>
    <x v="16"/>
    <n v="190801"/>
    <n v="190801"/>
    <m/>
    <n v="5"/>
    <n v="190801"/>
    <n v="175000"/>
  </r>
  <r>
    <x v="36"/>
    <x v="1"/>
    <m/>
    <x v="0"/>
    <x v="2"/>
    <x v="17"/>
    <n v="190801"/>
    <n v="190801"/>
    <m/>
    <n v="21"/>
    <n v="190801"/>
    <n v="693000"/>
  </r>
  <r>
    <x v="36"/>
    <x v="1"/>
    <m/>
    <x v="0"/>
    <x v="2"/>
    <x v="15"/>
    <n v="190801"/>
    <n v="190801"/>
    <m/>
    <n v="32"/>
    <n v="190801"/>
    <n v="640000"/>
  </r>
  <r>
    <x v="36"/>
    <x v="1"/>
    <m/>
    <x v="0"/>
    <x v="2"/>
    <x v="16"/>
    <n v="190801"/>
    <n v="190801"/>
    <m/>
    <n v="22"/>
    <n v="190801"/>
    <n v="770000"/>
  </r>
  <r>
    <x v="37"/>
    <x v="0"/>
    <m/>
    <x v="0"/>
    <x v="1"/>
    <x v="15"/>
    <n v="190801"/>
    <n v="190801"/>
    <m/>
    <n v="2"/>
    <n v="190801"/>
    <n v="40000"/>
  </r>
  <r>
    <x v="37"/>
    <x v="0"/>
    <m/>
    <x v="0"/>
    <x v="1"/>
    <x v="16"/>
    <n v="190801"/>
    <n v="190801"/>
    <m/>
    <n v="3"/>
    <n v="190801"/>
    <n v="105000"/>
  </r>
  <r>
    <x v="37"/>
    <x v="0"/>
    <m/>
    <x v="0"/>
    <x v="2"/>
    <x v="17"/>
    <n v="190801"/>
    <n v="190801"/>
    <m/>
    <n v="18"/>
    <n v="190801"/>
    <n v="594000"/>
  </r>
  <r>
    <x v="37"/>
    <x v="0"/>
    <m/>
    <x v="0"/>
    <x v="2"/>
    <x v="15"/>
    <n v="190801"/>
    <n v="190801"/>
    <m/>
    <n v="34"/>
    <n v="190801"/>
    <n v="680000"/>
  </r>
  <r>
    <x v="37"/>
    <x v="0"/>
    <m/>
    <x v="0"/>
    <x v="2"/>
    <x v="16"/>
    <n v="190801"/>
    <n v="190801"/>
    <m/>
    <n v="24"/>
    <n v="190801"/>
    <n v="840000"/>
  </r>
  <r>
    <x v="37"/>
    <x v="0"/>
    <m/>
    <x v="0"/>
    <x v="3"/>
    <x v="15"/>
    <n v="190801"/>
    <n v="190801"/>
    <m/>
    <n v="1"/>
    <n v="190801"/>
    <n v="0"/>
  </r>
  <r>
    <x v="38"/>
    <x v="2"/>
    <m/>
    <x v="0"/>
    <x v="1"/>
    <x v="16"/>
    <n v="190801"/>
    <n v="190801"/>
    <m/>
    <n v="5"/>
    <n v="190801"/>
    <n v="175000"/>
  </r>
  <r>
    <x v="38"/>
    <x v="2"/>
    <m/>
    <x v="0"/>
    <x v="2"/>
    <x v="17"/>
    <n v="190801"/>
    <n v="190801"/>
    <m/>
    <n v="8"/>
    <n v="190801"/>
    <n v="264000"/>
  </r>
  <r>
    <x v="38"/>
    <x v="2"/>
    <m/>
    <x v="0"/>
    <x v="2"/>
    <x v="15"/>
    <n v="190801"/>
    <n v="190801"/>
    <m/>
    <n v="27"/>
    <n v="190801"/>
    <n v="540000"/>
  </r>
  <r>
    <x v="38"/>
    <x v="2"/>
    <m/>
    <x v="0"/>
    <x v="2"/>
    <x v="16"/>
    <n v="190801"/>
    <n v="190801"/>
    <m/>
    <n v="12"/>
    <n v="190801"/>
    <n v="420000"/>
  </r>
  <r>
    <x v="38"/>
    <x v="2"/>
    <m/>
    <x v="0"/>
    <x v="3"/>
    <x v="15"/>
    <n v="190801"/>
    <n v="190801"/>
    <m/>
    <n v="20"/>
    <n v="190801"/>
    <n v="0"/>
  </r>
  <r>
    <x v="39"/>
    <x v="5"/>
    <m/>
    <x v="0"/>
    <x v="1"/>
    <x v="16"/>
    <n v="190801"/>
    <n v="190801"/>
    <m/>
    <n v="3"/>
    <n v="190801"/>
    <n v="105000"/>
  </r>
  <r>
    <x v="39"/>
    <x v="5"/>
    <m/>
    <x v="0"/>
    <x v="2"/>
    <x v="17"/>
    <n v="190801"/>
    <n v="190801"/>
    <m/>
    <n v="13"/>
    <n v="190801"/>
    <n v="429000"/>
  </r>
  <r>
    <x v="39"/>
    <x v="5"/>
    <m/>
    <x v="0"/>
    <x v="2"/>
    <x v="15"/>
    <n v="190801"/>
    <n v="190801"/>
    <m/>
    <n v="27"/>
    <n v="190801"/>
    <n v="540000"/>
  </r>
  <r>
    <x v="39"/>
    <x v="5"/>
    <m/>
    <x v="0"/>
    <x v="2"/>
    <x v="16"/>
    <n v="190801"/>
    <n v="190801"/>
    <m/>
    <n v="19"/>
    <n v="190801"/>
    <n v="665000"/>
  </r>
  <r>
    <x v="40"/>
    <x v="6"/>
    <m/>
    <x v="0"/>
    <x v="1"/>
    <x v="15"/>
    <n v="190801"/>
    <n v="190801"/>
    <m/>
    <n v="1"/>
    <n v="190801"/>
    <n v="20000"/>
  </r>
  <r>
    <x v="40"/>
    <x v="6"/>
    <m/>
    <x v="0"/>
    <x v="1"/>
    <x v="16"/>
    <n v="190801"/>
    <n v="190801"/>
    <m/>
    <n v="4"/>
    <n v="190801"/>
    <n v="140000"/>
  </r>
  <r>
    <x v="40"/>
    <x v="6"/>
    <m/>
    <x v="0"/>
    <x v="2"/>
    <x v="17"/>
    <n v="190801"/>
    <n v="190801"/>
    <m/>
    <n v="20"/>
    <n v="190801"/>
    <n v="660000"/>
  </r>
  <r>
    <x v="40"/>
    <x v="6"/>
    <m/>
    <x v="0"/>
    <x v="2"/>
    <x v="15"/>
    <n v="190801"/>
    <n v="190801"/>
    <m/>
    <n v="33"/>
    <n v="190801"/>
    <n v="660000"/>
  </r>
  <r>
    <x v="40"/>
    <x v="6"/>
    <m/>
    <x v="0"/>
    <x v="2"/>
    <x v="16"/>
    <n v="190801"/>
    <n v="190801"/>
    <m/>
    <n v="25"/>
    <n v="190801"/>
    <n v="875000"/>
  </r>
  <r>
    <x v="41"/>
    <x v="3"/>
    <m/>
    <x v="0"/>
    <x v="1"/>
    <x v="15"/>
    <n v="190801"/>
    <n v="190801"/>
    <m/>
    <n v="1"/>
    <n v="190801"/>
    <n v="20000"/>
  </r>
  <r>
    <x v="41"/>
    <x v="3"/>
    <m/>
    <x v="0"/>
    <x v="1"/>
    <x v="16"/>
    <n v="190801"/>
    <n v="190801"/>
    <m/>
    <n v="6"/>
    <n v="190801"/>
    <n v="210000"/>
  </r>
  <r>
    <x v="41"/>
    <x v="3"/>
    <m/>
    <x v="0"/>
    <x v="2"/>
    <x v="17"/>
    <n v="190801"/>
    <n v="190801"/>
    <m/>
    <n v="28"/>
    <n v="190801"/>
    <n v="924000"/>
  </r>
  <r>
    <x v="41"/>
    <x v="3"/>
    <m/>
    <x v="0"/>
    <x v="2"/>
    <x v="15"/>
    <n v="190801"/>
    <n v="190801"/>
    <m/>
    <n v="36"/>
    <n v="190801"/>
    <n v="720000"/>
  </r>
  <r>
    <x v="41"/>
    <x v="3"/>
    <m/>
    <x v="0"/>
    <x v="2"/>
    <x v="16"/>
    <n v="190801"/>
    <n v="190801"/>
    <m/>
    <n v="16"/>
    <n v="190801"/>
    <n v="560000"/>
  </r>
  <r>
    <x v="42"/>
    <x v="4"/>
    <m/>
    <x v="0"/>
    <x v="1"/>
    <x v="15"/>
    <n v="190801"/>
    <n v="190801"/>
    <m/>
    <n v="2"/>
    <n v="190801"/>
    <n v="40000"/>
  </r>
  <r>
    <x v="42"/>
    <x v="4"/>
    <m/>
    <x v="0"/>
    <x v="1"/>
    <x v="16"/>
    <n v="190801"/>
    <n v="190801"/>
    <m/>
    <n v="7"/>
    <n v="190801"/>
    <n v="245000"/>
  </r>
  <r>
    <x v="42"/>
    <x v="4"/>
    <m/>
    <x v="0"/>
    <x v="2"/>
    <x v="17"/>
    <n v="190801"/>
    <n v="190801"/>
    <m/>
    <n v="29"/>
    <n v="190801"/>
    <n v="957000"/>
  </r>
  <r>
    <x v="42"/>
    <x v="4"/>
    <m/>
    <x v="0"/>
    <x v="2"/>
    <x v="15"/>
    <n v="190801"/>
    <n v="190801"/>
    <m/>
    <n v="41"/>
    <n v="190801"/>
    <n v="820000"/>
  </r>
  <r>
    <x v="42"/>
    <x v="4"/>
    <m/>
    <x v="0"/>
    <x v="2"/>
    <x v="16"/>
    <n v="190801"/>
    <n v="190801"/>
    <m/>
    <n v="26"/>
    <n v="190801"/>
    <n v="910000"/>
  </r>
  <r>
    <x v="42"/>
    <x v="4"/>
    <m/>
    <x v="0"/>
    <x v="3"/>
    <x v="15"/>
    <n v="190801"/>
    <n v="190801"/>
    <m/>
    <n v="4"/>
    <n v="190801"/>
    <n v="0"/>
  </r>
  <r>
    <x v="43"/>
    <x v="1"/>
    <m/>
    <x v="0"/>
    <x v="1"/>
    <x v="16"/>
    <n v="190801"/>
    <n v="190801"/>
    <m/>
    <n v="1"/>
    <n v="190801"/>
    <n v="35000"/>
  </r>
  <r>
    <x v="43"/>
    <x v="1"/>
    <m/>
    <x v="0"/>
    <x v="2"/>
    <x v="17"/>
    <n v="190801"/>
    <n v="190801"/>
    <m/>
    <n v="31"/>
    <n v="190801"/>
    <n v="1023000"/>
  </r>
  <r>
    <x v="43"/>
    <x v="1"/>
    <m/>
    <x v="0"/>
    <x v="2"/>
    <x v="15"/>
    <n v="190801"/>
    <n v="190801"/>
    <m/>
    <n v="36"/>
    <n v="190801"/>
    <n v="720000"/>
  </r>
  <r>
    <x v="43"/>
    <x v="1"/>
    <m/>
    <x v="0"/>
    <x v="2"/>
    <x v="16"/>
    <n v="190801"/>
    <n v="190801"/>
    <m/>
    <n v="25"/>
    <n v="190801"/>
    <n v="875000"/>
  </r>
  <r>
    <x v="44"/>
    <x v="0"/>
    <m/>
    <x v="0"/>
    <x v="1"/>
    <x v="15"/>
    <n v="190801"/>
    <n v="190801"/>
    <m/>
    <n v="2"/>
    <n v="190801"/>
    <n v="40000"/>
  </r>
  <r>
    <x v="44"/>
    <x v="0"/>
    <m/>
    <x v="0"/>
    <x v="1"/>
    <x v="16"/>
    <n v="190801"/>
    <n v="190801"/>
    <m/>
    <n v="5"/>
    <n v="190801"/>
    <n v="175000"/>
  </r>
  <r>
    <x v="44"/>
    <x v="0"/>
    <m/>
    <x v="0"/>
    <x v="2"/>
    <x v="17"/>
    <n v="190801"/>
    <n v="190801"/>
    <m/>
    <n v="21"/>
    <n v="190801"/>
    <n v="693000"/>
  </r>
  <r>
    <x v="44"/>
    <x v="0"/>
    <m/>
    <x v="0"/>
    <x v="2"/>
    <x v="15"/>
    <n v="190801"/>
    <n v="190801"/>
    <m/>
    <n v="23"/>
    <n v="190801"/>
    <n v="460000"/>
  </r>
  <r>
    <x v="44"/>
    <x v="0"/>
    <m/>
    <x v="0"/>
    <x v="2"/>
    <x v="16"/>
    <n v="190801"/>
    <n v="190801"/>
    <m/>
    <n v="17"/>
    <n v="190801"/>
    <n v="595000"/>
  </r>
  <r>
    <x v="45"/>
    <x v="2"/>
    <m/>
    <x v="0"/>
    <x v="1"/>
    <x v="15"/>
    <n v="190801"/>
    <n v="190801"/>
    <m/>
    <n v="1"/>
    <n v="190801"/>
    <n v="20000"/>
  </r>
  <r>
    <x v="45"/>
    <x v="2"/>
    <m/>
    <x v="0"/>
    <x v="1"/>
    <x v="16"/>
    <n v="190801"/>
    <n v="190801"/>
    <m/>
    <n v="1"/>
    <n v="190801"/>
    <n v="35000"/>
  </r>
  <r>
    <x v="45"/>
    <x v="2"/>
    <m/>
    <x v="0"/>
    <x v="2"/>
    <x v="17"/>
    <n v="190801"/>
    <n v="190801"/>
    <m/>
    <n v="12"/>
    <n v="190801"/>
    <n v="396000"/>
  </r>
  <r>
    <x v="45"/>
    <x v="2"/>
    <m/>
    <x v="0"/>
    <x v="2"/>
    <x v="15"/>
    <n v="190801"/>
    <n v="190801"/>
    <m/>
    <n v="21"/>
    <n v="190801"/>
    <n v="420000"/>
  </r>
  <r>
    <x v="45"/>
    <x v="2"/>
    <m/>
    <x v="0"/>
    <x v="2"/>
    <x v="16"/>
    <n v="190801"/>
    <n v="190801"/>
    <m/>
    <n v="27"/>
    <n v="190801"/>
    <n v="945000"/>
  </r>
  <r>
    <x v="46"/>
    <x v="5"/>
    <m/>
    <x v="0"/>
    <x v="1"/>
    <x v="15"/>
    <n v="190801"/>
    <n v="190801"/>
    <m/>
    <n v="1"/>
    <n v="190801"/>
    <n v="20000"/>
  </r>
  <r>
    <x v="46"/>
    <x v="5"/>
    <m/>
    <x v="0"/>
    <x v="1"/>
    <x v="16"/>
    <n v="190801"/>
    <n v="190801"/>
    <m/>
    <n v="1"/>
    <n v="190801"/>
    <n v="35000"/>
  </r>
  <r>
    <x v="46"/>
    <x v="5"/>
    <m/>
    <x v="0"/>
    <x v="2"/>
    <x v="17"/>
    <n v="190801"/>
    <n v="190801"/>
    <m/>
    <n v="13"/>
    <n v="190801"/>
    <n v="429000"/>
  </r>
  <r>
    <x v="46"/>
    <x v="5"/>
    <m/>
    <x v="0"/>
    <x v="2"/>
    <x v="15"/>
    <n v="190801"/>
    <n v="190801"/>
    <m/>
    <n v="24"/>
    <n v="190801"/>
    <n v="480000"/>
  </r>
  <r>
    <x v="46"/>
    <x v="5"/>
    <m/>
    <x v="0"/>
    <x v="2"/>
    <x v="16"/>
    <n v="190801"/>
    <n v="190801"/>
    <m/>
    <n v="13"/>
    <n v="190801"/>
    <n v="455000"/>
  </r>
  <r>
    <x v="47"/>
    <x v="6"/>
    <m/>
    <x v="0"/>
    <x v="1"/>
    <x v="16"/>
    <n v="190801"/>
    <n v="190801"/>
    <m/>
    <n v="5"/>
    <n v="190801"/>
    <n v="175000"/>
  </r>
  <r>
    <x v="47"/>
    <x v="6"/>
    <m/>
    <x v="0"/>
    <x v="2"/>
    <x v="17"/>
    <n v="190801"/>
    <n v="190801"/>
    <m/>
    <n v="30"/>
    <n v="190801"/>
    <n v="990000"/>
  </r>
  <r>
    <x v="47"/>
    <x v="6"/>
    <m/>
    <x v="0"/>
    <x v="2"/>
    <x v="15"/>
    <n v="190801"/>
    <n v="190801"/>
    <m/>
    <n v="29"/>
    <n v="190801"/>
    <n v="580000"/>
  </r>
  <r>
    <x v="47"/>
    <x v="6"/>
    <m/>
    <x v="0"/>
    <x v="2"/>
    <x v="16"/>
    <n v="190801"/>
    <n v="190801"/>
    <m/>
    <n v="21"/>
    <n v="190801"/>
    <n v="735000"/>
  </r>
  <r>
    <x v="48"/>
    <x v="3"/>
    <m/>
    <x v="0"/>
    <x v="1"/>
    <x v="16"/>
    <n v="190801"/>
    <n v="190801"/>
    <m/>
    <n v="3"/>
    <n v="190801"/>
    <n v="105000"/>
  </r>
  <r>
    <x v="48"/>
    <x v="3"/>
    <m/>
    <x v="0"/>
    <x v="2"/>
    <x v="17"/>
    <n v="190801"/>
    <n v="190801"/>
    <m/>
    <n v="25"/>
    <n v="190801"/>
    <n v="825000"/>
  </r>
  <r>
    <x v="48"/>
    <x v="3"/>
    <m/>
    <x v="0"/>
    <x v="2"/>
    <x v="15"/>
    <n v="190801"/>
    <n v="190801"/>
    <m/>
    <n v="32"/>
    <n v="190801"/>
    <n v="640000"/>
  </r>
  <r>
    <x v="48"/>
    <x v="3"/>
    <m/>
    <x v="0"/>
    <x v="2"/>
    <x v="16"/>
    <n v="190801"/>
    <n v="190801"/>
    <m/>
    <n v="12"/>
    <n v="190801"/>
    <n v="420000"/>
  </r>
  <r>
    <x v="49"/>
    <x v="4"/>
    <m/>
    <x v="0"/>
    <x v="1"/>
    <x v="16"/>
    <n v="190801"/>
    <n v="190801"/>
    <m/>
    <n v="5"/>
    <n v="190801"/>
    <n v="175000"/>
  </r>
  <r>
    <x v="49"/>
    <x v="4"/>
    <m/>
    <x v="0"/>
    <x v="2"/>
    <x v="17"/>
    <n v="190801"/>
    <n v="190801"/>
    <m/>
    <n v="20"/>
    <n v="190801"/>
    <n v="660000"/>
  </r>
  <r>
    <x v="49"/>
    <x v="4"/>
    <m/>
    <x v="0"/>
    <x v="2"/>
    <x v="15"/>
    <n v="190801"/>
    <n v="190801"/>
    <m/>
    <n v="11"/>
    <n v="190801"/>
    <n v="220000"/>
  </r>
  <r>
    <x v="49"/>
    <x v="4"/>
    <m/>
    <x v="0"/>
    <x v="2"/>
    <x v="16"/>
    <n v="190801"/>
    <n v="190801"/>
    <m/>
    <n v="19"/>
    <n v="190801"/>
    <n v="665000"/>
  </r>
  <r>
    <x v="50"/>
    <x v="1"/>
    <m/>
    <x v="0"/>
    <x v="1"/>
    <x v="15"/>
    <n v="190801"/>
    <n v="190801"/>
    <m/>
    <n v="2"/>
    <n v="190801"/>
    <n v="40000"/>
  </r>
  <r>
    <x v="50"/>
    <x v="1"/>
    <m/>
    <x v="0"/>
    <x v="1"/>
    <x v="16"/>
    <n v="190801"/>
    <n v="190801"/>
    <m/>
    <n v="2"/>
    <n v="190801"/>
    <n v="70000"/>
  </r>
  <r>
    <x v="50"/>
    <x v="1"/>
    <m/>
    <x v="0"/>
    <x v="2"/>
    <x v="17"/>
    <n v="190801"/>
    <n v="190801"/>
    <m/>
    <n v="16"/>
    <n v="190801"/>
    <n v="528000"/>
  </r>
  <r>
    <x v="50"/>
    <x v="1"/>
    <m/>
    <x v="0"/>
    <x v="2"/>
    <x v="15"/>
    <n v="190801"/>
    <n v="190801"/>
    <m/>
    <n v="30"/>
    <n v="190801"/>
    <n v="600000"/>
  </r>
  <r>
    <x v="50"/>
    <x v="1"/>
    <m/>
    <x v="0"/>
    <x v="2"/>
    <x v="16"/>
    <n v="190801"/>
    <n v="190801"/>
    <m/>
    <n v="12"/>
    <n v="190801"/>
    <n v="420000"/>
  </r>
  <r>
    <x v="51"/>
    <x v="0"/>
    <m/>
    <x v="0"/>
    <x v="2"/>
    <x v="17"/>
    <n v="190801"/>
    <n v="190801"/>
    <m/>
    <n v="24"/>
    <n v="190801"/>
    <n v="792000"/>
  </r>
  <r>
    <x v="51"/>
    <x v="0"/>
    <m/>
    <x v="0"/>
    <x v="2"/>
    <x v="15"/>
    <n v="190801"/>
    <n v="190801"/>
    <m/>
    <n v="21"/>
    <n v="190801"/>
    <n v="420000"/>
  </r>
  <r>
    <x v="51"/>
    <x v="0"/>
    <m/>
    <x v="0"/>
    <x v="2"/>
    <x v="16"/>
    <n v="190801"/>
    <n v="190801"/>
    <m/>
    <n v="17"/>
    <n v="190801"/>
    <n v="595000"/>
  </r>
  <r>
    <x v="52"/>
    <x v="2"/>
    <m/>
    <x v="0"/>
    <x v="1"/>
    <x v="16"/>
    <n v="190801"/>
    <n v="190801"/>
    <m/>
    <n v="1"/>
    <n v="190801"/>
    <n v="35000"/>
  </r>
  <r>
    <x v="52"/>
    <x v="2"/>
    <m/>
    <x v="0"/>
    <x v="2"/>
    <x v="17"/>
    <n v="190801"/>
    <n v="190801"/>
    <m/>
    <n v="20"/>
    <n v="190801"/>
    <n v="660000"/>
  </r>
  <r>
    <x v="52"/>
    <x v="2"/>
    <m/>
    <x v="0"/>
    <x v="2"/>
    <x v="15"/>
    <n v="190801"/>
    <n v="190801"/>
    <m/>
    <n v="21"/>
    <n v="190801"/>
    <n v="420000"/>
  </r>
  <r>
    <x v="52"/>
    <x v="2"/>
    <m/>
    <x v="0"/>
    <x v="2"/>
    <x v="16"/>
    <n v="190801"/>
    <n v="190801"/>
    <m/>
    <n v="12"/>
    <n v="190801"/>
    <n v="420000"/>
  </r>
  <r>
    <x v="53"/>
    <x v="5"/>
    <m/>
    <x v="0"/>
    <x v="2"/>
    <x v="17"/>
    <n v="190801"/>
    <n v="190801"/>
    <m/>
    <n v="19"/>
    <n v="190801"/>
    <n v="627000"/>
  </r>
  <r>
    <x v="53"/>
    <x v="5"/>
    <m/>
    <x v="0"/>
    <x v="2"/>
    <x v="15"/>
    <n v="190801"/>
    <n v="190801"/>
    <m/>
    <n v="23"/>
    <n v="190801"/>
    <n v="460000"/>
  </r>
  <r>
    <x v="53"/>
    <x v="5"/>
    <m/>
    <x v="0"/>
    <x v="2"/>
    <x v="16"/>
    <n v="190801"/>
    <n v="190801"/>
    <m/>
    <n v="15"/>
    <n v="190801"/>
    <n v="525000"/>
  </r>
  <r>
    <x v="54"/>
    <x v="6"/>
    <m/>
    <x v="0"/>
    <x v="1"/>
    <x v="15"/>
    <n v="190801"/>
    <n v="190801"/>
    <m/>
    <n v="1"/>
    <n v="190801"/>
    <n v="20000"/>
  </r>
  <r>
    <x v="54"/>
    <x v="6"/>
    <m/>
    <x v="0"/>
    <x v="2"/>
    <x v="17"/>
    <n v="190801"/>
    <n v="190801"/>
    <m/>
    <n v="21"/>
    <n v="190801"/>
    <n v="693000"/>
  </r>
  <r>
    <x v="54"/>
    <x v="6"/>
    <m/>
    <x v="0"/>
    <x v="2"/>
    <x v="15"/>
    <n v="190801"/>
    <n v="190801"/>
    <m/>
    <n v="27"/>
    <n v="190801"/>
    <n v="540000"/>
  </r>
  <r>
    <x v="54"/>
    <x v="6"/>
    <m/>
    <x v="0"/>
    <x v="2"/>
    <x v="16"/>
    <n v="190801"/>
    <n v="190801"/>
    <m/>
    <n v="9"/>
    <n v="190801"/>
    <n v="315000"/>
  </r>
  <r>
    <x v="55"/>
    <x v="3"/>
    <m/>
    <x v="0"/>
    <x v="1"/>
    <x v="15"/>
    <n v="190801"/>
    <n v="190801"/>
    <m/>
    <n v="1"/>
    <n v="190801"/>
    <n v="20000"/>
  </r>
  <r>
    <x v="55"/>
    <x v="3"/>
    <m/>
    <x v="0"/>
    <x v="1"/>
    <x v="16"/>
    <n v="190801"/>
    <n v="190801"/>
    <m/>
    <n v="1"/>
    <n v="190801"/>
    <n v="35000"/>
  </r>
  <r>
    <x v="55"/>
    <x v="3"/>
    <m/>
    <x v="0"/>
    <x v="2"/>
    <x v="17"/>
    <n v="190801"/>
    <n v="190801"/>
    <m/>
    <n v="27"/>
    <n v="190801"/>
    <n v="891000"/>
  </r>
  <r>
    <x v="55"/>
    <x v="3"/>
    <m/>
    <x v="0"/>
    <x v="2"/>
    <x v="15"/>
    <n v="190801"/>
    <n v="190801"/>
    <m/>
    <n v="26"/>
    <n v="190801"/>
    <n v="520000"/>
  </r>
  <r>
    <x v="55"/>
    <x v="3"/>
    <m/>
    <x v="0"/>
    <x v="2"/>
    <x v="16"/>
    <n v="190801"/>
    <n v="190801"/>
    <m/>
    <n v="22"/>
    <n v="190801"/>
    <n v="770000"/>
  </r>
  <r>
    <x v="56"/>
    <x v="4"/>
    <m/>
    <x v="0"/>
    <x v="1"/>
    <x v="16"/>
    <n v="190801"/>
    <n v="190801"/>
    <m/>
    <n v="5"/>
    <n v="190801"/>
    <n v="175000"/>
  </r>
  <r>
    <x v="56"/>
    <x v="4"/>
    <m/>
    <x v="0"/>
    <x v="2"/>
    <x v="17"/>
    <n v="190801"/>
    <n v="190801"/>
    <m/>
    <n v="14"/>
    <n v="190801"/>
    <n v="462000"/>
  </r>
  <r>
    <x v="56"/>
    <x v="4"/>
    <m/>
    <x v="0"/>
    <x v="2"/>
    <x v="15"/>
    <n v="190801"/>
    <n v="190801"/>
    <m/>
    <n v="22"/>
    <n v="190801"/>
    <n v="440000"/>
  </r>
  <r>
    <x v="56"/>
    <x v="4"/>
    <m/>
    <x v="0"/>
    <x v="2"/>
    <x v="16"/>
    <n v="190801"/>
    <n v="190801"/>
    <m/>
    <n v="16"/>
    <n v="190801"/>
    <n v="560000"/>
  </r>
  <r>
    <x v="57"/>
    <x v="1"/>
    <m/>
    <x v="0"/>
    <x v="1"/>
    <x v="15"/>
    <n v="190801"/>
    <n v="190801"/>
    <m/>
    <n v="2"/>
    <n v="190801"/>
    <n v="40000"/>
  </r>
  <r>
    <x v="57"/>
    <x v="1"/>
    <m/>
    <x v="0"/>
    <x v="1"/>
    <x v="16"/>
    <n v="190801"/>
    <n v="190801"/>
    <m/>
    <n v="9"/>
    <n v="190801"/>
    <n v="315000"/>
  </r>
  <r>
    <x v="57"/>
    <x v="1"/>
    <m/>
    <x v="0"/>
    <x v="2"/>
    <x v="17"/>
    <n v="190801"/>
    <n v="190801"/>
    <m/>
    <n v="17"/>
    <n v="190801"/>
    <n v="561000"/>
  </r>
  <r>
    <x v="57"/>
    <x v="1"/>
    <m/>
    <x v="0"/>
    <x v="2"/>
    <x v="15"/>
    <n v="190801"/>
    <n v="190801"/>
    <m/>
    <n v="16"/>
    <n v="190801"/>
    <n v="320000"/>
  </r>
  <r>
    <x v="57"/>
    <x v="1"/>
    <m/>
    <x v="0"/>
    <x v="2"/>
    <x v="16"/>
    <n v="190801"/>
    <n v="190801"/>
    <m/>
    <n v="10"/>
    <n v="190801"/>
    <n v="350000"/>
  </r>
  <r>
    <x v="58"/>
    <x v="0"/>
    <m/>
    <x v="0"/>
    <x v="1"/>
    <x v="15"/>
    <n v="190801"/>
    <n v="190801"/>
    <m/>
    <n v="1"/>
    <n v="190801"/>
    <n v="20000"/>
  </r>
  <r>
    <x v="58"/>
    <x v="0"/>
    <m/>
    <x v="0"/>
    <x v="2"/>
    <x v="17"/>
    <n v="190801"/>
    <n v="190801"/>
    <m/>
    <n v="21"/>
    <n v="190801"/>
    <n v="693000"/>
  </r>
  <r>
    <x v="58"/>
    <x v="0"/>
    <m/>
    <x v="0"/>
    <x v="2"/>
    <x v="15"/>
    <n v="190801"/>
    <n v="190801"/>
    <m/>
    <n v="23"/>
    <n v="190801"/>
    <n v="460000"/>
  </r>
  <r>
    <x v="58"/>
    <x v="0"/>
    <m/>
    <x v="0"/>
    <x v="2"/>
    <x v="16"/>
    <n v="190801"/>
    <n v="190801"/>
    <m/>
    <n v="15"/>
    <n v="190801"/>
    <n v="525000"/>
  </r>
  <r>
    <x v="59"/>
    <x v="2"/>
    <m/>
    <x v="0"/>
    <x v="1"/>
    <x v="15"/>
    <n v="190801"/>
    <n v="190801"/>
    <m/>
    <n v="1"/>
    <n v="190801"/>
    <n v="20000"/>
  </r>
  <r>
    <x v="59"/>
    <x v="2"/>
    <m/>
    <x v="0"/>
    <x v="1"/>
    <x v="16"/>
    <n v="190801"/>
    <n v="190801"/>
    <m/>
    <n v="5"/>
    <n v="190801"/>
    <n v="175000"/>
  </r>
  <r>
    <x v="59"/>
    <x v="2"/>
    <m/>
    <x v="0"/>
    <x v="2"/>
    <x v="17"/>
    <n v="190801"/>
    <n v="190801"/>
    <m/>
    <n v="10"/>
    <n v="190801"/>
    <n v="330000"/>
  </r>
  <r>
    <x v="59"/>
    <x v="2"/>
    <m/>
    <x v="0"/>
    <x v="2"/>
    <x v="15"/>
    <n v="190801"/>
    <n v="190801"/>
    <m/>
    <n v="16"/>
    <n v="190801"/>
    <n v="320000"/>
  </r>
  <r>
    <x v="59"/>
    <x v="2"/>
    <m/>
    <x v="0"/>
    <x v="2"/>
    <x v="16"/>
    <n v="190801"/>
    <n v="190801"/>
    <m/>
    <n v="4"/>
    <n v="190801"/>
    <n v="140000"/>
  </r>
  <r>
    <x v="60"/>
    <x v="5"/>
    <m/>
    <x v="0"/>
    <x v="1"/>
    <x v="16"/>
    <n v="190801"/>
    <n v="190801"/>
    <m/>
    <n v="4"/>
    <n v="190801"/>
    <n v="140000"/>
  </r>
  <r>
    <x v="60"/>
    <x v="5"/>
    <m/>
    <x v="0"/>
    <x v="2"/>
    <x v="17"/>
    <n v="190801"/>
    <n v="190801"/>
    <m/>
    <n v="10"/>
    <n v="190801"/>
    <n v="330000"/>
  </r>
  <r>
    <x v="60"/>
    <x v="5"/>
    <m/>
    <x v="0"/>
    <x v="2"/>
    <x v="15"/>
    <n v="190801"/>
    <n v="190801"/>
    <m/>
    <n v="14"/>
    <n v="190801"/>
    <n v="280000"/>
  </r>
  <r>
    <x v="60"/>
    <x v="5"/>
    <m/>
    <x v="0"/>
    <x v="2"/>
    <x v="16"/>
    <n v="190801"/>
    <n v="190801"/>
    <m/>
    <n v="17"/>
    <n v="190801"/>
    <n v="595000"/>
  </r>
  <r>
    <x v="61"/>
    <x v="6"/>
    <m/>
    <x v="0"/>
    <x v="1"/>
    <x v="15"/>
    <n v="190801"/>
    <n v="190801"/>
    <m/>
    <n v="1"/>
    <n v="190801"/>
    <n v="20000"/>
  </r>
  <r>
    <x v="61"/>
    <x v="6"/>
    <m/>
    <x v="0"/>
    <x v="1"/>
    <x v="16"/>
    <n v="190801"/>
    <n v="190801"/>
    <m/>
    <n v="1"/>
    <n v="190801"/>
    <n v="35000"/>
  </r>
  <r>
    <x v="61"/>
    <x v="6"/>
    <m/>
    <x v="0"/>
    <x v="2"/>
    <x v="17"/>
    <n v="190801"/>
    <n v="190801"/>
    <m/>
    <n v="24"/>
    <n v="190801"/>
    <n v="792000"/>
  </r>
  <r>
    <x v="61"/>
    <x v="6"/>
    <m/>
    <x v="0"/>
    <x v="2"/>
    <x v="15"/>
    <n v="190801"/>
    <n v="190801"/>
    <m/>
    <n v="18"/>
    <n v="190801"/>
    <n v="360000"/>
  </r>
  <r>
    <x v="61"/>
    <x v="6"/>
    <m/>
    <x v="0"/>
    <x v="2"/>
    <x v="16"/>
    <n v="190801"/>
    <n v="190801"/>
    <m/>
    <n v="12"/>
    <n v="190801"/>
    <n v="420000"/>
  </r>
  <r>
    <x v="62"/>
    <x v="3"/>
    <m/>
    <x v="0"/>
    <x v="1"/>
    <x v="15"/>
    <n v="190801"/>
    <n v="190801"/>
    <m/>
    <n v="1"/>
    <n v="190801"/>
    <n v="20000"/>
  </r>
  <r>
    <x v="62"/>
    <x v="3"/>
    <m/>
    <x v="0"/>
    <x v="1"/>
    <x v="16"/>
    <n v="190801"/>
    <n v="190801"/>
    <m/>
    <n v="3"/>
    <n v="190801"/>
    <n v="105000"/>
  </r>
  <r>
    <x v="62"/>
    <x v="3"/>
    <m/>
    <x v="0"/>
    <x v="2"/>
    <x v="17"/>
    <n v="190801"/>
    <n v="190801"/>
    <m/>
    <n v="22"/>
    <n v="190801"/>
    <n v="726000"/>
  </r>
  <r>
    <x v="62"/>
    <x v="3"/>
    <m/>
    <x v="0"/>
    <x v="2"/>
    <x v="15"/>
    <n v="190801"/>
    <n v="190801"/>
    <m/>
    <n v="34"/>
    <n v="190801"/>
    <n v="680000"/>
  </r>
  <r>
    <x v="62"/>
    <x v="3"/>
    <m/>
    <x v="0"/>
    <x v="2"/>
    <x v="16"/>
    <n v="190801"/>
    <n v="190801"/>
    <m/>
    <n v="29"/>
    <n v="190801"/>
    <n v="1015000"/>
  </r>
  <r>
    <x v="63"/>
    <x v="4"/>
    <m/>
    <x v="0"/>
    <x v="1"/>
    <x v="15"/>
    <n v="190801"/>
    <n v="190801"/>
    <m/>
    <n v="2"/>
    <n v="190801"/>
    <n v="40000"/>
  </r>
  <r>
    <x v="63"/>
    <x v="4"/>
    <m/>
    <x v="0"/>
    <x v="1"/>
    <x v="16"/>
    <n v="190801"/>
    <n v="190801"/>
    <m/>
    <n v="1"/>
    <n v="190801"/>
    <n v="35000"/>
  </r>
  <r>
    <x v="63"/>
    <x v="4"/>
    <m/>
    <x v="0"/>
    <x v="2"/>
    <x v="17"/>
    <n v="190801"/>
    <n v="190801"/>
    <m/>
    <n v="32"/>
    <n v="190801"/>
    <n v="1056000"/>
  </r>
  <r>
    <x v="63"/>
    <x v="4"/>
    <m/>
    <x v="0"/>
    <x v="2"/>
    <x v="15"/>
    <n v="190801"/>
    <n v="190801"/>
    <m/>
    <n v="19"/>
    <n v="190801"/>
    <n v="380000"/>
  </r>
  <r>
    <x v="63"/>
    <x v="4"/>
    <m/>
    <x v="0"/>
    <x v="2"/>
    <x v="16"/>
    <n v="190801"/>
    <n v="190801"/>
    <m/>
    <n v="21"/>
    <n v="190801"/>
    <n v="735000"/>
  </r>
  <r>
    <x v="64"/>
    <x v="1"/>
    <m/>
    <x v="0"/>
    <x v="2"/>
    <x v="17"/>
    <n v="190801"/>
    <n v="190801"/>
    <m/>
    <n v="15"/>
    <n v="190801"/>
    <n v="495000"/>
  </r>
  <r>
    <x v="64"/>
    <x v="1"/>
    <m/>
    <x v="0"/>
    <x v="2"/>
    <x v="15"/>
    <n v="190801"/>
    <n v="190801"/>
    <m/>
    <n v="22"/>
    <n v="190801"/>
    <n v="440000"/>
  </r>
  <r>
    <x v="64"/>
    <x v="1"/>
    <m/>
    <x v="0"/>
    <x v="2"/>
    <x v="16"/>
    <n v="190801"/>
    <n v="190801"/>
    <m/>
    <n v="18"/>
    <n v="190801"/>
    <n v="630000"/>
  </r>
  <r>
    <x v="65"/>
    <x v="0"/>
    <m/>
    <x v="0"/>
    <x v="1"/>
    <x v="15"/>
    <n v="190801"/>
    <n v="190801"/>
    <m/>
    <n v="1"/>
    <n v="190801"/>
    <n v="20000"/>
  </r>
  <r>
    <x v="65"/>
    <x v="0"/>
    <m/>
    <x v="0"/>
    <x v="1"/>
    <x v="16"/>
    <n v="190801"/>
    <n v="190801"/>
    <m/>
    <n v="4"/>
    <n v="190801"/>
    <n v="140000"/>
  </r>
  <r>
    <x v="65"/>
    <x v="0"/>
    <m/>
    <x v="0"/>
    <x v="2"/>
    <x v="17"/>
    <n v="190801"/>
    <n v="190801"/>
    <m/>
    <n v="18"/>
    <n v="190801"/>
    <n v="594000"/>
  </r>
  <r>
    <x v="65"/>
    <x v="0"/>
    <m/>
    <x v="0"/>
    <x v="2"/>
    <x v="15"/>
    <n v="190801"/>
    <n v="190801"/>
    <m/>
    <n v="22"/>
    <n v="190801"/>
    <n v="440000"/>
  </r>
  <r>
    <x v="65"/>
    <x v="0"/>
    <m/>
    <x v="0"/>
    <x v="2"/>
    <x v="16"/>
    <n v="190801"/>
    <n v="190801"/>
    <m/>
    <n v="14"/>
    <n v="190801"/>
    <n v="490000"/>
  </r>
  <r>
    <x v="65"/>
    <x v="0"/>
    <m/>
    <x v="0"/>
    <x v="3"/>
    <x v="15"/>
    <n v="190801"/>
    <n v="190801"/>
    <m/>
    <n v="10"/>
    <n v="190801"/>
    <n v="0"/>
  </r>
  <r>
    <x v="66"/>
    <x v="2"/>
    <m/>
    <x v="0"/>
    <x v="2"/>
    <x v="17"/>
    <n v="190801"/>
    <n v="190801"/>
    <m/>
    <n v="10"/>
    <n v="190801"/>
    <n v="330000"/>
  </r>
  <r>
    <x v="66"/>
    <x v="2"/>
    <m/>
    <x v="0"/>
    <x v="2"/>
    <x v="15"/>
    <n v="190801"/>
    <n v="190801"/>
    <m/>
    <n v="20"/>
    <n v="190801"/>
    <n v="400000"/>
  </r>
  <r>
    <x v="66"/>
    <x v="2"/>
    <m/>
    <x v="0"/>
    <x v="2"/>
    <x v="16"/>
    <n v="190801"/>
    <n v="190801"/>
    <m/>
    <n v="13"/>
    <n v="190801"/>
    <n v="455000"/>
  </r>
  <r>
    <x v="67"/>
    <x v="5"/>
    <m/>
    <x v="0"/>
    <x v="2"/>
    <x v="17"/>
    <n v="190801"/>
    <n v="190801"/>
    <m/>
    <n v="11"/>
    <n v="190801"/>
    <n v="363000"/>
  </r>
  <r>
    <x v="67"/>
    <x v="5"/>
    <m/>
    <x v="0"/>
    <x v="2"/>
    <x v="15"/>
    <n v="190801"/>
    <n v="190801"/>
    <m/>
    <n v="15"/>
    <n v="190801"/>
    <n v="300000"/>
  </r>
  <r>
    <x v="67"/>
    <x v="5"/>
    <m/>
    <x v="0"/>
    <x v="2"/>
    <x v="16"/>
    <n v="190801"/>
    <n v="190801"/>
    <m/>
    <n v="9"/>
    <n v="190801"/>
    <n v="315000"/>
  </r>
  <r>
    <x v="68"/>
    <x v="6"/>
    <m/>
    <x v="0"/>
    <x v="1"/>
    <x v="16"/>
    <n v="190801"/>
    <n v="190801"/>
    <m/>
    <n v="2"/>
    <n v="190801"/>
    <n v="70000"/>
  </r>
  <r>
    <x v="68"/>
    <x v="6"/>
    <m/>
    <x v="0"/>
    <x v="2"/>
    <x v="17"/>
    <n v="190801"/>
    <n v="190801"/>
    <m/>
    <n v="17"/>
    <n v="190801"/>
    <n v="561000"/>
  </r>
  <r>
    <x v="68"/>
    <x v="6"/>
    <m/>
    <x v="0"/>
    <x v="2"/>
    <x v="15"/>
    <n v="190801"/>
    <n v="190801"/>
    <m/>
    <n v="17"/>
    <n v="190801"/>
    <n v="340000"/>
  </r>
  <r>
    <x v="68"/>
    <x v="6"/>
    <m/>
    <x v="0"/>
    <x v="2"/>
    <x v="16"/>
    <n v="190801"/>
    <n v="190801"/>
    <m/>
    <n v="15"/>
    <n v="190801"/>
    <n v="525000"/>
  </r>
  <r>
    <x v="69"/>
    <x v="3"/>
    <m/>
    <x v="0"/>
    <x v="1"/>
    <x v="15"/>
    <n v="190801"/>
    <n v="190801"/>
    <m/>
    <n v="2"/>
    <n v="190801"/>
    <n v="40000"/>
  </r>
  <r>
    <x v="69"/>
    <x v="3"/>
    <m/>
    <x v="0"/>
    <x v="1"/>
    <x v="16"/>
    <n v="190801"/>
    <n v="190801"/>
    <m/>
    <n v="5"/>
    <n v="190801"/>
    <n v="175000"/>
  </r>
  <r>
    <x v="69"/>
    <x v="3"/>
    <m/>
    <x v="0"/>
    <x v="2"/>
    <x v="17"/>
    <n v="190801"/>
    <n v="190801"/>
    <m/>
    <n v="23"/>
    <n v="190801"/>
    <n v="759000"/>
  </r>
  <r>
    <x v="69"/>
    <x v="3"/>
    <m/>
    <x v="0"/>
    <x v="2"/>
    <x v="15"/>
    <n v="190801"/>
    <n v="190801"/>
    <m/>
    <n v="24"/>
    <n v="190801"/>
    <n v="480000"/>
  </r>
  <r>
    <x v="69"/>
    <x v="3"/>
    <m/>
    <x v="0"/>
    <x v="2"/>
    <x v="16"/>
    <n v="190801"/>
    <n v="190801"/>
    <m/>
    <n v="20"/>
    <n v="190801"/>
    <n v="700000"/>
  </r>
  <r>
    <x v="69"/>
    <x v="3"/>
    <m/>
    <x v="0"/>
    <x v="3"/>
    <x v="15"/>
    <n v="190801"/>
    <n v="190801"/>
    <m/>
    <n v="4"/>
    <n v="190801"/>
    <n v="0"/>
  </r>
  <r>
    <x v="70"/>
    <x v="4"/>
    <m/>
    <x v="0"/>
    <x v="1"/>
    <x v="16"/>
    <n v="190801"/>
    <n v="190801"/>
    <m/>
    <n v="2"/>
    <n v="190801"/>
    <n v="70000"/>
  </r>
  <r>
    <x v="70"/>
    <x v="4"/>
    <m/>
    <x v="0"/>
    <x v="3"/>
    <x v="15"/>
    <n v="190801"/>
    <n v="190801"/>
    <m/>
    <n v="5"/>
    <n v="190801"/>
    <n v="0"/>
  </r>
  <r>
    <x v="70"/>
    <x v="4"/>
    <m/>
    <x v="0"/>
    <x v="2"/>
    <x v="17"/>
    <n v="190801"/>
    <n v="190801"/>
    <m/>
    <n v="30"/>
    <n v="190801"/>
    <n v="990000"/>
  </r>
  <r>
    <x v="70"/>
    <x v="4"/>
    <m/>
    <x v="0"/>
    <x v="2"/>
    <x v="15"/>
    <n v="190801"/>
    <n v="190801"/>
    <m/>
    <n v="23"/>
    <n v="190801"/>
    <n v="460000"/>
  </r>
  <r>
    <x v="70"/>
    <x v="4"/>
    <m/>
    <x v="0"/>
    <x v="2"/>
    <x v="16"/>
    <n v="190801"/>
    <n v="190801"/>
    <m/>
    <n v="19"/>
    <n v="190801"/>
    <n v="665000"/>
  </r>
  <r>
    <x v="70"/>
    <x v="4"/>
    <m/>
    <x v="0"/>
    <x v="4"/>
    <x v="16"/>
    <n v="190801"/>
    <n v="190801"/>
    <m/>
    <n v="2"/>
    <n v="190801"/>
    <n v="88000"/>
  </r>
  <r>
    <x v="71"/>
    <x v="1"/>
    <m/>
    <x v="0"/>
    <x v="1"/>
    <x v="16"/>
    <n v="190801"/>
    <n v="190801"/>
    <m/>
    <n v="4"/>
    <n v="190801"/>
    <n v="140000"/>
  </r>
  <r>
    <x v="71"/>
    <x v="1"/>
    <m/>
    <x v="0"/>
    <x v="2"/>
    <x v="17"/>
    <n v="190801"/>
    <n v="190801"/>
    <m/>
    <n v="23"/>
    <n v="190801"/>
    <n v="759000"/>
  </r>
  <r>
    <x v="71"/>
    <x v="1"/>
    <m/>
    <x v="0"/>
    <x v="2"/>
    <x v="15"/>
    <n v="190801"/>
    <n v="190801"/>
    <m/>
    <n v="21"/>
    <n v="190801"/>
    <n v="420000"/>
  </r>
  <r>
    <x v="71"/>
    <x v="1"/>
    <m/>
    <x v="0"/>
    <x v="2"/>
    <x v="16"/>
    <n v="190801"/>
    <n v="190801"/>
    <m/>
    <n v="20"/>
    <n v="190801"/>
    <n v="700000"/>
  </r>
  <r>
    <x v="71"/>
    <x v="1"/>
    <m/>
    <x v="0"/>
    <x v="4"/>
    <x v="15"/>
    <n v="190801"/>
    <n v="190801"/>
    <m/>
    <n v="1"/>
    <n v="190801"/>
    <n v="31500"/>
  </r>
  <r>
    <x v="71"/>
    <x v="1"/>
    <m/>
    <x v="0"/>
    <x v="4"/>
    <x v="16"/>
    <n v="190801"/>
    <n v="190801"/>
    <m/>
    <n v="1"/>
    <n v="190801"/>
    <n v="44000"/>
  </r>
  <r>
    <x v="72"/>
    <x v="0"/>
    <m/>
    <x v="0"/>
    <x v="1"/>
    <x v="16"/>
    <n v="190801"/>
    <n v="190801"/>
    <m/>
    <n v="2"/>
    <n v="190801"/>
    <n v="70000"/>
  </r>
  <r>
    <x v="72"/>
    <x v="0"/>
    <m/>
    <x v="0"/>
    <x v="3"/>
    <x v="15"/>
    <n v="190801"/>
    <n v="190801"/>
    <m/>
    <n v="5"/>
    <n v="190801"/>
    <n v="0"/>
  </r>
  <r>
    <x v="72"/>
    <x v="0"/>
    <m/>
    <x v="0"/>
    <x v="2"/>
    <x v="17"/>
    <n v="190801"/>
    <n v="190801"/>
    <m/>
    <n v="14"/>
    <n v="190801"/>
    <n v="462000"/>
  </r>
  <r>
    <x v="72"/>
    <x v="0"/>
    <m/>
    <x v="0"/>
    <x v="2"/>
    <x v="15"/>
    <n v="190801"/>
    <n v="190801"/>
    <m/>
    <n v="24"/>
    <n v="190801"/>
    <n v="480000"/>
  </r>
  <r>
    <x v="72"/>
    <x v="0"/>
    <m/>
    <x v="0"/>
    <x v="2"/>
    <x v="16"/>
    <n v="190801"/>
    <n v="190801"/>
    <m/>
    <n v="22"/>
    <n v="190801"/>
    <n v="770000"/>
  </r>
  <r>
    <x v="73"/>
    <x v="2"/>
    <m/>
    <x v="1"/>
    <x v="3"/>
    <x v="18"/>
    <n v="190801"/>
    <n v="190801"/>
    <m/>
    <n v="20"/>
    <n v="190801"/>
    <n v="0"/>
  </r>
  <r>
    <x v="73"/>
    <x v="2"/>
    <m/>
    <x v="0"/>
    <x v="1"/>
    <x v="16"/>
    <n v="190801"/>
    <n v="190801"/>
    <m/>
    <n v="1"/>
    <n v="190801"/>
    <n v="35000"/>
  </r>
  <r>
    <x v="73"/>
    <x v="2"/>
    <m/>
    <x v="0"/>
    <x v="2"/>
    <x v="17"/>
    <n v="190801"/>
    <n v="190801"/>
    <m/>
    <n v="29"/>
    <n v="190801"/>
    <n v="957000"/>
  </r>
  <r>
    <x v="73"/>
    <x v="2"/>
    <m/>
    <x v="0"/>
    <x v="2"/>
    <x v="15"/>
    <n v="190801"/>
    <n v="190801"/>
    <m/>
    <n v="26"/>
    <n v="190801"/>
    <n v="520000"/>
  </r>
  <r>
    <x v="73"/>
    <x v="2"/>
    <m/>
    <x v="0"/>
    <x v="2"/>
    <x v="16"/>
    <n v="190801"/>
    <n v="190801"/>
    <m/>
    <n v="15"/>
    <n v="190801"/>
    <n v="525000"/>
  </r>
  <r>
    <x v="74"/>
    <x v="5"/>
    <m/>
    <x v="0"/>
    <x v="1"/>
    <x v="16"/>
    <n v="190801"/>
    <n v="190801"/>
    <m/>
    <n v="4"/>
    <n v="190801"/>
    <n v="140000"/>
  </r>
  <r>
    <x v="74"/>
    <x v="5"/>
    <m/>
    <x v="0"/>
    <x v="2"/>
    <x v="17"/>
    <n v="190801"/>
    <n v="190801"/>
    <m/>
    <n v="75"/>
    <n v="190801"/>
    <n v="2475000"/>
  </r>
  <r>
    <x v="74"/>
    <x v="5"/>
    <m/>
    <x v="0"/>
    <x v="2"/>
    <x v="15"/>
    <n v="190801"/>
    <n v="190801"/>
    <m/>
    <n v="73"/>
    <n v="190801"/>
    <n v="1460000"/>
  </r>
  <r>
    <x v="74"/>
    <x v="5"/>
    <m/>
    <x v="0"/>
    <x v="2"/>
    <x v="16"/>
    <n v="190801"/>
    <n v="190801"/>
    <m/>
    <n v="36"/>
    <n v="190801"/>
    <n v="1260000"/>
  </r>
  <r>
    <x v="75"/>
    <x v="6"/>
    <m/>
    <x v="0"/>
    <x v="1"/>
    <x v="15"/>
    <n v="190801"/>
    <n v="190801"/>
    <m/>
    <n v="1"/>
    <n v="190801"/>
    <n v="20000"/>
  </r>
  <r>
    <x v="75"/>
    <x v="6"/>
    <m/>
    <x v="0"/>
    <x v="1"/>
    <x v="16"/>
    <n v="190801"/>
    <n v="190801"/>
    <m/>
    <n v="11"/>
    <n v="190801"/>
    <n v="385000"/>
  </r>
  <r>
    <x v="75"/>
    <x v="6"/>
    <m/>
    <x v="0"/>
    <x v="2"/>
    <x v="17"/>
    <n v="190801"/>
    <n v="190801"/>
    <m/>
    <n v="175"/>
    <n v="190801"/>
    <n v="5775000"/>
  </r>
  <r>
    <x v="75"/>
    <x v="6"/>
    <m/>
    <x v="0"/>
    <x v="2"/>
    <x v="15"/>
    <n v="190801"/>
    <n v="190801"/>
    <m/>
    <n v="144"/>
    <n v="190801"/>
    <n v="2880000"/>
  </r>
  <r>
    <x v="75"/>
    <x v="6"/>
    <m/>
    <x v="0"/>
    <x v="2"/>
    <x v="16"/>
    <n v="190801"/>
    <n v="190801"/>
    <m/>
    <n v="66"/>
    <n v="190801"/>
    <n v="2310000"/>
  </r>
  <r>
    <x v="76"/>
    <x v="3"/>
    <m/>
    <x v="0"/>
    <x v="1"/>
    <x v="15"/>
    <n v="190801"/>
    <n v="190801"/>
    <m/>
    <n v="1"/>
    <n v="190801"/>
    <n v="20000"/>
  </r>
  <r>
    <x v="76"/>
    <x v="3"/>
    <m/>
    <x v="0"/>
    <x v="1"/>
    <x v="16"/>
    <n v="190801"/>
    <n v="190801"/>
    <m/>
    <n v="8"/>
    <n v="190801"/>
    <n v="280000"/>
  </r>
  <r>
    <x v="76"/>
    <x v="3"/>
    <m/>
    <x v="0"/>
    <x v="2"/>
    <x v="17"/>
    <n v="190801"/>
    <n v="190801"/>
    <m/>
    <n v="36"/>
    <n v="190801"/>
    <n v="1188000"/>
  </r>
  <r>
    <x v="76"/>
    <x v="3"/>
    <m/>
    <x v="0"/>
    <x v="2"/>
    <x v="15"/>
    <n v="190801"/>
    <n v="190801"/>
    <m/>
    <n v="37"/>
    <n v="190801"/>
    <n v="740000"/>
  </r>
  <r>
    <x v="76"/>
    <x v="3"/>
    <m/>
    <x v="0"/>
    <x v="2"/>
    <x v="16"/>
    <n v="190801"/>
    <n v="190801"/>
    <m/>
    <n v="34"/>
    <n v="190801"/>
    <n v="1190000"/>
  </r>
  <r>
    <x v="77"/>
    <x v="4"/>
    <m/>
    <x v="0"/>
    <x v="1"/>
    <x v="16"/>
    <n v="190801"/>
    <n v="190801"/>
    <m/>
    <n v="11"/>
    <n v="190801"/>
    <n v="385000"/>
  </r>
  <r>
    <x v="77"/>
    <x v="4"/>
    <m/>
    <x v="0"/>
    <x v="2"/>
    <x v="17"/>
    <n v="190801"/>
    <n v="190801"/>
    <m/>
    <n v="29"/>
    <n v="190801"/>
    <n v="957000"/>
  </r>
  <r>
    <x v="77"/>
    <x v="4"/>
    <m/>
    <x v="0"/>
    <x v="2"/>
    <x v="15"/>
    <n v="190801"/>
    <n v="190801"/>
    <m/>
    <n v="45"/>
    <n v="190801"/>
    <n v="900000"/>
  </r>
  <r>
    <x v="77"/>
    <x v="4"/>
    <m/>
    <x v="0"/>
    <x v="2"/>
    <x v="16"/>
    <n v="190801"/>
    <n v="190801"/>
    <m/>
    <n v="31"/>
    <n v="190801"/>
    <n v="1085000"/>
  </r>
  <r>
    <x v="78"/>
    <x v="1"/>
    <m/>
    <x v="0"/>
    <x v="1"/>
    <x v="16"/>
    <n v="190801"/>
    <n v="190801"/>
    <m/>
    <n v="6"/>
    <n v="190801"/>
    <n v="210000"/>
  </r>
  <r>
    <x v="78"/>
    <x v="1"/>
    <m/>
    <x v="0"/>
    <x v="2"/>
    <x v="17"/>
    <n v="190801"/>
    <n v="190801"/>
    <m/>
    <n v="39"/>
    <n v="190801"/>
    <n v="1287000"/>
  </r>
  <r>
    <x v="78"/>
    <x v="1"/>
    <m/>
    <x v="0"/>
    <x v="2"/>
    <x v="15"/>
    <n v="190801"/>
    <n v="190801"/>
    <m/>
    <n v="28"/>
    <n v="190801"/>
    <n v="560000"/>
  </r>
  <r>
    <x v="78"/>
    <x v="1"/>
    <m/>
    <x v="0"/>
    <x v="2"/>
    <x v="16"/>
    <n v="190801"/>
    <n v="190801"/>
    <m/>
    <n v="23"/>
    <n v="190801"/>
    <n v="805000"/>
  </r>
  <r>
    <x v="78"/>
    <x v="1"/>
    <m/>
    <x v="0"/>
    <x v="3"/>
    <x v="15"/>
    <n v="190801"/>
    <n v="190801"/>
    <m/>
    <n v="11"/>
    <n v="190801"/>
    <n v="0"/>
  </r>
  <r>
    <x v="79"/>
    <x v="0"/>
    <m/>
    <x v="0"/>
    <x v="1"/>
    <x v="16"/>
    <n v="190801"/>
    <n v="190801"/>
    <m/>
    <n v="2"/>
    <n v="190801"/>
    <n v="70000"/>
  </r>
  <r>
    <x v="79"/>
    <x v="0"/>
    <m/>
    <x v="0"/>
    <x v="2"/>
    <x v="17"/>
    <n v="190801"/>
    <n v="190801"/>
    <m/>
    <n v="34"/>
    <n v="190801"/>
    <n v="1122000"/>
  </r>
  <r>
    <x v="79"/>
    <x v="0"/>
    <m/>
    <x v="0"/>
    <x v="2"/>
    <x v="15"/>
    <n v="190801"/>
    <n v="190801"/>
    <m/>
    <n v="36"/>
    <n v="190801"/>
    <n v="720000"/>
  </r>
  <r>
    <x v="79"/>
    <x v="0"/>
    <m/>
    <x v="0"/>
    <x v="2"/>
    <x v="16"/>
    <n v="190801"/>
    <n v="190801"/>
    <m/>
    <n v="26"/>
    <n v="190801"/>
    <n v="910000"/>
  </r>
  <r>
    <x v="80"/>
    <x v="2"/>
    <m/>
    <x v="0"/>
    <x v="1"/>
    <x v="15"/>
    <n v="190801"/>
    <n v="190801"/>
    <m/>
    <n v="1"/>
    <n v="190801"/>
    <n v="20000"/>
  </r>
  <r>
    <x v="80"/>
    <x v="2"/>
    <m/>
    <x v="0"/>
    <x v="1"/>
    <x v="16"/>
    <n v="190801"/>
    <n v="190801"/>
    <m/>
    <n v="7"/>
    <n v="190801"/>
    <n v="245000"/>
  </r>
  <r>
    <x v="80"/>
    <x v="2"/>
    <m/>
    <x v="0"/>
    <x v="2"/>
    <x v="17"/>
    <n v="190801"/>
    <n v="190801"/>
    <m/>
    <n v="35"/>
    <n v="190801"/>
    <n v="1155000"/>
  </r>
  <r>
    <x v="80"/>
    <x v="2"/>
    <m/>
    <x v="0"/>
    <x v="2"/>
    <x v="15"/>
    <n v="190801"/>
    <n v="190801"/>
    <m/>
    <n v="27"/>
    <n v="190801"/>
    <n v="540000"/>
  </r>
  <r>
    <x v="80"/>
    <x v="2"/>
    <m/>
    <x v="0"/>
    <x v="2"/>
    <x v="16"/>
    <n v="190801"/>
    <n v="190801"/>
    <m/>
    <n v="25"/>
    <n v="190801"/>
    <n v="875000"/>
  </r>
  <r>
    <x v="81"/>
    <x v="5"/>
    <m/>
    <x v="0"/>
    <x v="1"/>
    <x v="15"/>
    <n v="190801"/>
    <n v="190801"/>
    <m/>
    <n v="2"/>
    <n v="190801"/>
    <n v="40000"/>
  </r>
  <r>
    <x v="81"/>
    <x v="5"/>
    <m/>
    <x v="0"/>
    <x v="1"/>
    <x v="16"/>
    <n v="190801"/>
    <n v="190801"/>
    <m/>
    <n v="1"/>
    <n v="190801"/>
    <n v="35000"/>
  </r>
  <r>
    <x v="81"/>
    <x v="5"/>
    <m/>
    <x v="0"/>
    <x v="2"/>
    <x v="17"/>
    <n v="190801"/>
    <n v="190801"/>
    <m/>
    <n v="37"/>
    <n v="190801"/>
    <n v="1221000"/>
  </r>
  <r>
    <x v="81"/>
    <x v="5"/>
    <m/>
    <x v="0"/>
    <x v="2"/>
    <x v="15"/>
    <n v="190801"/>
    <n v="190801"/>
    <m/>
    <n v="17"/>
    <n v="190801"/>
    <n v="340000"/>
  </r>
  <r>
    <x v="81"/>
    <x v="5"/>
    <m/>
    <x v="0"/>
    <x v="2"/>
    <x v="16"/>
    <n v="190801"/>
    <n v="190801"/>
    <m/>
    <n v="15"/>
    <n v="190801"/>
    <n v="525000"/>
  </r>
  <r>
    <x v="82"/>
    <x v="6"/>
    <m/>
    <x v="0"/>
    <x v="1"/>
    <x v="16"/>
    <n v="190801"/>
    <n v="190801"/>
    <m/>
    <n v="3"/>
    <n v="190801"/>
    <n v="105000"/>
  </r>
  <r>
    <x v="82"/>
    <x v="6"/>
    <m/>
    <x v="0"/>
    <x v="2"/>
    <x v="17"/>
    <n v="190801"/>
    <n v="190801"/>
    <m/>
    <n v="24"/>
    <n v="190801"/>
    <n v="792000"/>
  </r>
  <r>
    <x v="82"/>
    <x v="6"/>
    <m/>
    <x v="0"/>
    <x v="2"/>
    <x v="15"/>
    <n v="190801"/>
    <n v="190801"/>
    <m/>
    <n v="27"/>
    <n v="190801"/>
    <n v="540000"/>
  </r>
  <r>
    <x v="82"/>
    <x v="6"/>
    <m/>
    <x v="0"/>
    <x v="2"/>
    <x v="16"/>
    <n v="190801"/>
    <n v="190801"/>
    <m/>
    <n v="8"/>
    <n v="190801"/>
    <n v="280000"/>
  </r>
  <r>
    <x v="83"/>
    <x v="3"/>
    <m/>
    <x v="0"/>
    <x v="1"/>
    <x v="16"/>
    <n v="190801"/>
    <n v="190801"/>
    <m/>
    <n v="2"/>
    <n v="190801"/>
    <n v="70000"/>
  </r>
  <r>
    <x v="83"/>
    <x v="3"/>
    <m/>
    <x v="0"/>
    <x v="2"/>
    <x v="17"/>
    <n v="190801"/>
    <n v="190801"/>
    <m/>
    <n v="17"/>
    <n v="190801"/>
    <n v="561000"/>
  </r>
  <r>
    <x v="83"/>
    <x v="3"/>
    <m/>
    <x v="0"/>
    <x v="2"/>
    <x v="15"/>
    <n v="190801"/>
    <n v="190801"/>
    <m/>
    <n v="18"/>
    <n v="190801"/>
    <n v="360000"/>
  </r>
  <r>
    <x v="83"/>
    <x v="3"/>
    <m/>
    <x v="0"/>
    <x v="2"/>
    <x v="16"/>
    <n v="190801"/>
    <n v="190801"/>
    <m/>
    <n v="22"/>
    <n v="190801"/>
    <n v="770000"/>
  </r>
  <r>
    <x v="83"/>
    <x v="3"/>
    <m/>
    <x v="0"/>
    <x v="4"/>
    <x v="15"/>
    <n v="190801"/>
    <n v="190801"/>
    <m/>
    <n v="3"/>
    <n v="190801"/>
    <n v="94500"/>
  </r>
  <r>
    <x v="83"/>
    <x v="3"/>
    <m/>
    <x v="0"/>
    <x v="4"/>
    <x v="16"/>
    <n v="190801"/>
    <n v="190801"/>
    <m/>
    <n v="4"/>
    <n v="190801"/>
    <n v="176000"/>
  </r>
  <r>
    <x v="72"/>
    <x v="0"/>
    <m/>
    <x v="0"/>
    <x v="4"/>
    <x v="15"/>
    <n v="190801"/>
    <n v="190801"/>
    <m/>
    <n v="1"/>
    <n v="190801"/>
    <n v="31500"/>
  </r>
  <r>
    <x v="72"/>
    <x v="0"/>
    <m/>
    <x v="0"/>
    <x v="4"/>
    <x v="16"/>
    <n v="190801"/>
    <n v="190801"/>
    <m/>
    <n v="1"/>
    <n v="190801"/>
    <n v="44000"/>
  </r>
  <r>
    <x v="73"/>
    <x v="2"/>
    <m/>
    <x v="0"/>
    <x v="4"/>
    <x v="15"/>
    <n v="190801"/>
    <n v="190801"/>
    <m/>
    <n v="2"/>
    <n v="190801"/>
    <n v="63000"/>
  </r>
  <r>
    <x v="77"/>
    <x v="4"/>
    <m/>
    <x v="0"/>
    <x v="4"/>
    <x v="15"/>
    <n v="190801"/>
    <n v="190801"/>
    <m/>
    <n v="7"/>
    <n v="190801"/>
    <n v="220500"/>
  </r>
  <r>
    <x v="77"/>
    <x v="4"/>
    <m/>
    <x v="0"/>
    <x v="4"/>
    <x v="16"/>
    <n v="190801"/>
    <n v="190801"/>
    <m/>
    <n v="18"/>
    <n v="190801"/>
    <n v="792000"/>
  </r>
  <r>
    <x v="78"/>
    <x v="1"/>
    <m/>
    <x v="0"/>
    <x v="4"/>
    <x v="16"/>
    <n v="190801"/>
    <n v="190801"/>
    <m/>
    <n v="2"/>
    <n v="190801"/>
    <n v="88000"/>
  </r>
  <r>
    <x v="80"/>
    <x v="2"/>
    <m/>
    <x v="0"/>
    <x v="4"/>
    <x v="15"/>
    <n v="190801"/>
    <n v="190801"/>
    <m/>
    <n v="2"/>
    <n v="190801"/>
    <n v="63000"/>
  </r>
  <r>
    <x v="80"/>
    <x v="2"/>
    <m/>
    <x v="0"/>
    <x v="4"/>
    <x v="16"/>
    <n v="190801"/>
    <n v="190801"/>
    <m/>
    <n v="2"/>
    <n v="190801"/>
    <n v="88000"/>
  </r>
  <r>
    <x v="84"/>
    <x v="4"/>
    <m/>
    <x v="0"/>
    <x v="1"/>
    <x v="15"/>
    <n v="190801"/>
    <n v="190801"/>
    <m/>
    <n v="1"/>
    <n v="190801"/>
    <n v="20000"/>
  </r>
  <r>
    <x v="84"/>
    <x v="4"/>
    <m/>
    <x v="0"/>
    <x v="1"/>
    <x v="16"/>
    <n v="190801"/>
    <n v="190801"/>
    <m/>
    <n v="2"/>
    <n v="190801"/>
    <n v="70000"/>
  </r>
  <r>
    <x v="84"/>
    <x v="4"/>
    <m/>
    <x v="0"/>
    <x v="2"/>
    <x v="17"/>
    <n v="190801"/>
    <n v="190801"/>
    <m/>
    <n v="22"/>
    <n v="190801"/>
    <n v="726000"/>
  </r>
  <r>
    <x v="84"/>
    <x v="4"/>
    <m/>
    <x v="0"/>
    <x v="2"/>
    <x v="15"/>
    <n v="190801"/>
    <n v="190801"/>
    <m/>
    <n v="18"/>
    <n v="190801"/>
    <n v="360000"/>
  </r>
  <r>
    <x v="84"/>
    <x v="4"/>
    <m/>
    <x v="0"/>
    <x v="2"/>
    <x v="16"/>
    <n v="190801"/>
    <n v="190801"/>
    <m/>
    <n v="18"/>
    <n v="190801"/>
    <n v="630000"/>
  </r>
  <r>
    <x v="84"/>
    <x v="4"/>
    <m/>
    <x v="0"/>
    <x v="4"/>
    <x v="15"/>
    <n v="190801"/>
    <n v="190801"/>
    <m/>
    <n v="2"/>
    <n v="190801"/>
    <n v="63000"/>
  </r>
  <r>
    <x v="84"/>
    <x v="4"/>
    <m/>
    <x v="0"/>
    <x v="3"/>
    <x v="15"/>
    <n v="190801"/>
    <n v="190801"/>
    <m/>
    <n v="25"/>
    <n v="190801"/>
    <n v="0"/>
  </r>
  <r>
    <x v="84"/>
    <x v="4"/>
    <m/>
    <x v="1"/>
    <x v="3"/>
    <x v="18"/>
    <n v="190801"/>
    <n v="190801"/>
    <m/>
    <n v="10"/>
    <n v="190801"/>
    <n v="0"/>
  </r>
  <r>
    <x v="84"/>
    <x v="4"/>
    <m/>
    <x v="17"/>
    <x v="3"/>
    <x v="19"/>
    <n v="190801"/>
    <n v="190801"/>
    <m/>
    <n v="20"/>
    <n v="190801"/>
    <n v="0"/>
  </r>
  <r>
    <x v="85"/>
    <x v="1"/>
    <m/>
    <x v="0"/>
    <x v="1"/>
    <x v="15"/>
    <n v="190801"/>
    <n v="190801"/>
    <m/>
    <n v="2"/>
    <n v="190801"/>
    <n v="40000"/>
  </r>
  <r>
    <x v="85"/>
    <x v="1"/>
    <m/>
    <x v="0"/>
    <x v="1"/>
    <x v="16"/>
    <n v="190801"/>
    <n v="190801"/>
    <m/>
    <n v="9"/>
    <n v="190801"/>
    <n v="315000"/>
  </r>
  <r>
    <x v="85"/>
    <x v="1"/>
    <m/>
    <x v="0"/>
    <x v="2"/>
    <x v="17"/>
    <n v="190801"/>
    <n v="190801"/>
    <m/>
    <n v="29"/>
    <n v="190801"/>
    <n v="957000"/>
  </r>
  <r>
    <x v="85"/>
    <x v="1"/>
    <m/>
    <x v="0"/>
    <x v="2"/>
    <x v="15"/>
    <n v="190801"/>
    <n v="190801"/>
    <m/>
    <n v="29"/>
    <n v="190801"/>
    <n v="580000"/>
  </r>
  <r>
    <x v="85"/>
    <x v="1"/>
    <m/>
    <x v="0"/>
    <x v="2"/>
    <x v="16"/>
    <n v="190801"/>
    <n v="190801"/>
    <m/>
    <n v="17"/>
    <n v="190801"/>
    <n v="595000"/>
  </r>
  <r>
    <x v="86"/>
    <x v="0"/>
    <m/>
    <x v="0"/>
    <x v="1"/>
    <x v="15"/>
    <n v="190801"/>
    <n v="190801"/>
    <m/>
    <n v="3"/>
    <n v="190801"/>
    <n v="60000"/>
  </r>
  <r>
    <x v="86"/>
    <x v="0"/>
    <m/>
    <x v="0"/>
    <x v="1"/>
    <x v="16"/>
    <n v="190801"/>
    <n v="190801"/>
    <m/>
    <n v="10"/>
    <n v="190801"/>
    <n v="350000"/>
  </r>
  <r>
    <x v="86"/>
    <x v="0"/>
    <m/>
    <x v="0"/>
    <x v="2"/>
    <x v="17"/>
    <n v="190801"/>
    <n v="190801"/>
    <m/>
    <n v="29"/>
    <n v="190801"/>
    <n v="957000"/>
  </r>
  <r>
    <x v="86"/>
    <x v="0"/>
    <m/>
    <x v="0"/>
    <x v="2"/>
    <x v="15"/>
    <n v="190801"/>
    <n v="190801"/>
    <m/>
    <n v="36"/>
    <n v="190801"/>
    <n v="720000"/>
  </r>
  <r>
    <x v="86"/>
    <x v="0"/>
    <m/>
    <x v="0"/>
    <x v="2"/>
    <x v="16"/>
    <n v="190801"/>
    <n v="190801"/>
    <m/>
    <n v="26"/>
    <n v="190801"/>
    <n v="910000"/>
  </r>
  <r>
    <x v="86"/>
    <x v="0"/>
    <m/>
    <x v="0"/>
    <x v="4"/>
    <x v="15"/>
    <n v="190801"/>
    <n v="190801"/>
    <m/>
    <n v="3"/>
    <n v="190801"/>
    <n v="94500"/>
  </r>
  <r>
    <x v="86"/>
    <x v="0"/>
    <m/>
    <x v="0"/>
    <x v="4"/>
    <x v="16"/>
    <n v="190801"/>
    <n v="190801"/>
    <m/>
    <n v="1"/>
    <n v="190801"/>
    <n v="44000"/>
  </r>
  <r>
    <x v="87"/>
    <x v="2"/>
    <m/>
    <x v="0"/>
    <x v="1"/>
    <x v="15"/>
    <n v="190801"/>
    <n v="190801"/>
    <m/>
    <n v="1"/>
    <n v="190801"/>
    <n v="20000"/>
  </r>
  <r>
    <x v="87"/>
    <x v="2"/>
    <m/>
    <x v="0"/>
    <x v="1"/>
    <x v="16"/>
    <n v="190801"/>
    <n v="190801"/>
    <m/>
    <n v="4"/>
    <n v="190801"/>
    <n v="140000"/>
  </r>
  <r>
    <x v="87"/>
    <x v="2"/>
    <m/>
    <x v="0"/>
    <x v="2"/>
    <x v="17"/>
    <n v="190801"/>
    <n v="190801"/>
    <m/>
    <n v="28"/>
    <n v="190801"/>
    <n v="924000"/>
  </r>
  <r>
    <x v="87"/>
    <x v="2"/>
    <m/>
    <x v="0"/>
    <x v="2"/>
    <x v="15"/>
    <n v="190801"/>
    <n v="190801"/>
    <m/>
    <n v="26"/>
    <n v="190801"/>
    <n v="520000"/>
  </r>
  <r>
    <x v="87"/>
    <x v="2"/>
    <m/>
    <x v="0"/>
    <x v="2"/>
    <x v="16"/>
    <n v="190801"/>
    <n v="190801"/>
    <m/>
    <n v="25"/>
    <n v="190801"/>
    <n v="875000"/>
  </r>
  <r>
    <x v="87"/>
    <x v="2"/>
    <m/>
    <x v="0"/>
    <x v="4"/>
    <x v="15"/>
    <n v="190801"/>
    <n v="190801"/>
    <m/>
    <n v="4"/>
    <n v="190801"/>
    <n v="126000"/>
  </r>
  <r>
    <x v="88"/>
    <x v="5"/>
    <m/>
    <x v="0"/>
    <x v="1"/>
    <x v="16"/>
    <n v="190801"/>
    <n v="190801"/>
    <m/>
    <n v="1"/>
    <n v="190801"/>
    <n v="35000"/>
  </r>
  <r>
    <x v="88"/>
    <x v="5"/>
    <m/>
    <x v="0"/>
    <x v="2"/>
    <x v="17"/>
    <n v="190801"/>
    <n v="190801"/>
    <m/>
    <n v="28"/>
    <n v="190801"/>
    <n v="924000"/>
  </r>
  <r>
    <x v="88"/>
    <x v="5"/>
    <m/>
    <x v="0"/>
    <x v="2"/>
    <x v="15"/>
    <n v="190801"/>
    <n v="190801"/>
    <m/>
    <n v="21"/>
    <n v="190801"/>
    <n v="420000"/>
  </r>
  <r>
    <x v="88"/>
    <x v="5"/>
    <m/>
    <x v="0"/>
    <x v="2"/>
    <x v="16"/>
    <n v="190801"/>
    <n v="190801"/>
    <m/>
    <n v="21"/>
    <n v="190801"/>
    <n v="735000"/>
  </r>
  <r>
    <x v="89"/>
    <x v="6"/>
    <m/>
    <x v="0"/>
    <x v="1"/>
    <x v="16"/>
    <n v="190801"/>
    <n v="190801"/>
    <m/>
    <n v="5"/>
    <n v="190801"/>
    <n v="175000"/>
  </r>
  <r>
    <x v="89"/>
    <x v="6"/>
    <m/>
    <x v="0"/>
    <x v="2"/>
    <x v="17"/>
    <n v="190801"/>
    <n v="190801"/>
    <m/>
    <n v="19"/>
    <n v="190801"/>
    <n v="627000"/>
  </r>
  <r>
    <x v="89"/>
    <x v="6"/>
    <m/>
    <x v="0"/>
    <x v="2"/>
    <x v="15"/>
    <n v="190801"/>
    <n v="190801"/>
    <m/>
    <n v="28"/>
    <n v="190801"/>
    <n v="560000"/>
  </r>
  <r>
    <x v="89"/>
    <x v="6"/>
    <m/>
    <x v="0"/>
    <x v="2"/>
    <x v="16"/>
    <n v="190801"/>
    <n v="190801"/>
    <m/>
    <n v="10"/>
    <n v="190801"/>
    <n v="350000"/>
  </r>
  <r>
    <x v="90"/>
    <x v="3"/>
    <m/>
    <x v="0"/>
    <x v="1"/>
    <x v="15"/>
    <n v="190801"/>
    <n v="190801"/>
    <m/>
    <n v="2"/>
    <n v="190801"/>
    <n v="40000"/>
  </r>
  <r>
    <x v="90"/>
    <x v="3"/>
    <m/>
    <x v="0"/>
    <x v="1"/>
    <x v="16"/>
    <n v="190801"/>
    <n v="190801"/>
    <m/>
    <n v="5"/>
    <n v="190801"/>
    <n v="175000"/>
  </r>
  <r>
    <x v="90"/>
    <x v="3"/>
    <m/>
    <x v="0"/>
    <x v="2"/>
    <x v="17"/>
    <n v="190801"/>
    <n v="190801"/>
    <m/>
    <n v="25"/>
    <n v="190801"/>
    <n v="825000"/>
  </r>
  <r>
    <x v="90"/>
    <x v="3"/>
    <m/>
    <x v="0"/>
    <x v="2"/>
    <x v="15"/>
    <n v="190801"/>
    <n v="190801"/>
    <m/>
    <n v="29"/>
    <n v="190801"/>
    <n v="580000"/>
  </r>
  <r>
    <x v="90"/>
    <x v="3"/>
    <m/>
    <x v="0"/>
    <x v="2"/>
    <x v="16"/>
    <n v="190801"/>
    <n v="190801"/>
    <m/>
    <n v="22"/>
    <n v="190801"/>
    <n v="770000"/>
  </r>
  <r>
    <x v="90"/>
    <x v="3"/>
    <m/>
    <x v="0"/>
    <x v="3"/>
    <x v="15"/>
    <n v="190801"/>
    <n v="190801"/>
    <m/>
    <n v="2"/>
    <n v="190801"/>
    <n v="0"/>
  </r>
  <r>
    <x v="91"/>
    <x v="4"/>
    <m/>
    <x v="0"/>
    <x v="1"/>
    <x v="15"/>
    <n v="190801"/>
    <n v="190801"/>
    <m/>
    <n v="1"/>
    <n v="190801"/>
    <n v="20000"/>
  </r>
  <r>
    <x v="91"/>
    <x v="4"/>
    <m/>
    <x v="0"/>
    <x v="1"/>
    <x v="16"/>
    <n v="190801"/>
    <n v="190801"/>
    <m/>
    <n v="25"/>
    <n v="190801"/>
    <n v="875000"/>
  </r>
  <r>
    <x v="91"/>
    <x v="4"/>
    <m/>
    <x v="0"/>
    <x v="2"/>
    <x v="17"/>
    <n v="190801"/>
    <n v="190801"/>
    <m/>
    <n v="13"/>
    <n v="190801"/>
    <n v="429000"/>
  </r>
  <r>
    <x v="91"/>
    <x v="4"/>
    <m/>
    <x v="0"/>
    <x v="2"/>
    <x v="15"/>
    <n v="190801"/>
    <n v="190801"/>
    <m/>
    <n v="19"/>
    <n v="190801"/>
    <n v="380000"/>
  </r>
  <r>
    <x v="91"/>
    <x v="4"/>
    <m/>
    <x v="0"/>
    <x v="2"/>
    <x v="16"/>
    <n v="190801"/>
    <n v="190801"/>
    <m/>
    <n v="15"/>
    <n v="190801"/>
    <n v="525000"/>
  </r>
  <r>
    <x v="91"/>
    <x v="4"/>
    <m/>
    <x v="0"/>
    <x v="4"/>
    <x v="15"/>
    <n v="190801"/>
    <n v="190801"/>
    <m/>
    <n v="4"/>
    <n v="190801"/>
    <n v="126000"/>
  </r>
  <r>
    <x v="91"/>
    <x v="4"/>
    <m/>
    <x v="0"/>
    <x v="4"/>
    <x v="16"/>
    <n v="190801"/>
    <n v="190801"/>
    <m/>
    <n v="2"/>
    <n v="190801"/>
    <n v="88000"/>
  </r>
  <r>
    <x v="91"/>
    <x v="4"/>
    <m/>
    <x v="1"/>
    <x v="3"/>
    <x v="18"/>
    <n v="190801"/>
    <n v="190801"/>
    <m/>
    <n v="10"/>
    <n v="190801"/>
    <n v="0"/>
  </r>
  <r>
    <x v="92"/>
    <x v="1"/>
    <m/>
    <x v="0"/>
    <x v="1"/>
    <x v="16"/>
    <n v="190801"/>
    <n v="190801"/>
    <m/>
    <n v="2"/>
    <n v="190801"/>
    <n v="70000"/>
  </r>
  <r>
    <x v="92"/>
    <x v="1"/>
    <m/>
    <x v="0"/>
    <x v="2"/>
    <x v="17"/>
    <n v="190801"/>
    <n v="190801"/>
    <m/>
    <n v="31"/>
    <n v="190801"/>
    <n v="1023000"/>
  </r>
  <r>
    <x v="92"/>
    <x v="1"/>
    <m/>
    <x v="0"/>
    <x v="2"/>
    <x v="15"/>
    <n v="190801"/>
    <n v="190801"/>
    <m/>
    <n v="28"/>
    <n v="190801"/>
    <n v="560000"/>
  </r>
  <r>
    <x v="92"/>
    <x v="1"/>
    <m/>
    <x v="0"/>
    <x v="2"/>
    <x v="16"/>
    <n v="190801"/>
    <n v="190801"/>
    <m/>
    <n v="21"/>
    <n v="190801"/>
    <n v="735000"/>
  </r>
  <r>
    <x v="93"/>
    <x v="0"/>
    <m/>
    <x v="0"/>
    <x v="1"/>
    <x v="15"/>
    <n v="190801"/>
    <n v="190801"/>
    <m/>
    <n v="1"/>
    <n v="190801"/>
    <n v="20000"/>
  </r>
  <r>
    <x v="93"/>
    <x v="0"/>
    <m/>
    <x v="0"/>
    <x v="1"/>
    <x v="16"/>
    <n v="190801"/>
    <n v="190801"/>
    <m/>
    <n v="3"/>
    <n v="190801"/>
    <n v="105000"/>
  </r>
  <r>
    <x v="93"/>
    <x v="0"/>
    <m/>
    <x v="0"/>
    <x v="2"/>
    <x v="17"/>
    <n v="190801"/>
    <n v="190801"/>
    <m/>
    <n v="31"/>
    <n v="190801"/>
    <n v="1023000"/>
  </r>
  <r>
    <x v="93"/>
    <x v="0"/>
    <m/>
    <x v="0"/>
    <x v="2"/>
    <x v="15"/>
    <n v="190801"/>
    <n v="190801"/>
    <m/>
    <n v="33"/>
    <n v="190801"/>
    <n v="660000"/>
  </r>
  <r>
    <x v="93"/>
    <x v="0"/>
    <m/>
    <x v="0"/>
    <x v="2"/>
    <x v="16"/>
    <n v="190801"/>
    <n v="190801"/>
    <m/>
    <n v="28"/>
    <n v="190801"/>
    <n v="980000"/>
  </r>
  <r>
    <x v="93"/>
    <x v="0"/>
    <m/>
    <x v="0"/>
    <x v="4"/>
    <x v="15"/>
    <n v="190801"/>
    <n v="190801"/>
    <m/>
    <n v="3"/>
    <n v="190801"/>
    <n v="94500"/>
  </r>
  <r>
    <x v="93"/>
    <x v="0"/>
    <m/>
    <x v="0"/>
    <x v="3"/>
    <x v="15"/>
    <n v="190801"/>
    <n v="190801"/>
    <m/>
    <n v="1"/>
    <n v="190801"/>
    <n v="0"/>
  </r>
  <r>
    <x v="94"/>
    <x v="2"/>
    <m/>
    <x v="0"/>
    <x v="1"/>
    <x v="15"/>
    <n v="190801"/>
    <n v="190801"/>
    <m/>
    <n v="1"/>
    <n v="190801"/>
    <n v="20000"/>
  </r>
  <r>
    <x v="94"/>
    <x v="2"/>
    <m/>
    <x v="0"/>
    <x v="1"/>
    <x v="16"/>
    <n v="190801"/>
    <n v="190801"/>
    <m/>
    <n v="3"/>
    <n v="190801"/>
    <n v="105000"/>
  </r>
  <r>
    <x v="94"/>
    <x v="2"/>
    <m/>
    <x v="0"/>
    <x v="2"/>
    <x v="17"/>
    <n v="190801"/>
    <n v="190801"/>
    <m/>
    <n v="26"/>
    <n v="190801"/>
    <n v="858000"/>
  </r>
  <r>
    <x v="94"/>
    <x v="2"/>
    <m/>
    <x v="0"/>
    <x v="2"/>
    <x v="15"/>
    <n v="190801"/>
    <n v="190801"/>
    <m/>
    <n v="34"/>
    <n v="190801"/>
    <n v="680000"/>
  </r>
  <r>
    <x v="94"/>
    <x v="2"/>
    <m/>
    <x v="0"/>
    <x v="2"/>
    <x v="16"/>
    <n v="190801"/>
    <n v="190801"/>
    <m/>
    <n v="22"/>
    <n v="190801"/>
    <n v="770000"/>
  </r>
  <r>
    <x v="94"/>
    <x v="2"/>
    <m/>
    <x v="0"/>
    <x v="4"/>
    <x v="15"/>
    <n v="190801"/>
    <n v="190801"/>
    <m/>
    <n v="3"/>
    <n v="190801"/>
    <n v="94500"/>
  </r>
  <r>
    <x v="94"/>
    <x v="2"/>
    <m/>
    <x v="1"/>
    <x v="2"/>
    <x v="18"/>
    <n v="190801"/>
    <n v="190801"/>
    <m/>
    <n v="1"/>
    <n v="190801"/>
    <n v="20000"/>
  </r>
  <r>
    <x v="95"/>
    <x v="5"/>
    <m/>
    <x v="0"/>
    <x v="1"/>
    <x v="16"/>
    <n v="190801"/>
    <n v="190801"/>
    <m/>
    <n v="6"/>
    <n v="190801"/>
    <n v="210000"/>
  </r>
  <r>
    <x v="95"/>
    <x v="5"/>
    <m/>
    <x v="0"/>
    <x v="2"/>
    <x v="17"/>
    <n v="190801"/>
    <n v="190801"/>
    <m/>
    <n v="35"/>
    <n v="190801"/>
    <n v="1155000"/>
  </r>
  <r>
    <x v="95"/>
    <x v="5"/>
    <m/>
    <x v="0"/>
    <x v="2"/>
    <x v="15"/>
    <n v="190801"/>
    <n v="190801"/>
    <m/>
    <n v="19"/>
    <n v="190801"/>
    <n v="380000"/>
  </r>
  <r>
    <x v="95"/>
    <x v="5"/>
    <m/>
    <x v="0"/>
    <x v="2"/>
    <x v="16"/>
    <n v="190801"/>
    <n v="190801"/>
    <m/>
    <n v="11"/>
    <n v="190801"/>
    <n v="385000"/>
  </r>
  <r>
    <x v="95"/>
    <x v="5"/>
    <m/>
    <x v="1"/>
    <x v="2"/>
    <x v="18"/>
    <n v="190801"/>
    <n v="190801"/>
    <m/>
    <n v="1"/>
    <n v="190801"/>
    <n v="20000"/>
  </r>
  <r>
    <x v="96"/>
    <x v="6"/>
    <m/>
    <x v="0"/>
    <x v="1"/>
    <x v="15"/>
    <n v="190801"/>
    <n v="190801"/>
    <m/>
    <n v="1"/>
    <n v="190801"/>
    <n v="20000"/>
  </r>
  <r>
    <x v="96"/>
    <x v="6"/>
    <m/>
    <x v="0"/>
    <x v="1"/>
    <x v="16"/>
    <n v="190801"/>
    <n v="190801"/>
    <m/>
    <n v="1"/>
    <n v="190801"/>
    <n v="35000"/>
  </r>
  <r>
    <x v="96"/>
    <x v="6"/>
    <m/>
    <x v="1"/>
    <x v="2"/>
    <x v="18"/>
    <n v="190801"/>
    <n v="190801"/>
    <m/>
    <n v="1"/>
    <n v="190801"/>
    <n v="20000"/>
  </r>
  <r>
    <x v="96"/>
    <x v="6"/>
    <m/>
    <x v="0"/>
    <x v="2"/>
    <x v="17"/>
    <n v="190801"/>
    <n v="190801"/>
    <m/>
    <n v="22"/>
    <n v="190801"/>
    <n v="726000"/>
  </r>
  <r>
    <x v="96"/>
    <x v="6"/>
    <m/>
    <x v="0"/>
    <x v="2"/>
    <x v="15"/>
    <n v="190801"/>
    <n v="190801"/>
    <m/>
    <n v="22"/>
    <n v="190801"/>
    <n v="440000"/>
  </r>
  <r>
    <x v="96"/>
    <x v="6"/>
    <m/>
    <x v="0"/>
    <x v="2"/>
    <x v="16"/>
    <n v="190801"/>
    <n v="190801"/>
    <m/>
    <n v="29"/>
    <n v="190801"/>
    <n v="1015000"/>
  </r>
  <r>
    <x v="97"/>
    <x v="3"/>
    <m/>
    <x v="0"/>
    <x v="1"/>
    <x v="15"/>
    <n v="190801"/>
    <n v="190801"/>
    <m/>
    <n v="1"/>
    <n v="190801"/>
    <n v="20000"/>
  </r>
  <r>
    <x v="97"/>
    <x v="3"/>
    <m/>
    <x v="0"/>
    <x v="1"/>
    <x v="16"/>
    <n v="190801"/>
    <n v="190801"/>
    <m/>
    <n v="5"/>
    <n v="190801"/>
    <n v="175000"/>
  </r>
  <r>
    <x v="97"/>
    <x v="3"/>
    <m/>
    <x v="1"/>
    <x v="2"/>
    <x v="18"/>
    <n v="190801"/>
    <n v="190801"/>
    <m/>
    <n v="2"/>
    <n v="190801"/>
    <n v="40000"/>
  </r>
  <r>
    <x v="97"/>
    <x v="3"/>
    <m/>
    <x v="0"/>
    <x v="2"/>
    <x v="17"/>
    <n v="190801"/>
    <n v="190801"/>
    <m/>
    <n v="32"/>
    <n v="190801"/>
    <n v="1056000"/>
  </r>
  <r>
    <x v="97"/>
    <x v="3"/>
    <m/>
    <x v="0"/>
    <x v="2"/>
    <x v="15"/>
    <n v="190801"/>
    <n v="190801"/>
    <m/>
    <n v="32"/>
    <n v="190801"/>
    <n v="640000"/>
  </r>
  <r>
    <x v="97"/>
    <x v="3"/>
    <m/>
    <x v="0"/>
    <x v="2"/>
    <x v="16"/>
    <n v="190801"/>
    <n v="190801"/>
    <m/>
    <n v="29"/>
    <n v="190801"/>
    <n v="1015000"/>
  </r>
  <r>
    <x v="97"/>
    <x v="3"/>
    <m/>
    <x v="0"/>
    <x v="4"/>
    <x v="15"/>
    <n v="190801"/>
    <n v="190801"/>
    <m/>
    <n v="9"/>
    <n v="190801"/>
    <n v="283500"/>
  </r>
  <r>
    <x v="97"/>
    <x v="3"/>
    <m/>
    <x v="0"/>
    <x v="4"/>
    <x v="16"/>
    <n v="190801"/>
    <n v="190801"/>
    <m/>
    <n v="3"/>
    <n v="190801"/>
    <n v="132000"/>
  </r>
  <r>
    <x v="97"/>
    <x v="3"/>
    <m/>
    <x v="1"/>
    <x v="3"/>
    <x v="18"/>
    <n v="190801"/>
    <n v="190801"/>
    <m/>
    <n v="2"/>
    <n v="190801"/>
    <n v="0"/>
  </r>
  <r>
    <x v="98"/>
    <x v="4"/>
    <m/>
    <x v="0"/>
    <x v="1"/>
    <x v="15"/>
    <n v="190801"/>
    <n v="190801"/>
    <m/>
    <n v="2"/>
    <n v="190801"/>
    <n v="40000"/>
  </r>
  <r>
    <x v="98"/>
    <x v="4"/>
    <m/>
    <x v="0"/>
    <x v="1"/>
    <x v="16"/>
    <n v="190801"/>
    <n v="190801"/>
    <m/>
    <n v="2"/>
    <n v="190801"/>
    <n v="70000"/>
  </r>
  <r>
    <x v="98"/>
    <x v="4"/>
    <m/>
    <x v="1"/>
    <x v="2"/>
    <x v="18"/>
    <n v="190801"/>
    <n v="190801"/>
    <m/>
    <n v="6"/>
    <n v="190801"/>
    <n v="120000"/>
  </r>
  <r>
    <x v="98"/>
    <x v="4"/>
    <m/>
    <x v="0"/>
    <x v="2"/>
    <x v="17"/>
    <n v="190801"/>
    <n v="190801"/>
    <m/>
    <n v="36"/>
    <n v="190801"/>
    <n v="1188000"/>
  </r>
  <r>
    <x v="98"/>
    <x v="4"/>
    <m/>
    <x v="0"/>
    <x v="2"/>
    <x v="15"/>
    <n v="190801"/>
    <n v="190801"/>
    <m/>
    <n v="21"/>
    <n v="190801"/>
    <n v="420000"/>
  </r>
  <r>
    <x v="98"/>
    <x v="4"/>
    <m/>
    <x v="0"/>
    <x v="2"/>
    <x v="16"/>
    <n v="190801"/>
    <n v="190801"/>
    <m/>
    <n v="24"/>
    <n v="190801"/>
    <n v="840000"/>
  </r>
  <r>
    <x v="98"/>
    <x v="4"/>
    <m/>
    <x v="0"/>
    <x v="4"/>
    <x v="15"/>
    <n v="190801"/>
    <n v="190801"/>
    <m/>
    <n v="1"/>
    <n v="190801"/>
    <n v="31500"/>
  </r>
  <r>
    <x v="98"/>
    <x v="4"/>
    <m/>
    <x v="0"/>
    <x v="4"/>
    <x v="16"/>
    <n v="190801"/>
    <n v="190801"/>
    <m/>
    <n v="2"/>
    <n v="190801"/>
    <n v="88000"/>
  </r>
  <r>
    <x v="99"/>
    <x v="1"/>
    <m/>
    <x v="0"/>
    <x v="1"/>
    <x v="15"/>
    <n v="190801"/>
    <n v="190801"/>
    <m/>
    <n v="1"/>
    <n v="190801"/>
    <n v="20000"/>
  </r>
  <r>
    <x v="99"/>
    <x v="1"/>
    <m/>
    <x v="0"/>
    <x v="1"/>
    <x v="16"/>
    <n v="190801"/>
    <n v="190801"/>
    <m/>
    <n v="1"/>
    <n v="190801"/>
    <n v="35000"/>
  </r>
  <r>
    <x v="99"/>
    <x v="1"/>
    <m/>
    <x v="1"/>
    <x v="2"/>
    <x v="18"/>
    <n v="190801"/>
    <n v="190801"/>
    <m/>
    <n v="2"/>
    <n v="190801"/>
    <n v="40000"/>
  </r>
  <r>
    <x v="99"/>
    <x v="1"/>
    <m/>
    <x v="0"/>
    <x v="2"/>
    <x v="17"/>
    <n v="190801"/>
    <n v="190801"/>
    <m/>
    <n v="28"/>
    <n v="190801"/>
    <n v="924000"/>
  </r>
  <r>
    <x v="99"/>
    <x v="1"/>
    <m/>
    <x v="0"/>
    <x v="2"/>
    <x v="15"/>
    <n v="190801"/>
    <n v="190801"/>
    <m/>
    <n v="32"/>
    <n v="190801"/>
    <n v="640000"/>
  </r>
  <r>
    <x v="99"/>
    <x v="1"/>
    <m/>
    <x v="0"/>
    <x v="2"/>
    <x v="16"/>
    <n v="190801"/>
    <n v="190801"/>
    <m/>
    <n v="21"/>
    <n v="190801"/>
    <n v="735000"/>
  </r>
  <r>
    <x v="99"/>
    <x v="1"/>
    <m/>
    <x v="0"/>
    <x v="4"/>
    <x v="15"/>
    <n v="190801"/>
    <n v="190801"/>
    <m/>
    <n v="3"/>
    <n v="190801"/>
    <n v="94500"/>
  </r>
  <r>
    <x v="100"/>
    <x v="0"/>
    <m/>
    <x v="0"/>
    <x v="1"/>
    <x v="16"/>
    <n v="190801"/>
    <n v="190801"/>
    <m/>
    <n v="6"/>
    <n v="190801"/>
    <n v="210000"/>
  </r>
  <r>
    <x v="100"/>
    <x v="0"/>
    <m/>
    <x v="0"/>
    <x v="5"/>
    <x v="15"/>
    <n v="190801"/>
    <n v="190801"/>
    <m/>
    <n v="30"/>
    <n v="190801"/>
    <n v="306810"/>
  </r>
  <r>
    <x v="100"/>
    <x v="0"/>
    <m/>
    <x v="0"/>
    <x v="3"/>
    <x v="15"/>
    <n v="190801"/>
    <n v="190801"/>
    <m/>
    <n v="1"/>
    <n v="190801"/>
    <n v="0"/>
  </r>
  <r>
    <x v="100"/>
    <x v="0"/>
    <m/>
    <x v="1"/>
    <x v="3"/>
    <x v="18"/>
    <n v="190801"/>
    <n v="190801"/>
    <m/>
    <n v="1"/>
    <n v="190801"/>
    <n v="0"/>
  </r>
  <r>
    <x v="100"/>
    <x v="0"/>
    <m/>
    <x v="1"/>
    <x v="2"/>
    <x v="18"/>
    <n v="190801"/>
    <n v="190801"/>
    <m/>
    <n v="3"/>
    <n v="190801"/>
    <n v="60000"/>
  </r>
  <r>
    <x v="100"/>
    <x v="0"/>
    <m/>
    <x v="0"/>
    <x v="2"/>
    <x v="17"/>
    <n v="190801"/>
    <n v="190801"/>
    <m/>
    <n v="38"/>
    <n v="190801"/>
    <n v="1254000"/>
  </r>
  <r>
    <x v="100"/>
    <x v="0"/>
    <m/>
    <x v="0"/>
    <x v="2"/>
    <x v="15"/>
    <n v="190801"/>
    <n v="190801"/>
    <m/>
    <n v="45"/>
    <n v="190801"/>
    <n v="900000"/>
  </r>
  <r>
    <x v="100"/>
    <x v="0"/>
    <m/>
    <x v="0"/>
    <x v="2"/>
    <x v="16"/>
    <n v="190801"/>
    <n v="190801"/>
    <m/>
    <n v="16"/>
    <n v="190801"/>
    <n v="560000"/>
  </r>
  <r>
    <x v="100"/>
    <x v="0"/>
    <m/>
    <x v="0"/>
    <x v="4"/>
    <x v="15"/>
    <n v="190801"/>
    <n v="190801"/>
    <m/>
    <n v="3"/>
    <n v="190801"/>
    <n v="94500"/>
  </r>
  <r>
    <x v="100"/>
    <x v="0"/>
    <m/>
    <x v="0"/>
    <x v="4"/>
    <x v="16"/>
    <n v="190801"/>
    <n v="190801"/>
    <m/>
    <n v="1"/>
    <n v="190801"/>
    <n v="44000"/>
  </r>
  <r>
    <x v="101"/>
    <x v="2"/>
    <m/>
    <x v="0"/>
    <x v="1"/>
    <x v="15"/>
    <n v="190801"/>
    <n v="190801"/>
    <m/>
    <n v="3"/>
    <n v="190801"/>
    <n v="60000"/>
  </r>
  <r>
    <x v="101"/>
    <x v="2"/>
    <m/>
    <x v="0"/>
    <x v="1"/>
    <x v="16"/>
    <n v="190801"/>
    <n v="190801"/>
    <m/>
    <n v="13"/>
    <n v="190801"/>
    <n v="455000"/>
  </r>
  <r>
    <x v="101"/>
    <x v="2"/>
    <m/>
    <x v="1"/>
    <x v="3"/>
    <x v="18"/>
    <n v="190801"/>
    <n v="190801"/>
    <m/>
    <n v="20"/>
    <n v="190801"/>
    <n v="0"/>
  </r>
  <r>
    <x v="101"/>
    <x v="2"/>
    <m/>
    <x v="0"/>
    <x v="2"/>
    <x v="17"/>
    <n v="190801"/>
    <n v="190801"/>
    <m/>
    <n v="27"/>
    <n v="190801"/>
    <n v="891000"/>
  </r>
  <r>
    <x v="101"/>
    <x v="2"/>
    <m/>
    <x v="0"/>
    <x v="2"/>
    <x v="15"/>
    <n v="190801"/>
    <n v="190801"/>
    <m/>
    <n v="29"/>
    <n v="190801"/>
    <n v="580000"/>
  </r>
  <r>
    <x v="101"/>
    <x v="2"/>
    <m/>
    <x v="0"/>
    <x v="2"/>
    <x v="16"/>
    <n v="190801"/>
    <n v="190801"/>
    <m/>
    <n v="31"/>
    <n v="190801"/>
    <n v="1085000"/>
  </r>
  <r>
    <x v="101"/>
    <x v="2"/>
    <m/>
    <x v="0"/>
    <x v="4"/>
    <x v="15"/>
    <n v="190801"/>
    <n v="190801"/>
    <m/>
    <n v="1"/>
    <n v="190801"/>
    <n v="31500"/>
  </r>
  <r>
    <x v="101"/>
    <x v="2"/>
    <m/>
    <x v="0"/>
    <x v="4"/>
    <x v="16"/>
    <n v="190801"/>
    <n v="190801"/>
    <m/>
    <n v="1"/>
    <n v="190801"/>
    <n v="44000"/>
  </r>
  <r>
    <x v="102"/>
    <x v="5"/>
    <m/>
    <x v="1"/>
    <x v="2"/>
    <x v="18"/>
    <n v="190801"/>
    <n v="190801"/>
    <m/>
    <n v="1"/>
    <n v="190801"/>
    <n v="20000"/>
  </r>
  <r>
    <x v="102"/>
    <x v="5"/>
    <m/>
    <x v="0"/>
    <x v="2"/>
    <x v="17"/>
    <n v="190801"/>
    <n v="190801"/>
    <m/>
    <n v="33"/>
    <n v="190801"/>
    <n v="1089000"/>
  </r>
  <r>
    <x v="102"/>
    <x v="5"/>
    <m/>
    <x v="0"/>
    <x v="2"/>
    <x v="15"/>
    <n v="190801"/>
    <n v="190801"/>
    <m/>
    <n v="28"/>
    <n v="190801"/>
    <n v="560000"/>
  </r>
  <r>
    <x v="102"/>
    <x v="5"/>
    <m/>
    <x v="0"/>
    <x v="2"/>
    <x v="16"/>
    <n v="190801"/>
    <n v="190801"/>
    <m/>
    <n v="16"/>
    <n v="190801"/>
    <n v="560000"/>
  </r>
  <r>
    <x v="103"/>
    <x v="6"/>
    <m/>
    <x v="0"/>
    <x v="1"/>
    <x v="15"/>
    <n v="190801"/>
    <n v="190801"/>
    <m/>
    <n v="1"/>
    <n v="190801"/>
    <n v="20000"/>
  </r>
  <r>
    <x v="103"/>
    <x v="6"/>
    <m/>
    <x v="0"/>
    <x v="1"/>
    <x v="16"/>
    <n v="190801"/>
    <n v="190801"/>
    <m/>
    <n v="4"/>
    <n v="190801"/>
    <n v="140000"/>
  </r>
  <r>
    <x v="103"/>
    <x v="6"/>
    <m/>
    <x v="1"/>
    <x v="2"/>
    <x v="18"/>
    <n v="190801"/>
    <n v="190801"/>
    <m/>
    <n v="2"/>
    <n v="190801"/>
    <n v="40000"/>
  </r>
  <r>
    <x v="103"/>
    <x v="6"/>
    <m/>
    <x v="0"/>
    <x v="2"/>
    <x v="17"/>
    <n v="190801"/>
    <n v="190801"/>
    <m/>
    <n v="42"/>
    <n v="190801"/>
    <n v="1386000"/>
  </r>
  <r>
    <x v="103"/>
    <x v="6"/>
    <m/>
    <x v="0"/>
    <x v="2"/>
    <x v="15"/>
    <n v="190801"/>
    <n v="190801"/>
    <m/>
    <n v="41"/>
    <n v="190801"/>
    <n v="820000"/>
  </r>
  <r>
    <x v="103"/>
    <x v="6"/>
    <m/>
    <x v="0"/>
    <x v="2"/>
    <x v="16"/>
    <n v="190801"/>
    <n v="190801"/>
    <m/>
    <n v="23"/>
    <n v="190801"/>
    <n v="805000"/>
  </r>
  <r>
    <x v="104"/>
    <x v="3"/>
    <m/>
    <x v="0"/>
    <x v="1"/>
    <x v="15"/>
    <n v="190801"/>
    <n v="190801"/>
    <m/>
    <n v="4"/>
    <n v="190801"/>
    <n v="80000"/>
  </r>
  <r>
    <x v="104"/>
    <x v="3"/>
    <m/>
    <x v="0"/>
    <x v="1"/>
    <x v="16"/>
    <n v="190801"/>
    <n v="190801"/>
    <m/>
    <n v="6"/>
    <n v="190801"/>
    <n v="210000"/>
  </r>
  <r>
    <x v="104"/>
    <x v="3"/>
    <m/>
    <x v="1"/>
    <x v="2"/>
    <x v="18"/>
    <n v="190801"/>
    <n v="190801"/>
    <m/>
    <n v="2"/>
    <n v="190801"/>
    <n v="40000"/>
  </r>
  <r>
    <x v="104"/>
    <x v="3"/>
    <m/>
    <x v="0"/>
    <x v="2"/>
    <x v="17"/>
    <n v="190801"/>
    <n v="190801"/>
    <m/>
    <n v="90"/>
    <n v="190801"/>
    <n v="2970000"/>
  </r>
  <r>
    <x v="104"/>
    <x v="3"/>
    <m/>
    <x v="0"/>
    <x v="2"/>
    <x v="15"/>
    <n v="190801"/>
    <n v="190801"/>
    <m/>
    <n v="138"/>
    <n v="190801"/>
    <n v="2760000"/>
  </r>
  <r>
    <x v="104"/>
    <x v="3"/>
    <m/>
    <x v="0"/>
    <x v="2"/>
    <x v="16"/>
    <n v="190801"/>
    <n v="190801"/>
    <m/>
    <n v="54"/>
    <n v="190801"/>
    <n v="1890000"/>
  </r>
  <r>
    <x v="104"/>
    <x v="3"/>
    <m/>
    <x v="0"/>
    <x v="3"/>
    <x v="15"/>
    <n v="190801"/>
    <n v="190801"/>
    <m/>
    <n v="1"/>
    <n v="190801"/>
    <n v="0"/>
  </r>
  <r>
    <x v="104"/>
    <x v="3"/>
    <m/>
    <x v="1"/>
    <x v="3"/>
    <x v="18"/>
    <n v="190801"/>
    <n v="190801"/>
    <m/>
    <n v="4"/>
    <n v="190801"/>
    <n v="0"/>
  </r>
  <r>
    <x v="104"/>
    <x v="3"/>
    <m/>
    <x v="17"/>
    <x v="3"/>
    <x v="19"/>
    <n v="190801"/>
    <n v="190801"/>
    <m/>
    <n v="4"/>
    <n v="190801"/>
    <n v="0"/>
  </r>
  <r>
    <x v="104"/>
    <x v="3"/>
    <m/>
    <x v="0"/>
    <x v="3"/>
    <x v="20"/>
    <n v="190801"/>
    <n v="190801"/>
    <m/>
    <n v="4"/>
    <n v="190801"/>
    <n v="0"/>
  </r>
  <r>
    <x v="104"/>
    <x v="3"/>
    <m/>
    <x v="0"/>
    <x v="4"/>
    <x v="15"/>
    <n v="190801"/>
    <n v="190801"/>
    <m/>
    <n v="5"/>
    <n v="190801"/>
    <n v="157500"/>
  </r>
  <r>
    <x v="104"/>
    <x v="3"/>
    <m/>
    <x v="0"/>
    <x v="4"/>
    <x v="16"/>
    <n v="190801"/>
    <n v="190801"/>
    <m/>
    <n v="5"/>
    <n v="190801"/>
    <n v="220000"/>
  </r>
  <r>
    <x v="105"/>
    <x v="4"/>
    <m/>
    <x v="0"/>
    <x v="1"/>
    <x v="15"/>
    <n v="190801"/>
    <n v="190801"/>
    <m/>
    <n v="1"/>
    <n v="190801"/>
    <n v="20000"/>
  </r>
  <r>
    <x v="105"/>
    <x v="4"/>
    <m/>
    <x v="0"/>
    <x v="1"/>
    <x v="16"/>
    <n v="190801"/>
    <n v="190801"/>
    <m/>
    <n v="5"/>
    <n v="190801"/>
    <n v="175000"/>
  </r>
  <r>
    <x v="105"/>
    <x v="4"/>
    <m/>
    <x v="1"/>
    <x v="2"/>
    <x v="18"/>
    <n v="190801"/>
    <n v="190801"/>
    <m/>
    <n v="1"/>
    <n v="190801"/>
    <n v="20000"/>
  </r>
  <r>
    <x v="105"/>
    <x v="4"/>
    <m/>
    <x v="0"/>
    <x v="2"/>
    <x v="17"/>
    <n v="190801"/>
    <n v="190801"/>
    <m/>
    <n v="55"/>
    <n v="190801"/>
    <n v="1815000"/>
  </r>
  <r>
    <x v="105"/>
    <x v="4"/>
    <m/>
    <x v="0"/>
    <x v="2"/>
    <x v="15"/>
    <n v="190801"/>
    <n v="190801"/>
    <m/>
    <n v="52"/>
    <n v="190801"/>
    <n v="1040000"/>
  </r>
  <r>
    <x v="105"/>
    <x v="4"/>
    <m/>
    <x v="0"/>
    <x v="2"/>
    <x v="16"/>
    <n v="190801"/>
    <n v="190801"/>
    <m/>
    <n v="28"/>
    <n v="190801"/>
    <n v="980000"/>
  </r>
  <r>
    <x v="106"/>
    <x v="1"/>
    <m/>
    <x v="0"/>
    <x v="1"/>
    <x v="16"/>
    <n v="190801"/>
    <n v="190801"/>
    <m/>
    <n v="8"/>
    <n v="190801"/>
    <n v="280000"/>
  </r>
  <r>
    <x v="106"/>
    <x v="1"/>
    <m/>
    <x v="17"/>
    <x v="2"/>
    <x v="19"/>
    <n v="190801"/>
    <n v="190801"/>
    <m/>
    <n v="7"/>
    <n v="190801"/>
    <n v="28000"/>
  </r>
  <r>
    <x v="106"/>
    <x v="1"/>
    <m/>
    <x v="1"/>
    <x v="2"/>
    <x v="18"/>
    <n v="190801"/>
    <n v="190801"/>
    <m/>
    <n v="3"/>
    <n v="190801"/>
    <n v="60000"/>
  </r>
  <r>
    <x v="106"/>
    <x v="1"/>
    <m/>
    <x v="0"/>
    <x v="2"/>
    <x v="17"/>
    <n v="190801"/>
    <n v="190801"/>
    <m/>
    <n v="44"/>
    <n v="190801"/>
    <n v="1452000"/>
  </r>
  <r>
    <x v="106"/>
    <x v="1"/>
    <m/>
    <x v="0"/>
    <x v="2"/>
    <x v="15"/>
    <n v="190801"/>
    <n v="190801"/>
    <m/>
    <n v="33"/>
    <n v="190801"/>
    <n v="660000"/>
  </r>
  <r>
    <x v="106"/>
    <x v="1"/>
    <m/>
    <x v="0"/>
    <x v="2"/>
    <x v="16"/>
    <n v="190801"/>
    <n v="190801"/>
    <m/>
    <n v="28"/>
    <n v="190801"/>
    <n v="980000"/>
  </r>
  <r>
    <x v="106"/>
    <x v="1"/>
    <m/>
    <x v="0"/>
    <x v="4"/>
    <x v="15"/>
    <n v="190801"/>
    <n v="190801"/>
    <m/>
    <n v="7"/>
    <n v="190801"/>
    <n v="220500"/>
  </r>
  <r>
    <x v="106"/>
    <x v="1"/>
    <m/>
    <x v="0"/>
    <x v="4"/>
    <x v="16"/>
    <n v="190801"/>
    <n v="190801"/>
    <m/>
    <n v="2"/>
    <n v="190801"/>
    <n v="88000"/>
  </r>
  <r>
    <x v="107"/>
    <x v="0"/>
    <m/>
    <x v="0"/>
    <x v="1"/>
    <x v="16"/>
    <n v="190801"/>
    <n v="190801"/>
    <m/>
    <n v="3"/>
    <n v="190801"/>
    <n v="105000"/>
  </r>
  <r>
    <x v="107"/>
    <x v="0"/>
    <m/>
    <x v="17"/>
    <x v="2"/>
    <x v="19"/>
    <n v="190801"/>
    <n v="190801"/>
    <m/>
    <n v="2"/>
    <n v="190801"/>
    <n v="8000"/>
  </r>
  <r>
    <x v="107"/>
    <x v="0"/>
    <m/>
    <x v="1"/>
    <x v="2"/>
    <x v="18"/>
    <n v="190801"/>
    <n v="190801"/>
    <m/>
    <n v="1"/>
    <n v="190801"/>
    <n v="20000"/>
  </r>
  <r>
    <x v="107"/>
    <x v="0"/>
    <m/>
    <x v="0"/>
    <x v="2"/>
    <x v="17"/>
    <n v="190801"/>
    <n v="190801"/>
    <m/>
    <n v="25"/>
    <n v="190801"/>
    <n v="825000"/>
  </r>
  <r>
    <x v="107"/>
    <x v="0"/>
    <m/>
    <x v="0"/>
    <x v="2"/>
    <x v="15"/>
    <n v="190801"/>
    <n v="190801"/>
    <m/>
    <n v="31"/>
    <n v="190801"/>
    <n v="620000"/>
  </r>
  <r>
    <x v="107"/>
    <x v="0"/>
    <m/>
    <x v="0"/>
    <x v="2"/>
    <x v="16"/>
    <n v="190801"/>
    <n v="190801"/>
    <m/>
    <n v="22"/>
    <n v="190801"/>
    <n v="770000"/>
  </r>
  <r>
    <x v="107"/>
    <x v="0"/>
    <m/>
    <x v="0"/>
    <x v="4"/>
    <x v="15"/>
    <n v="190801"/>
    <n v="190801"/>
    <m/>
    <n v="2"/>
    <n v="190801"/>
    <n v="63000"/>
  </r>
  <r>
    <x v="107"/>
    <x v="0"/>
    <m/>
    <x v="0"/>
    <x v="4"/>
    <x v="16"/>
    <n v="190801"/>
    <n v="190801"/>
    <m/>
    <n v="3"/>
    <n v="190801"/>
    <n v="132000"/>
  </r>
  <r>
    <x v="108"/>
    <x v="2"/>
    <m/>
    <x v="0"/>
    <x v="1"/>
    <x v="16"/>
    <n v="190801"/>
    <n v="190801"/>
    <m/>
    <n v="104"/>
    <n v="190801"/>
    <n v="3640000"/>
  </r>
  <r>
    <x v="108"/>
    <x v="2"/>
    <m/>
    <x v="0"/>
    <x v="2"/>
    <x v="19"/>
    <n v="190801"/>
    <n v="190801"/>
    <m/>
    <n v="8"/>
    <n v="190801"/>
    <n v="24000"/>
  </r>
  <r>
    <x v="108"/>
    <x v="2"/>
    <m/>
    <x v="1"/>
    <x v="2"/>
    <x v="18"/>
    <n v="190801"/>
    <n v="190801"/>
    <m/>
    <n v="2"/>
    <n v="190801"/>
    <n v="40000"/>
  </r>
  <r>
    <x v="108"/>
    <x v="2"/>
    <m/>
    <x v="0"/>
    <x v="2"/>
    <x v="17"/>
    <n v="190801"/>
    <n v="190801"/>
    <m/>
    <n v="24"/>
    <n v="190801"/>
    <n v="792000"/>
  </r>
  <r>
    <x v="108"/>
    <x v="2"/>
    <m/>
    <x v="0"/>
    <x v="2"/>
    <x v="15"/>
    <n v="190801"/>
    <n v="190801"/>
    <m/>
    <n v="39"/>
    <n v="190801"/>
    <n v="780000"/>
  </r>
  <r>
    <x v="108"/>
    <x v="2"/>
    <m/>
    <x v="0"/>
    <x v="2"/>
    <x v="16"/>
    <n v="190801"/>
    <n v="190801"/>
    <m/>
    <n v="27"/>
    <n v="190801"/>
    <n v="945000"/>
  </r>
  <r>
    <x v="108"/>
    <x v="2"/>
    <m/>
    <x v="0"/>
    <x v="4"/>
    <x v="15"/>
    <n v="190801"/>
    <n v="190801"/>
    <m/>
    <n v="1"/>
    <n v="190801"/>
    <n v="31500"/>
  </r>
  <r>
    <x v="108"/>
    <x v="2"/>
    <m/>
    <x v="0"/>
    <x v="4"/>
    <x v="16"/>
    <n v="190801"/>
    <n v="190801"/>
    <m/>
    <n v="2"/>
    <n v="190801"/>
    <n v="88000"/>
  </r>
  <r>
    <x v="109"/>
    <x v="5"/>
    <m/>
    <x v="0"/>
    <x v="1"/>
    <x v="16"/>
    <n v="190801"/>
    <n v="190801"/>
    <m/>
    <n v="2"/>
    <n v="190801"/>
    <n v="70000"/>
  </r>
  <r>
    <x v="109"/>
    <x v="5"/>
    <m/>
    <x v="17"/>
    <x v="2"/>
    <x v="19"/>
    <n v="190801"/>
    <n v="190801"/>
    <m/>
    <n v="2"/>
    <n v="190801"/>
    <n v="8000"/>
  </r>
  <r>
    <x v="109"/>
    <x v="5"/>
    <m/>
    <x v="1"/>
    <x v="2"/>
    <x v="18"/>
    <n v="190801"/>
    <n v="190801"/>
    <m/>
    <n v="2"/>
    <n v="190801"/>
    <n v="40000"/>
  </r>
  <r>
    <x v="109"/>
    <x v="5"/>
    <m/>
    <x v="0"/>
    <x v="2"/>
    <x v="19"/>
    <n v="190801"/>
    <n v="190801"/>
    <m/>
    <n v="20"/>
    <n v="190801"/>
    <n v="60000"/>
  </r>
  <r>
    <x v="109"/>
    <x v="5"/>
    <m/>
    <x v="0"/>
    <x v="2"/>
    <x v="17"/>
    <n v="190801"/>
    <n v="190801"/>
    <m/>
    <n v="20"/>
    <n v="190801"/>
    <n v="660000"/>
  </r>
  <r>
    <x v="109"/>
    <x v="5"/>
    <m/>
    <x v="0"/>
    <x v="2"/>
    <x v="15"/>
    <n v="190801"/>
    <n v="190801"/>
    <m/>
    <n v="37"/>
    <n v="190801"/>
    <n v="740000"/>
  </r>
  <r>
    <x v="109"/>
    <x v="5"/>
    <m/>
    <x v="0"/>
    <x v="2"/>
    <x v="16"/>
    <n v="190801"/>
    <n v="190801"/>
    <m/>
    <n v="24"/>
    <n v="190801"/>
    <n v="840000"/>
  </r>
  <r>
    <x v="110"/>
    <x v="6"/>
    <m/>
    <x v="0"/>
    <x v="1"/>
    <x v="16"/>
    <n v="190801"/>
    <n v="190801"/>
    <m/>
    <n v="3"/>
    <n v="190801"/>
    <n v="105000"/>
  </r>
  <r>
    <x v="110"/>
    <x v="6"/>
    <m/>
    <x v="17"/>
    <x v="2"/>
    <x v="19"/>
    <n v="190801"/>
    <n v="190801"/>
    <m/>
    <n v="7"/>
    <n v="190801"/>
    <n v="28000"/>
  </r>
  <r>
    <x v="110"/>
    <x v="6"/>
    <m/>
    <x v="1"/>
    <x v="2"/>
    <x v="18"/>
    <n v="190801"/>
    <n v="190801"/>
    <m/>
    <n v="3"/>
    <n v="190801"/>
    <n v="60000"/>
  </r>
  <r>
    <x v="110"/>
    <x v="6"/>
    <m/>
    <x v="0"/>
    <x v="2"/>
    <x v="19"/>
    <n v="190801"/>
    <n v="190801"/>
    <m/>
    <n v="18"/>
    <n v="190801"/>
    <n v="54000"/>
  </r>
  <r>
    <x v="110"/>
    <x v="6"/>
    <m/>
    <x v="0"/>
    <x v="2"/>
    <x v="17"/>
    <n v="190801"/>
    <n v="190801"/>
    <m/>
    <n v="22"/>
    <n v="190801"/>
    <n v="726000"/>
  </r>
  <r>
    <x v="110"/>
    <x v="6"/>
    <m/>
    <x v="0"/>
    <x v="2"/>
    <x v="15"/>
    <n v="190801"/>
    <n v="190801"/>
    <m/>
    <n v="40"/>
    <n v="190801"/>
    <n v="800000"/>
  </r>
  <r>
    <x v="110"/>
    <x v="6"/>
    <m/>
    <x v="0"/>
    <x v="2"/>
    <x v="16"/>
    <n v="190801"/>
    <n v="190801"/>
    <m/>
    <n v="28"/>
    <n v="190801"/>
    <n v="980000"/>
  </r>
  <r>
    <x v="111"/>
    <x v="3"/>
    <m/>
    <x v="0"/>
    <x v="1"/>
    <x v="16"/>
    <n v="190801"/>
    <n v="190801"/>
    <m/>
    <n v="7"/>
    <n v="190801"/>
    <n v="245000"/>
  </r>
  <r>
    <x v="111"/>
    <x v="3"/>
    <m/>
    <x v="1"/>
    <x v="2"/>
    <x v="18"/>
    <n v="190801"/>
    <n v="190801"/>
    <m/>
    <n v="3"/>
    <n v="190801"/>
    <n v="60000"/>
  </r>
  <r>
    <x v="111"/>
    <x v="3"/>
    <m/>
    <x v="0"/>
    <x v="2"/>
    <x v="19"/>
    <n v="190801"/>
    <n v="190801"/>
    <m/>
    <n v="35"/>
    <n v="190801"/>
    <n v="105000"/>
  </r>
  <r>
    <x v="111"/>
    <x v="3"/>
    <m/>
    <x v="0"/>
    <x v="2"/>
    <x v="17"/>
    <n v="190801"/>
    <n v="190801"/>
    <m/>
    <n v="35"/>
    <n v="190801"/>
    <n v="1155000"/>
  </r>
  <r>
    <x v="111"/>
    <x v="3"/>
    <m/>
    <x v="0"/>
    <x v="2"/>
    <x v="15"/>
    <n v="190801"/>
    <n v="190801"/>
    <m/>
    <n v="29"/>
    <n v="190801"/>
    <n v="580000"/>
  </r>
  <r>
    <x v="111"/>
    <x v="3"/>
    <m/>
    <x v="0"/>
    <x v="2"/>
    <x v="16"/>
    <n v="190801"/>
    <n v="190801"/>
    <m/>
    <n v="26"/>
    <n v="190801"/>
    <n v="910000"/>
  </r>
  <r>
    <x v="111"/>
    <x v="3"/>
    <m/>
    <x v="0"/>
    <x v="4"/>
    <x v="15"/>
    <n v="190801"/>
    <n v="190801"/>
    <m/>
    <n v="15"/>
    <n v="190801"/>
    <n v="472500"/>
  </r>
  <r>
    <x v="111"/>
    <x v="3"/>
    <m/>
    <x v="0"/>
    <x v="4"/>
    <x v="16"/>
    <n v="190801"/>
    <n v="190801"/>
    <m/>
    <n v="5"/>
    <n v="190801"/>
    <n v="220000"/>
  </r>
  <r>
    <x v="111"/>
    <x v="3"/>
    <m/>
    <x v="0"/>
    <x v="3"/>
    <x v="15"/>
    <n v="190801"/>
    <n v="190801"/>
    <m/>
    <n v="2"/>
    <n v="190801"/>
    <n v="0"/>
  </r>
  <r>
    <x v="112"/>
    <x v="4"/>
    <m/>
    <x v="0"/>
    <x v="1"/>
    <x v="15"/>
    <n v="190801"/>
    <n v="190801"/>
    <m/>
    <n v="2"/>
    <n v="190801"/>
    <n v="40000"/>
  </r>
  <r>
    <x v="112"/>
    <x v="4"/>
    <m/>
    <x v="0"/>
    <x v="1"/>
    <x v="16"/>
    <n v="190801"/>
    <n v="190801"/>
    <m/>
    <n v="7"/>
    <n v="190801"/>
    <n v="245000"/>
  </r>
  <r>
    <x v="112"/>
    <x v="4"/>
    <m/>
    <x v="1"/>
    <x v="2"/>
    <x v="18"/>
    <n v="190801"/>
    <n v="190801"/>
    <m/>
    <n v="2"/>
    <n v="190801"/>
    <n v="40000"/>
  </r>
  <r>
    <x v="112"/>
    <x v="4"/>
    <m/>
    <x v="0"/>
    <x v="2"/>
    <x v="15"/>
    <n v="190801"/>
    <n v="190801"/>
    <m/>
    <n v="39"/>
    <n v="190801"/>
    <n v="780000"/>
  </r>
  <r>
    <x v="112"/>
    <x v="4"/>
    <m/>
    <x v="0"/>
    <x v="2"/>
    <x v="16"/>
    <n v="190801"/>
    <n v="190801"/>
    <m/>
    <n v="27"/>
    <n v="190801"/>
    <n v="945000"/>
  </r>
  <r>
    <x v="112"/>
    <x v="4"/>
    <m/>
    <x v="0"/>
    <x v="2"/>
    <x v="17"/>
    <n v="190801"/>
    <n v="190801"/>
    <m/>
    <n v="17"/>
    <n v="190801"/>
    <n v="561000"/>
  </r>
  <r>
    <x v="112"/>
    <x v="4"/>
    <m/>
    <x v="0"/>
    <x v="2"/>
    <x v="19"/>
    <n v="190801"/>
    <n v="190801"/>
    <m/>
    <n v="19"/>
    <n v="190801"/>
    <n v="57000"/>
  </r>
  <r>
    <x v="112"/>
    <x v="4"/>
    <m/>
    <x v="0"/>
    <x v="4"/>
    <x v="15"/>
    <n v="190801"/>
    <n v="190801"/>
    <m/>
    <n v="50"/>
    <n v="190801"/>
    <n v="1575000"/>
  </r>
  <r>
    <x v="112"/>
    <x v="4"/>
    <m/>
    <x v="0"/>
    <x v="4"/>
    <x v="16"/>
    <n v="190801"/>
    <n v="190801"/>
    <m/>
    <n v="4"/>
    <n v="190801"/>
    <n v="176000"/>
  </r>
  <r>
    <x v="113"/>
    <x v="1"/>
    <m/>
    <x v="0"/>
    <x v="1"/>
    <x v="16"/>
    <n v="190801"/>
    <n v="190801"/>
    <m/>
    <n v="4"/>
    <n v="190801"/>
    <n v="140000"/>
  </r>
  <r>
    <x v="113"/>
    <x v="1"/>
    <m/>
    <x v="1"/>
    <x v="2"/>
    <x v="18"/>
    <n v="190801"/>
    <n v="190801"/>
    <m/>
    <n v="2"/>
    <n v="190801"/>
    <n v="40000"/>
  </r>
  <r>
    <x v="113"/>
    <x v="1"/>
    <m/>
    <x v="0"/>
    <x v="2"/>
    <x v="15"/>
    <n v="190801"/>
    <n v="190801"/>
    <m/>
    <n v="23"/>
    <n v="190801"/>
    <n v="460000"/>
  </r>
  <r>
    <x v="113"/>
    <x v="1"/>
    <m/>
    <x v="0"/>
    <x v="2"/>
    <x v="16"/>
    <n v="190801"/>
    <n v="190801"/>
    <m/>
    <n v="21"/>
    <n v="190801"/>
    <n v="735000"/>
  </r>
  <r>
    <x v="113"/>
    <x v="1"/>
    <m/>
    <x v="0"/>
    <x v="2"/>
    <x v="17"/>
    <n v="190801"/>
    <n v="190801"/>
    <m/>
    <n v="19"/>
    <n v="190801"/>
    <n v="627000"/>
  </r>
  <r>
    <x v="113"/>
    <x v="1"/>
    <m/>
    <x v="0"/>
    <x v="2"/>
    <x v="19"/>
    <n v="190801"/>
    <n v="190801"/>
    <m/>
    <n v="23"/>
    <n v="190801"/>
    <n v="69000"/>
  </r>
  <r>
    <x v="113"/>
    <x v="1"/>
    <m/>
    <x v="0"/>
    <x v="4"/>
    <x v="15"/>
    <n v="190801"/>
    <n v="190801"/>
    <m/>
    <n v="42"/>
    <n v="190801"/>
    <n v="1323000"/>
  </r>
  <r>
    <x v="113"/>
    <x v="1"/>
    <m/>
    <x v="0"/>
    <x v="4"/>
    <x v="16"/>
    <n v="190801"/>
    <n v="190801"/>
    <m/>
    <n v="15"/>
    <n v="190801"/>
    <n v="660000"/>
  </r>
  <r>
    <x v="114"/>
    <x v="0"/>
    <m/>
    <x v="0"/>
    <x v="1"/>
    <x v="15"/>
    <n v="190801"/>
    <n v="190801"/>
    <m/>
    <n v="1"/>
    <n v="190801"/>
    <n v="20000"/>
  </r>
  <r>
    <x v="114"/>
    <x v="0"/>
    <m/>
    <x v="0"/>
    <x v="1"/>
    <x v="16"/>
    <n v="190801"/>
    <n v="190801"/>
    <m/>
    <n v="2"/>
    <n v="190801"/>
    <n v="70000"/>
  </r>
  <r>
    <x v="114"/>
    <x v="0"/>
    <m/>
    <x v="1"/>
    <x v="2"/>
    <x v="18"/>
    <n v="190801"/>
    <n v="190801"/>
    <m/>
    <n v="1"/>
    <n v="190801"/>
    <n v="20000"/>
  </r>
  <r>
    <x v="114"/>
    <x v="0"/>
    <m/>
    <x v="0"/>
    <x v="2"/>
    <x v="15"/>
    <n v="190801"/>
    <n v="190801"/>
    <m/>
    <n v="21"/>
    <n v="190801"/>
    <n v="420000"/>
  </r>
  <r>
    <x v="114"/>
    <x v="0"/>
    <m/>
    <x v="0"/>
    <x v="2"/>
    <x v="16"/>
    <n v="190801"/>
    <n v="190801"/>
    <m/>
    <n v="25"/>
    <n v="190801"/>
    <n v="875000"/>
  </r>
  <r>
    <x v="114"/>
    <x v="0"/>
    <m/>
    <x v="0"/>
    <x v="2"/>
    <x v="17"/>
    <n v="190801"/>
    <n v="190801"/>
    <m/>
    <n v="12"/>
    <n v="190801"/>
    <n v="396000"/>
  </r>
  <r>
    <x v="114"/>
    <x v="0"/>
    <m/>
    <x v="0"/>
    <x v="2"/>
    <x v="19"/>
    <n v="190801"/>
    <n v="190801"/>
    <m/>
    <n v="24"/>
    <n v="190801"/>
    <n v="72000"/>
  </r>
  <r>
    <x v="115"/>
    <x v="2"/>
    <m/>
    <x v="0"/>
    <x v="1"/>
    <x v="16"/>
    <n v="190801"/>
    <n v="190801"/>
    <m/>
    <n v="3"/>
    <n v="190801"/>
    <n v="105000"/>
  </r>
  <r>
    <x v="115"/>
    <x v="2"/>
    <m/>
    <x v="1"/>
    <x v="2"/>
    <x v="18"/>
    <n v="190801"/>
    <n v="190801"/>
    <m/>
    <n v="2"/>
    <n v="190801"/>
    <n v="40000"/>
  </r>
  <r>
    <x v="115"/>
    <x v="2"/>
    <m/>
    <x v="0"/>
    <x v="2"/>
    <x v="15"/>
    <n v="190801"/>
    <n v="190801"/>
    <m/>
    <n v="22"/>
    <n v="190801"/>
    <n v="440000"/>
  </r>
  <r>
    <x v="115"/>
    <x v="2"/>
    <m/>
    <x v="0"/>
    <x v="2"/>
    <x v="16"/>
    <n v="190801"/>
    <n v="190801"/>
    <m/>
    <n v="31"/>
    <n v="190801"/>
    <n v="1085000"/>
  </r>
  <r>
    <x v="115"/>
    <x v="2"/>
    <m/>
    <x v="0"/>
    <x v="2"/>
    <x v="17"/>
    <n v="190801"/>
    <n v="190801"/>
    <m/>
    <n v="13"/>
    <n v="190801"/>
    <n v="429000"/>
  </r>
  <r>
    <x v="115"/>
    <x v="2"/>
    <m/>
    <x v="0"/>
    <x v="2"/>
    <x v="19"/>
    <n v="190801"/>
    <n v="190801"/>
    <m/>
    <n v="33"/>
    <n v="190801"/>
    <n v="99000"/>
  </r>
  <r>
    <x v="116"/>
    <x v="5"/>
    <m/>
    <x v="0"/>
    <x v="1"/>
    <x v="15"/>
    <n v="190801"/>
    <n v="190801"/>
    <m/>
    <n v="1"/>
    <n v="190801"/>
    <n v="20000"/>
  </r>
  <r>
    <x v="116"/>
    <x v="5"/>
    <m/>
    <x v="0"/>
    <x v="1"/>
    <x v="16"/>
    <n v="190801"/>
    <n v="190801"/>
    <m/>
    <n v="1"/>
    <n v="190801"/>
    <n v="35000"/>
  </r>
  <r>
    <x v="116"/>
    <x v="5"/>
    <m/>
    <x v="1"/>
    <x v="2"/>
    <x v="18"/>
    <n v="190801"/>
    <n v="190801"/>
    <m/>
    <n v="3"/>
    <n v="190801"/>
    <n v="60000"/>
  </r>
  <r>
    <x v="116"/>
    <x v="5"/>
    <m/>
    <x v="0"/>
    <x v="2"/>
    <x v="15"/>
    <n v="190801"/>
    <n v="190801"/>
    <m/>
    <n v="21"/>
    <n v="190801"/>
    <n v="420000"/>
  </r>
  <r>
    <x v="116"/>
    <x v="5"/>
    <m/>
    <x v="0"/>
    <x v="2"/>
    <x v="16"/>
    <n v="190801"/>
    <n v="190801"/>
    <m/>
    <n v="25"/>
    <n v="190801"/>
    <n v="875000"/>
  </r>
  <r>
    <x v="116"/>
    <x v="5"/>
    <m/>
    <x v="0"/>
    <x v="2"/>
    <x v="17"/>
    <n v="190801"/>
    <n v="190801"/>
    <m/>
    <n v="17"/>
    <n v="190801"/>
    <n v="561000"/>
  </r>
  <r>
    <x v="116"/>
    <x v="5"/>
    <m/>
    <x v="0"/>
    <x v="2"/>
    <x v="19"/>
    <n v="190801"/>
    <n v="190801"/>
    <m/>
    <n v="31"/>
    <n v="190801"/>
    <n v="93000"/>
  </r>
  <r>
    <x v="117"/>
    <x v="6"/>
    <m/>
    <x v="0"/>
    <x v="1"/>
    <x v="15"/>
    <n v="190801"/>
    <n v="190801"/>
    <m/>
    <n v="1"/>
    <n v="190801"/>
    <n v="20000"/>
  </r>
  <r>
    <x v="117"/>
    <x v="6"/>
    <m/>
    <x v="0"/>
    <x v="1"/>
    <x v="16"/>
    <n v="190801"/>
    <n v="190801"/>
    <m/>
    <n v="102"/>
    <n v="190801"/>
    <n v="3570000"/>
  </r>
  <r>
    <x v="117"/>
    <x v="6"/>
    <m/>
    <x v="1"/>
    <x v="2"/>
    <x v="18"/>
    <n v="190801"/>
    <n v="190801"/>
    <m/>
    <n v="1"/>
    <n v="190801"/>
    <n v="20000"/>
  </r>
  <r>
    <x v="117"/>
    <x v="6"/>
    <m/>
    <x v="0"/>
    <x v="2"/>
    <x v="15"/>
    <n v="190801"/>
    <n v="190801"/>
    <m/>
    <n v="48"/>
    <n v="190801"/>
    <n v="960000"/>
  </r>
  <r>
    <x v="117"/>
    <x v="6"/>
    <m/>
    <x v="0"/>
    <x v="2"/>
    <x v="16"/>
    <n v="190801"/>
    <n v="190801"/>
    <m/>
    <n v="32"/>
    <n v="190801"/>
    <n v="1120000"/>
  </r>
  <r>
    <x v="117"/>
    <x v="6"/>
    <m/>
    <x v="0"/>
    <x v="2"/>
    <x v="17"/>
    <n v="190801"/>
    <n v="190801"/>
    <m/>
    <n v="22"/>
    <n v="190801"/>
    <n v="726000"/>
  </r>
  <r>
    <x v="117"/>
    <x v="6"/>
    <m/>
    <x v="0"/>
    <x v="2"/>
    <x v="19"/>
    <n v="190801"/>
    <n v="190801"/>
    <m/>
    <n v="49"/>
    <n v="190801"/>
    <n v="147000"/>
  </r>
  <r>
    <x v="117"/>
    <x v="6"/>
    <m/>
    <x v="17"/>
    <x v="2"/>
    <x v="19"/>
    <n v="190801"/>
    <n v="190801"/>
    <m/>
    <n v="3"/>
    <n v="190801"/>
    <n v="12000"/>
  </r>
  <r>
    <x v="118"/>
    <x v="3"/>
    <m/>
    <x v="0"/>
    <x v="1"/>
    <x v="16"/>
    <n v="190801"/>
    <n v="190801"/>
    <m/>
    <n v="8"/>
    <n v="190801"/>
    <n v="280000"/>
  </r>
  <r>
    <x v="118"/>
    <x v="3"/>
    <m/>
    <x v="1"/>
    <x v="2"/>
    <x v="18"/>
    <n v="190801"/>
    <n v="190801"/>
    <m/>
    <n v="4"/>
    <n v="190801"/>
    <n v="80000"/>
  </r>
  <r>
    <x v="118"/>
    <x v="3"/>
    <m/>
    <x v="0"/>
    <x v="2"/>
    <x v="15"/>
    <n v="190801"/>
    <n v="190801"/>
    <m/>
    <n v="52"/>
    <n v="190801"/>
    <n v="1040000"/>
  </r>
  <r>
    <x v="118"/>
    <x v="3"/>
    <m/>
    <x v="0"/>
    <x v="2"/>
    <x v="16"/>
    <n v="190801"/>
    <n v="190801"/>
    <m/>
    <n v="51"/>
    <n v="190801"/>
    <n v="1785000"/>
  </r>
  <r>
    <x v="118"/>
    <x v="3"/>
    <m/>
    <x v="0"/>
    <x v="2"/>
    <x v="17"/>
    <n v="190801"/>
    <n v="190801"/>
    <m/>
    <n v="41"/>
    <n v="190801"/>
    <n v="1353000"/>
  </r>
  <r>
    <x v="118"/>
    <x v="3"/>
    <m/>
    <x v="0"/>
    <x v="2"/>
    <x v="19"/>
    <n v="190801"/>
    <n v="190801"/>
    <m/>
    <n v="59"/>
    <n v="190801"/>
    <n v="177000"/>
  </r>
  <r>
    <x v="118"/>
    <x v="3"/>
    <m/>
    <x v="17"/>
    <x v="2"/>
    <x v="19"/>
    <n v="190801"/>
    <n v="190801"/>
    <m/>
    <n v="1"/>
    <n v="190801"/>
    <n v="4000"/>
  </r>
  <r>
    <x v="119"/>
    <x v="4"/>
    <m/>
    <x v="0"/>
    <x v="1"/>
    <x v="15"/>
    <n v="190801"/>
    <n v="190801"/>
    <m/>
    <n v="3"/>
    <n v="190801"/>
    <n v="60000"/>
  </r>
  <r>
    <x v="119"/>
    <x v="4"/>
    <m/>
    <x v="0"/>
    <x v="1"/>
    <x v="16"/>
    <n v="190801"/>
    <n v="190801"/>
    <m/>
    <n v="204"/>
    <n v="190801"/>
    <n v="7140000"/>
  </r>
  <r>
    <x v="119"/>
    <x v="4"/>
    <m/>
    <x v="1"/>
    <x v="2"/>
    <x v="18"/>
    <n v="190801"/>
    <n v="190801"/>
    <m/>
    <n v="3"/>
    <n v="190801"/>
    <n v="60000"/>
  </r>
  <r>
    <x v="119"/>
    <x v="4"/>
    <m/>
    <x v="0"/>
    <x v="2"/>
    <x v="15"/>
    <n v="190801"/>
    <n v="190801"/>
    <m/>
    <n v="64"/>
    <n v="190801"/>
    <n v="1280000"/>
  </r>
  <r>
    <x v="119"/>
    <x v="4"/>
    <m/>
    <x v="0"/>
    <x v="2"/>
    <x v="16"/>
    <n v="190801"/>
    <n v="190801"/>
    <m/>
    <n v="54"/>
    <n v="190801"/>
    <n v="1890000"/>
  </r>
  <r>
    <x v="119"/>
    <x v="4"/>
    <m/>
    <x v="0"/>
    <x v="2"/>
    <x v="17"/>
    <n v="190801"/>
    <n v="190801"/>
    <m/>
    <n v="35"/>
    <n v="190801"/>
    <n v="1155000"/>
  </r>
  <r>
    <x v="119"/>
    <x v="4"/>
    <m/>
    <x v="0"/>
    <x v="2"/>
    <x v="19"/>
    <n v="190801"/>
    <n v="190801"/>
    <m/>
    <n v="63"/>
    <n v="190801"/>
    <n v="189000"/>
  </r>
  <r>
    <x v="119"/>
    <x v="4"/>
    <m/>
    <x v="0"/>
    <x v="4"/>
    <x v="15"/>
    <n v="190801"/>
    <n v="190801"/>
    <m/>
    <n v="124"/>
    <n v="190801"/>
    <n v="3906000"/>
  </r>
  <r>
    <x v="119"/>
    <x v="4"/>
    <m/>
    <x v="0"/>
    <x v="4"/>
    <x v="16"/>
    <n v="190801"/>
    <n v="190801"/>
    <m/>
    <n v="24"/>
    <n v="190801"/>
    <n v="1056000"/>
  </r>
  <r>
    <x v="120"/>
    <x v="1"/>
    <m/>
    <x v="0"/>
    <x v="1"/>
    <x v="15"/>
    <n v="190801"/>
    <n v="190801"/>
    <m/>
    <n v="5"/>
    <n v="190801"/>
    <n v="100000"/>
  </r>
  <r>
    <x v="120"/>
    <x v="1"/>
    <m/>
    <x v="0"/>
    <x v="1"/>
    <x v="16"/>
    <n v="190801"/>
    <n v="190801"/>
    <m/>
    <n v="44"/>
    <n v="190801"/>
    <n v="1540000"/>
  </r>
  <r>
    <x v="120"/>
    <x v="1"/>
    <m/>
    <x v="1"/>
    <x v="2"/>
    <x v="18"/>
    <n v="190801"/>
    <n v="190801"/>
    <m/>
    <n v="5"/>
    <n v="190801"/>
    <n v="100000"/>
  </r>
  <r>
    <x v="120"/>
    <x v="1"/>
    <m/>
    <x v="0"/>
    <x v="2"/>
    <x v="15"/>
    <n v="190801"/>
    <n v="190801"/>
    <m/>
    <n v="72"/>
    <n v="190801"/>
    <n v="1440000"/>
  </r>
  <r>
    <x v="120"/>
    <x v="1"/>
    <m/>
    <x v="0"/>
    <x v="2"/>
    <x v="16"/>
    <n v="190801"/>
    <n v="190801"/>
    <m/>
    <n v="72"/>
    <n v="190801"/>
    <n v="2520000"/>
  </r>
  <r>
    <x v="120"/>
    <x v="1"/>
    <m/>
    <x v="0"/>
    <x v="2"/>
    <x v="17"/>
    <n v="190801"/>
    <n v="190801"/>
    <m/>
    <n v="69"/>
    <n v="190801"/>
    <n v="2277000"/>
  </r>
  <r>
    <x v="120"/>
    <x v="1"/>
    <m/>
    <x v="0"/>
    <x v="2"/>
    <x v="19"/>
    <n v="190801"/>
    <n v="190801"/>
    <m/>
    <n v="78"/>
    <n v="190801"/>
    <n v="234000"/>
  </r>
  <r>
    <x v="120"/>
    <x v="1"/>
    <m/>
    <x v="0"/>
    <x v="4"/>
    <x v="15"/>
    <n v="190801"/>
    <n v="190801"/>
    <m/>
    <n v="9"/>
    <n v="190801"/>
    <n v="283500"/>
  </r>
  <r>
    <x v="120"/>
    <x v="1"/>
    <m/>
    <x v="0"/>
    <x v="3"/>
    <x v="17"/>
    <n v="190801"/>
    <n v="190801"/>
    <m/>
    <n v="1"/>
    <n v="190801"/>
    <n v="0"/>
  </r>
  <r>
    <x v="121"/>
    <x v="0"/>
    <m/>
    <x v="0"/>
    <x v="1"/>
    <x v="16"/>
    <n v="190801"/>
    <n v="190801"/>
    <m/>
    <n v="34"/>
    <n v="190801"/>
    <n v="1190000"/>
  </r>
  <r>
    <x v="121"/>
    <x v="0"/>
    <m/>
    <x v="1"/>
    <x v="2"/>
    <x v="18"/>
    <n v="190801"/>
    <n v="190801"/>
    <m/>
    <n v="2"/>
    <n v="190801"/>
    <n v="40000"/>
  </r>
  <r>
    <x v="121"/>
    <x v="0"/>
    <m/>
    <x v="0"/>
    <x v="2"/>
    <x v="15"/>
    <n v="190801"/>
    <n v="190801"/>
    <m/>
    <n v="59"/>
    <n v="190801"/>
    <n v="1180000"/>
  </r>
  <r>
    <x v="121"/>
    <x v="0"/>
    <m/>
    <x v="0"/>
    <x v="2"/>
    <x v="16"/>
    <n v="190801"/>
    <n v="190801"/>
    <m/>
    <n v="74"/>
    <n v="190801"/>
    <n v="2590000"/>
  </r>
  <r>
    <x v="121"/>
    <x v="0"/>
    <m/>
    <x v="0"/>
    <x v="2"/>
    <x v="17"/>
    <n v="190801"/>
    <n v="190801"/>
    <m/>
    <n v="60"/>
    <n v="190801"/>
    <n v="1980000"/>
  </r>
  <r>
    <x v="121"/>
    <x v="0"/>
    <m/>
    <x v="0"/>
    <x v="2"/>
    <x v="19"/>
    <n v="190801"/>
    <n v="190801"/>
    <m/>
    <n v="75"/>
    <n v="190801"/>
    <n v="225000"/>
  </r>
  <r>
    <x v="122"/>
    <x v="2"/>
    <m/>
    <x v="0"/>
    <x v="1"/>
    <x v="16"/>
    <n v="190801"/>
    <n v="190801"/>
    <m/>
    <n v="222"/>
    <n v="190801"/>
    <n v="7770000"/>
  </r>
  <r>
    <x v="122"/>
    <x v="2"/>
    <m/>
    <x v="17"/>
    <x v="2"/>
    <x v="19"/>
    <n v="190801"/>
    <n v="190801"/>
    <m/>
    <n v="1"/>
    <n v="190801"/>
    <n v="4000"/>
  </r>
  <r>
    <x v="122"/>
    <x v="2"/>
    <m/>
    <x v="1"/>
    <x v="2"/>
    <x v="18"/>
    <n v="190801"/>
    <n v="190801"/>
    <m/>
    <n v="4"/>
    <n v="190801"/>
    <n v="80000"/>
  </r>
  <r>
    <x v="122"/>
    <x v="2"/>
    <m/>
    <x v="0"/>
    <x v="2"/>
    <x v="15"/>
    <n v="190801"/>
    <n v="190801"/>
    <m/>
    <n v="49"/>
    <n v="190801"/>
    <n v="980000"/>
  </r>
  <r>
    <x v="122"/>
    <x v="2"/>
    <m/>
    <x v="0"/>
    <x v="2"/>
    <x v="16"/>
    <n v="190801"/>
    <n v="190801"/>
    <m/>
    <n v="55"/>
    <n v="190801"/>
    <n v="1925000"/>
  </r>
  <r>
    <x v="122"/>
    <x v="2"/>
    <m/>
    <x v="0"/>
    <x v="2"/>
    <x v="17"/>
    <n v="190801"/>
    <n v="190801"/>
    <m/>
    <n v="33"/>
    <n v="190801"/>
    <n v="1089000"/>
  </r>
  <r>
    <x v="122"/>
    <x v="2"/>
    <m/>
    <x v="0"/>
    <x v="2"/>
    <x v="19"/>
    <n v="190801"/>
    <n v="190801"/>
    <m/>
    <n v="54"/>
    <n v="190801"/>
    <n v="162000"/>
  </r>
  <r>
    <x v="122"/>
    <x v="2"/>
    <m/>
    <x v="0"/>
    <x v="4"/>
    <x v="15"/>
    <n v="190801"/>
    <n v="190801"/>
    <m/>
    <n v="18"/>
    <n v="190801"/>
    <n v="567000"/>
  </r>
  <r>
    <x v="122"/>
    <x v="2"/>
    <m/>
    <x v="0"/>
    <x v="4"/>
    <x v="16"/>
    <n v="190801"/>
    <n v="190801"/>
    <m/>
    <n v="5"/>
    <n v="190801"/>
    <n v="220000"/>
  </r>
  <r>
    <x v="123"/>
    <x v="5"/>
    <m/>
    <x v="0"/>
    <x v="1"/>
    <x v="15"/>
    <n v="190801"/>
    <n v="190801"/>
    <m/>
    <n v="2"/>
    <n v="190801"/>
    <n v="40000"/>
  </r>
  <r>
    <x v="123"/>
    <x v="5"/>
    <m/>
    <x v="0"/>
    <x v="1"/>
    <x v="16"/>
    <n v="190801"/>
    <n v="190801"/>
    <m/>
    <n v="14"/>
    <n v="190801"/>
    <n v="490000"/>
  </r>
  <r>
    <x v="123"/>
    <x v="5"/>
    <m/>
    <x v="1"/>
    <x v="2"/>
    <x v="18"/>
    <n v="190801"/>
    <n v="190801"/>
    <m/>
    <n v="5"/>
    <n v="190801"/>
    <n v="100000"/>
  </r>
  <r>
    <x v="123"/>
    <x v="5"/>
    <m/>
    <x v="0"/>
    <x v="2"/>
    <x v="15"/>
    <n v="190801"/>
    <n v="190801"/>
    <m/>
    <n v="60"/>
    <n v="190801"/>
    <n v="1200000"/>
  </r>
  <r>
    <x v="123"/>
    <x v="5"/>
    <m/>
    <x v="0"/>
    <x v="2"/>
    <x v="16"/>
    <n v="190801"/>
    <n v="190801"/>
    <m/>
    <n v="55"/>
    <n v="190801"/>
    <n v="1925000"/>
  </r>
  <r>
    <x v="123"/>
    <x v="5"/>
    <m/>
    <x v="0"/>
    <x v="2"/>
    <x v="17"/>
    <n v="190801"/>
    <n v="190801"/>
    <m/>
    <n v="37"/>
    <n v="190801"/>
    <n v="1221000"/>
  </r>
  <r>
    <x v="123"/>
    <x v="5"/>
    <m/>
    <x v="0"/>
    <x v="2"/>
    <x v="19"/>
    <n v="190801"/>
    <n v="190801"/>
    <m/>
    <n v="47"/>
    <n v="190801"/>
    <n v="141000"/>
  </r>
  <r>
    <x v="124"/>
    <x v="6"/>
    <m/>
    <x v="0"/>
    <x v="1"/>
    <x v="15"/>
    <n v="190801"/>
    <n v="190801"/>
    <m/>
    <n v="3"/>
    <n v="190801"/>
    <n v="60000"/>
  </r>
  <r>
    <x v="124"/>
    <x v="6"/>
    <m/>
    <x v="0"/>
    <x v="1"/>
    <x v="16"/>
    <n v="190801"/>
    <n v="190801"/>
    <m/>
    <n v="10"/>
    <n v="190801"/>
    <n v="350000"/>
  </r>
  <r>
    <x v="124"/>
    <x v="6"/>
    <m/>
    <x v="17"/>
    <x v="2"/>
    <x v="19"/>
    <n v="190801"/>
    <n v="190801"/>
    <m/>
    <n v="3"/>
    <n v="190801"/>
    <n v="12000"/>
  </r>
  <r>
    <x v="124"/>
    <x v="6"/>
    <m/>
    <x v="1"/>
    <x v="2"/>
    <x v="18"/>
    <n v="190801"/>
    <n v="190801"/>
    <m/>
    <n v="8"/>
    <n v="190801"/>
    <n v="160000"/>
  </r>
  <r>
    <x v="124"/>
    <x v="6"/>
    <m/>
    <x v="0"/>
    <x v="2"/>
    <x v="15"/>
    <n v="190801"/>
    <n v="190801"/>
    <m/>
    <n v="55"/>
    <n v="190801"/>
    <n v="1100000"/>
  </r>
  <r>
    <x v="124"/>
    <x v="6"/>
    <m/>
    <x v="0"/>
    <x v="2"/>
    <x v="16"/>
    <n v="190801"/>
    <n v="190801"/>
    <m/>
    <n v="55"/>
    <n v="190801"/>
    <n v="1925000"/>
  </r>
  <r>
    <x v="124"/>
    <x v="6"/>
    <m/>
    <x v="0"/>
    <x v="2"/>
    <x v="17"/>
    <n v="190801"/>
    <n v="190801"/>
    <m/>
    <n v="41"/>
    <n v="190801"/>
    <n v="1353000"/>
  </r>
  <r>
    <x v="124"/>
    <x v="6"/>
    <m/>
    <x v="0"/>
    <x v="2"/>
    <x v="19"/>
    <n v="190801"/>
    <n v="190801"/>
    <m/>
    <n v="68"/>
    <n v="190801"/>
    <n v="204000"/>
  </r>
  <r>
    <x v="124"/>
    <x v="6"/>
    <m/>
    <x v="0"/>
    <x v="6"/>
    <x v="15"/>
    <n v="190801"/>
    <n v="190801"/>
    <m/>
    <n v="911"/>
    <n v="190801"/>
    <n v="8260948"/>
  </r>
  <r>
    <x v="125"/>
    <x v="3"/>
    <m/>
    <x v="0"/>
    <x v="1"/>
    <x v="15"/>
    <n v="190801"/>
    <n v="190801"/>
    <m/>
    <n v="3"/>
    <n v="190801"/>
    <n v="60000"/>
  </r>
  <r>
    <x v="125"/>
    <x v="3"/>
    <m/>
    <x v="0"/>
    <x v="1"/>
    <x v="16"/>
    <n v="190801"/>
    <n v="190801"/>
    <m/>
    <n v="117"/>
    <n v="190801"/>
    <n v="4095000"/>
  </r>
  <r>
    <x v="125"/>
    <x v="3"/>
    <m/>
    <x v="1"/>
    <x v="2"/>
    <x v="18"/>
    <n v="190801"/>
    <n v="190801"/>
    <m/>
    <n v="4"/>
    <n v="190801"/>
    <n v="80000"/>
  </r>
  <r>
    <x v="125"/>
    <x v="3"/>
    <m/>
    <x v="0"/>
    <x v="2"/>
    <x v="15"/>
    <n v="190801"/>
    <n v="190801"/>
    <m/>
    <n v="56"/>
    <n v="190801"/>
    <n v="1120000"/>
  </r>
  <r>
    <x v="125"/>
    <x v="3"/>
    <m/>
    <x v="0"/>
    <x v="2"/>
    <x v="16"/>
    <n v="190801"/>
    <n v="190801"/>
    <m/>
    <n v="50"/>
    <n v="190801"/>
    <n v="1750000"/>
  </r>
  <r>
    <x v="125"/>
    <x v="3"/>
    <m/>
    <x v="0"/>
    <x v="2"/>
    <x v="17"/>
    <n v="190801"/>
    <n v="190801"/>
    <m/>
    <n v="44"/>
    <n v="190801"/>
    <n v="1452000"/>
  </r>
  <r>
    <x v="125"/>
    <x v="3"/>
    <m/>
    <x v="0"/>
    <x v="2"/>
    <x v="19"/>
    <n v="190801"/>
    <n v="190801"/>
    <m/>
    <n v="58"/>
    <n v="190801"/>
    <n v="174000"/>
  </r>
  <r>
    <x v="125"/>
    <x v="3"/>
    <m/>
    <x v="0"/>
    <x v="4"/>
    <x v="15"/>
    <n v="190801"/>
    <n v="190801"/>
    <m/>
    <n v="18"/>
    <n v="190801"/>
    <n v="567000"/>
  </r>
  <r>
    <x v="125"/>
    <x v="3"/>
    <m/>
    <x v="0"/>
    <x v="4"/>
    <x v="16"/>
    <n v="190801"/>
    <n v="190801"/>
    <m/>
    <n v="5"/>
    <n v="190801"/>
    <n v="220000"/>
  </r>
  <r>
    <x v="126"/>
    <x v="4"/>
    <m/>
    <x v="0"/>
    <x v="1"/>
    <x v="16"/>
    <n v="190801"/>
    <n v="190801"/>
    <m/>
    <n v="28"/>
    <n v="190801"/>
    <n v="980000"/>
  </r>
  <r>
    <x v="126"/>
    <x v="4"/>
    <m/>
    <x v="1"/>
    <x v="2"/>
    <x v="18"/>
    <n v="190801"/>
    <n v="190801"/>
    <m/>
    <n v="2"/>
    <n v="190801"/>
    <n v="40000"/>
  </r>
  <r>
    <x v="126"/>
    <x v="4"/>
    <m/>
    <x v="0"/>
    <x v="2"/>
    <x v="15"/>
    <n v="190801"/>
    <n v="190801"/>
    <m/>
    <n v="46"/>
    <n v="190801"/>
    <n v="920000"/>
  </r>
  <r>
    <x v="126"/>
    <x v="4"/>
    <m/>
    <x v="0"/>
    <x v="2"/>
    <x v="16"/>
    <n v="190801"/>
    <n v="190801"/>
    <m/>
    <n v="40"/>
    <n v="190801"/>
    <n v="1400000"/>
  </r>
  <r>
    <x v="126"/>
    <x v="4"/>
    <m/>
    <x v="0"/>
    <x v="2"/>
    <x v="17"/>
    <n v="190801"/>
    <n v="190801"/>
    <m/>
    <n v="35"/>
    <n v="190801"/>
    <n v="1155000"/>
  </r>
  <r>
    <x v="126"/>
    <x v="4"/>
    <m/>
    <x v="0"/>
    <x v="2"/>
    <x v="19"/>
    <n v="190801"/>
    <n v="190801"/>
    <m/>
    <n v="62"/>
    <n v="190801"/>
    <n v="186000"/>
  </r>
  <r>
    <x v="127"/>
    <x v="1"/>
    <m/>
    <x v="0"/>
    <x v="1"/>
    <x v="15"/>
    <n v="190801"/>
    <n v="190801"/>
    <m/>
    <n v="6"/>
    <n v="190801"/>
    <n v="120000"/>
  </r>
  <r>
    <x v="127"/>
    <x v="1"/>
    <m/>
    <x v="0"/>
    <x v="1"/>
    <x v="16"/>
    <n v="190801"/>
    <n v="190801"/>
    <m/>
    <n v="9"/>
    <n v="190801"/>
    <n v="315000"/>
  </r>
  <r>
    <x v="127"/>
    <x v="1"/>
    <m/>
    <x v="1"/>
    <x v="2"/>
    <x v="18"/>
    <n v="190801"/>
    <n v="190801"/>
    <m/>
    <n v="8"/>
    <n v="190801"/>
    <n v="160000"/>
  </r>
  <r>
    <x v="127"/>
    <x v="1"/>
    <m/>
    <x v="0"/>
    <x v="2"/>
    <x v="15"/>
    <n v="190801"/>
    <n v="190801"/>
    <m/>
    <n v="56"/>
    <n v="190801"/>
    <n v="1120000"/>
  </r>
  <r>
    <x v="127"/>
    <x v="1"/>
    <m/>
    <x v="0"/>
    <x v="2"/>
    <x v="16"/>
    <n v="190801"/>
    <n v="190801"/>
    <m/>
    <n v="37"/>
    <n v="190801"/>
    <n v="1295000"/>
  </r>
  <r>
    <x v="127"/>
    <x v="1"/>
    <m/>
    <x v="0"/>
    <x v="2"/>
    <x v="17"/>
    <n v="190801"/>
    <n v="190801"/>
    <m/>
    <n v="40"/>
    <n v="190801"/>
    <n v="1320000"/>
  </r>
  <r>
    <x v="127"/>
    <x v="1"/>
    <m/>
    <x v="0"/>
    <x v="2"/>
    <x v="19"/>
    <n v="190801"/>
    <n v="190801"/>
    <m/>
    <n v="53"/>
    <n v="190801"/>
    <n v="159000"/>
  </r>
  <r>
    <x v="127"/>
    <x v="1"/>
    <m/>
    <x v="0"/>
    <x v="4"/>
    <x v="15"/>
    <n v="190801"/>
    <n v="190801"/>
    <m/>
    <n v="14"/>
    <n v="190801"/>
    <n v="441000"/>
  </r>
  <r>
    <x v="127"/>
    <x v="1"/>
    <m/>
    <x v="0"/>
    <x v="4"/>
    <x v="16"/>
    <n v="190801"/>
    <n v="190801"/>
    <m/>
    <n v="2"/>
    <n v="190801"/>
    <n v="88000"/>
  </r>
  <r>
    <x v="128"/>
    <x v="0"/>
    <m/>
    <x v="0"/>
    <x v="1"/>
    <x v="15"/>
    <n v="190801"/>
    <n v="190801"/>
    <m/>
    <n v="1"/>
    <n v="190801"/>
    <n v="20000"/>
  </r>
  <r>
    <x v="128"/>
    <x v="0"/>
    <m/>
    <x v="0"/>
    <x v="3"/>
    <x v="15"/>
    <n v="190801"/>
    <n v="190801"/>
    <m/>
    <n v="1"/>
    <n v="190801"/>
    <n v="0"/>
  </r>
  <r>
    <x v="128"/>
    <x v="0"/>
    <m/>
    <x v="17"/>
    <x v="2"/>
    <x v="19"/>
    <n v="190801"/>
    <n v="190801"/>
    <m/>
    <n v="1"/>
    <n v="190801"/>
    <n v="4000"/>
  </r>
  <r>
    <x v="128"/>
    <x v="0"/>
    <m/>
    <x v="1"/>
    <x v="2"/>
    <x v="18"/>
    <n v="190801"/>
    <n v="190801"/>
    <m/>
    <n v="9"/>
    <n v="190801"/>
    <n v="180000"/>
  </r>
  <r>
    <x v="128"/>
    <x v="0"/>
    <m/>
    <x v="0"/>
    <x v="2"/>
    <x v="15"/>
    <n v="190801"/>
    <n v="190801"/>
    <m/>
    <n v="34"/>
    <n v="190801"/>
    <n v="680000"/>
  </r>
  <r>
    <x v="128"/>
    <x v="0"/>
    <m/>
    <x v="0"/>
    <x v="2"/>
    <x v="16"/>
    <n v="190801"/>
    <n v="190801"/>
    <m/>
    <n v="65"/>
    <n v="190801"/>
    <n v="2275000"/>
  </r>
  <r>
    <x v="128"/>
    <x v="0"/>
    <m/>
    <x v="0"/>
    <x v="2"/>
    <x v="17"/>
    <n v="190801"/>
    <n v="190801"/>
    <m/>
    <n v="38"/>
    <n v="190801"/>
    <n v="1254000"/>
  </r>
  <r>
    <x v="128"/>
    <x v="0"/>
    <m/>
    <x v="0"/>
    <x v="2"/>
    <x v="19"/>
    <n v="190801"/>
    <n v="190801"/>
    <m/>
    <n v="44"/>
    <n v="190801"/>
    <n v="132000"/>
  </r>
  <r>
    <x v="128"/>
    <x v="0"/>
    <m/>
    <x v="0"/>
    <x v="4"/>
    <x v="15"/>
    <n v="190801"/>
    <n v="190801"/>
    <m/>
    <n v="6"/>
    <n v="190801"/>
    <n v="189000"/>
  </r>
  <r>
    <x v="129"/>
    <x v="2"/>
    <m/>
    <x v="0"/>
    <x v="3"/>
    <x v="15"/>
    <n v="190801"/>
    <n v="190801"/>
    <m/>
    <n v="1"/>
    <n v="190801"/>
    <n v="0"/>
  </r>
  <r>
    <x v="129"/>
    <x v="2"/>
    <m/>
    <x v="17"/>
    <x v="2"/>
    <x v="19"/>
    <n v="190801"/>
    <n v="190801"/>
    <m/>
    <n v="1"/>
    <n v="190801"/>
    <n v="4000"/>
  </r>
  <r>
    <x v="129"/>
    <x v="2"/>
    <m/>
    <x v="1"/>
    <x v="2"/>
    <x v="18"/>
    <n v="190801"/>
    <n v="190801"/>
    <m/>
    <n v="6"/>
    <n v="190801"/>
    <n v="120000"/>
  </r>
  <r>
    <x v="129"/>
    <x v="2"/>
    <m/>
    <x v="0"/>
    <x v="2"/>
    <x v="15"/>
    <n v="190801"/>
    <n v="190801"/>
    <m/>
    <n v="44"/>
    <n v="190801"/>
    <n v="880000"/>
  </r>
  <r>
    <x v="129"/>
    <x v="2"/>
    <m/>
    <x v="0"/>
    <x v="2"/>
    <x v="16"/>
    <n v="190801"/>
    <n v="190801"/>
    <m/>
    <n v="154"/>
    <n v="190801"/>
    <n v="5390000"/>
  </r>
  <r>
    <x v="129"/>
    <x v="2"/>
    <m/>
    <x v="0"/>
    <x v="2"/>
    <x v="17"/>
    <n v="190801"/>
    <n v="190801"/>
    <m/>
    <n v="23"/>
    <n v="190801"/>
    <n v="759000"/>
  </r>
  <r>
    <x v="129"/>
    <x v="2"/>
    <m/>
    <x v="0"/>
    <x v="2"/>
    <x v="19"/>
    <n v="190801"/>
    <n v="190801"/>
    <m/>
    <n v="48"/>
    <n v="190801"/>
    <n v="144000"/>
  </r>
  <r>
    <x v="129"/>
    <x v="2"/>
    <m/>
    <x v="0"/>
    <x v="4"/>
    <x v="15"/>
    <n v="190801"/>
    <n v="190801"/>
    <m/>
    <n v="4"/>
    <n v="190801"/>
    <n v="126000"/>
  </r>
  <r>
    <x v="129"/>
    <x v="2"/>
    <m/>
    <x v="0"/>
    <x v="4"/>
    <x v="16"/>
    <n v="190801"/>
    <n v="190801"/>
    <m/>
    <n v="1"/>
    <n v="190801"/>
    <n v="44000"/>
  </r>
  <r>
    <x v="130"/>
    <x v="5"/>
    <m/>
    <x v="17"/>
    <x v="2"/>
    <x v="19"/>
    <n v="190801"/>
    <n v="190801"/>
    <m/>
    <n v="6"/>
    <n v="190801"/>
    <n v="24000"/>
  </r>
  <r>
    <x v="130"/>
    <x v="5"/>
    <m/>
    <x v="1"/>
    <x v="2"/>
    <x v="18"/>
    <n v="190801"/>
    <n v="190801"/>
    <m/>
    <n v="5"/>
    <n v="190801"/>
    <n v="100000"/>
  </r>
  <r>
    <x v="130"/>
    <x v="5"/>
    <m/>
    <x v="1"/>
    <x v="2"/>
    <x v="21"/>
    <n v="190801"/>
    <n v="190801"/>
    <m/>
    <n v="1"/>
    <n v="190801"/>
    <n v="35000"/>
  </r>
  <r>
    <x v="130"/>
    <x v="5"/>
    <m/>
    <x v="0"/>
    <x v="2"/>
    <x v="15"/>
    <n v="190801"/>
    <n v="190801"/>
    <m/>
    <n v="35"/>
    <n v="190801"/>
    <n v="700000"/>
  </r>
  <r>
    <x v="130"/>
    <x v="5"/>
    <m/>
    <x v="0"/>
    <x v="2"/>
    <x v="16"/>
    <n v="190801"/>
    <n v="190801"/>
    <m/>
    <n v="30"/>
    <n v="190801"/>
    <n v="1050000"/>
  </r>
  <r>
    <x v="130"/>
    <x v="5"/>
    <m/>
    <x v="0"/>
    <x v="2"/>
    <x v="17"/>
    <n v="190801"/>
    <n v="190801"/>
    <m/>
    <n v="33"/>
    <n v="190801"/>
    <n v="1089000"/>
  </r>
  <r>
    <x v="130"/>
    <x v="5"/>
    <m/>
    <x v="0"/>
    <x v="2"/>
    <x v="19"/>
    <n v="190801"/>
    <n v="190801"/>
    <m/>
    <n v="37"/>
    <n v="190801"/>
    <n v="111000"/>
  </r>
  <r>
    <x v="131"/>
    <x v="6"/>
    <m/>
    <x v="1"/>
    <x v="2"/>
    <x v="18"/>
    <n v="190801"/>
    <n v="190801"/>
    <m/>
    <n v="6"/>
    <n v="190801"/>
    <n v="120000"/>
  </r>
  <r>
    <x v="131"/>
    <x v="6"/>
    <m/>
    <x v="1"/>
    <x v="2"/>
    <x v="21"/>
    <n v="190801"/>
    <n v="190801"/>
    <m/>
    <n v="1"/>
    <n v="190801"/>
    <n v="35000"/>
  </r>
  <r>
    <x v="131"/>
    <x v="6"/>
    <m/>
    <x v="0"/>
    <x v="2"/>
    <x v="15"/>
    <n v="190801"/>
    <n v="190801"/>
    <m/>
    <n v="52"/>
    <n v="190801"/>
    <n v="1040000"/>
  </r>
  <r>
    <x v="131"/>
    <x v="6"/>
    <m/>
    <x v="0"/>
    <x v="2"/>
    <x v="16"/>
    <n v="190801"/>
    <n v="190801"/>
    <m/>
    <n v="40"/>
    <n v="190801"/>
    <n v="1400000"/>
  </r>
  <r>
    <x v="131"/>
    <x v="6"/>
    <m/>
    <x v="0"/>
    <x v="2"/>
    <x v="17"/>
    <n v="190801"/>
    <n v="190801"/>
    <m/>
    <n v="33"/>
    <n v="190801"/>
    <n v="1089000"/>
  </r>
  <r>
    <x v="131"/>
    <x v="6"/>
    <m/>
    <x v="0"/>
    <x v="2"/>
    <x v="19"/>
    <n v="190801"/>
    <n v="190801"/>
    <m/>
    <n v="48"/>
    <n v="190801"/>
    <n v="144000"/>
  </r>
  <r>
    <x v="132"/>
    <x v="3"/>
    <m/>
    <x v="0"/>
    <x v="1"/>
    <x v="15"/>
    <n v="190801"/>
    <n v="190801"/>
    <m/>
    <n v="7"/>
    <n v="190801"/>
    <n v="140000"/>
  </r>
  <r>
    <x v="132"/>
    <x v="3"/>
    <m/>
    <x v="0"/>
    <x v="1"/>
    <x v="16"/>
    <n v="190801"/>
    <n v="190801"/>
    <m/>
    <n v="27"/>
    <n v="190801"/>
    <n v="945000"/>
  </r>
  <r>
    <x v="132"/>
    <x v="3"/>
    <m/>
    <x v="0"/>
    <x v="3"/>
    <x v="15"/>
    <n v="190801"/>
    <n v="190801"/>
    <m/>
    <n v="85"/>
    <n v="190801"/>
    <n v="0"/>
  </r>
  <r>
    <x v="132"/>
    <x v="3"/>
    <m/>
    <x v="0"/>
    <x v="3"/>
    <x v="17"/>
    <n v="190801"/>
    <n v="190801"/>
    <m/>
    <n v="2"/>
    <n v="190801"/>
    <n v="0"/>
  </r>
  <r>
    <x v="132"/>
    <x v="3"/>
    <m/>
    <x v="1"/>
    <x v="3"/>
    <x v="18"/>
    <n v="190801"/>
    <n v="190801"/>
    <m/>
    <n v="81"/>
    <n v="190801"/>
    <n v="0"/>
  </r>
  <r>
    <x v="132"/>
    <x v="3"/>
    <m/>
    <x v="18"/>
    <x v="3"/>
    <x v="22"/>
    <n v="190801"/>
    <n v="190801"/>
    <m/>
    <n v="60"/>
    <n v="190801"/>
    <n v="0"/>
  </r>
  <r>
    <x v="132"/>
    <x v="3"/>
    <m/>
    <x v="1"/>
    <x v="2"/>
    <x v="18"/>
    <n v="190801"/>
    <n v="190801"/>
    <m/>
    <n v="12"/>
    <n v="190801"/>
    <n v="240000"/>
  </r>
  <r>
    <x v="132"/>
    <x v="3"/>
    <m/>
    <x v="0"/>
    <x v="2"/>
    <x v="15"/>
    <n v="190801"/>
    <n v="190801"/>
    <m/>
    <n v="94"/>
    <n v="190801"/>
    <n v="1880000"/>
  </r>
  <r>
    <x v="132"/>
    <x v="3"/>
    <m/>
    <x v="0"/>
    <x v="2"/>
    <x v="16"/>
    <n v="190801"/>
    <n v="190801"/>
    <m/>
    <n v="172"/>
    <n v="190801"/>
    <n v="6020000"/>
  </r>
  <r>
    <x v="132"/>
    <x v="3"/>
    <m/>
    <x v="0"/>
    <x v="2"/>
    <x v="17"/>
    <n v="190801"/>
    <n v="190801"/>
    <m/>
    <n v="53"/>
    <n v="190801"/>
    <n v="1749000"/>
  </r>
  <r>
    <x v="132"/>
    <x v="3"/>
    <m/>
    <x v="0"/>
    <x v="2"/>
    <x v="19"/>
    <n v="190801"/>
    <n v="190801"/>
    <m/>
    <n v="85"/>
    <n v="190801"/>
    <n v="255000"/>
  </r>
  <r>
    <x v="132"/>
    <x v="3"/>
    <m/>
    <x v="0"/>
    <x v="4"/>
    <x v="15"/>
    <n v="190801"/>
    <n v="190801"/>
    <m/>
    <n v="31"/>
    <n v="190801"/>
    <n v="976500"/>
  </r>
  <r>
    <x v="132"/>
    <x v="3"/>
    <m/>
    <x v="0"/>
    <x v="4"/>
    <x v="16"/>
    <n v="190801"/>
    <n v="190801"/>
    <m/>
    <n v="14"/>
    <n v="190801"/>
    <n v="616000"/>
  </r>
  <r>
    <x v="133"/>
    <x v="4"/>
    <m/>
    <x v="0"/>
    <x v="1"/>
    <x v="15"/>
    <n v="190801"/>
    <n v="190801"/>
    <m/>
    <n v="6"/>
    <n v="190801"/>
    <n v="120000"/>
  </r>
  <r>
    <x v="133"/>
    <x v="4"/>
    <m/>
    <x v="0"/>
    <x v="1"/>
    <x v="16"/>
    <n v="190801"/>
    <n v="190801"/>
    <m/>
    <n v="15"/>
    <n v="190801"/>
    <n v="525000"/>
  </r>
  <r>
    <x v="133"/>
    <x v="4"/>
    <m/>
    <x v="0"/>
    <x v="3"/>
    <x v="15"/>
    <n v="190801"/>
    <n v="190801"/>
    <m/>
    <n v="7"/>
    <n v="190801"/>
    <n v="0"/>
  </r>
  <r>
    <x v="133"/>
    <x v="4"/>
    <m/>
    <x v="1"/>
    <x v="3"/>
    <x v="18"/>
    <n v="190801"/>
    <n v="190801"/>
    <m/>
    <n v="1"/>
    <n v="190801"/>
    <n v="0"/>
  </r>
  <r>
    <x v="133"/>
    <x v="4"/>
    <m/>
    <x v="18"/>
    <x v="3"/>
    <x v="22"/>
    <n v="190801"/>
    <n v="190801"/>
    <m/>
    <n v="1"/>
    <n v="190801"/>
    <n v="0"/>
  </r>
  <r>
    <x v="133"/>
    <x v="4"/>
    <m/>
    <x v="17"/>
    <x v="2"/>
    <x v="19"/>
    <n v="190801"/>
    <n v="190801"/>
    <m/>
    <n v="5"/>
    <n v="190801"/>
    <n v="20000"/>
  </r>
  <r>
    <x v="133"/>
    <x v="4"/>
    <m/>
    <x v="1"/>
    <x v="2"/>
    <x v="18"/>
    <n v="190801"/>
    <n v="190801"/>
    <m/>
    <n v="17"/>
    <n v="190801"/>
    <n v="340000"/>
  </r>
  <r>
    <x v="133"/>
    <x v="4"/>
    <m/>
    <x v="1"/>
    <x v="2"/>
    <x v="21"/>
    <n v="190801"/>
    <n v="190801"/>
    <m/>
    <n v="4"/>
    <n v="190801"/>
    <n v="140000"/>
  </r>
  <r>
    <x v="133"/>
    <x v="4"/>
    <m/>
    <x v="0"/>
    <x v="2"/>
    <x v="15"/>
    <n v="190801"/>
    <n v="190801"/>
    <m/>
    <n v="109"/>
    <n v="190801"/>
    <n v="2180000"/>
  </r>
  <r>
    <x v="133"/>
    <x v="4"/>
    <m/>
    <x v="0"/>
    <x v="2"/>
    <x v="16"/>
    <n v="190801"/>
    <n v="190801"/>
    <m/>
    <n v="104"/>
    <n v="190801"/>
    <n v="3640000"/>
  </r>
  <r>
    <x v="133"/>
    <x v="4"/>
    <m/>
    <x v="0"/>
    <x v="2"/>
    <x v="17"/>
    <n v="190801"/>
    <n v="190801"/>
    <m/>
    <n v="58"/>
    <n v="190801"/>
    <n v="1914000"/>
  </r>
  <r>
    <x v="133"/>
    <x v="4"/>
    <m/>
    <x v="0"/>
    <x v="2"/>
    <x v="19"/>
    <n v="190801"/>
    <n v="190801"/>
    <m/>
    <n v="109"/>
    <n v="190801"/>
    <n v="327000"/>
  </r>
  <r>
    <x v="133"/>
    <x v="4"/>
    <m/>
    <x v="18"/>
    <x v="2"/>
    <x v="22"/>
    <n v="190801"/>
    <n v="190801"/>
    <m/>
    <n v="7"/>
    <n v="190801"/>
    <n v="91000"/>
  </r>
  <r>
    <x v="133"/>
    <x v="4"/>
    <m/>
    <x v="18"/>
    <x v="2"/>
    <x v="23"/>
    <n v="190801"/>
    <n v="190801"/>
    <m/>
    <n v="2"/>
    <n v="190801"/>
    <n v="48000"/>
  </r>
  <r>
    <x v="133"/>
    <x v="4"/>
    <m/>
    <x v="18"/>
    <x v="2"/>
    <x v="24"/>
    <n v="190801"/>
    <n v="190801"/>
    <m/>
    <n v="1"/>
    <n v="190801"/>
    <n v="33000"/>
  </r>
  <r>
    <x v="133"/>
    <x v="4"/>
    <m/>
    <x v="0"/>
    <x v="4"/>
    <x v="15"/>
    <n v="190801"/>
    <n v="190801"/>
    <m/>
    <n v="10"/>
    <n v="190801"/>
    <n v="315000"/>
  </r>
  <r>
    <x v="133"/>
    <x v="4"/>
    <m/>
    <x v="0"/>
    <x v="4"/>
    <x v="16"/>
    <n v="190801"/>
    <n v="190801"/>
    <m/>
    <n v="1"/>
    <n v="190801"/>
    <n v="44000"/>
  </r>
  <r>
    <x v="134"/>
    <x v="1"/>
    <m/>
    <x v="0"/>
    <x v="1"/>
    <x v="15"/>
    <n v="190801"/>
    <n v="190801"/>
    <m/>
    <n v="2"/>
    <n v="190801"/>
    <n v="40000"/>
  </r>
  <r>
    <x v="134"/>
    <x v="1"/>
    <m/>
    <x v="0"/>
    <x v="1"/>
    <x v="16"/>
    <n v="190801"/>
    <n v="190801"/>
    <m/>
    <n v="19"/>
    <n v="190801"/>
    <n v="665000"/>
  </r>
  <r>
    <x v="134"/>
    <x v="1"/>
    <m/>
    <x v="17"/>
    <x v="2"/>
    <x v="19"/>
    <n v="190801"/>
    <n v="190801"/>
    <m/>
    <n v="1"/>
    <n v="190801"/>
    <n v="4000"/>
  </r>
  <r>
    <x v="134"/>
    <x v="1"/>
    <m/>
    <x v="1"/>
    <x v="2"/>
    <x v="18"/>
    <n v="190801"/>
    <n v="190801"/>
    <m/>
    <n v="4"/>
    <n v="190801"/>
    <n v="80000"/>
  </r>
  <r>
    <x v="134"/>
    <x v="1"/>
    <m/>
    <x v="1"/>
    <x v="2"/>
    <x v="21"/>
    <n v="190801"/>
    <n v="190801"/>
    <m/>
    <n v="1"/>
    <n v="190801"/>
    <n v="35000"/>
  </r>
  <r>
    <x v="134"/>
    <x v="1"/>
    <m/>
    <x v="0"/>
    <x v="2"/>
    <x v="15"/>
    <n v="190801"/>
    <n v="190801"/>
    <m/>
    <n v="94"/>
    <n v="190801"/>
    <n v="1880000"/>
  </r>
  <r>
    <x v="134"/>
    <x v="1"/>
    <m/>
    <x v="0"/>
    <x v="2"/>
    <x v="16"/>
    <n v="190801"/>
    <n v="190801"/>
    <m/>
    <n v="182"/>
    <n v="190801"/>
    <n v="6370000"/>
  </r>
  <r>
    <x v="134"/>
    <x v="1"/>
    <m/>
    <x v="0"/>
    <x v="2"/>
    <x v="17"/>
    <n v="190801"/>
    <n v="190801"/>
    <m/>
    <n v="46"/>
    <n v="190801"/>
    <n v="1518000"/>
  </r>
  <r>
    <x v="134"/>
    <x v="1"/>
    <m/>
    <x v="0"/>
    <x v="2"/>
    <x v="19"/>
    <n v="190801"/>
    <n v="190801"/>
    <m/>
    <n v="86"/>
    <n v="190801"/>
    <n v="258000"/>
  </r>
  <r>
    <x v="134"/>
    <x v="1"/>
    <m/>
    <x v="18"/>
    <x v="2"/>
    <x v="22"/>
    <n v="190801"/>
    <n v="190801"/>
    <m/>
    <n v="11"/>
    <n v="190801"/>
    <n v="143000"/>
  </r>
  <r>
    <x v="134"/>
    <x v="1"/>
    <m/>
    <x v="18"/>
    <x v="2"/>
    <x v="24"/>
    <n v="190801"/>
    <n v="190801"/>
    <m/>
    <n v="1"/>
    <n v="190801"/>
    <n v="33000"/>
  </r>
  <r>
    <x v="134"/>
    <x v="1"/>
    <m/>
    <x v="0"/>
    <x v="4"/>
    <x v="15"/>
    <n v="190801"/>
    <n v="190801"/>
    <m/>
    <n v="12"/>
    <n v="190801"/>
    <n v="378000"/>
  </r>
  <r>
    <x v="134"/>
    <x v="1"/>
    <m/>
    <x v="0"/>
    <x v="4"/>
    <x v="16"/>
    <n v="190801"/>
    <n v="190801"/>
    <m/>
    <n v="4"/>
    <n v="190801"/>
    <n v="176000"/>
  </r>
  <r>
    <x v="135"/>
    <x v="0"/>
    <m/>
    <x v="0"/>
    <x v="1"/>
    <x v="16"/>
    <n v="190801"/>
    <n v="190801"/>
    <m/>
    <n v="16"/>
    <n v="190801"/>
    <n v="560000"/>
  </r>
  <r>
    <x v="135"/>
    <x v="0"/>
    <m/>
    <x v="0"/>
    <x v="3"/>
    <x v="15"/>
    <n v="190801"/>
    <n v="190801"/>
    <m/>
    <n v="10"/>
    <n v="190801"/>
    <n v="0"/>
  </r>
  <r>
    <x v="135"/>
    <x v="0"/>
    <m/>
    <x v="18"/>
    <x v="3"/>
    <x v="22"/>
    <n v="190801"/>
    <n v="190801"/>
    <m/>
    <n v="8"/>
    <n v="190801"/>
    <n v="0"/>
  </r>
  <r>
    <x v="135"/>
    <x v="0"/>
    <m/>
    <x v="17"/>
    <x v="3"/>
    <x v="19"/>
    <n v="190801"/>
    <n v="190801"/>
    <m/>
    <n v="8"/>
    <n v="190801"/>
    <n v="0"/>
  </r>
  <r>
    <x v="135"/>
    <x v="0"/>
    <m/>
    <x v="1"/>
    <x v="2"/>
    <x v="18"/>
    <n v="190801"/>
    <n v="190801"/>
    <m/>
    <n v="11"/>
    <n v="190801"/>
    <n v="220000"/>
  </r>
  <r>
    <x v="135"/>
    <x v="0"/>
    <m/>
    <x v="1"/>
    <x v="2"/>
    <x v="21"/>
    <n v="190801"/>
    <n v="190801"/>
    <m/>
    <n v="2"/>
    <n v="190801"/>
    <n v="70000"/>
  </r>
  <r>
    <x v="135"/>
    <x v="0"/>
    <m/>
    <x v="0"/>
    <x v="2"/>
    <x v="15"/>
    <n v="190801"/>
    <n v="190801"/>
    <m/>
    <n v="73"/>
    <n v="190801"/>
    <n v="1460000"/>
  </r>
  <r>
    <x v="135"/>
    <x v="0"/>
    <m/>
    <x v="0"/>
    <x v="2"/>
    <x v="16"/>
    <n v="190801"/>
    <n v="190801"/>
    <m/>
    <n v="57"/>
    <n v="190801"/>
    <n v="1995000"/>
  </r>
  <r>
    <x v="135"/>
    <x v="0"/>
    <m/>
    <x v="0"/>
    <x v="2"/>
    <x v="17"/>
    <n v="190801"/>
    <n v="190801"/>
    <m/>
    <n v="39"/>
    <n v="190801"/>
    <n v="1287000"/>
  </r>
  <r>
    <x v="135"/>
    <x v="0"/>
    <m/>
    <x v="0"/>
    <x v="2"/>
    <x v="19"/>
    <n v="190801"/>
    <n v="190801"/>
    <m/>
    <n v="65"/>
    <n v="190801"/>
    <n v="195000"/>
  </r>
  <r>
    <x v="135"/>
    <x v="0"/>
    <m/>
    <x v="18"/>
    <x v="2"/>
    <x v="22"/>
    <n v="190801"/>
    <n v="190801"/>
    <m/>
    <n v="14"/>
    <n v="190801"/>
    <n v="182000"/>
  </r>
  <r>
    <x v="135"/>
    <x v="0"/>
    <m/>
    <x v="0"/>
    <x v="4"/>
    <x v="15"/>
    <n v="190801"/>
    <n v="190801"/>
    <m/>
    <n v="3"/>
    <n v="190801"/>
    <n v="94500"/>
  </r>
  <r>
    <x v="135"/>
    <x v="0"/>
    <m/>
    <x v="0"/>
    <x v="4"/>
    <x v="16"/>
    <n v="190801"/>
    <n v="190801"/>
    <m/>
    <n v="1"/>
    <n v="190801"/>
    <n v="44000"/>
  </r>
  <r>
    <x v="136"/>
    <x v="2"/>
    <m/>
    <x v="0"/>
    <x v="1"/>
    <x v="16"/>
    <n v="190801"/>
    <n v="190801"/>
    <m/>
    <n v="9"/>
    <n v="190801"/>
    <n v="315000"/>
  </r>
  <r>
    <x v="136"/>
    <x v="2"/>
    <m/>
    <x v="0"/>
    <x v="7"/>
    <x v="15"/>
    <n v="190801"/>
    <n v="190801"/>
    <m/>
    <n v="11"/>
    <n v="190801"/>
    <n v="220000"/>
  </r>
  <r>
    <x v="136"/>
    <x v="2"/>
    <m/>
    <x v="1"/>
    <x v="2"/>
    <x v="18"/>
    <n v="190801"/>
    <n v="190801"/>
    <m/>
    <n v="4"/>
    <n v="190801"/>
    <n v="80000"/>
  </r>
  <r>
    <x v="136"/>
    <x v="2"/>
    <m/>
    <x v="1"/>
    <x v="2"/>
    <x v="21"/>
    <n v="190801"/>
    <n v="190801"/>
    <m/>
    <n v="4"/>
    <n v="190801"/>
    <n v="140000"/>
  </r>
  <r>
    <x v="136"/>
    <x v="2"/>
    <m/>
    <x v="0"/>
    <x v="2"/>
    <x v="15"/>
    <n v="190801"/>
    <n v="190801"/>
    <m/>
    <n v="64"/>
    <n v="190801"/>
    <n v="1280000"/>
  </r>
  <r>
    <x v="136"/>
    <x v="2"/>
    <m/>
    <x v="0"/>
    <x v="2"/>
    <x v="16"/>
    <n v="190801"/>
    <n v="190801"/>
    <m/>
    <n v="37"/>
    <n v="190801"/>
    <n v="1295000"/>
  </r>
  <r>
    <x v="136"/>
    <x v="2"/>
    <m/>
    <x v="0"/>
    <x v="2"/>
    <x v="17"/>
    <n v="190801"/>
    <n v="190801"/>
    <m/>
    <n v="31"/>
    <n v="190801"/>
    <n v="1023000"/>
  </r>
  <r>
    <x v="136"/>
    <x v="2"/>
    <m/>
    <x v="0"/>
    <x v="2"/>
    <x v="19"/>
    <n v="190801"/>
    <n v="190801"/>
    <m/>
    <n v="51"/>
    <n v="190801"/>
    <n v="153000"/>
  </r>
  <r>
    <x v="136"/>
    <x v="2"/>
    <m/>
    <x v="18"/>
    <x v="2"/>
    <x v="22"/>
    <n v="190801"/>
    <n v="190801"/>
    <m/>
    <n v="7"/>
    <n v="190801"/>
    <n v="91000"/>
  </r>
  <r>
    <x v="136"/>
    <x v="2"/>
    <m/>
    <x v="18"/>
    <x v="2"/>
    <x v="23"/>
    <n v="190801"/>
    <n v="190801"/>
    <m/>
    <n v="2"/>
    <n v="190801"/>
    <n v="48000"/>
  </r>
  <r>
    <x v="136"/>
    <x v="2"/>
    <m/>
    <x v="18"/>
    <x v="2"/>
    <x v="24"/>
    <n v="190801"/>
    <n v="190801"/>
    <m/>
    <n v="1"/>
    <n v="190801"/>
    <n v="33000"/>
  </r>
  <r>
    <x v="136"/>
    <x v="2"/>
    <m/>
    <x v="0"/>
    <x v="4"/>
    <x v="15"/>
    <n v="190801"/>
    <n v="190801"/>
    <m/>
    <n v="2"/>
    <n v="190801"/>
    <n v="63000"/>
  </r>
  <r>
    <x v="136"/>
    <x v="2"/>
    <m/>
    <x v="0"/>
    <x v="4"/>
    <x v="16"/>
    <n v="190801"/>
    <n v="190801"/>
    <m/>
    <n v="2"/>
    <n v="190801"/>
    <n v="88000"/>
  </r>
  <r>
    <x v="137"/>
    <x v="5"/>
    <m/>
    <x v="0"/>
    <x v="7"/>
    <x v="15"/>
    <n v="190801"/>
    <n v="190801"/>
    <m/>
    <n v="12"/>
    <n v="190801"/>
    <n v="240000"/>
  </r>
  <r>
    <x v="137"/>
    <x v="5"/>
    <m/>
    <x v="1"/>
    <x v="2"/>
    <x v="18"/>
    <n v="190801"/>
    <n v="190801"/>
    <m/>
    <n v="6"/>
    <n v="190801"/>
    <n v="120000"/>
  </r>
  <r>
    <x v="137"/>
    <x v="5"/>
    <m/>
    <x v="0"/>
    <x v="2"/>
    <x v="15"/>
    <n v="190801"/>
    <n v="190801"/>
    <m/>
    <n v="40"/>
    <n v="190801"/>
    <n v="800000"/>
  </r>
  <r>
    <x v="137"/>
    <x v="5"/>
    <m/>
    <x v="0"/>
    <x v="2"/>
    <x v="16"/>
    <n v="190801"/>
    <n v="190801"/>
    <m/>
    <n v="40"/>
    <n v="190801"/>
    <n v="1400000"/>
  </r>
  <r>
    <x v="137"/>
    <x v="5"/>
    <m/>
    <x v="0"/>
    <x v="2"/>
    <x v="17"/>
    <n v="190801"/>
    <n v="190801"/>
    <m/>
    <n v="25"/>
    <n v="190801"/>
    <n v="825000"/>
  </r>
  <r>
    <x v="137"/>
    <x v="5"/>
    <m/>
    <x v="0"/>
    <x v="2"/>
    <x v="19"/>
    <n v="190801"/>
    <n v="190801"/>
    <m/>
    <n v="38"/>
    <n v="190801"/>
    <n v="114000"/>
  </r>
  <r>
    <x v="137"/>
    <x v="5"/>
    <m/>
    <x v="18"/>
    <x v="2"/>
    <x v="22"/>
    <n v="190801"/>
    <n v="190801"/>
    <m/>
    <n v="6"/>
    <n v="190801"/>
    <n v="78000"/>
  </r>
  <r>
    <x v="137"/>
    <x v="5"/>
    <m/>
    <x v="18"/>
    <x v="2"/>
    <x v="23"/>
    <n v="190801"/>
    <n v="190801"/>
    <m/>
    <n v="1"/>
    <n v="190801"/>
    <n v="24000"/>
  </r>
  <r>
    <x v="137"/>
    <x v="5"/>
    <m/>
    <x v="18"/>
    <x v="2"/>
    <x v="24"/>
    <n v="190801"/>
    <n v="190801"/>
    <m/>
    <n v="1"/>
    <n v="190801"/>
    <n v="33000"/>
  </r>
  <r>
    <x v="138"/>
    <x v="6"/>
    <m/>
    <x v="0"/>
    <x v="7"/>
    <x v="15"/>
    <n v="190801"/>
    <n v="190801"/>
    <m/>
    <n v="6"/>
    <n v="190801"/>
    <n v="120000"/>
  </r>
  <r>
    <x v="138"/>
    <x v="6"/>
    <m/>
    <x v="1"/>
    <x v="2"/>
    <x v="18"/>
    <n v="190801"/>
    <n v="190801"/>
    <m/>
    <n v="11"/>
    <n v="190801"/>
    <n v="220000"/>
  </r>
  <r>
    <x v="138"/>
    <x v="6"/>
    <m/>
    <x v="1"/>
    <x v="2"/>
    <x v="21"/>
    <n v="190801"/>
    <n v="190801"/>
    <m/>
    <n v="3"/>
    <n v="190801"/>
    <n v="105000"/>
  </r>
  <r>
    <x v="138"/>
    <x v="6"/>
    <m/>
    <x v="0"/>
    <x v="2"/>
    <x v="15"/>
    <n v="190801"/>
    <n v="190801"/>
    <m/>
    <n v="39"/>
    <n v="190801"/>
    <n v="780000"/>
  </r>
  <r>
    <x v="138"/>
    <x v="6"/>
    <m/>
    <x v="0"/>
    <x v="2"/>
    <x v="16"/>
    <n v="190801"/>
    <n v="190801"/>
    <m/>
    <n v="30"/>
    <n v="190801"/>
    <n v="1050000"/>
  </r>
  <r>
    <x v="138"/>
    <x v="6"/>
    <m/>
    <x v="0"/>
    <x v="2"/>
    <x v="17"/>
    <n v="190801"/>
    <n v="190801"/>
    <m/>
    <n v="33"/>
    <n v="190801"/>
    <n v="1089000"/>
  </r>
  <r>
    <x v="138"/>
    <x v="6"/>
    <m/>
    <x v="0"/>
    <x v="2"/>
    <x v="19"/>
    <n v="190801"/>
    <n v="190801"/>
    <m/>
    <n v="57"/>
    <n v="190801"/>
    <n v="171000"/>
  </r>
  <r>
    <x v="138"/>
    <x v="6"/>
    <m/>
    <x v="18"/>
    <x v="2"/>
    <x v="22"/>
    <n v="190801"/>
    <n v="190801"/>
    <m/>
    <n v="8"/>
    <n v="190801"/>
    <n v="104000"/>
  </r>
  <r>
    <x v="138"/>
    <x v="6"/>
    <m/>
    <x v="18"/>
    <x v="2"/>
    <x v="23"/>
    <n v="190801"/>
    <n v="190801"/>
    <m/>
    <n v="1"/>
    <n v="190801"/>
    <n v="24000"/>
  </r>
  <r>
    <x v="131"/>
    <x v="6"/>
    <m/>
    <x v="0"/>
    <x v="6"/>
    <x v="15"/>
    <n v="190801"/>
    <n v="190801"/>
    <m/>
    <n v="419"/>
    <n v="190801"/>
    <n v="3799492"/>
  </r>
  <r>
    <x v="131"/>
    <x v="6"/>
    <m/>
    <x v="18"/>
    <x v="6"/>
    <x v="22"/>
    <n v="190801"/>
    <n v="190801"/>
    <m/>
    <n v="3"/>
    <n v="190801"/>
    <n v="20373"/>
  </r>
  <r>
    <x v="138"/>
    <x v="6"/>
    <m/>
    <x v="0"/>
    <x v="6"/>
    <x v="15"/>
    <n v="190801"/>
    <n v="190801"/>
    <m/>
    <n v="551"/>
    <n v="190801"/>
    <n v="4996468"/>
  </r>
  <r>
    <x v="138"/>
    <x v="6"/>
    <m/>
    <x v="18"/>
    <x v="6"/>
    <x v="22"/>
    <n v="190801"/>
    <n v="190801"/>
    <m/>
    <n v="8"/>
    <n v="190801"/>
    <n v="54328"/>
  </r>
  <r>
    <x v="138"/>
    <x v="6"/>
    <m/>
    <x v="1"/>
    <x v="6"/>
    <x v="18"/>
    <n v="190801"/>
    <n v="190801"/>
    <m/>
    <n v="5"/>
    <n v="190801"/>
    <n v="46025"/>
  </r>
  <r>
    <x v="139"/>
    <x v="3"/>
    <m/>
    <x v="0"/>
    <x v="1"/>
    <x v="15"/>
    <n v="190801"/>
    <n v="190801"/>
    <m/>
    <n v="1"/>
    <n v="190801"/>
    <n v="20000"/>
  </r>
  <r>
    <x v="139"/>
    <x v="3"/>
    <m/>
    <x v="0"/>
    <x v="1"/>
    <x v="16"/>
    <n v="190801"/>
    <n v="190801"/>
    <m/>
    <n v="136"/>
    <n v="190801"/>
    <n v="4760000"/>
  </r>
  <r>
    <x v="139"/>
    <x v="3"/>
    <m/>
    <x v="0"/>
    <x v="7"/>
    <x v="15"/>
    <n v="190801"/>
    <n v="190801"/>
    <m/>
    <n v="11"/>
    <n v="190801"/>
    <n v="220000"/>
  </r>
  <r>
    <x v="139"/>
    <x v="3"/>
    <m/>
    <x v="0"/>
    <x v="3"/>
    <x v="15"/>
    <n v="190801"/>
    <n v="190801"/>
    <m/>
    <n v="2"/>
    <n v="190801"/>
    <n v="0"/>
  </r>
  <r>
    <x v="139"/>
    <x v="3"/>
    <m/>
    <x v="18"/>
    <x v="3"/>
    <x v="22"/>
    <n v="190801"/>
    <n v="190801"/>
    <m/>
    <n v="2"/>
    <n v="190801"/>
    <n v="0"/>
  </r>
  <r>
    <x v="139"/>
    <x v="3"/>
    <m/>
    <x v="0"/>
    <x v="3"/>
    <x v="19"/>
    <n v="190801"/>
    <n v="190801"/>
    <m/>
    <n v="1"/>
    <n v="190801"/>
    <n v="0"/>
  </r>
  <r>
    <x v="139"/>
    <x v="3"/>
    <m/>
    <x v="17"/>
    <x v="2"/>
    <x v="19"/>
    <n v="190801"/>
    <n v="190801"/>
    <m/>
    <n v="4"/>
    <n v="190801"/>
    <n v="16000"/>
  </r>
  <r>
    <x v="139"/>
    <x v="3"/>
    <m/>
    <x v="1"/>
    <x v="2"/>
    <x v="18"/>
    <n v="190801"/>
    <n v="190801"/>
    <m/>
    <n v="12"/>
    <n v="190801"/>
    <n v="240000"/>
  </r>
  <r>
    <x v="139"/>
    <x v="3"/>
    <m/>
    <x v="0"/>
    <x v="2"/>
    <x v="15"/>
    <n v="190801"/>
    <n v="190801"/>
    <m/>
    <n v="37"/>
    <n v="190801"/>
    <n v="740000"/>
  </r>
  <r>
    <x v="139"/>
    <x v="3"/>
    <m/>
    <x v="0"/>
    <x v="2"/>
    <x v="16"/>
    <n v="190801"/>
    <n v="190801"/>
    <m/>
    <n v="44"/>
    <n v="190801"/>
    <n v="1540000"/>
  </r>
  <r>
    <x v="139"/>
    <x v="3"/>
    <m/>
    <x v="0"/>
    <x v="2"/>
    <x v="17"/>
    <n v="190801"/>
    <n v="190801"/>
    <m/>
    <n v="45"/>
    <n v="190801"/>
    <n v="1485000"/>
  </r>
  <r>
    <x v="139"/>
    <x v="3"/>
    <m/>
    <x v="0"/>
    <x v="2"/>
    <x v="19"/>
    <n v="190801"/>
    <n v="190801"/>
    <m/>
    <n v="64"/>
    <n v="190801"/>
    <n v="192000"/>
  </r>
  <r>
    <x v="139"/>
    <x v="3"/>
    <m/>
    <x v="18"/>
    <x v="2"/>
    <x v="22"/>
    <n v="190801"/>
    <n v="190801"/>
    <m/>
    <n v="4"/>
    <n v="190801"/>
    <n v="52000"/>
  </r>
  <r>
    <x v="139"/>
    <x v="3"/>
    <m/>
    <x v="18"/>
    <x v="2"/>
    <x v="23"/>
    <n v="190801"/>
    <n v="190801"/>
    <m/>
    <n v="4"/>
    <n v="190801"/>
    <n v="96000"/>
  </r>
  <r>
    <x v="139"/>
    <x v="3"/>
    <m/>
    <x v="0"/>
    <x v="4"/>
    <x v="15"/>
    <n v="190801"/>
    <n v="190801"/>
    <m/>
    <n v="24"/>
    <n v="190801"/>
    <n v="756000"/>
  </r>
  <r>
    <x v="139"/>
    <x v="3"/>
    <m/>
    <x v="0"/>
    <x v="4"/>
    <x v="16"/>
    <n v="190801"/>
    <n v="190801"/>
    <m/>
    <n v="10"/>
    <n v="190801"/>
    <n v="440000"/>
  </r>
  <r>
    <x v="139"/>
    <x v="3"/>
    <m/>
    <x v="1"/>
    <x v="4"/>
    <x v="18"/>
    <n v="190801"/>
    <n v="190801"/>
    <m/>
    <n v="1"/>
    <n v="190801"/>
    <n v="31500"/>
  </r>
  <r>
    <x v="140"/>
    <x v="4"/>
    <m/>
    <x v="0"/>
    <x v="1"/>
    <x v="16"/>
    <n v="190801"/>
    <n v="190801"/>
    <m/>
    <n v="7"/>
    <n v="190801"/>
    <n v="245000"/>
  </r>
  <r>
    <x v="140"/>
    <x v="4"/>
    <m/>
    <x v="0"/>
    <x v="7"/>
    <x v="15"/>
    <n v="190801"/>
    <n v="190801"/>
    <m/>
    <n v="36"/>
    <n v="190801"/>
    <n v="720000"/>
  </r>
  <r>
    <x v="140"/>
    <x v="4"/>
    <m/>
    <x v="0"/>
    <x v="3"/>
    <x v="15"/>
    <n v="190801"/>
    <n v="190801"/>
    <m/>
    <n v="1"/>
    <n v="190801"/>
    <n v="0"/>
  </r>
  <r>
    <x v="140"/>
    <x v="4"/>
    <m/>
    <x v="1"/>
    <x v="3"/>
    <x v="18"/>
    <n v="190801"/>
    <n v="190801"/>
    <m/>
    <n v="1"/>
    <n v="190801"/>
    <n v="0"/>
  </r>
  <r>
    <x v="140"/>
    <x v="4"/>
    <m/>
    <x v="17"/>
    <x v="2"/>
    <x v="19"/>
    <n v="190801"/>
    <n v="190801"/>
    <m/>
    <n v="2"/>
    <n v="190801"/>
    <n v="8000"/>
  </r>
  <r>
    <x v="140"/>
    <x v="4"/>
    <m/>
    <x v="1"/>
    <x v="2"/>
    <x v="18"/>
    <n v="190801"/>
    <n v="190801"/>
    <m/>
    <n v="11"/>
    <n v="190801"/>
    <n v="220000"/>
  </r>
  <r>
    <x v="140"/>
    <x v="4"/>
    <m/>
    <x v="1"/>
    <x v="2"/>
    <x v="21"/>
    <n v="190801"/>
    <n v="190801"/>
    <m/>
    <n v="4"/>
    <n v="190801"/>
    <n v="140000"/>
  </r>
  <r>
    <x v="140"/>
    <x v="4"/>
    <m/>
    <x v="0"/>
    <x v="2"/>
    <x v="15"/>
    <n v="190801"/>
    <n v="190801"/>
    <m/>
    <n v="99"/>
    <n v="190801"/>
    <n v="1980000"/>
  </r>
  <r>
    <x v="140"/>
    <x v="4"/>
    <m/>
    <x v="0"/>
    <x v="2"/>
    <x v="16"/>
    <n v="190801"/>
    <n v="190801"/>
    <m/>
    <n v="189"/>
    <n v="190801"/>
    <n v="6615000"/>
  </r>
  <r>
    <x v="140"/>
    <x v="4"/>
    <m/>
    <x v="0"/>
    <x v="2"/>
    <x v="17"/>
    <n v="190801"/>
    <n v="190801"/>
    <m/>
    <n v="32"/>
    <n v="190801"/>
    <n v="1056000"/>
  </r>
  <r>
    <x v="140"/>
    <x v="4"/>
    <m/>
    <x v="0"/>
    <x v="2"/>
    <x v="19"/>
    <n v="190801"/>
    <n v="190801"/>
    <m/>
    <n v="89"/>
    <n v="190801"/>
    <n v="267000"/>
  </r>
  <r>
    <x v="140"/>
    <x v="4"/>
    <m/>
    <x v="18"/>
    <x v="2"/>
    <x v="22"/>
    <n v="190801"/>
    <n v="190801"/>
    <m/>
    <n v="17"/>
    <n v="190801"/>
    <n v="221000"/>
  </r>
  <r>
    <x v="140"/>
    <x v="4"/>
    <m/>
    <x v="18"/>
    <x v="2"/>
    <x v="23"/>
    <n v="190801"/>
    <n v="190801"/>
    <m/>
    <n v="2"/>
    <n v="190801"/>
    <n v="48000"/>
  </r>
  <r>
    <x v="140"/>
    <x v="4"/>
    <m/>
    <x v="0"/>
    <x v="4"/>
    <x v="15"/>
    <n v="190801"/>
    <n v="190801"/>
    <m/>
    <n v="8"/>
    <n v="190801"/>
    <n v="252000"/>
  </r>
  <r>
    <x v="140"/>
    <x v="4"/>
    <m/>
    <x v="0"/>
    <x v="4"/>
    <x v="16"/>
    <n v="190801"/>
    <n v="190801"/>
    <m/>
    <n v="5"/>
    <n v="190801"/>
    <n v="220000"/>
  </r>
  <r>
    <x v="141"/>
    <x v="1"/>
    <m/>
    <x v="0"/>
    <x v="1"/>
    <x v="15"/>
    <n v="190801"/>
    <n v="190801"/>
    <m/>
    <n v="29"/>
    <n v="190801"/>
    <n v="580000"/>
  </r>
  <r>
    <x v="141"/>
    <x v="1"/>
    <m/>
    <x v="0"/>
    <x v="1"/>
    <x v="16"/>
    <n v="190801"/>
    <n v="190801"/>
    <m/>
    <n v="5"/>
    <n v="190801"/>
    <n v="175000"/>
  </r>
  <r>
    <x v="141"/>
    <x v="1"/>
    <m/>
    <x v="0"/>
    <x v="7"/>
    <x v="15"/>
    <n v="190801"/>
    <n v="190801"/>
    <m/>
    <n v="59"/>
    <n v="190801"/>
    <n v="1180000"/>
  </r>
  <r>
    <x v="141"/>
    <x v="1"/>
    <m/>
    <x v="17"/>
    <x v="2"/>
    <x v="19"/>
    <n v="190801"/>
    <n v="190801"/>
    <m/>
    <n v="2"/>
    <n v="190801"/>
    <n v="8000"/>
  </r>
  <r>
    <x v="141"/>
    <x v="1"/>
    <m/>
    <x v="1"/>
    <x v="2"/>
    <x v="18"/>
    <n v="190801"/>
    <n v="190801"/>
    <m/>
    <n v="10"/>
    <n v="190801"/>
    <n v="200000"/>
  </r>
  <r>
    <x v="141"/>
    <x v="1"/>
    <m/>
    <x v="1"/>
    <x v="2"/>
    <x v="21"/>
    <n v="190801"/>
    <n v="190801"/>
    <m/>
    <n v="2"/>
    <n v="190801"/>
    <n v="70000"/>
  </r>
  <r>
    <x v="141"/>
    <x v="1"/>
    <m/>
    <x v="0"/>
    <x v="2"/>
    <x v="15"/>
    <n v="190801"/>
    <n v="190801"/>
    <m/>
    <n v="163"/>
    <n v="190801"/>
    <n v="3260000"/>
  </r>
  <r>
    <x v="141"/>
    <x v="1"/>
    <m/>
    <x v="0"/>
    <x v="2"/>
    <x v="16"/>
    <n v="190801"/>
    <n v="190801"/>
    <m/>
    <n v="233"/>
    <n v="190801"/>
    <n v="8155000"/>
  </r>
  <r>
    <x v="141"/>
    <x v="1"/>
    <m/>
    <x v="0"/>
    <x v="2"/>
    <x v="17"/>
    <n v="190801"/>
    <n v="190801"/>
    <m/>
    <n v="111"/>
    <n v="190801"/>
    <n v="3663000"/>
  </r>
  <r>
    <x v="141"/>
    <x v="1"/>
    <m/>
    <x v="0"/>
    <x v="2"/>
    <x v="19"/>
    <n v="190801"/>
    <n v="190801"/>
    <m/>
    <n v="81"/>
    <n v="190801"/>
    <n v="243000"/>
  </r>
  <r>
    <x v="141"/>
    <x v="1"/>
    <m/>
    <x v="18"/>
    <x v="2"/>
    <x v="22"/>
    <n v="190801"/>
    <n v="190801"/>
    <m/>
    <n v="41"/>
    <n v="190801"/>
    <n v="533000"/>
  </r>
  <r>
    <x v="141"/>
    <x v="1"/>
    <m/>
    <x v="18"/>
    <x v="2"/>
    <x v="23"/>
    <n v="190801"/>
    <n v="190801"/>
    <m/>
    <n v="2"/>
    <n v="190801"/>
    <n v="48000"/>
  </r>
  <r>
    <x v="141"/>
    <x v="1"/>
    <m/>
    <x v="0"/>
    <x v="4"/>
    <x v="15"/>
    <n v="190801"/>
    <n v="190801"/>
    <m/>
    <n v="10"/>
    <n v="190801"/>
    <n v="315000"/>
  </r>
  <r>
    <x v="141"/>
    <x v="1"/>
    <m/>
    <x v="0"/>
    <x v="4"/>
    <x v="16"/>
    <n v="190801"/>
    <n v="190801"/>
    <m/>
    <n v="5"/>
    <n v="190801"/>
    <n v="220000"/>
  </r>
  <r>
    <x v="142"/>
    <x v="0"/>
    <m/>
    <x v="0"/>
    <x v="1"/>
    <x v="15"/>
    <n v="190801"/>
    <n v="190801"/>
    <m/>
    <n v="23"/>
    <n v="190801"/>
    <n v="460000"/>
  </r>
  <r>
    <x v="142"/>
    <x v="0"/>
    <m/>
    <x v="0"/>
    <x v="1"/>
    <x v="16"/>
    <n v="190801"/>
    <n v="190801"/>
    <m/>
    <n v="17"/>
    <n v="190801"/>
    <n v="595000"/>
  </r>
  <r>
    <x v="142"/>
    <x v="0"/>
    <m/>
    <x v="0"/>
    <x v="7"/>
    <x v="15"/>
    <n v="190801"/>
    <n v="190801"/>
    <m/>
    <n v="45"/>
    <n v="190801"/>
    <n v="900000"/>
  </r>
  <r>
    <x v="142"/>
    <x v="0"/>
    <m/>
    <x v="0"/>
    <x v="5"/>
    <x v="15"/>
    <n v="190801"/>
    <n v="190801"/>
    <m/>
    <n v="20"/>
    <n v="190801"/>
    <n v="204540"/>
  </r>
  <r>
    <x v="142"/>
    <x v="0"/>
    <m/>
    <x v="1"/>
    <x v="2"/>
    <x v="18"/>
    <n v="190801"/>
    <n v="190801"/>
    <m/>
    <n v="18"/>
    <n v="190801"/>
    <n v="360000"/>
  </r>
  <r>
    <x v="142"/>
    <x v="0"/>
    <m/>
    <x v="1"/>
    <x v="2"/>
    <x v="21"/>
    <n v="190801"/>
    <n v="190801"/>
    <m/>
    <n v="5"/>
    <n v="190801"/>
    <n v="175000"/>
  </r>
  <r>
    <x v="142"/>
    <x v="0"/>
    <m/>
    <x v="0"/>
    <x v="2"/>
    <x v="15"/>
    <n v="190801"/>
    <n v="190801"/>
    <m/>
    <n v="125"/>
    <n v="190801"/>
    <n v="2500000"/>
  </r>
  <r>
    <x v="142"/>
    <x v="0"/>
    <m/>
    <x v="0"/>
    <x v="2"/>
    <x v="16"/>
    <n v="190801"/>
    <n v="190801"/>
    <m/>
    <n v="169"/>
    <n v="190801"/>
    <n v="5915000"/>
  </r>
  <r>
    <x v="142"/>
    <x v="0"/>
    <m/>
    <x v="0"/>
    <x v="2"/>
    <x v="17"/>
    <n v="190801"/>
    <n v="190801"/>
    <m/>
    <n v="117"/>
    <n v="190801"/>
    <n v="3861000"/>
  </r>
  <r>
    <x v="142"/>
    <x v="0"/>
    <m/>
    <x v="0"/>
    <x v="2"/>
    <x v="19"/>
    <n v="190801"/>
    <n v="190801"/>
    <m/>
    <n v="19"/>
    <n v="190801"/>
    <n v="57000"/>
  </r>
  <r>
    <x v="142"/>
    <x v="0"/>
    <m/>
    <x v="18"/>
    <x v="2"/>
    <x v="22"/>
    <n v="190801"/>
    <n v="190801"/>
    <m/>
    <n v="26"/>
    <n v="190801"/>
    <n v="338000"/>
  </r>
  <r>
    <x v="142"/>
    <x v="0"/>
    <m/>
    <x v="18"/>
    <x v="2"/>
    <x v="23"/>
    <n v="190801"/>
    <n v="190801"/>
    <m/>
    <n v="1"/>
    <n v="190801"/>
    <n v="24000"/>
  </r>
  <r>
    <x v="142"/>
    <x v="0"/>
    <m/>
    <x v="18"/>
    <x v="2"/>
    <x v="24"/>
    <n v="190801"/>
    <n v="190801"/>
    <m/>
    <n v="2"/>
    <n v="190801"/>
    <n v="66000"/>
  </r>
  <r>
    <x v="142"/>
    <x v="0"/>
    <m/>
    <x v="0"/>
    <x v="4"/>
    <x v="15"/>
    <n v="190801"/>
    <n v="190801"/>
    <m/>
    <n v="9"/>
    <n v="190801"/>
    <n v="283500"/>
  </r>
  <r>
    <x v="142"/>
    <x v="0"/>
    <m/>
    <x v="0"/>
    <x v="4"/>
    <x v="16"/>
    <n v="190801"/>
    <n v="190801"/>
    <m/>
    <n v="4"/>
    <n v="190801"/>
    <n v="176000"/>
  </r>
  <r>
    <x v="143"/>
    <x v="2"/>
    <m/>
    <x v="0"/>
    <x v="1"/>
    <x v="15"/>
    <n v="190801"/>
    <n v="190801"/>
    <m/>
    <n v="9"/>
    <n v="190801"/>
    <n v="180000"/>
  </r>
  <r>
    <x v="143"/>
    <x v="2"/>
    <m/>
    <x v="0"/>
    <x v="1"/>
    <x v="16"/>
    <n v="190801"/>
    <n v="190801"/>
    <m/>
    <n v="20"/>
    <n v="190801"/>
    <n v="700000"/>
  </r>
  <r>
    <x v="143"/>
    <x v="2"/>
    <m/>
    <x v="0"/>
    <x v="7"/>
    <x v="15"/>
    <n v="190801"/>
    <n v="190801"/>
    <m/>
    <n v="31"/>
    <n v="190801"/>
    <n v="620000"/>
  </r>
  <r>
    <x v="143"/>
    <x v="2"/>
    <m/>
    <x v="18"/>
    <x v="3"/>
    <x v="22"/>
    <n v="190801"/>
    <n v="190801"/>
    <m/>
    <n v="10"/>
    <n v="190801"/>
    <n v="0"/>
  </r>
  <r>
    <x v="143"/>
    <x v="2"/>
    <m/>
    <x v="0"/>
    <x v="2"/>
    <x v="15"/>
    <n v="190801"/>
    <n v="190801"/>
    <m/>
    <n v="84"/>
    <n v="190801"/>
    <n v="1680000"/>
  </r>
  <r>
    <x v="143"/>
    <x v="2"/>
    <m/>
    <x v="0"/>
    <x v="2"/>
    <x v="16"/>
    <n v="190801"/>
    <n v="190801"/>
    <m/>
    <n v="48"/>
    <n v="190801"/>
    <n v="1680000"/>
  </r>
  <r>
    <x v="143"/>
    <x v="2"/>
    <m/>
    <x v="0"/>
    <x v="2"/>
    <x v="17"/>
    <n v="190801"/>
    <n v="190801"/>
    <m/>
    <n v="85"/>
    <n v="190801"/>
    <n v="2805000"/>
  </r>
  <r>
    <x v="143"/>
    <x v="2"/>
    <m/>
    <x v="0"/>
    <x v="2"/>
    <x v="19"/>
    <n v="190801"/>
    <n v="190801"/>
    <m/>
    <n v="60"/>
    <n v="190801"/>
    <n v="180000"/>
  </r>
  <r>
    <x v="143"/>
    <x v="2"/>
    <m/>
    <x v="18"/>
    <x v="2"/>
    <x v="22"/>
    <n v="190801"/>
    <n v="190801"/>
    <m/>
    <n v="23"/>
    <n v="190801"/>
    <n v="299000"/>
  </r>
  <r>
    <x v="143"/>
    <x v="2"/>
    <m/>
    <x v="1"/>
    <x v="2"/>
    <x v="18"/>
    <n v="190801"/>
    <n v="190801"/>
    <m/>
    <n v="12"/>
    <n v="190801"/>
    <n v="240000"/>
  </r>
  <r>
    <x v="143"/>
    <x v="2"/>
    <m/>
    <x v="18"/>
    <x v="2"/>
    <x v="24"/>
    <n v="190801"/>
    <n v="190801"/>
    <m/>
    <n v="1"/>
    <n v="190801"/>
    <n v="33000"/>
  </r>
  <r>
    <x v="144"/>
    <x v="5"/>
    <m/>
    <x v="0"/>
    <x v="7"/>
    <x v="15"/>
    <n v="190801"/>
    <n v="190801"/>
    <m/>
    <n v="42"/>
    <n v="190801"/>
    <n v="840000"/>
  </r>
  <r>
    <x v="144"/>
    <x v="5"/>
    <m/>
    <x v="1"/>
    <x v="2"/>
    <x v="18"/>
    <n v="190801"/>
    <n v="190801"/>
    <m/>
    <n v="7"/>
    <n v="190801"/>
    <n v="140000"/>
  </r>
  <r>
    <x v="144"/>
    <x v="5"/>
    <m/>
    <x v="1"/>
    <x v="2"/>
    <x v="21"/>
    <n v="190801"/>
    <n v="190801"/>
    <m/>
    <n v="1"/>
    <n v="190801"/>
    <n v="35000"/>
  </r>
  <r>
    <x v="144"/>
    <x v="5"/>
    <m/>
    <x v="0"/>
    <x v="2"/>
    <x v="15"/>
    <n v="190801"/>
    <n v="190801"/>
    <m/>
    <n v="60"/>
    <n v="190801"/>
    <n v="1200000"/>
  </r>
  <r>
    <x v="144"/>
    <x v="5"/>
    <m/>
    <x v="0"/>
    <x v="2"/>
    <x v="16"/>
    <n v="190801"/>
    <n v="190801"/>
    <m/>
    <n v="58"/>
    <n v="190801"/>
    <n v="2030000"/>
  </r>
  <r>
    <x v="144"/>
    <x v="5"/>
    <m/>
    <x v="0"/>
    <x v="2"/>
    <x v="17"/>
    <n v="190801"/>
    <n v="190801"/>
    <m/>
    <n v="79"/>
    <n v="190801"/>
    <n v="2607000"/>
  </r>
  <r>
    <x v="144"/>
    <x v="5"/>
    <m/>
    <x v="0"/>
    <x v="2"/>
    <x v="19"/>
    <n v="190801"/>
    <n v="190801"/>
    <m/>
    <n v="32"/>
    <n v="190801"/>
    <n v="96000"/>
  </r>
  <r>
    <x v="144"/>
    <x v="5"/>
    <m/>
    <x v="18"/>
    <x v="2"/>
    <x v="22"/>
    <n v="190801"/>
    <n v="190801"/>
    <m/>
    <n v="22"/>
    <n v="190801"/>
    <n v="286000"/>
  </r>
  <r>
    <x v="144"/>
    <x v="5"/>
    <m/>
    <x v="18"/>
    <x v="2"/>
    <x v="24"/>
    <n v="190801"/>
    <n v="190801"/>
    <m/>
    <n v="1"/>
    <n v="190801"/>
    <n v="33000"/>
  </r>
  <r>
    <x v="145"/>
    <x v="6"/>
    <m/>
    <x v="0"/>
    <x v="7"/>
    <x v="15"/>
    <n v="190801"/>
    <n v="190801"/>
    <m/>
    <n v="40"/>
    <n v="190801"/>
    <n v="800000"/>
  </r>
  <r>
    <x v="145"/>
    <x v="6"/>
    <m/>
    <x v="1"/>
    <x v="2"/>
    <x v="18"/>
    <n v="190801"/>
    <n v="190801"/>
    <m/>
    <n v="13"/>
    <n v="190801"/>
    <n v="260000"/>
  </r>
  <r>
    <x v="145"/>
    <x v="6"/>
    <m/>
    <x v="1"/>
    <x v="2"/>
    <x v="21"/>
    <n v="190801"/>
    <n v="190801"/>
    <m/>
    <n v="2"/>
    <n v="190801"/>
    <n v="70000"/>
  </r>
  <r>
    <x v="145"/>
    <x v="6"/>
    <m/>
    <x v="0"/>
    <x v="2"/>
    <x v="15"/>
    <n v="190801"/>
    <n v="190801"/>
    <m/>
    <n v="82"/>
    <n v="190801"/>
    <n v="1640000"/>
  </r>
  <r>
    <x v="145"/>
    <x v="6"/>
    <m/>
    <x v="0"/>
    <x v="2"/>
    <x v="16"/>
    <n v="190801"/>
    <n v="190801"/>
    <m/>
    <n v="168"/>
    <n v="190801"/>
    <n v="5880000"/>
  </r>
  <r>
    <x v="145"/>
    <x v="6"/>
    <m/>
    <x v="0"/>
    <x v="2"/>
    <x v="17"/>
    <n v="190801"/>
    <n v="190801"/>
    <m/>
    <n v="91"/>
    <n v="190801"/>
    <n v="3003000"/>
  </r>
  <r>
    <x v="145"/>
    <x v="6"/>
    <m/>
    <x v="0"/>
    <x v="2"/>
    <x v="19"/>
    <n v="190801"/>
    <n v="190801"/>
    <m/>
    <n v="38"/>
    <n v="190801"/>
    <n v="114000"/>
  </r>
  <r>
    <x v="145"/>
    <x v="6"/>
    <m/>
    <x v="18"/>
    <x v="2"/>
    <x v="22"/>
    <n v="190801"/>
    <n v="190801"/>
    <m/>
    <n v="24"/>
    <n v="190801"/>
    <n v="312000"/>
  </r>
  <r>
    <x v="145"/>
    <x v="6"/>
    <m/>
    <x v="18"/>
    <x v="2"/>
    <x v="23"/>
    <n v="190801"/>
    <n v="190801"/>
    <m/>
    <n v="2"/>
    <n v="190801"/>
    <n v="48000"/>
  </r>
  <r>
    <x v="146"/>
    <x v="3"/>
    <m/>
    <x v="0"/>
    <x v="1"/>
    <x v="15"/>
    <n v="190801"/>
    <n v="190801"/>
    <m/>
    <n v="13"/>
    <n v="190801"/>
    <n v="260000"/>
  </r>
  <r>
    <x v="146"/>
    <x v="3"/>
    <m/>
    <x v="0"/>
    <x v="1"/>
    <x v="16"/>
    <n v="190801"/>
    <n v="190801"/>
    <m/>
    <n v="52"/>
    <n v="190801"/>
    <n v="1820000"/>
  </r>
  <r>
    <x v="146"/>
    <x v="3"/>
    <m/>
    <x v="0"/>
    <x v="7"/>
    <x v="15"/>
    <n v="190801"/>
    <n v="190801"/>
    <m/>
    <n v="8"/>
    <n v="190801"/>
    <n v="160000"/>
  </r>
  <r>
    <x v="146"/>
    <x v="3"/>
    <m/>
    <x v="0"/>
    <x v="3"/>
    <x v="15"/>
    <n v="190801"/>
    <n v="190801"/>
    <m/>
    <n v="40"/>
    <n v="190801"/>
    <n v="0"/>
  </r>
  <r>
    <x v="146"/>
    <x v="3"/>
    <m/>
    <x v="18"/>
    <x v="3"/>
    <x v="22"/>
    <n v="190801"/>
    <n v="190801"/>
    <m/>
    <n v="19"/>
    <n v="190801"/>
    <n v="0"/>
  </r>
  <r>
    <x v="146"/>
    <x v="3"/>
    <m/>
    <x v="1"/>
    <x v="3"/>
    <x v="18"/>
    <n v="190801"/>
    <n v="190801"/>
    <m/>
    <n v="19"/>
    <n v="190801"/>
    <n v="0"/>
  </r>
  <r>
    <x v="146"/>
    <x v="3"/>
    <m/>
    <x v="1"/>
    <x v="2"/>
    <x v="18"/>
    <n v="190801"/>
    <n v="190801"/>
    <m/>
    <n v="20"/>
    <n v="190801"/>
    <n v="400000"/>
  </r>
  <r>
    <x v="146"/>
    <x v="3"/>
    <m/>
    <x v="1"/>
    <x v="2"/>
    <x v="21"/>
    <n v="190801"/>
    <n v="190801"/>
    <m/>
    <n v="2"/>
    <n v="190801"/>
    <n v="70000"/>
  </r>
  <r>
    <x v="146"/>
    <x v="3"/>
    <m/>
    <x v="0"/>
    <x v="2"/>
    <x v="15"/>
    <n v="190801"/>
    <n v="190801"/>
    <m/>
    <n v="125"/>
    <n v="190801"/>
    <n v="2500000"/>
  </r>
  <r>
    <x v="146"/>
    <x v="3"/>
    <m/>
    <x v="0"/>
    <x v="2"/>
    <x v="16"/>
    <n v="190801"/>
    <n v="190801"/>
    <m/>
    <n v="97"/>
    <n v="190801"/>
    <n v="3395000"/>
  </r>
  <r>
    <x v="146"/>
    <x v="3"/>
    <m/>
    <x v="0"/>
    <x v="2"/>
    <x v="17"/>
    <n v="190801"/>
    <n v="190801"/>
    <m/>
    <n v="103"/>
    <n v="190801"/>
    <n v="3399000"/>
  </r>
  <r>
    <x v="146"/>
    <x v="3"/>
    <m/>
    <x v="0"/>
    <x v="2"/>
    <x v="19"/>
    <n v="190801"/>
    <n v="190801"/>
    <m/>
    <n v="56"/>
    <n v="190801"/>
    <n v="168000"/>
  </r>
  <r>
    <x v="146"/>
    <x v="3"/>
    <m/>
    <x v="18"/>
    <x v="2"/>
    <x v="22"/>
    <n v="190801"/>
    <n v="190801"/>
    <m/>
    <n v="31"/>
    <n v="190801"/>
    <n v="403000"/>
  </r>
  <r>
    <x v="146"/>
    <x v="3"/>
    <m/>
    <x v="18"/>
    <x v="2"/>
    <x v="23"/>
    <n v="190801"/>
    <n v="190801"/>
    <m/>
    <n v="3"/>
    <n v="190801"/>
    <n v="72000"/>
  </r>
  <r>
    <x v="146"/>
    <x v="3"/>
    <m/>
    <x v="18"/>
    <x v="2"/>
    <x v="24"/>
    <n v="190801"/>
    <n v="190801"/>
    <m/>
    <n v="1"/>
    <n v="190801"/>
    <n v="33000"/>
  </r>
  <r>
    <x v="146"/>
    <x v="3"/>
    <m/>
    <x v="0"/>
    <x v="4"/>
    <x v="15"/>
    <n v="190801"/>
    <n v="190801"/>
    <m/>
    <n v="4"/>
    <n v="190801"/>
    <n v="126000"/>
  </r>
  <r>
    <x v="147"/>
    <x v="4"/>
    <m/>
    <x v="0"/>
    <x v="1"/>
    <x v="15"/>
    <n v="190801"/>
    <n v="190801"/>
    <m/>
    <n v="15"/>
    <n v="190801"/>
    <n v="300000"/>
  </r>
  <r>
    <x v="147"/>
    <x v="4"/>
    <m/>
    <x v="0"/>
    <x v="1"/>
    <x v="16"/>
    <n v="190801"/>
    <n v="190801"/>
    <m/>
    <n v="50"/>
    <n v="190801"/>
    <n v="1750000"/>
  </r>
  <r>
    <x v="147"/>
    <x v="4"/>
    <m/>
    <x v="0"/>
    <x v="7"/>
    <x v="15"/>
    <n v="190801"/>
    <n v="190801"/>
    <m/>
    <n v="47"/>
    <n v="190801"/>
    <n v="940000"/>
  </r>
  <r>
    <x v="147"/>
    <x v="4"/>
    <m/>
    <x v="1"/>
    <x v="2"/>
    <x v="18"/>
    <n v="190801"/>
    <n v="190801"/>
    <m/>
    <n v="15"/>
    <n v="190801"/>
    <n v="300000"/>
  </r>
  <r>
    <x v="147"/>
    <x v="4"/>
    <m/>
    <x v="1"/>
    <x v="2"/>
    <x v="21"/>
    <n v="190801"/>
    <n v="190801"/>
    <m/>
    <n v="1"/>
    <n v="190801"/>
    <n v="35000"/>
  </r>
  <r>
    <x v="147"/>
    <x v="4"/>
    <m/>
    <x v="0"/>
    <x v="2"/>
    <x v="15"/>
    <n v="190801"/>
    <n v="190801"/>
    <m/>
    <n v="165"/>
    <n v="190801"/>
    <n v="3300000"/>
  </r>
  <r>
    <x v="147"/>
    <x v="4"/>
    <m/>
    <x v="0"/>
    <x v="2"/>
    <x v="16"/>
    <n v="190801"/>
    <n v="190801"/>
    <m/>
    <n v="225"/>
    <n v="190801"/>
    <n v="7875000"/>
  </r>
  <r>
    <x v="147"/>
    <x v="4"/>
    <m/>
    <x v="0"/>
    <x v="2"/>
    <x v="17"/>
    <n v="190801"/>
    <n v="190801"/>
    <m/>
    <n v="138"/>
    <n v="190801"/>
    <n v="4554000"/>
  </r>
  <r>
    <x v="147"/>
    <x v="4"/>
    <m/>
    <x v="0"/>
    <x v="2"/>
    <x v="19"/>
    <n v="190801"/>
    <n v="190801"/>
    <m/>
    <n v="102"/>
    <n v="190801"/>
    <n v="306000"/>
  </r>
  <r>
    <x v="147"/>
    <x v="4"/>
    <m/>
    <x v="18"/>
    <x v="2"/>
    <x v="22"/>
    <n v="190801"/>
    <n v="190801"/>
    <m/>
    <n v="33"/>
    <n v="190801"/>
    <n v="429000"/>
  </r>
  <r>
    <x v="147"/>
    <x v="4"/>
    <m/>
    <x v="18"/>
    <x v="2"/>
    <x v="23"/>
    <n v="190801"/>
    <n v="190801"/>
    <m/>
    <n v="5"/>
    <n v="190801"/>
    <n v="120000"/>
  </r>
  <r>
    <x v="147"/>
    <x v="4"/>
    <m/>
    <x v="18"/>
    <x v="2"/>
    <x v="24"/>
    <n v="190801"/>
    <n v="190801"/>
    <m/>
    <n v="2"/>
    <n v="190801"/>
    <n v="66000"/>
  </r>
  <r>
    <x v="147"/>
    <x v="4"/>
    <m/>
    <x v="0"/>
    <x v="4"/>
    <x v="15"/>
    <n v="190801"/>
    <n v="190801"/>
    <m/>
    <n v="33"/>
    <n v="190801"/>
    <n v="1039500"/>
  </r>
  <r>
    <x v="147"/>
    <x v="4"/>
    <m/>
    <x v="0"/>
    <x v="4"/>
    <x v="16"/>
    <n v="190801"/>
    <n v="190801"/>
    <m/>
    <n v="10"/>
    <n v="190801"/>
    <n v="440000"/>
  </r>
  <r>
    <x v="147"/>
    <x v="4"/>
    <m/>
    <x v="1"/>
    <x v="4"/>
    <x v="18"/>
    <n v="190801"/>
    <n v="190801"/>
    <m/>
    <n v="2"/>
    <n v="190801"/>
    <n v="63000"/>
  </r>
  <r>
    <x v="148"/>
    <x v="1"/>
    <m/>
    <x v="0"/>
    <x v="1"/>
    <x v="15"/>
    <n v="190801"/>
    <n v="190801"/>
    <m/>
    <n v="4"/>
    <n v="190801"/>
    <n v="80000"/>
  </r>
  <r>
    <x v="148"/>
    <x v="1"/>
    <m/>
    <x v="0"/>
    <x v="1"/>
    <x v="16"/>
    <n v="190801"/>
    <n v="190801"/>
    <m/>
    <n v="24"/>
    <n v="190801"/>
    <n v="840000"/>
  </r>
  <r>
    <x v="148"/>
    <x v="1"/>
    <m/>
    <x v="0"/>
    <x v="7"/>
    <x v="15"/>
    <n v="190801"/>
    <n v="190801"/>
    <m/>
    <n v="60"/>
    <n v="190801"/>
    <n v="1200000"/>
  </r>
  <r>
    <x v="148"/>
    <x v="1"/>
    <m/>
    <x v="0"/>
    <x v="3"/>
    <x v="15"/>
    <n v="190801"/>
    <n v="190801"/>
    <m/>
    <n v="3"/>
    <n v="190801"/>
    <n v="0"/>
  </r>
  <r>
    <x v="148"/>
    <x v="1"/>
    <m/>
    <x v="18"/>
    <x v="3"/>
    <x v="22"/>
    <n v="190801"/>
    <n v="190801"/>
    <m/>
    <n v="1"/>
    <n v="190801"/>
    <n v="0"/>
  </r>
  <r>
    <x v="148"/>
    <x v="1"/>
    <m/>
    <x v="1"/>
    <x v="3"/>
    <x v="18"/>
    <n v="190801"/>
    <n v="190801"/>
    <m/>
    <n v="1"/>
    <n v="190801"/>
    <n v="0"/>
  </r>
  <r>
    <x v="148"/>
    <x v="1"/>
    <m/>
    <x v="17"/>
    <x v="3"/>
    <x v="19"/>
    <n v="190801"/>
    <n v="190801"/>
    <m/>
    <n v="1"/>
    <n v="190801"/>
    <n v="0"/>
  </r>
  <r>
    <x v="148"/>
    <x v="1"/>
    <m/>
    <x v="1"/>
    <x v="2"/>
    <x v="18"/>
    <n v="190801"/>
    <n v="190801"/>
    <m/>
    <n v="28"/>
    <n v="190801"/>
    <n v="560000"/>
  </r>
  <r>
    <x v="148"/>
    <x v="1"/>
    <m/>
    <x v="1"/>
    <x v="2"/>
    <x v="21"/>
    <n v="190801"/>
    <n v="190801"/>
    <m/>
    <n v="4"/>
    <n v="190801"/>
    <n v="140000"/>
  </r>
  <r>
    <x v="148"/>
    <x v="1"/>
    <m/>
    <x v="0"/>
    <x v="2"/>
    <x v="15"/>
    <n v="190801"/>
    <n v="190801"/>
    <m/>
    <n v="116"/>
    <n v="190801"/>
    <n v="2320000"/>
  </r>
  <r>
    <x v="148"/>
    <x v="1"/>
    <m/>
    <x v="0"/>
    <x v="2"/>
    <x v="16"/>
    <n v="190801"/>
    <n v="190801"/>
    <m/>
    <n v="95"/>
    <n v="190801"/>
    <n v="3325000"/>
  </r>
  <r>
    <x v="148"/>
    <x v="1"/>
    <m/>
    <x v="0"/>
    <x v="2"/>
    <x v="17"/>
    <n v="190801"/>
    <n v="190801"/>
    <m/>
    <n v="158"/>
    <n v="190801"/>
    <n v="5214000"/>
  </r>
  <r>
    <x v="148"/>
    <x v="1"/>
    <m/>
    <x v="0"/>
    <x v="2"/>
    <x v="19"/>
    <n v="190801"/>
    <n v="190801"/>
    <m/>
    <n v="78"/>
    <n v="190801"/>
    <n v="234000"/>
  </r>
  <r>
    <x v="148"/>
    <x v="1"/>
    <m/>
    <x v="18"/>
    <x v="2"/>
    <x v="22"/>
    <n v="190801"/>
    <n v="190801"/>
    <m/>
    <n v="27"/>
    <n v="190801"/>
    <n v="351000"/>
  </r>
  <r>
    <x v="148"/>
    <x v="1"/>
    <m/>
    <x v="18"/>
    <x v="2"/>
    <x v="23"/>
    <n v="190801"/>
    <n v="190801"/>
    <m/>
    <n v="3"/>
    <n v="190801"/>
    <n v="72000"/>
  </r>
  <r>
    <x v="148"/>
    <x v="1"/>
    <m/>
    <x v="18"/>
    <x v="2"/>
    <x v="24"/>
    <n v="190801"/>
    <n v="190801"/>
    <m/>
    <n v="3"/>
    <n v="190801"/>
    <n v="99000"/>
  </r>
  <r>
    <x v="148"/>
    <x v="1"/>
    <m/>
    <x v="0"/>
    <x v="4"/>
    <x v="15"/>
    <n v="190801"/>
    <n v="190801"/>
    <m/>
    <n v="3"/>
    <n v="190801"/>
    <n v="94500"/>
  </r>
  <r>
    <x v="148"/>
    <x v="1"/>
    <m/>
    <x v="0"/>
    <x v="4"/>
    <x v="16"/>
    <n v="190801"/>
    <n v="190801"/>
    <m/>
    <n v="5"/>
    <n v="190801"/>
    <n v="220000"/>
  </r>
  <r>
    <x v="149"/>
    <x v="0"/>
    <m/>
    <x v="0"/>
    <x v="1"/>
    <x v="15"/>
    <n v="190801"/>
    <n v="190801"/>
    <m/>
    <n v="3"/>
    <n v="190801"/>
    <n v="60000"/>
  </r>
  <r>
    <x v="149"/>
    <x v="0"/>
    <m/>
    <x v="0"/>
    <x v="1"/>
    <x v="16"/>
    <n v="190801"/>
    <n v="190801"/>
    <m/>
    <n v="11"/>
    <n v="190801"/>
    <n v="385000"/>
  </r>
  <r>
    <x v="149"/>
    <x v="0"/>
    <m/>
    <x v="0"/>
    <x v="7"/>
    <x v="15"/>
    <n v="190801"/>
    <n v="190801"/>
    <m/>
    <n v="40"/>
    <n v="190801"/>
    <n v="800000"/>
  </r>
  <r>
    <x v="149"/>
    <x v="0"/>
    <m/>
    <x v="1"/>
    <x v="2"/>
    <x v="18"/>
    <n v="190801"/>
    <n v="190801"/>
    <m/>
    <n v="12"/>
    <n v="190801"/>
    <n v="240000"/>
  </r>
  <r>
    <x v="149"/>
    <x v="0"/>
    <m/>
    <x v="1"/>
    <x v="2"/>
    <x v="21"/>
    <n v="190801"/>
    <n v="190801"/>
    <m/>
    <n v="4"/>
    <n v="190801"/>
    <n v="140000"/>
  </r>
  <r>
    <x v="149"/>
    <x v="0"/>
    <m/>
    <x v="0"/>
    <x v="2"/>
    <x v="15"/>
    <n v="190801"/>
    <n v="190801"/>
    <m/>
    <n v="116"/>
    <n v="190801"/>
    <n v="2320000"/>
  </r>
  <r>
    <x v="149"/>
    <x v="0"/>
    <m/>
    <x v="0"/>
    <x v="2"/>
    <x v="16"/>
    <n v="190801"/>
    <n v="190801"/>
    <m/>
    <n v="89"/>
    <n v="190801"/>
    <n v="3115000"/>
  </r>
  <r>
    <x v="149"/>
    <x v="0"/>
    <m/>
    <x v="0"/>
    <x v="2"/>
    <x v="17"/>
    <n v="190801"/>
    <n v="190801"/>
    <m/>
    <n v="101"/>
    <n v="190801"/>
    <n v="3333000"/>
  </r>
  <r>
    <x v="149"/>
    <x v="0"/>
    <m/>
    <x v="0"/>
    <x v="2"/>
    <x v="19"/>
    <n v="190801"/>
    <n v="190801"/>
    <m/>
    <n v="72"/>
    <n v="190801"/>
    <n v="216000"/>
  </r>
  <r>
    <x v="149"/>
    <x v="0"/>
    <m/>
    <x v="18"/>
    <x v="2"/>
    <x v="22"/>
    <n v="190801"/>
    <n v="190801"/>
    <m/>
    <n v="20"/>
    <n v="190801"/>
    <n v="260000"/>
  </r>
  <r>
    <x v="149"/>
    <x v="0"/>
    <m/>
    <x v="18"/>
    <x v="2"/>
    <x v="23"/>
    <n v="190801"/>
    <n v="190801"/>
    <m/>
    <n v="2"/>
    <n v="190801"/>
    <n v="48000"/>
  </r>
  <r>
    <x v="149"/>
    <x v="0"/>
    <m/>
    <x v="18"/>
    <x v="2"/>
    <x v="24"/>
    <n v="190801"/>
    <n v="190801"/>
    <m/>
    <n v="1"/>
    <n v="190801"/>
    <n v="33000"/>
  </r>
  <r>
    <x v="149"/>
    <x v="0"/>
    <m/>
    <x v="0"/>
    <x v="4"/>
    <x v="15"/>
    <n v="190801"/>
    <n v="190801"/>
    <m/>
    <n v="7"/>
    <n v="190801"/>
    <n v="220500"/>
  </r>
  <r>
    <x v="149"/>
    <x v="0"/>
    <m/>
    <x v="0"/>
    <x v="4"/>
    <x v="16"/>
    <n v="190801"/>
    <n v="190801"/>
    <m/>
    <n v="4"/>
    <n v="190801"/>
    <n v="176000"/>
  </r>
  <r>
    <x v="150"/>
    <x v="2"/>
    <m/>
    <x v="0"/>
    <x v="1"/>
    <x v="15"/>
    <n v="190801"/>
    <n v="190801"/>
    <m/>
    <n v="2"/>
    <n v="190801"/>
    <n v="40000"/>
  </r>
  <r>
    <x v="150"/>
    <x v="2"/>
    <m/>
    <x v="0"/>
    <x v="1"/>
    <x v="16"/>
    <n v="190801"/>
    <n v="190801"/>
    <m/>
    <n v="9"/>
    <n v="190801"/>
    <n v="315000"/>
  </r>
  <r>
    <x v="150"/>
    <x v="2"/>
    <m/>
    <x v="0"/>
    <x v="7"/>
    <x v="15"/>
    <n v="190801"/>
    <n v="190801"/>
    <m/>
    <n v="31"/>
    <n v="190801"/>
    <n v="620000"/>
  </r>
  <r>
    <x v="150"/>
    <x v="2"/>
    <m/>
    <x v="1"/>
    <x v="2"/>
    <x v="18"/>
    <n v="190801"/>
    <n v="190801"/>
    <m/>
    <n v="18"/>
    <n v="190801"/>
    <n v="360000"/>
  </r>
  <r>
    <x v="150"/>
    <x v="2"/>
    <m/>
    <x v="0"/>
    <x v="2"/>
    <x v="15"/>
    <n v="190801"/>
    <n v="190801"/>
    <m/>
    <n v="100"/>
    <n v="190801"/>
    <n v="2000000"/>
  </r>
  <r>
    <x v="150"/>
    <x v="2"/>
    <m/>
    <x v="0"/>
    <x v="2"/>
    <x v="16"/>
    <n v="190801"/>
    <n v="190801"/>
    <m/>
    <n v="85"/>
    <n v="190801"/>
    <n v="2975000"/>
  </r>
  <r>
    <x v="150"/>
    <x v="2"/>
    <m/>
    <x v="0"/>
    <x v="2"/>
    <x v="17"/>
    <n v="190801"/>
    <n v="190801"/>
    <m/>
    <n v="59"/>
    <n v="190801"/>
    <n v="1947000"/>
  </r>
  <r>
    <x v="150"/>
    <x v="2"/>
    <m/>
    <x v="0"/>
    <x v="2"/>
    <x v="19"/>
    <n v="190801"/>
    <n v="190801"/>
    <m/>
    <n v="75"/>
    <n v="190801"/>
    <n v="225000"/>
  </r>
  <r>
    <x v="150"/>
    <x v="2"/>
    <m/>
    <x v="18"/>
    <x v="2"/>
    <x v="22"/>
    <n v="190801"/>
    <n v="190801"/>
    <m/>
    <n v="19"/>
    <n v="190801"/>
    <n v="247000"/>
  </r>
  <r>
    <x v="150"/>
    <x v="2"/>
    <m/>
    <x v="18"/>
    <x v="2"/>
    <x v="23"/>
    <n v="190801"/>
    <n v="190801"/>
    <m/>
    <n v="5"/>
    <n v="190801"/>
    <n v="120000"/>
  </r>
  <r>
    <x v="150"/>
    <x v="2"/>
    <m/>
    <x v="0"/>
    <x v="4"/>
    <x v="15"/>
    <n v="190801"/>
    <n v="190801"/>
    <m/>
    <n v="12"/>
    <n v="190801"/>
    <n v="378000"/>
  </r>
  <r>
    <x v="150"/>
    <x v="2"/>
    <m/>
    <x v="0"/>
    <x v="4"/>
    <x v="16"/>
    <n v="190801"/>
    <n v="190801"/>
    <m/>
    <n v="7"/>
    <n v="190801"/>
    <n v="308000"/>
  </r>
  <r>
    <x v="151"/>
    <x v="5"/>
    <m/>
    <x v="0"/>
    <x v="7"/>
    <x v="15"/>
    <n v="190801"/>
    <n v="190801"/>
    <m/>
    <n v="31"/>
    <n v="190801"/>
    <n v="620000"/>
  </r>
  <r>
    <x v="151"/>
    <x v="5"/>
    <m/>
    <x v="1"/>
    <x v="2"/>
    <x v="18"/>
    <n v="190801"/>
    <n v="190801"/>
    <m/>
    <n v="11"/>
    <n v="190801"/>
    <n v="220000"/>
  </r>
  <r>
    <x v="151"/>
    <x v="5"/>
    <m/>
    <x v="1"/>
    <x v="2"/>
    <x v="21"/>
    <n v="190801"/>
    <n v="190801"/>
    <m/>
    <n v="3"/>
    <n v="190801"/>
    <n v="105000"/>
  </r>
  <r>
    <x v="151"/>
    <x v="5"/>
    <m/>
    <x v="0"/>
    <x v="2"/>
    <x v="15"/>
    <n v="190801"/>
    <n v="190801"/>
    <m/>
    <n v="71"/>
    <n v="190801"/>
    <n v="1420000"/>
  </r>
  <r>
    <x v="151"/>
    <x v="5"/>
    <m/>
    <x v="0"/>
    <x v="2"/>
    <x v="16"/>
    <n v="190801"/>
    <n v="190801"/>
    <m/>
    <n v="44"/>
    <n v="190801"/>
    <n v="1540000"/>
  </r>
  <r>
    <x v="151"/>
    <x v="5"/>
    <m/>
    <x v="0"/>
    <x v="2"/>
    <x v="17"/>
    <n v="190801"/>
    <n v="190801"/>
    <m/>
    <n v="75"/>
    <n v="190801"/>
    <n v="2475000"/>
  </r>
  <r>
    <x v="151"/>
    <x v="5"/>
    <m/>
    <x v="0"/>
    <x v="2"/>
    <x v="19"/>
    <n v="190801"/>
    <n v="190801"/>
    <m/>
    <n v="45"/>
    <n v="190801"/>
    <n v="135000"/>
  </r>
  <r>
    <x v="151"/>
    <x v="5"/>
    <m/>
    <x v="18"/>
    <x v="2"/>
    <x v="22"/>
    <n v="190801"/>
    <n v="190801"/>
    <m/>
    <n v="24"/>
    <n v="190801"/>
    <n v="312000"/>
  </r>
  <r>
    <x v="151"/>
    <x v="5"/>
    <m/>
    <x v="18"/>
    <x v="2"/>
    <x v="23"/>
    <n v="190801"/>
    <n v="190801"/>
    <m/>
    <n v="2"/>
    <n v="190801"/>
    <n v="48000"/>
  </r>
  <r>
    <x v="151"/>
    <x v="5"/>
    <m/>
    <x v="18"/>
    <x v="2"/>
    <x v="24"/>
    <n v="190801"/>
    <n v="190801"/>
    <m/>
    <n v="2"/>
    <n v="190801"/>
    <n v="66000"/>
  </r>
  <r>
    <x v="152"/>
    <x v="6"/>
    <m/>
    <x v="0"/>
    <x v="7"/>
    <x v="15"/>
    <n v="190801"/>
    <n v="190801"/>
    <m/>
    <n v="33"/>
    <n v="190801"/>
    <n v="660000"/>
  </r>
  <r>
    <x v="152"/>
    <x v="6"/>
    <m/>
    <x v="1"/>
    <x v="2"/>
    <x v="18"/>
    <n v="190801"/>
    <n v="190801"/>
    <m/>
    <n v="6"/>
    <n v="190801"/>
    <n v="120000"/>
  </r>
  <r>
    <x v="152"/>
    <x v="6"/>
    <m/>
    <x v="1"/>
    <x v="2"/>
    <x v="21"/>
    <n v="190801"/>
    <n v="190801"/>
    <m/>
    <n v="1"/>
    <n v="190801"/>
    <n v="35000"/>
  </r>
  <r>
    <x v="152"/>
    <x v="6"/>
    <m/>
    <x v="0"/>
    <x v="2"/>
    <x v="15"/>
    <n v="190801"/>
    <n v="190801"/>
    <m/>
    <n v="93"/>
    <n v="190801"/>
    <n v="1860000"/>
  </r>
  <r>
    <x v="152"/>
    <x v="6"/>
    <m/>
    <x v="0"/>
    <x v="2"/>
    <x v="16"/>
    <n v="190801"/>
    <n v="190801"/>
    <m/>
    <n v="111"/>
    <n v="190801"/>
    <n v="3885000"/>
  </r>
  <r>
    <x v="152"/>
    <x v="6"/>
    <m/>
    <x v="0"/>
    <x v="2"/>
    <x v="17"/>
    <n v="190801"/>
    <n v="190801"/>
    <m/>
    <n v="33"/>
    <n v="190801"/>
    <n v="1089000"/>
  </r>
  <r>
    <x v="152"/>
    <x v="6"/>
    <m/>
    <x v="0"/>
    <x v="2"/>
    <x v="19"/>
    <n v="190801"/>
    <n v="190801"/>
    <m/>
    <n v="61"/>
    <n v="190801"/>
    <n v="183000"/>
  </r>
  <r>
    <x v="152"/>
    <x v="6"/>
    <m/>
    <x v="18"/>
    <x v="2"/>
    <x v="22"/>
    <n v="190801"/>
    <n v="190801"/>
    <m/>
    <n v="25"/>
    <n v="190801"/>
    <n v="325000"/>
  </r>
  <r>
    <x v="152"/>
    <x v="6"/>
    <m/>
    <x v="18"/>
    <x v="2"/>
    <x v="23"/>
    <n v="190801"/>
    <n v="190801"/>
    <m/>
    <n v="5"/>
    <n v="190801"/>
    <n v="120000"/>
  </r>
  <r>
    <x v="152"/>
    <x v="6"/>
    <m/>
    <x v="18"/>
    <x v="2"/>
    <x v="24"/>
    <n v="190801"/>
    <n v="190801"/>
    <m/>
    <n v="1"/>
    <n v="190801"/>
    <n v="33000"/>
  </r>
  <r>
    <x v="152"/>
    <x v="6"/>
    <m/>
    <x v="19"/>
    <x v="6"/>
    <x v="25"/>
    <n v="190801"/>
    <n v="190801"/>
    <m/>
    <n v="1369"/>
    <n v="190801"/>
    <n v="13301204"/>
  </r>
  <r>
    <x v="152"/>
    <x v="6"/>
    <m/>
    <x v="0"/>
    <x v="6"/>
    <x v="15"/>
    <n v="190801"/>
    <n v="190801"/>
    <m/>
    <n v="557"/>
    <n v="190801"/>
    <n v="5050876"/>
  </r>
  <r>
    <x v="152"/>
    <x v="6"/>
    <m/>
    <x v="1"/>
    <x v="6"/>
    <x v="18"/>
    <n v="190801"/>
    <n v="190801"/>
    <m/>
    <n v="6"/>
    <n v="190801"/>
    <n v="55230"/>
  </r>
  <r>
    <x v="152"/>
    <x v="6"/>
    <m/>
    <x v="18"/>
    <x v="6"/>
    <x v="22"/>
    <n v="190801"/>
    <n v="190801"/>
    <m/>
    <n v="11"/>
    <n v="190801"/>
    <n v="74701"/>
  </r>
  <r>
    <x v="153"/>
    <x v="3"/>
    <m/>
    <x v="0"/>
    <x v="1"/>
    <x v="15"/>
    <n v="190801"/>
    <n v="190801"/>
    <m/>
    <n v="11"/>
    <n v="190801"/>
    <n v="220000"/>
  </r>
  <r>
    <x v="153"/>
    <x v="3"/>
    <m/>
    <x v="0"/>
    <x v="1"/>
    <x v="16"/>
    <n v="190801"/>
    <n v="190801"/>
    <m/>
    <n v="43"/>
    <n v="190801"/>
    <n v="1505000"/>
  </r>
  <r>
    <x v="153"/>
    <x v="3"/>
    <m/>
    <x v="0"/>
    <x v="7"/>
    <x v="15"/>
    <n v="190801"/>
    <n v="190801"/>
    <m/>
    <n v="34"/>
    <n v="190801"/>
    <n v="680000"/>
  </r>
  <r>
    <x v="153"/>
    <x v="3"/>
    <m/>
    <x v="1"/>
    <x v="2"/>
    <x v="18"/>
    <n v="190801"/>
    <n v="190801"/>
    <m/>
    <n v="15"/>
    <n v="190801"/>
    <n v="300000"/>
  </r>
  <r>
    <x v="153"/>
    <x v="3"/>
    <m/>
    <x v="0"/>
    <x v="2"/>
    <x v="15"/>
    <n v="190801"/>
    <n v="190801"/>
    <m/>
    <n v="111"/>
    <n v="190801"/>
    <n v="2220000"/>
  </r>
  <r>
    <x v="153"/>
    <x v="3"/>
    <m/>
    <x v="0"/>
    <x v="2"/>
    <x v="16"/>
    <n v="190801"/>
    <n v="190801"/>
    <m/>
    <n v="118"/>
    <n v="190801"/>
    <n v="4130000"/>
  </r>
  <r>
    <x v="153"/>
    <x v="3"/>
    <m/>
    <x v="0"/>
    <x v="2"/>
    <x v="17"/>
    <n v="190801"/>
    <n v="190801"/>
    <m/>
    <n v="1"/>
    <n v="190801"/>
    <n v="33000"/>
  </r>
  <r>
    <x v="153"/>
    <x v="3"/>
    <m/>
    <x v="0"/>
    <x v="2"/>
    <x v="19"/>
    <n v="190801"/>
    <n v="190801"/>
    <m/>
    <n v="61"/>
    <n v="190801"/>
    <n v="183000"/>
  </r>
  <r>
    <x v="153"/>
    <x v="3"/>
    <m/>
    <x v="18"/>
    <x v="2"/>
    <x v="22"/>
    <n v="190801"/>
    <n v="190801"/>
    <m/>
    <n v="21"/>
    <n v="190801"/>
    <n v="273000"/>
  </r>
  <r>
    <x v="153"/>
    <x v="3"/>
    <m/>
    <x v="18"/>
    <x v="2"/>
    <x v="23"/>
    <n v="190801"/>
    <n v="190801"/>
    <m/>
    <n v="1"/>
    <n v="190801"/>
    <n v="24000"/>
  </r>
  <r>
    <x v="153"/>
    <x v="3"/>
    <m/>
    <x v="18"/>
    <x v="2"/>
    <x v="24"/>
    <n v="190801"/>
    <n v="190801"/>
    <m/>
    <n v="1"/>
    <n v="190801"/>
    <n v="33000"/>
  </r>
  <r>
    <x v="153"/>
    <x v="3"/>
    <m/>
    <x v="0"/>
    <x v="4"/>
    <x v="15"/>
    <n v="190801"/>
    <n v="190801"/>
    <m/>
    <n v="37"/>
    <n v="190801"/>
    <n v="1165500"/>
  </r>
  <r>
    <x v="153"/>
    <x v="3"/>
    <m/>
    <x v="0"/>
    <x v="4"/>
    <x v="16"/>
    <n v="190801"/>
    <n v="190801"/>
    <m/>
    <n v="10"/>
    <n v="190801"/>
    <n v="440000"/>
  </r>
  <r>
    <x v="153"/>
    <x v="3"/>
    <m/>
    <x v="1"/>
    <x v="4"/>
    <x v="18"/>
    <n v="190801"/>
    <n v="190801"/>
    <m/>
    <n v="2"/>
    <n v="190801"/>
    <n v="63000"/>
  </r>
  <r>
    <x v="154"/>
    <x v="4"/>
    <m/>
    <x v="0"/>
    <x v="1"/>
    <x v="15"/>
    <n v="190801"/>
    <n v="190801"/>
    <m/>
    <n v="4"/>
    <n v="190801"/>
    <n v="80000"/>
  </r>
  <r>
    <x v="154"/>
    <x v="4"/>
    <m/>
    <x v="0"/>
    <x v="1"/>
    <x v="16"/>
    <n v="190801"/>
    <n v="190801"/>
    <m/>
    <n v="22"/>
    <n v="190801"/>
    <n v="770000"/>
  </r>
  <r>
    <x v="154"/>
    <x v="4"/>
    <m/>
    <x v="0"/>
    <x v="7"/>
    <x v="15"/>
    <n v="190801"/>
    <n v="190801"/>
    <m/>
    <n v="55"/>
    <n v="190801"/>
    <n v="1100000"/>
  </r>
  <r>
    <x v="154"/>
    <x v="4"/>
    <m/>
    <x v="17"/>
    <x v="3"/>
    <x v="19"/>
    <n v="190801"/>
    <n v="190801"/>
    <m/>
    <n v="500"/>
    <n v="190801"/>
    <n v="0"/>
  </r>
  <r>
    <x v="154"/>
    <x v="4"/>
    <m/>
    <x v="0"/>
    <x v="3"/>
    <x v="20"/>
    <n v="190801"/>
    <n v="190801"/>
    <m/>
    <n v="500"/>
    <n v="190801"/>
    <n v="0"/>
  </r>
  <r>
    <x v="154"/>
    <x v="4"/>
    <m/>
    <x v="0"/>
    <x v="3"/>
    <x v="17"/>
    <n v="190801"/>
    <n v="190801"/>
    <m/>
    <n v="2"/>
    <n v="190801"/>
    <n v="0"/>
  </r>
  <r>
    <x v="154"/>
    <x v="4"/>
    <m/>
    <x v="1"/>
    <x v="2"/>
    <x v="18"/>
    <n v="190801"/>
    <n v="190801"/>
    <m/>
    <n v="17"/>
    <n v="190801"/>
    <n v="340000"/>
  </r>
  <r>
    <x v="154"/>
    <x v="4"/>
    <m/>
    <x v="1"/>
    <x v="2"/>
    <x v="21"/>
    <n v="190801"/>
    <n v="190801"/>
    <m/>
    <n v="2"/>
    <n v="190801"/>
    <n v="70000"/>
  </r>
  <r>
    <x v="154"/>
    <x v="4"/>
    <m/>
    <x v="0"/>
    <x v="2"/>
    <x v="15"/>
    <n v="190801"/>
    <n v="190801"/>
    <m/>
    <n v="121"/>
    <n v="190801"/>
    <n v="2420000"/>
  </r>
  <r>
    <x v="154"/>
    <x v="4"/>
    <m/>
    <x v="0"/>
    <x v="2"/>
    <x v="16"/>
    <n v="190801"/>
    <n v="190801"/>
    <m/>
    <n v="155"/>
    <n v="190801"/>
    <n v="5425000"/>
  </r>
  <r>
    <x v="154"/>
    <x v="4"/>
    <m/>
    <x v="0"/>
    <x v="2"/>
    <x v="17"/>
    <n v="190801"/>
    <n v="190801"/>
    <m/>
    <n v="1"/>
    <n v="190801"/>
    <n v="33000"/>
  </r>
  <r>
    <x v="154"/>
    <x v="4"/>
    <m/>
    <x v="0"/>
    <x v="2"/>
    <x v="19"/>
    <n v="190801"/>
    <n v="190801"/>
    <m/>
    <n v="75"/>
    <n v="190801"/>
    <n v="225000"/>
  </r>
  <r>
    <x v="154"/>
    <x v="4"/>
    <m/>
    <x v="18"/>
    <x v="2"/>
    <x v="22"/>
    <n v="190801"/>
    <n v="190801"/>
    <m/>
    <n v="28"/>
    <n v="190801"/>
    <n v="364000"/>
  </r>
  <r>
    <x v="154"/>
    <x v="4"/>
    <m/>
    <x v="18"/>
    <x v="2"/>
    <x v="23"/>
    <n v="190801"/>
    <n v="190801"/>
    <m/>
    <n v="6"/>
    <n v="190801"/>
    <n v="144000"/>
  </r>
  <r>
    <x v="154"/>
    <x v="4"/>
    <m/>
    <x v="0"/>
    <x v="4"/>
    <x v="15"/>
    <n v="190801"/>
    <n v="190801"/>
    <m/>
    <n v="7"/>
    <n v="190801"/>
    <n v="220500"/>
  </r>
  <r>
    <x v="154"/>
    <x v="4"/>
    <m/>
    <x v="0"/>
    <x v="4"/>
    <x v="16"/>
    <n v="190801"/>
    <n v="190801"/>
    <m/>
    <n v="1"/>
    <n v="190801"/>
    <n v="44000"/>
  </r>
  <r>
    <x v="155"/>
    <x v="1"/>
    <m/>
    <x v="0"/>
    <x v="1"/>
    <x v="15"/>
    <n v="190801"/>
    <n v="190801"/>
    <m/>
    <n v="2"/>
    <n v="190801"/>
    <n v="40000"/>
  </r>
  <r>
    <x v="155"/>
    <x v="1"/>
    <m/>
    <x v="0"/>
    <x v="1"/>
    <x v="16"/>
    <n v="190801"/>
    <n v="190801"/>
    <m/>
    <n v="21"/>
    <n v="190801"/>
    <n v="735000"/>
  </r>
  <r>
    <x v="155"/>
    <x v="1"/>
    <m/>
    <x v="0"/>
    <x v="7"/>
    <x v="15"/>
    <n v="190801"/>
    <n v="190801"/>
    <m/>
    <n v="32"/>
    <n v="190801"/>
    <n v="640000"/>
  </r>
  <r>
    <x v="155"/>
    <x v="1"/>
    <m/>
    <x v="1"/>
    <x v="2"/>
    <x v="18"/>
    <n v="190801"/>
    <n v="190801"/>
    <m/>
    <n v="13"/>
    <n v="190801"/>
    <n v="260000"/>
  </r>
  <r>
    <x v="155"/>
    <x v="1"/>
    <m/>
    <x v="1"/>
    <x v="2"/>
    <x v="21"/>
    <n v="190801"/>
    <n v="190801"/>
    <m/>
    <n v="2"/>
    <n v="190801"/>
    <n v="70000"/>
  </r>
  <r>
    <x v="155"/>
    <x v="1"/>
    <m/>
    <x v="0"/>
    <x v="2"/>
    <x v="15"/>
    <n v="190801"/>
    <n v="190801"/>
    <m/>
    <n v="116"/>
    <n v="190801"/>
    <n v="2320000"/>
  </r>
  <r>
    <x v="155"/>
    <x v="1"/>
    <m/>
    <x v="0"/>
    <x v="2"/>
    <x v="16"/>
    <n v="190801"/>
    <n v="190801"/>
    <m/>
    <n v="253"/>
    <n v="190801"/>
    <n v="8855000"/>
  </r>
  <r>
    <x v="155"/>
    <x v="1"/>
    <m/>
    <x v="0"/>
    <x v="2"/>
    <x v="17"/>
    <n v="190801"/>
    <n v="190801"/>
    <m/>
    <n v="2"/>
    <n v="190801"/>
    <n v="66000"/>
  </r>
  <r>
    <x v="155"/>
    <x v="1"/>
    <m/>
    <x v="0"/>
    <x v="2"/>
    <x v="19"/>
    <n v="190801"/>
    <n v="190801"/>
    <m/>
    <n v="72"/>
    <n v="190801"/>
    <n v="216000"/>
  </r>
  <r>
    <x v="155"/>
    <x v="1"/>
    <m/>
    <x v="18"/>
    <x v="2"/>
    <x v="22"/>
    <n v="190801"/>
    <n v="190801"/>
    <m/>
    <n v="21"/>
    <n v="190801"/>
    <n v="273000"/>
  </r>
  <r>
    <x v="155"/>
    <x v="1"/>
    <m/>
    <x v="18"/>
    <x v="2"/>
    <x v="23"/>
    <n v="190801"/>
    <n v="190801"/>
    <m/>
    <n v="16"/>
    <n v="190801"/>
    <n v="384000"/>
  </r>
  <r>
    <x v="155"/>
    <x v="1"/>
    <m/>
    <x v="0"/>
    <x v="4"/>
    <x v="15"/>
    <n v="190801"/>
    <n v="190801"/>
    <m/>
    <n v="19"/>
    <n v="190801"/>
    <n v="598500"/>
  </r>
  <r>
    <x v="155"/>
    <x v="1"/>
    <m/>
    <x v="0"/>
    <x v="4"/>
    <x v="16"/>
    <n v="190801"/>
    <n v="190801"/>
    <m/>
    <n v="3"/>
    <n v="190801"/>
    <n v="132000"/>
  </r>
  <r>
    <x v="156"/>
    <x v="0"/>
    <m/>
    <x v="0"/>
    <x v="1"/>
    <x v="15"/>
    <n v="190801"/>
    <n v="190801"/>
    <m/>
    <n v="1"/>
    <n v="190801"/>
    <n v="20000"/>
  </r>
  <r>
    <x v="156"/>
    <x v="0"/>
    <m/>
    <x v="0"/>
    <x v="1"/>
    <x v="16"/>
    <n v="190801"/>
    <n v="190801"/>
    <m/>
    <n v="18"/>
    <n v="190801"/>
    <n v="630000"/>
  </r>
  <r>
    <x v="156"/>
    <x v="0"/>
    <m/>
    <x v="0"/>
    <x v="7"/>
    <x v="15"/>
    <n v="190801"/>
    <n v="190801"/>
    <m/>
    <n v="36"/>
    <n v="190801"/>
    <n v="720000"/>
  </r>
  <r>
    <x v="156"/>
    <x v="0"/>
    <m/>
    <x v="1"/>
    <x v="2"/>
    <x v="18"/>
    <n v="190801"/>
    <n v="190801"/>
    <m/>
    <n v="15"/>
    <n v="190801"/>
    <n v="300000"/>
  </r>
  <r>
    <x v="156"/>
    <x v="0"/>
    <m/>
    <x v="1"/>
    <x v="2"/>
    <x v="21"/>
    <n v="190801"/>
    <n v="190801"/>
    <m/>
    <n v="3"/>
    <n v="190801"/>
    <n v="105000"/>
  </r>
  <r>
    <x v="156"/>
    <x v="0"/>
    <m/>
    <x v="0"/>
    <x v="2"/>
    <x v="15"/>
    <n v="190801"/>
    <n v="190801"/>
    <m/>
    <n v="125"/>
    <n v="190801"/>
    <n v="2500000"/>
  </r>
  <r>
    <x v="156"/>
    <x v="0"/>
    <m/>
    <x v="0"/>
    <x v="2"/>
    <x v="16"/>
    <n v="190801"/>
    <n v="190801"/>
    <m/>
    <n v="286"/>
    <n v="190801"/>
    <n v="10010000"/>
  </r>
  <r>
    <x v="156"/>
    <x v="0"/>
    <m/>
    <x v="0"/>
    <x v="2"/>
    <x v="17"/>
    <n v="190801"/>
    <n v="190801"/>
    <m/>
    <n v="2"/>
    <n v="190801"/>
    <n v="66000"/>
  </r>
  <r>
    <x v="156"/>
    <x v="0"/>
    <m/>
    <x v="0"/>
    <x v="2"/>
    <x v="19"/>
    <n v="190801"/>
    <n v="190801"/>
    <m/>
    <n v="133"/>
    <n v="190801"/>
    <n v="399000"/>
  </r>
  <r>
    <x v="156"/>
    <x v="0"/>
    <m/>
    <x v="18"/>
    <x v="2"/>
    <x v="22"/>
    <n v="190801"/>
    <n v="190801"/>
    <m/>
    <n v="18"/>
    <n v="190801"/>
    <n v="234000"/>
  </r>
  <r>
    <x v="156"/>
    <x v="0"/>
    <m/>
    <x v="18"/>
    <x v="2"/>
    <x v="23"/>
    <n v="190801"/>
    <n v="190801"/>
    <m/>
    <n v="1"/>
    <n v="190801"/>
    <n v="24000"/>
  </r>
  <r>
    <x v="156"/>
    <x v="0"/>
    <m/>
    <x v="0"/>
    <x v="4"/>
    <x v="15"/>
    <n v="190801"/>
    <n v="190801"/>
    <m/>
    <n v="44"/>
    <n v="190801"/>
    <n v="1386000"/>
  </r>
  <r>
    <x v="156"/>
    <x v="0"/>
    <m/>
    <x v="0"/>
    <x v="4"/>
    <x v="16"/>
    <n v="190801"/>
    <n v="190801"/>
    <m/>
    <n v="14"/>
    <n v="190801"/>
    <n v="616000"/>
  </r>
  <r>
    <x v="156"/>
    <x v="0"/>
    <m/>
    <x v="1"/>
    <x v="4"/>
    <x v="18"/>
    <n v="190801"/>
    <n v="190801"/>
    <m/>
    <n v="2"/>
    <n v="190801"/>
    <n v="63000"/>
  </r>
  <r>
    <x v="157"/>
    <x v="2"/>
    <m/>
    <x v="0"/>
    <x v="1"/>
    <x v="15"/>
    <n v="190801"/>
    <n v="190801"/>
    <m/>
    <n v="3"/>
    <n v="190801"/>
    <n v="60000"/>
  </r>
  <r>
    <x v="157"/>
    <x v="2"/>
    <m/>
    <x v="0"/>
    <x v="1"/>
    <x v="16"/>
    <n v="190801"/>
    <n v="190801"/>
    <m/>
    <n v="17"/>
    <n v="190801"/>
    <n v="595000"/>
  </r>
  <r>
    <x v="157"/>
    <x v="2"/>
    <m/>
    <x v="0"/>
    <x v="7"/>
    <x v="15"/>
    <n v="190801"/>
    <n v="190801"/>
    <m/>
    <n v="25"/>
    <n v="190801"/>
    <n v="500000"/>
  </r>
  <r>
    <x v="157"/>
    <x v="2"/>
    <m/>
    <x v="0"/>
    <x v="3"/>
    <x v="15"/>
    <n v="190801"/>
    <n v="190801"/>
    <m/>
    <n v="1"/>
    <n v="190801"/>
    <n v="0"/>
  </r>
  <r>
    <x v="157"/>
    <x v="2"/>
    <m/>
    <x v="1"/>
    <x v="2"/>
    <x v="18"/>
    <n v="190801"/>
    <n v="190801"/>
    <m/>
    <n v="13"/>
    <n v="190801"/>
    <n v="260000"/>
  </r>
  <r>
    <x v="157"/>
    <x v="2"/>
    <m/>
    <x v="1"/>
    <x v="2"/>
    <x v="21"/>
    <n v="190801"/>
    <n v="190801"/>
    <m/>
    <n v="3"/>
    <n v="190801"/>
    <n v="105000"/>
  </r>
  <r>
    <x v="157"/>
    <x v="2"/>
    <m/>
    <x v="0"/>
    <x v="2"/>
    <x v="15"/>
    <n v="190801"/>
    <n v="190801"/>
    <m/>
    <n v="97"/>
    <n v="190801"/>
    <n v="1940000"/>
  </r>
  <r>
    <x v="157"/>
    <x v="2"/>
    <m/>
    <x v="0"/>
    <x v="2"/>
    <x v="16"/>
    <n v="190801"/>
    <n v="190801"/>
    <m/>
    <n v="100"/>
    <n v="190801"/>
    <n v="3500000"/>
  </r>
  <r>
    <x v="157"/>
    <x v="2"/>
    <m/>
    <x v="0"/>
    <x v="2"/>
    <x v="17"/>
    <n v="190801"/>
    <n v="190801"/>
    <m/>
    <n v="42"/>
    <n v="190801"/>
    <n v="1386000"/>
  </r>
  <r>
    <x v="157"/>
    <x v="2"/>
    <m/>
    <x v="0"/>
    <x v="2"/>
    <x v="19"/>
    <n v="190801"/>
    <n v="190801"/>
    <m/>
    <n v="104"/>
    <n v="190801"/>
    <n v="312000"/>
  </r>
  <r>
    <x v="157"/>
    <x v="2"/>
    <m/>
    <x v="18"/>
    <x v="2"/>
    <x v="22"/>
    <n v="190801"/>
    <n v="190801"/>
    <m/>
    <n v="14"/>
    <n v="190801"/>
    <n v="182000"/>
  </r>
  <r>
    <x v="157"/>
    <x v="2"/>
    <m/>
    <x v="18"/>
    <x v="2"/>
    <x v="23"/>
    <n v="190801"/>
    <n v="190801"/>
    <m/>
    <n v="3"/>
    <n v="190801"/>
    <n v="72000"/>
  </r>
  <r>
    <x v="157"/>
    <x v="2"/>
    <m/>
    <x v="0"/>
    <x v="4"/>
    <x v="15"/>
    <n v="190801"/>
    <n v="190801"/>
    <m/>
    <n v="33"/>
    <n v="190801"/>
    <n v="1039500"/>
  </r>
  <r>
    <x v="157"/>
    <x v="2"/>
    <m/>
    <x v="0"/>
    <x v="4"/>
    <x v="16"/>
    <n v="190801"/>
    <n v="190801"/>
    <m/>
    <n v="25"/>
    <n v="190801"/>
    <n v="1100000"/>
  </r>
  <r>
    <x v="158"/>
    <x v="5"/>
    <m/>
    <x v="0"/>
    <x v="7"/>
    <x v="15"/>
    <n v="190801"/>
    <n v="190801"/>
    <m/>
    <n v="27"/>
    <n v="190801"/>
    <n v="540000"/>
  </r>
  <r>
    <x v="158"/>
    <x v="5"/>
    <m/>
    <x v="1"/>
    <x v="2"/>
    <x v="18"/>
    <n v="190801"/>
    <n v="190801"/>
    <m/>
    <n v="11"/>
    <n v="190801"/>
    <n v="220000"/>
  </r>
  <r>
    <x v="158"/>
    <x v="5"/>
    <m/>
    <x v="1"/>
    <x v="2"/>
    <x v="21"/>
    <n v="190801"/>
    <n v="190801"/>
    <m/>
    <n v="2"/>
    <n v="190801"/>
    <n v="70000"/>
  </r>
  <r>
    <x v="158"/>
    <x v="5"/>
    <m/>
    <x v="0"/>
    <x v="2"/>
    <x v="15"/>
    <n v="190801"/>
    <n v="190801"/>
    <m/>
    <n v="99"/>
    <n v="190801"/>
    <n v="1980000"/>
  </r>
  <r>
    <x v="158"/>
    <x v="5"/>
    <m/>
    <x v="0"/>
    <x v="2"/>
    <x v="16"/>
    <n v="190801"/>
    <n v="190801"/>
    <m/>
    <n v="63"/>
    <n v="190801"/>
    <n v="2205000"/>
  </r>
  <r>
    <x v="158"/>
    <x v="5"/>
    <m/>
    <x v="0"/>
    <x v="2"/>
    <x v="17"/>
    <n v="190801"/>
    <n v="190801"/>
    <m/>
    <n v="93"/>
    <n v="190801"/>
    <n v="3069000"/>
  </r>
  <r>
    <x v="158"/>
    <x v="5"/>
    <m/>
    <x v="0"/>
    <x v="2"/>
    <x v="19"/>
    <n v="190801"/>
    <n v="190801"/>
    <m/>
    <n v="101"/>
    <n v="190801"/>
    <n v="303000"/>
  </r>
  <r>
    <x v="158"/>
    <x v="5"/>
    <m/>
    <x v="18"/>
    <x v="2"/>
    <x v="22"/>
    <n v="190801"/>
    <n v="190801"/>
    <m/>
    <n v="13"/>
    <n v="190801"/>
    <n v="169000"/>
  </r>
  <r>
    <x v="158"/>
    <x v="5"/>
    <m/>
    <x v="18"/>
    <x v="2"/>
    <x v="23"/>
    <n v="190801"/>
    <n v="190801"/>
    <m/>
    <n v="2"/>
    <n v="190801"/>
    <n v="48000"/>
  </r>
  <r>
    <x v="159"/>
    <x v="6"/>
    <m/>
    <x v="0"/>
    <x v="7"/>
    <x v="15"/>
    <n v="190801"/>
    <n v="190801"/>
    <m/>
    <n v="32"/>
    <n v="190801"/>
    <n v="640000"/>
  </r>
  <r>
    <x v="159"/>
    <x v="6"/>
    <m/>
    <x v="1"/>
    <x v="2"/>
    <x v="18"/>
    <n v="190801"/>
    <n v="190801"/>
    <m/>
    <n v="13"/>
    <n v="190801"/>
    <n v="260000"/>
  </r>
  <r>
    <x v="159"/>
    <x v="6"/>
    <m/>
    <x v="1"/>
    <x v="2"/>
    <x v="21"/>
    <n v="190801"/>
    <n v="190801"/>
    <m/>
    <n v="1"/>
    <n v="190801"/>
    <n v="35000"/>
  </r>
  <r>
    <x v="159"/>
    <x v="6"/>
    <m/>
    <x v="0"/>
    <x v="2"/>
    <x v="15"/>
    <n v="190801"/>
    <n v="190801"/>
    <m/>
    <n v="98"/>
    <n v="190801"/>
    <n v="1960000"/>
  </r>
  <r>
    <x v="159"/>
    <x v="6"/>
    <m/>
    <x v="0"/>
    <x v="2"/>
    <x v="16"/>
    <n v="190801"/>
    <n v="190801"/>
    <m/>
    <n v="68"/>
    <n v="190801"/>
    <n v="2380000"/>
  </r>
  <r>
    <x v="159"/>
    <x v="6"/>
    <m/>
    <x v="0"/>
    <x v="2"/>
    <x v="17"/>
    <n v="190801"/>
    <n v="190801"/>
    <m/>
    <n v="112"/>
    <n v="190801"/>
    <n v="3696000"/>
  </r>
  <r>
    <x v="159"/>
    <x v="6"/>
    <m/>
    <x v="0"/>
    <x v="2"/>
    <x v="19"/>
    <n v="190801"/>
    <n v="190801"/>
    <m/>
    <n v="113"/>
    <n v="190801"/>
    <n v="339000"/>
  </r>
  <r>
    <x v="159"/>
    <x v="6"/>
    <m/>
    <x v="18"/>
    <x v="2"/>
    <x v="22"/>
    <n v="190801"/>
    <n v="190801"/>
    <m/>
    <n v="19"/>
    <n v="190801"/>
    <n v="247000"/>
  </r>
  <r>
    <x v="159"/>
    <x v="6"/>
    <m/>
    <x v="18"/>
    <x v="2"/>
    <x v="23"/>
    <n v="190801"/>
    <n v="190801"/>
    <m/>
    <n v="2"/>
    <n v="190801"/>
    <n v="48000"/>
  </r>
  <r>
    <x v="159"/>
    <x v="6"/>
    <m/>
    <x v="18"/>
    <x v="2"/>
    <x v="24"/>
    <n v="190801"/>
    <n v="190801"/>
    <m/>
    <n v="1"/>
    <n v="190801"/>
    <n v="33000"/>
  </r>
  <r>
    <x v="159"/>
    <x v="6"/>
    <m/>
    <x v="19"/>
    <x v="6"/>
    <x v="25"/>
    <n v="190801"/>
    <n v="190801"/>
    <m/>
    <n v="1325"/>
    <n v="190801"/>
    <n v="12873700"/>
  </r>
  <r>
    <x v="159"/>
    <x v="6"/>
    <m/>
    <x v="0"/>
    <x v="6"/>
    <x v="15"/>
    <n v="190801"/>
    <n v="190801"/>
    <m/>
    <n v="632"/>
    <n v="190801"/>
    <n v="5730976"/>
  </r>
  <r>
    <x v="159"/>
    <x v="6"/>
    <m/>
    <x v="1"/>
    <x v="6"/>
    <x v="18"/>
    <n v="190801"/>
    <n v="190801"/>
    <m/>
    <n v="3"/>
    <n v="190801"/>
    <n v="27615"/>
  </r>
  <r>
    <x v="159"/>
    <x v="6"/>
    <m/>
    <x v="18"/>
    <x v="6"/>
    <x v="22"/>
    <n v="190801"/>
    <n v="190801"/>
    <m/>
    <n v="9"/>
    <n v="190801"/>
    <n v="61119"/>
  </r>
  <r>
    <x v="160"/>
    <x v="3"/>
    <m/>
    <x v="0"/>
    <x v="1"/>
    <x v="15"/>
    <n v="190801"/>
    <n v="190801"/>
    <m/>
    <n v="4"/>
    <n v="190801"/>
    <n v="80000"/>
  </r>
  <r>
    <x v="160"/>
    <x v="3"/>
    <m/>
    <x v="0"/>
    <x v="1"/>
    <x v="16"/>
    <n v="190801"/>
    <n v="190801"/>
    <m/>
    <n v="34"/>
    <n v="190801"/>
    <n v="1190000"/>
  </r>
  <r>
    <x v="160"/>
    <x v="3"/>
    <m/>
    <x v="0"/>
    <x v="7"/>
    <x v="15"/>
    <n v="190801"/>
    <n v="190801"/>
    <m/>
    <n v="22"/>
    <n v="190801"/>
    <n v="440000"/>
  </r>
  <r>
    <x v="160"/>
    <x v="3"/>
    <m/>
    <x v="1"/>
    <x v="2"/>
    <x v="18"/>
    <n v="190801"/>
    <n v="190801"/>
    <m/>
    <n v="13"/>
    <n v="190801"/>
    <n v="260000"/>
  </r>
  <r>
    <x v="160"/>
    <x v="3"/>
    <m/>
    <x v="1"/>
    <x v="2"/>
    <x v="21"/>
    <n v="190801"/>
    <n v="190801"/>
    <m/>
    <n v="3"/>
    <n v="190801"/>
    <n v="105000"/>
  </r>
  <r>
    <x v="160"/>
    <x v="3"/>
    <m/>
    <x v="0"/>
    <x v="2"/>
    <x v="15"/>
    <n v="190801"/>
    <n v="190801"/>
    <m/>
    <n v="87"/>
    <n v="190801"/>
    <n v="1740000"/>
  </r>
  <r>
    <x v="160"/>
    <x v="3"/>
    <m/>
    <x v="0"/>
    <x v="2"/>
    <x v="16"/>
    <n v="190801"/>
    <n v="190801"/>
    <m/>
    <n v="78"/>
    <n v="190801"/>
    <n v="2730000"/>
  </r>
  <r>
    <x v="160"/>
    <x v="3"/>
    <m/>
    <x v="0"/>
    <x v="2"/>
    <x v="17"/>
    <n v="190801"/>
    <n v="190801"/>
    <m/>
    <n v="137"/>
    <n v="190801"/>
    <n v="4521000"/>
  </r>
  <r>
    <x v="160"/>
    <x v="3"/>
    <m/>
    <x v="0"/>
    <x v="2"/>
    <x v="19"/>
    <n v="190801"/>
    <n v="190801"/>
    <m/>
    <n v="105"/>
    <n v="190801"/>
    <n v="315000"/>
  </r>
  <r>
    <x v="160"/>
    <x v="3"/>
    <m/>
    <x v="18"/>
    <x v="2"/>
    <x v="22"/>
    <n v="190801"/>
    <n v="190801"/>
    <m/>
    <n v="17"/>
    <n v="190801"/>
    <n v="221000"/>
  </r>
  <r>
    <x v="160"/>
    <x v="3"/>
    <m/>
    <x v="18"/>
    <x v="2"/>
    <x v="23"/>
    <n v="190801"/>
    <n v="190801"/>
    <m/>
    <n v="3"/>
    <n v="190801"/>
    <n v="72000"/>
  </r>
  <r>
    <x v="160"/>
    <x v="3"/>
    <m/>
    <x v="18"/>
    <x v="2"/>
    <x v="24"/>
    <n v="190801"/>
    <n v="190801"/>
    <m/>
    <n v="1"/>
    <n v="190801"/>
    <n v="33000"/>
  </r>
  <r>
    <x v="160"/>
    <x v="3"/>
    <m/>
    <x v="0"/>
    <x v="4"/>
    <x v="15"/>
    <n v="190801"/>
    <n v="190801"/>
    <m/>
    <n v="85"/>
    <n v="190801"/>
    <n v="2677500"/>
  </r>
  <r>
    <x v="160"/>
    <x v="3"/>
    <m/>
    <x v="0"/>
    <x v="4"/>
    <x v="16"/>
    <n v="190801"/>
    <n v="190801"/>
    <m/>
    <n v="42"/>
    <n v="190801"/>
    <n v="1848000"/>
  </r>
  <r>
    <x v="160"/>
    <x v="3"/>
    <m/>
    <x v="1"/>
    <x v="4"/>
    <x v="18"/>
    <n v="190801"/>
    <n v="190801"/>
    <m/>
    <n v="3"/>
    <n v="190801"/>
    <n v="94500"/>
  </r>
  <r>
    <x v="161"/>
    <x v="4"/>
    <m/>
    <x v="0"/>
    <x v="1"/>
    <x v="15"/>
    <n v="190801"/>
    <n v="190801"/>
    <m/>
    <n v="4"/>
    <n v="190801"/>
    <n v="80000"/>
  </r>
  <r>
    <x v="161"/>
    <x v="4"/>
    <m/>
    <x v="0"/>
    <x v="1"/>
    <x v="16"/>
    <n v="190801"/>
    <n v="190801"/>
    <m/>
    <n v="12"/>
    <n v="190801"/>
    <n v="420000"/>
  </r>
  <r>
    <x v="161"/>
    <x v="4"/>
    <m/>
    <x v="0"/>
    <x v="7"/>
    <x v="15"/>
    <n v="190801"/>
    <n v="190801"/>
    <m/>
    <n v="27"/>
    <n v="190801"/>
    <n v="540000"/>
  </r>
  <r>
    <x v="161"/>
    <x v="4"/>
    <m/>
    <x v="1"/>
    <x v="2"/>
    <x v="18"/>
    <n v="190801"/>
    <n v="190801"/>
    <m/>
    <n v="13"/>
    <n v="190801"/>
    <n v="260000"/>
  </r>
  <r>
    <x v="161"/>
    <x v="4"/>
    <m/>
    <x v="1"/>
    <x v="2"/>
    <x v="21"/>
    <n v="190801"/>
    <n v="190801"/>
    <m/>
    <n v="2"/>
    <n v="190801"/>
    <n v="70000"/>
  </r>
  <r>
    <x v="161"/>
    <x v="4"/>
    <m/>
    <x v="4"/>
    <x v="2"/>
    <x v="26"/>
    <n v="190801"/>
    <n v="190801"/>
    <m/>
    <n v="2"/>
    <n v="190801"/>
    <n v="8000"/>
  </r>
  <r>
    <x v="161"/>
    <x v="4"/>
    <m/>
    <x v="4"/>
    <x v="2"/>
    <x v="27"/>
    <n v="190801"/>
    <n v="190801"/>
    <m/>
    <n v="6"/>
    <n v="190801"/>
    <n v="120000"/>
  </r>
  <r>
    <x v="161"/>
    <x v="4"/>
    <m/>
    <x v="0"/>
    <x v="2"/>
    <x v="15"/>
    <n v="190801"/>
    <n v="190801"/>
    <m/>
    <n v="93"/>
    <n v="190801"/>
    <n v="1860000"/>
  </r>
  <r>
    <x v="161"/>
    <x v="4"/>
    <m/>
    <x v="0"/>
    <x v="2"/>
    <x v="16"/>
    <n v="190801"/>
    <n v="190801"/>
    <m/>
    <n v="58"/>
    <n v="190801"/>
    <n v="2030000"/>
  </r>
  <r>
    <x v="161"/>
    <x v="4"/>
    <m/>
    <x v="0"/>
    <x v="2"/>
    <x v="17"/>
    <n v="190801"/>
    <n v="190801"/>
    <m/>
    <n v="106"/>
    <n v="190801"/>
    <n v="3498000"/>
  </r>
  <r>
    <x v="161"/>
    <x v="4"/>
    <m/>
    <x v="0"/>
    <x v="2"/>
    <x v="19"/>
    <n v="190801"/>
    <n v="190801"/>
    <m/>
    <n v="113"/>
    <n v="190801"/>
    <n v="339000"/>
  </r>
  <r>
    <x v="161"/>
    <x v="4"/>
    <m/>
    <x v="18"/>
    <x v="2"/>
    <x v="22"/>
    <n v="190801"/>
    <n v="190801"/>
    <m/>
    <n v="17"/>
    <n v="190801"/>
    <n v="221000"/>
  </r>
  <r>
    <x v="161"/>
    <x v="4"/>
    <m/>
    <x v="18"/>
    <x v="2"/>
    <x v="23"/>
    <n v="190801"/>
    <n v="190801"/>
    <m/>
    <n v="1"/>
    <n v="190801"/>
    <n v="24000"/>
  </r>
  <r>
    <x v="161"/>
    <x v="4"/>
    <m/>
    <x v="18"/>
    <x v="2"/>
    <x v="24"/>
    <n v="190801"/>
    <n v="190801"/>
    <m/>
    <n v="1"/>
    <n v="190801"/>
    <n v="33000"/>
  </r>
  <r>
    <x v="161"/>
    <x v="4"/>
    <m/>
    <x v="0"/>
    <x v="4"/>
    <x v="15"/>
    <n v="190801"/>
    <n v="190801"/>
    <m/>
    <n v="12"/>
    <n v="190801"/>
    <n v="378000"/>
  </r>
  <r>
    <x v="161"/>
    <x v="4"/>
    <m/>
    <x v="0"/>
    <x v="4"/>
    <x v="16"/>
    <n v="190801"/>
    <n v="190801"/>
    <m/>
    <n v="12"/>
    <n v="190801"/>
    <n v="528000"/>
  </r>
  <r>
    <x v="161"/>
    <x v="4"/>
    <m/>
    <x v="1"/>
    <x v="4"/>
    <x v="18"/>
    <n v="190801"/>
    <n v="190801"/>
    <m/>
    <n v="1"/>
    <n v="190801"/>
    <n v="31500"/>
  </r>
  <r>
    <x v="162"/>
    <x v="1"/>
    <m/>
    <x v="0"/>
    <x v="1"/>
    <x v="15"/>
    <n v="190801"/>
    <n v="190801"/>
    <m/>
    <n v="5"/>
    <n v="190801"/>
    <n v="100000"/>
  </r>
  <r>
    <x v="162"/>
    <x v="1"/>
    <m/>
    <x v="0"/>
    <x v="1"/>
    <x v="16"/>
    <n v="190801"/>
    <n v="190801"/>
    <m/>
    <n v="21"/>
    <n v="190801"/>
    <n v="735000"/>
  </r>
  <r>
    <x v="162"/>
    <x v="1"/>
    <m/>
    <x v="0"/>
    <x v="7"/>
    <x v="15"/>
    <n v="190801"/>
    <n v="190801"/>
    <m/>
    <n v="20"/>
    <n v="190801"/>
    <n v="400000"/>
  </r>
  <r>
    <x v="162"/>
    <x v="1"/>
    <m/>
    <x v="1"/>
    <x v="2"/>
    <x v="18"/>
    <n v="190801"/>
    <n v="190801"/>
    <m/>
    <n v="7"/>
    <n v="190801"/>
    <n v="140000"/>
  </r>
  <r>
    <x v="162"/>
    <x v="1"/>
    <m/>
    <x v="1"/>
    <x v="2"/>
    <x v="21"/>
    <n v="190801"/>
    <n v="190801"/>
    <m/>
    <n v="2"/>
    <n v="190801"/>
    <n v="70000"/>
  </r>
  <r>
    <x v="162"/>
    <x v="1"/>
    <m/>
    <x v="4"/>
    <x v="2"/>
    <x v="26"/>
    <n v="190801"/>
    <n v="190801"/>
    <m/>
    <n v="9"/>
    <n v="190801"/>
    <n v="36000"/>
  </r>
  <r>
    <x v="162"/>
    <x v="1"/>
    <m/>
    <x v="4"/>
    <x v="2"/>
    <x v="27"/>
    <n v="190801"/>
    <n v="190801"/>
    <m/>
    <n v="10"/>
    <n v="190801"/>
    <n v="200000"/>
  </r>
  <r>
    <x v="162"/>
    <x v="1"/>
    <m/>
    <x v="0"/>
    <x v="2"/>
    <x v="15"/>
    <n v="190801"/>
    <n v="190801"/>
    <m/>
    <n v="82"/>
    <n v="190801"/>
    <n v="1640000"/>
  </r>
  <r>
    <x v="162"/>
    <x v="1"/>
    <m/>
    <x v="0"/>
    <x v="2"/>
    <x v="16"/>
    <n v="190801"/>
    <n v="190801"/>
    <m/>
    <n v="271"/>
    <n v="190801"/>
    <n v="9485000"/>
  </r>
  <r>
    <x v="162"/>
    <x v="1"/>
    <m/>
    <x v="0"/>
    <x v="2"/>
    <x v="17"/>
    <n v="190801"/>
    <n v="190801"/>
    <m/>
    <n v="216"/>
    <n v="190801"/>
    <n v="7128000"/>
  </r>
  <r>
    <x v="162"/>
    <x v="1"/>
    <m/>
    <x v="0"/>
    <x v="2"/>
    <x v="19"/>
    <n v="190801"/>
    <n v="190801"/>
    <m/>
    <n v="97"/>
    <n v="190801"/>
    <n v="291000"/>
  </r>
  <r>
    <x v="162"/>
    <x v="1"/>
    <m/>
    <x v="18"/>
    <x v="2"/>
    <x v="22"/>
    <n v="190801"/>
    <n v="190801"/>
    <m/>
    <n v="9"/>
    <n v="190801"/>
    <n v="117000"/>
  </r>
  <r>
    <x v="162"/>
    <x v="1"/>
    <m/>
    <x v="0"/>
    <x v="4"/>
    <x v="15"/>
    <n v="190801"/>
    <n v="190801"/>
    <m/>
    <n v="19"/>
    <n v="190801"/>
    <n v="598500"/>
  </r>
  <r>
    <x v="162"/>
    <x v="1"/>
    <m/>
    <x v="0"/>
    <x v="4"/>
    <x v="16"/>
    <n v="190801"/>
    <n v="190801"/>
    <m/>
    <n v="10"/>
    <n v="190801"/>
    <n v="440000"/>
  </r>
  <r>
    <x v="162"/>
    <x v="1"/>
    <m/>
    <x v="18"/>
    <x v="3"/>
    <x v="22"/>
    <n v="190801"/>
    <n v="190801"/>
    <m/>
    <n v="30"/>
    <n v="190801"/>
    <n v="0"/>
  </r>
  <r>
    <x v="163"/>
    <x v="0"/>
    <m/>
    <x v="0"/>
    <x v="1"/>
    <x v="15"/>
    <n v="190801"/>
    <n v="190801"/>
    <m/>
    <n v="2"/>
    <n v="190801"/>
    <n v="40000"/>
  </r>
  <r>
    <x v="163"/>
    <x v="0"/>
    <m/>
    <x v="0"/>
    <x v="1"/>
    <x v="16"/>
    <n v="190801"/>
    <n v="190801"/>
    <m/>
    <n v="4"/>
    <n v="190801"/>
    <n v="140000"/>
  </r>
  <r>
    <x v="163"/>
    <x v="0"/>
    <m/>
    <x v="0"/>
    <x v="7"/>
    <x v="15"/>
    <n v="190801"/>
    <n v="190801"/>
    <m/>
    <n v="15"/>
    <n v="190801"/>
    <n v="300000"/>
  </r>
  <r>
    <x v="163"/>
    <x v="0"/>
    <m/>
    <x v="1"/>
    <x v="2"/>
    <x v="18"/>
    <n v="190801"/>
    <n v="190801"/>
    <m/>
    <n v="12"/>
    <n v="190801"/>
    <n v="240000"/>
  </r>
  <r>
    <x v="163"/>
    <x v="0"/>
    <m/>
    <x v="1"/>
    <x v="2"/>
    <x v="21"/>
    <n v="190801"/>
    <n v="190801"/>
    <m/>
    <n v="1"/>
    <n v="190801"/>
    <n v="35000"/>
  </r>
  <r>
    <x v="163"/>
    <x v="0"/>
    <m/>
    <x v="0"/>
    <x v="2"/>
    <x v="15"/>
    <n v="190801"/>
    <n v="190801"/>
    <m/>
    <n v="89"/>
    <n v="190801"/>
    <n v="1780000"/>
  </r>
  <r>
    <x v="163"/>
    <x v="0"/>
    <m/>
    <x v="0"/>
    <x v="2"/>
    <x v="16"/>
    <n v="190801"/>
    <n v="190801"/>
    <m/>
    <n v="60"/>
    <n v="190801"/>
    <n v="2100000"/>
  </r>
  <r>
    <x v="163"/>
    <x v="0"/>
    <m/>
    <x v="0"/>
    <x v="2"/>
    <x v="17"/>
    <n v="190801"/>
    <n v="190801"/>
    <m/>
    <n v="80"/>
    <n v="190801"/>
    <n v="2640000"/>
  </r>
  <r>
    <x v="163"/>
    <x v="0"/>
    <m/>
    <x v="0"/>
    <x v="2"/>
    <x v="19"/>
    <n v="190801"/>
    <n v="190801"/>
    <m/>
    <n v="89"/>
    <n v="190801"/>
    <n v="267000"/>
  </r>
  <r>
    <x v="163"/>
    <x v="0"/>
    <m/>
    <x v="18"/>
    <x v="2"/>
    <x v="22"/>
    <n v="190801"/>
    <n v="190801"/>
    <m/>
    <n v="15"/>
    <n v="190801"/>
    <n v="195000"/>
  </r>
  <r>
    <x v="163"/>
    <x v="0"/>
    <m/>
    <x v="0"/>
    <x v="4"/>
    <x v="15"/>
    <n v="190801"/>
    <n v="190801"/>
    <m/>
    <n v="28"/>
    <n v="190801"/>
    <n v="882000"/>
  </r>
  <r>
    <x v="163"/>
    <x v="0"/>
    <m/>
    <x v="0"/>
    <x v="4"/>
    <x v="16"/>
    <n v="190801"/>
    <n v="190801"/>
    <m/>
    <n v="13"/>
    <n v="190801"/>
    <n v="572000"/>
  </r>
  <r>
    <x v="163"/>
    <x v="0"/>
    <m/>
    <x v="18"/>
    <x v="4"/>
    <x v="22"/>
    <n v="190801"/>
    <n v="190801"/>
    <m/>
    <n v="2"/>
    <n v="190801"/>
    <n v="50000"/>
  </r>
  <r>
    <x v="163"/>
    <x v="0"/>
    <m/>
    <x v="1"/>
    <x v="4"/>
    <x v="18"/>
    <n v="190801"/>
    <n v="190801"/>
    <m/>
    <n v="1"/>
    <n v="190801"/>
    <n v="31500"/>
  </r>
  <r>
    <x v="163"/>
    <x v="0"/>
    <m/>
    <x v="4"/>
    <x v="2"/>
    <x v="26"/>
    <n v="190801"/>
    <n v="190801"/>
    <m/>
    <n v="2"/>
    <n v="190801"/>
    <n v="8000"/>
  </r>
  <r>
    <x v="163"/>
    <x v="0"/>
    <m/>
    <x v="4"/>
    <x v="2"/>
    <x v="27"/>
    <n v="190801"/>
    <n v="190801"/>
    <m/>
    <n v="8"/>
    <n v="190801"/>
    <n v="160000"/>
  </r>
  <r>
    <x v="164"/>
    <x v="2"/>
    <m/>
    <x v="0"/>
    <x v="1"/>
    <x v="15"/>
    <n v="190801"/>
    <n v="190801"/>
    <m/>
    <n v="2"/>
    <n v="190801"/>
    <n v="40000"/>
  </r>
  <r>
    <x v="164"/>
    <x v="2"/>
    <m/>
    <x v="0"/>
    <x v="1"/>
    <x v="16"/>
    <n v="190801"/>
    <n v="190801"/>
    <m/>
    <n v="27"/>
    <n v="190801"/>
    <n v="945000"/>
  </r>
  <r>
    <x v="164"/>
    <x v="2"/>
    <m/>
    <x v="0"/>
    <x v="7"/>
    <x v="15"/>
    <n v="190801"/>
    <n v="190801"/>
    <m/>
    <n v="8"/>
    <n v="190801"/>
    <n v="160000"/>
  </r>
  <r>
    <x v="164"/>
    <x v="2"/>
    <m/>
    <x v="1"/>
    <x v="2"/>
    <x v="18"/>
    <n v="190801"/>
    <n v="190801"/>
    <m/>
    <n v="10"/>
    <n v="190801"/>
    <n v="200000"/>
  </r>
  <r>
    <x v="164"/>
    <x v="2"/>
    <m/>
    <x v="1"/>
    <x v="2"/>
    <x v="21"/>
    <n v="190801"/>
    <n v="190801"/>
    <m/>
    <n v="1"/>
    <n v="190801"/>
    <n v="35000"/>
  </r>
  <r>
    <x v="164"/>
    <x v="2"/>
    <m/>
    <x v="0"/>
    <x v="2"/>
    <x v="15"/>
    <n v="190801"/>
    <n v="190801"/>
    <m/>
    <n v="34"/>
    <n v="190801"/>
    <n v="680000"/>
  </r>
  <r>
    <x v="164"/>
    <x v="2"/>
    <m/>
    <x v="0"/>
    <x v="2"/>
    <x v="16"/>
    <n v="190801"/>
    <n v="190801"/>
    <m/>
    <n v="27"/>
    <n v="190801"/>
    <n v="945000"/>
  </r>
  <r>
    <x v="164"/>
    <x v="2"/>
    <m/>
    <x v="0"/>
    <x v="2"/>
    <x v="17"/>
    <n v="190801"/>
    <n v="190801"/>
    <m/>
    <n v="64"/>
    <n v="190801"/>
    <n v="2112000"/>
  </r>
  <r>
    <x v="164"/>
    <x v="2"/>
    <m/>
    <x v="0"/>
    <x v="2"/>
    <x v="19"/>
    <n v="190801"/>
    <n v="190801"/>
    <m/>
    <n v="56"/>
    <n v="190801"/>
    <n v="168000"/>
  </r>
  <r>
    <x v="164"/>
    <x v="2"/>
    <m/>
    <x v="4"/>
    <x v="2"/>
    <x v="26"/>
    <n v="190801"/>
    <n v="190801"/>
    <m/>
    <n v="1"/>
    <n v="190801"/>
    <n v="4000"/>
  </r>
  <r>
    <x v="164"/>
    <x v="2"/>
    <m/>
    <x v="4"/>
    <x v="2"/>
    <x v="27"/>
    <n v="190801"/>
    <n v="190801"/>
    <m/>
    <n v="6"/>
    <n v="190801"/>
    <n v="120000"/>
  </r>
  <r>
    <x v="164"/>
    <x v="2"/>
    <m/>
    <x v="0"/>
    <x v="4"/>
    <x v="15"/>
    <n v="190801"/>
    <n v="190801"/>
    <m/>
    <n v="9"/>
    <n v="190801"/>
    <n v="283500"/>
  </r>
  <r>
    <x v="164"/>
    <x v="2"/>
    <m/>
    <x v="0"/>
    <x v="4"/>
    <x v="16"/>
    <n v="190801"/>
    <n v="190801"/>
    <m/>
    <n v="9"/>
    <n v="190801"/>
    <n v="396000"/>
  </r>
  <r>
    <x v="164"/>
    <x v="2"/>
    <m/>
    <x v="18"/>
    <x v="2"/>
    <x v="22"/>
    <n v="190801"/>
    <n v="190801"/>
    <m/>
    <n v="5"/>
    <n v="190801"/>
    <n v="65000"/>
  </r>
  <r>
    <x v="165"/>
    <x v="5"/>
    <m/>
    <x v="0"/>
    <x v="7"/>
    <x v="15"/>
    <n v="190801"/>
    <n v="190801"/>
    <m/>
    <n v="3"/>
    <n v="190801"/>
    <n v="60000"/>
  </r>
  <r>
    <x v="165"/>
    <x v="5"/>
    <m/>
    <x v="1"/>
    <x v="2"/>
    <x v="18"/>
    <n v="190801"/>
    <n v="190801"/>
    <m/>
    <n v="8"/>
    <n v="190801"/>
    <n v="160000"/>
  </r>
  <r>
    <x v="165"/>
    <x v="5"/>
    <m/>
    <x v="4"/>
    <x v="2"/>
    <x v="26"/>
    <n v="190801"/>
    <n v="190801"/>
    <m/>
    <n v="6"/>
    <n v="190801"/>
    <n v="24000"/>
  </r>
  <r>
    <x v="165"/>
    <x v="5"/>
    <m/>
    <x v="4"/>
    <x v="2"/>
    <x v="27"/>
    <n v="190801"/>
    <n v="190801"/>
    <m/>
    <n v="6"/>
    <n v="190801"/>
    <n v="120000"/>
  </r>
  <r>
    <x v="165"/>
    <x v="5"/>
    <m/>
    <x v="0"/>
    <x v="2"/>
    <x v="15"/>
    <n v="190801"/>
    <n v="190801"/>
    <m/>
    <n v="41"/>
    <n v="190801"/>
    <n v="820000"/>
  </r>
  <r>
    <x v="165"/>
    <x v="5"/>
    <m/>
    <x v="0"/>
    <x v="2"/>
    <x v="16"/>
    <n v="190801"/>
    <n v="190801"/>
    <m/>
    <n v="34"/>
    <n v="190801"/>
    <n v="1190000"/>
  </r>
  <r>
    <x v="165"/>
    <x v="5"/>
    <m/>
    <x v="0"/>
    <x v="2"/>
    <x v="17"/>
    <n v="190801"/>
    <n v="190801"/>
    <m/>
    <n v="60"/>
    <n v="190801"/>
    <n v="1980000"/>
  </r>
  <r>
    <x v="165"/>
    <x v="5"/>
    <m/>
    <x v="18"/>
    <x v="2"/>
    <x v="22"/>
    <n v="190801"/>
    <n v="190801"/>
    <m/>
    <n v="11"/>
    <n v="190801"/>
    <n v="143000"/>
  </r>
  <r>
    <x v="165"/>
    <x v="5"/>
    <m/>
    <x v="18"/>
    <x v="2"/>
    <x v="23"/>
    <n v="190801"/>
    <n v="190801"/>
    <m/>
    <n v="2"/>
    <n v="190801"/>
    <n v="48000"/>
  </r>
  <r>
    <x v="165"/>
    <x v="5"/>
    <m/>
    <x v="0"/>
    <x v="2"/>
    <x v="19"/>
    <n v="190801"/>
    <n v="190801"/>
    <m/>
    <n v="53"/>
    <n v="190801"/>
    <n v="159000"/>
  </r>
  <r>
    <x v="166"/>
    <x v="6"/>
    <m/>
    <x v="0"/>
    <x v="1"/>
    <x v="16"/>
    <n v="190801"/>
    <n v="190801"/>
    <m/>
    <n v="7"/>
    <n v="190801"/>
    <n v="245000"/>
  </r>
  <r>
    <x v="166"/>
    <x v="6"/>
    <m/>
    <x v="0"/>
    <x v="7"/>
    <x v="15"/>
    <n v="190801"/>
    <n v="190801"/>
    <m/>
    <n v="3"/>
    <n v="190801"/>
    <n v="60000"/>
  </r>
  <r>
    <x v="166"/>
    <x v="6"/>
    <m/>
    <x v="1"/>
    <x v="2"/>
    <x v="18"/>
    <n v="190801"/>
    <n v="190801"/>
    <m/>
    <n v="9"/>
    <n v="190801"/>
    <n v="180000"/>
  </r>
  <r>
    <x v="166"/>
    <x v="6"/>
    <m/>
    <x v="4"/>
    <x v="2"/>
    <x v="26"/>
    <n v="190801"/>
    <n v="190801"/>
    <m/>
    <n v="2"/>
    <n v="190801"/>
    <n v="8000"/>
  </r>
  <r>
    <x v="166"/>
    <x v="6"/>
    <m/>
    <x v="4"/>
    <x v="2"/>
    <x v="27"/>
    <n v="190801"/>
    <n v="190801"/>
    <m/>
    <n v="4"/>
    <n v="190801"/>
    <n v="80000"/>
  </r>
  <r>
    <x v="166"/>
    <x v="6"/>
    <m/>
    <x v="0"/>
    <x v="2"/>
    <x v="15"/>
    <n v="190801"/>
    <n v="190801"/>
    <m/>
    <n v="64"/>
    <n v="190801"/>
    <n v="1280000"/>
  </r>
  <r>
    <x v="166"/>
    <x v="6"/>
    <m/>
    <x v="0"/>
    <x v="2"/>
    <x v="16"/>
    <n v="190801"/>
    <n v="190801"/>
    <m/>
    <n v="43"/>
    <n v="190801"/>
    <n v="1505000"/>
  </r>
  <r>
    <x v="166"/>
    <x v="6"/>
    <m/>
    <x v="0"/>
    <x v="2"/>
    <x v="17"/>
    <n v="190801"/>
    <n v="190801"/>
    <m/>
    <n v="64"/>
    <n v="190801"/>
    <n v="2112000"/>
  </r>
  <r>
    <x v="166"/>
    <x v="6"/>
    <m/>
    <x v="18"/>
    <x v="2"/>
    <x v="22"/>
    <n v="190801"/>
    <n v="190801"/>
    <m/>
    <n v="12"/>
    <n v="190801"/>
    <n v="156000"/>
  </r>
  <r>
    <x v="166"/>
    <x v="6"/>
    <m/>
    <x v="0"/>
    <x v="2"/>
    <x v="19"/>
    <n v="190801"/>
    <n v="190801"/>
    <m/>
    <n v="74"/>
    <n v="190801"/>
    <n v="222000"/>
  </r>
  <r>
    <x v="166"/>
    <x v="6"/>
    <m/>
    <x v="19"/>
    <x v="6"/>
    <x v="25"/>
    <n v="190801"/>
    <n v="190801"/>
    <m/>
    <n v="646"/>
    <n v="190801"/>
    <n v="6276536"/>
  </r>
  <r>
    <x v="166"/>
    <x v="6"/>
    <m/>
    <x v="0"/>
    <x v="6"/>
    <x v="15"/>
    <n v="190801"/>
    <n v="190801"/>
    <m/>
    <n v="774"/>
    <n v="190801"/>
    <n v="7018632"/>
  </r>
  <r>
    <x v="166"/>
    <x v="6"/>
    <m/>
    <x v="1"/>
    <x v="6"/>
    <x v="18"/>
    <n v="190801"/>
    <n v="190801"/>
    <m/>
    <n v="10"/>
    <n v="190801"/>
    <n v="92050"/>
  </r>
  <r>
    <x v="166"/>
    <x v="6"/>
    <m/>
    <x v="18"/>
    <x v="6"/>
    <x v="22"/>
    <n v="190801"/>
    <n v="190801"/>
    <m/>
    <n v="19"/>
    <n v="190801"/>
    <n v="129029"/>
  </r>
  <r>
    <x v="167"/>
    <x v="3"/>
    <m/>
    <x v="0"/>
    <x v="1"/>
    <x v="16"/>
    <n v="190801"/>
    <n v="190801"/>
    <m/>
    <n v="6"/>
    <n v="190801"/>
    <n v="210000"/>
  </r>
  <r>
    <x v="167"/>
    <x v="3"/>
    <m/>
    <x v="0"/>
    <x v="7"/>
    <x v="15"/>
    <n v="190801"/>
    <n v="190801"/>
    <m/>
    <n v="7"/>
    <n v="190801"/>
    <n v="140000"/>
  </r>
  <r>
    <x v="167"/>
    <x v="3"/>
    <m/>
    <x v="1"/>
    <x v="2"/>
    <x v="18"/>
    <n v="190801"/>
    <n v="190801"/>
    <m/>
    <n v="6"/>
    <n v="190801"/>
    <n v="120000"/>
  </r>
  <r>
    <x v="167"/>
    <x v="3"/>
    <m/>
    <x v="1"/>
    <x v="2"/>
    <x v="21"/>
    <n v="190801"/>
    <n v="190801"/>
    <m/>
    <n v="1"/>
    <n v="190801"/>
    <n v="35000"/>
  </r>
  <r>
    <x v="167"/>
    <x v="3"/>
    <m/>
    <x v="0"/>
    <x v="2"/>
    <x v="15"/>
    <n v="190801"/>
    <n v="190801"/>
    <m/>
    <n v="64"/>
    <n v="190801"/>
    <n v="1280000"/>
  </r>
  <r>
    <x v="167"/>
    <x v="3"/>
    <m/>
    <x v="0"/>
    <x v="2"/>
    <x v="16"/>
    <n v="190801"/>
    <n v="190801"/>
    <m/>
    <n v="26"/>
    <n v="190801"/>
    <n v="910000"/>
  </r>
  <r>
    <x v="167"/>
    <x v="3"/>
    <m/>
    <x v="0"/>
    <x v="2"/>
    <x v="17"/>
    <n v="190801"/>
    <n v="190801"/>
    <m/>
    <n v="85"/>
    <n v="190801"/>
    <n v="2805000"/>
  </r>
  <r>
    <x v="167"/>
    <x v="3"/>
    <m/>
    <x v="0"/>
    <x v="2"/>
    <x v="19"/>
    <n v="190801"/>
    <n v="190801"/>
    <m/>
    <n v="56"/>
    <n v="190801"/>
    <n v="168000"/>
  </r>
  <r>
    <x v="167"/>
    <x v="3"/>
    <m/>
    <x v="18"/>
    <x v="2"/>
    <x v="22"/>
    <n v="190801"/>
    <n v="190801"/>
    <m/>
    <n v="10"/>
    <n v="190801"/>
    <n v="130000"/>
  </r>
  <r>
    <x v="167"/>
    <x v="3"/>
    <m/>
    <x v="18"/>
    <x v="2"/>
    <x v="23"/>
    <n v="190801"/>
    <n v="190801"/>
    <m/>
    <n v="1"/>
    <n v="190801"/>
    <n v="24000"/>
  </r>
  <r>
    <x v="167"/>
    <x v="3"/>
    <m/>
    <x v="4"/>
    <x v="2"/>
    <x v="26"/>
    <n v="190801"/>
    <n v="190801"/>
    <m/>
    <n v="8"/>
    <n v="190801"/>
    <n v="32000"/>
  </r>
  <r>
    <x v="167"/>
    <x v="3"/>
    <m/>
    <x v="4"/>
    <x v="2"/>
    <x v="27"/>
    <n v="190801"/>
    <n v="190801"/>
    <m/>
    <n v="3"/>
    <n v="190801"/>
    <n v="60000"/>
  </r>
  <r>
    <x v="167"/>
    <x v="3"/>
    <m/>
    <x v="0"/>
    <x v="4"/>
    <x v="15"/>
    <n v="190801"/>
    <n v="190801"/>
    <m/>
    <n v="70"/>
    <n v="190801"/>
    <n v="2205000"/>
  </r>
  <r>
    <x v="167"/>
    <x v="3"/>
    <m/>
    <x v="0"/>
    <x v="4"/>
    <x v="16"/>
    <n v="190801"/>
    <n v="190801"/>
    <m/>
    <n v="33"/>
    <n v="190801"/>
    <n v="1452000"/>
  </r>
  <r>
    <x v="167"/>
    <x v="3"/>
    <m/>
    <x v="18"/>
    <x v="4"/>
    <x v="22"/>
    <n v="190801"/>
    <n v="190801"/>
    <m/>
    <n v="3"/>
    <n v="190801"/>
    <n v="75000"/>
  </r>
  <r>
    <x v="167"/>
    <x v="3"/>
    <m/>
    <x v="1"/>
    <x v="4"/>
    <x v="18"/>
    <n v="190801"/>
    <n v="190801"/>
    <m/>
    <n v="2"/>
    <n v="190801"/>
    <n v="63000"/>
  </r>
  <r>
    <x v="168"/>
    <x v="4"/>
    <m/>
    <x v="0"/>
    <x v="1"/>
    <x v="15"/>
    <n v="190801"/>
    <n v="190801"/>
    <m/>
    <n v="1"/>
    <n v="190801"/>
    <n v="20000"/>
  </r>
  <r>
    <x v="168"/>
    <x v="4"/>
    <m/>
    <x v="0"/>
    <x v="1"/>
    <x v="16"/>
    <n v="190801"/>
    <n v="190801"/>
    <m/>
    <n v="2"/>
    <n v="190801"/>
    <n v="70000"/>
  </r>
  <r>
    <x v="168"/>
    <x v="4"/>
    <m/>
    <x v="0"/>
    <x v="7"/>
    <x v="15"/>
    <n v="190801"/>
    <n v="190801"/>
    <m/>
    <n v="7"/>
    <n v="190801"/>
    <n v="140000"/>
  </r>
  <r>
    <x v="168"/>
    <x v="4"/>
    <m/>
    <x v="1"/>
    <x v="2"/>
    <x v="18"/>
    <n v="190801"/>
    <n v="190801"/>
    <m/>
    <n v="6"/>
    <n v="190801"/>
    <n v="120000"/>
  </r>
  <r>
    <x v="168"/>
    <x v="4"/>
    <m/>
    <x v="1"/>
    <x v="2"/>
    <x v="21"/>
    <n v="190801"/>
    <n v="190801"/>
    <m/>
    <n v="1"/>
    <n v="190801"/>
    <n v="35000"/>
  </r>
  <r>
    <x v="168"/>
    <x v="4"/>
    <m/>
    <x v="0"/>
    <x v="2"/>
    <x v="15"/>
    <n v="190801"/>
    <n v="190801"/>
    <m/>
    <n v="58"/>
    <n v="190801"/>
    <n v="1160000"/>
  </r>
  <r>
    <x v="168"/>
    <x v="4"/>
    <m/>
    <x v="0"/>
    <x v="2"/>
    <x v="16"/>
    <n v="190801"/>
    <n v="190801"/>
    <m/>
    <n v="31"/>
    <n v="190801"/>
    <n v="1085000"/>
  </r>
  <r>
    <x v="168"/>
    <x v="4"/>
    <m/>
    <x v="0"/>
    <x v="2"/>
    <x v="17"/>
    <n v="190801"/>
    <n v="190801"/>
    <m/>
    <n v="75"/>
    <n v="190801"/>
    <n v="2475000"/>
  </r>
  <r>
    <x v="168"/>
    <x v="4"/>
    <m/>
    <x v="0"/>
    <x v="2"/>
    <x v="19"/>
    <n v="190801"/>
    <n v="190801"/>
    <m/>
    <n v="77"/>
    <n v="190801"/>
    <n v="231000"/>
  </r>
  <r>
    <x v="168"/>
    <x v="4"/>
    <m/>
    <x v="18"/>
    <x v="2"/>
    <x v="22"/>
    <n v="190801"/>
    <n v="190801"/>
    <m/>
    <n v="11"/>
    <n v="190801"/>
    <n v="143000"/>
  </r>
  <r>
    <x v="168"/>
    <x v="4"/>
    <m/>
    <x v="18"/>
    <x v="2"/>
    <x v="23"/>
    <n v="190801"/>
    <n v="190801"/>
    <m/>
    <n v="1"/>
    <n v="190801"/>
    <n v="24000"/>
  </r>
  <r>
    <x v="168"/>
    <x v="4"/>
    <m/>
    <x v="18"/>
    <x v="2"/>
    <x v="24"/>
    <n v="190801"/>
    <n v="190801"/>
    <m/>
    <n v="1"/>
    <n v="190801"/>
    <n v="33000"/>
  </r>
  <r>
    <x v="168"/>
    <x v="4"/>
    <m/>
    <x v="4"/>
    <x v="2"/>
    <x v="26"/>
    <n v="190801"/>
    <n v="190801"/>
    <m/>
    <n v="6"/>
    <n v="190801"/>
    <n v="24000"/>
  </r>
  <r>
    <x v="168"/>
    <x v="4"/>
    <m/>
    <x v="4"/>
    <x v="2"/>
    <x v="27"/>
    <n v="190801"/>
    <n v="190801"/>
    <m/>
    <n v="15"/>
    <n v="190801"/>
    <n v="300000"/>
  </r>
  <r>
    <x v="168"/>
    <x v="4"/>
    <m/>
    <x v="0"/>
    <x v="4"/>
    <x v="15"/>
    <n v="190801"/>
    <n v="190801"/>
    <m/>
    <n v="5"/>
    <n v="190801"/>
    <n v="157500"/>
  </r>
  <r>
    <x v="168"/>
    <x v="4"/>
    <m/>
    <x v="0"/>
    <x v="4"/>
    <x v="16"/>
    <n v="190801"/>
    <n v="190801"/>
    <m/>
    <n v="5"/>
    <n v="190801"/>
    <n v="220000"/>
  </r>
  <r>
    <x v="169"/>
    <x v="1"/>
    <m/>
    <x v="0"/>
    <x v="1"/>
    <x v="15"/>
    <n v="190801"/>
    <n v="190801"/>
    <m/>
    <n v="2"/>
    <n v="190801"/>
    <n v="40000"/>
  </r>
  <r>
    <x v="169"/>
    <x v="1"/>
    <m/>
    <x v="0"/>
    <x v="1"/>
    <x v="16"/>
    <n v="190801"/>
    <n v="190801"/>
    <m/>
    <n v="9"/>
    <n v="190801"/>
    <n v="315000"/>
  </r>
  <r>
    <x v="169"/>
    <x v="1"/>
    <m/>
    <x v="0"/>
    <x v="7"/>
    <x v="15"/>
    <n v="190801"/>
    <n v="190801"/>
    <m/>
    <n v="3"/>
    <n v="190801"/>
    <n v="60000"/>
  </r>
  <r>
    <x v="169"/>
    <x v="1"/>
    <m/>
    <x v="1"/>
    <x v="2"/>
    <x v="18"/>
    <n v="190801"/>
    <n v="190801"/>
    <m/>
    <n v="38"/>
    <n v="190801"/>
    <n v="760000"/>
  </r>
  <r>
    <x v="169"/>
    <x v="1"/>
    <m/>
    <x v="1"/>
    <x v="2"/>
    <x v="21"/>
    <n v="190801"/>
    <n v="190801"/>
    <m/>
    <n v="22"/>
    <n v="190801"/>
    <n v="770000"/>
  </r>
  <r>
    <x v="169"/>
    <x v="1"/>
    <m/>
    <x v="0"/>
    <x v="2"/>
    <x v="15"/>
    <n v="190801"/>
    <n v="190801"/>
    <m/>
    <n v="61"/>
    <n v="190801"/>
    <n v="1220000"/>
  </r>
  <r>
    <x v="169"/>
    <x v="1"/>
    <m/>
    <x v="0"/>
    <x v="2"/>
    <x v="16"/>
    <n v="190801"/>
    <n v="190801"/>
    <m/>
    <n v="38"/>
    <n v="190801"/>
    <n v="1330000"/>
  </r>
  <r>
    <x v="169"/>
    <x v="1"/>
    <m/>
    <x v="0"/>
    <x v="2"/>
    <x v="17"/>
    <n v="190801"/>
    <n v="190801"/>
    <m/>
    <n v="75"/>
    <n v="190801"/>
    <n v="2475000"/>
  </r>
  <r>
    <x v="169"/>
    <x v="1"/>
    <m/>
    <x v="0"/>
    <x v="2"/>
    <x v="19"/>
    <n v="190801"/>
    <n v="190801"/>
    <m/>
    <n v="68"/>
    <n v="190801"/>
    <n v="204000"/>
  </r>
  <r>
    <x v="169"/>
    <x v="1"/>
    <m/>
    <x v="18"/>
    <x v="2"/>
    <x v="22"/>
    <n v="190801"/>
    <n v="190801"/>
    <m/>
    <n v="16"/>
    <n v="190801"/>
    <n v="208000"/>
  </r>
  <r>
    <x v="169"/>
    <x v="1"/>
    <m/>
    <x v="18"/>
    <x v="2"/>
    <x v="23"/>
    <n v="190801"/>
    <n v="190801"/>
    <m/>
    <n v="1"/>
    <n v="190801"/>
    <n v="24000"/>
  </r>
  <r>
    <x v="169"/>
    <x v="1"/>
    <m/>
    <x v="18"/>
    <x v="2"/>
    <x v="24"/>
    <n v="190801"/>
    <n v="190801"/>
    <m/>
    <n v="1"/>
    <n v="190801"/>
    <n v="33000"/>
  </r>
  <r>
    <x v="169"/>
    <x v="1"/>
    <m/>
    <x v="4"/>
    <x v="2"/>
    <x v="26"/>
    <n v="190801"/>
    <n v="190801"/>
    <m/>
    <n v="8"/>
    <n v="190801"/>
    <n v="32000"/>
  </r>
  <r>
    <x v="169"/>
    <x v="1"/>
    <m/>
    <x v="4"/>
    <x v="2"/>
    <x v="27"/>
    <n v="190801"/>
    <n v="190801"/>
    <m/>
    <n v="10"/>
    <n v="190801"/>
    <n v="200000"/>
  </r>
  <r>
    <x v="169"/>
    <x v="1"/>
    <m/>
    <x v="0"/>
    <x v="4"/>
    <x v="15"/>
    <n v="190801"/>
    <n v="190801"/>
    <m/>
    <n v="13"/>
    <n v="190801"/>
    <n v="409500"/>
  </r>
  <r>
    <x v="169"/>
    <x v="1"/>
    <m/>
    <x v="0"/>
    <x v="4"/>
    <x v="16"/>
    <n v="190801"/>
    <n v="190801"/>
    <m/>
    <n v="5"/>
    <n v="190801"/>
    <n v="220000"/>
  </r>
  <r>
    <x v="170"/>
    <x v="0"/>
    <m/>
    <x v="0"/>
    <x v="1"/>
    <x v="15"/>
    <n v="190801"/>
    <n v="190801"/>
    <m/>
    <n v="1"/>
    <n v="190801"/>
    <n v="20000"/>
  </r>
  <r>
    <x v="170"/>
    <x v="0"/>
    <m/>
    <x v="0"/>
    <x v="1"/>
    <x v="16"/>
    <n v="190801"/>
    <n v="190801"/>
    <m/>
    <n v="6"/>
    <n v="190801"/>
    <n v="210000"/>
  </r>
  <r>
    <x v="170"/>
    <x v="0"/>
    <m/>
    <x v="0"/>
    <x v="7"/>
    <x v="15"/>
    <n v="190801"/>
    <n v="190801"/>
    <m/>
    <n v="8"/>
    <n v="190801"/>
    <n v="160000"/>
  </r>
  <r>
    <x v="170"/>
    <x v="0"/>
    <m/>
    <x v="1"/>
    <x v="2"/>
    <x v="18"/>
    <n v="190801"/>
    <n v="190801"/>
    <m/>
    <n v="51"/>
    <n v="190801"/>
    <n v="1020000"/>
  </r>
  <r>
    <x v="170"/>
    <x v="0"/>
    <m/>
    <x v="1"/>
    <x v="2"/>
    <x v="21"/>
    <n v="190801"/>
    <n v="190801"/>
    <m/>
    <n v="24"/>
    <n v="190801"/>
    <n v="840000"/>
  </r>
  <r>
    <x v="170"/>
    <x v="0"/>
    <m/>
    <x v="0"/>
    <x v="2"/>
    <x v="15"/>
    <n v="190801"/>
    <n v="190801"/>
    <m/>
    <n v="73"/>
    <n v="190801"/>
    <n v="1460000"/>
  </r>
  <r>
    <x v="170"/>
    <x v="0"/>
    <m/>
    <x v="0"/>
    <x v="2"/>
    <x v="16"/>
    <n v="190801"/>
    <n v="190801"/>
    <m/>
    <n v="55"/>
    <n v="190801"/>
    <n v="1925000"/>
  </r>
  <r>
    <x v="170"/>
    <x v="0"/>
    <m/>
    <x v="0"/>
    <x v="2"/>
    <x v="17"/>
    <n v="190801"/>
    <n v="190801"/>
    <m/>
    <n v="79"/>
    <n v="190801"/>
    <n v="2607000"/>
  </r>
  <r>
    <x v="170"/>
    <x v="0"/>
    <m/>
    <x v="0"/>
    <x v="2"/>
    <x v="19"/>
    <n v="190801"/>
    <n v="190801"/>
    <m/>
    <n v="93"/>
    <n v="190801"/>
    <n v="279000"/>
  </r>
  <r>
    <x v="170"/>
    <x v="0"/>
    <m/>
    <x v="18"/>
    <x v="2"/>
    <x v="22"/>
    <n v="190801"/>
    <n v="190801"/>
    <m/>
    <n v="21"/>
    <n v="190801"/>
    <n v="273000"/>
  </r>
  <r>
    <x v="170"/>
    <x v="0"/>
    <m/>
    <x v="18"/>
    <x v="2"/>
    <x v="23"/>
    <n v="190801"/>
    <n v="190801"/>
    <m/>
    <n v="2"/>
    <n v="190801"/>
    <n v="48000"/>
  </r>
  <r>
    <x v="170"/>
    <x v="0"/>
    <m/>
    <x v="18"/>
    <x v="2"/>
    <x v="24"/>
    <n v="190801"/>
    <n v="190801"/>
    <m/>
    <n v="1"/>
    <n v="190801"/>
    <n v="33000"/>
  </r>
  <r>
    <x v="170"/>
    <x v="0"/>
    <m/>
    <x v="4"/>
    <x v="2"/>
    <x v="26"/>
    <n v="190801"/>
    <n v="190801"/>
    <m/>
    <n v="9"/>
    <n v="190801"/>
    <n v="36000"/>
  </r>
  <r>
    <x v="170"/>
    <x v="0"/>
    <m/>
    <x v="4"/>
    <x v="2"/>
    <x v="27"/>
    <n v="190801"/>
    <n v="190801"/>
    <m/>
    <n v="6"/>
    <n v="190801"/>
    <n v="120000"/>
  </r>
  <r>
    <x v="171"/>
    <x v="2"/>
    <m/>
    <x v="0"/>
    <x v="1"/>
    <x v="16"/>
    <n v="190801"/>
    <n v="190801"/>
    <m/>
    <n v="4"/>
    <n v="190801"/>
    <n v="140000"/>
  </r>
  <r>
    <x v="171"/>
    <x v="2"/>
    <m/>
    <x v="0"/>
    <x v="7"/>
    <x v="15"/>
    <n v="190801"/>
    <n v="190801"/>
    <m/>
    <n v="4"/>
    <n v="190801"/>
    <n v="80000"/>
  </r>
  <r>
    <x v="171"/>
    <x v="2"/>
    <m/>
    <x v="1"/>
    <x v="2"/>
    <x v="18"/>
    <n v="190801"/>
    <n v="190801"/>
    <m/>
    <n v="40"/>
    <n v="190801"/>
    <n v="800000"/>
  </r>
  <r>
    <x v="171"/>
    <x v="2"/>
    <m/>
    <x v="1"/>
    <x v="2"/>
    <x v="21"/>
    <n v="190801"/>
    <n v="190801"/>
    <m/>
    <n v="18"/>
    <n v="190801"/>
    <n v="630000"/>
  </r>
  <r>
    <x v="171"/>
    <x v="2"/>
    <m/>
    <x v="0"/>
    <x v="2"/>
    <x v="15"/>
    <n v="190801"/>
    <n v="190801"/>
    <m/>
    <n v="60"/>
    <n v="190801"/>
    <n v="1200000"/>
  </r>
  <r>
    <x v="171"/>
    <x v="2"/>
    <m/>
    <x v="0"/>
    <x v="2"/>
    <x v="16"/>
    <n v="190801"/>
    <n v="190801"/>
    <m/>
    <n v="40"/>
    <n v="190801"/>
    <n v="1400000"/>
  </r>
  <r>
    <x v="171"/>
    <x v="2"/>
    <m/>
    <x v="0"/>
    <x v="2"/>
    <x v="17"/>
    <n v="190801"/>
    <n v="190801"/>
    <m/>
    <n v="67"/>
    <n v="190801"/>
    <n v="2211000"/>
  </r>
  <r>
    <x v="171"/>
    <x v="2"/>
    <m/>
    <x v="0"/>
    <x v="2"/>
    <x v="19"/>
    <n v="190801"/>
    <n v="190801"/>
    <m/>
    <n v="78"/>
    <n v="190801"/>
    <n v="234000"/>
  </r>
  <r>
    <x v="171"/>
    <x v="2"/>
    <m/>
    <x v="18"/>
    <x v="2"/>
    <x v="22"/>
    <n v="190801"/>
    <n v="190801"/>
    <m/>
    <n v="17"/>
    <n v="190801"/>
    <n v="221000"/>
  </r>
  <r>
    <x v="171"/>
    <x v="2"/>
    <m/>
    <x v="18"/>
    <x v="2"/>
    <x v="23"/>
    <n v="190801"/>
    <n v="190801"/>
    <m/>
    <n v="1"/>
    <n v="190801"/>
    <n v="24000"/>
  </r>
  <r>
    <x v="171"/>
    <x v="2"/>
    <m/>
    <x v="4"/>
    <x v="2"/>
    <x v="26"/>
    <n v="190801"/>
    <n v="190801"/>
    <m/>
    <n v="3"/>
    <n v="190801"/>
    <n v="12000"/>
  </r>
  <r>
    <x v="171"/>
    <x v="2"/>
    <m/>
    <x v="4"/>
    <x v="2"/>
    <x v="27"/>
    <n v="190801"/>
    <n v="190801"/>
    <m/>
    <n v="10"/>
    <n v="190801"/>
    <n v="200000"/>
  </r>
  <r>
    <x v="171"/>
    <x v="2"/>
    <m/>
    <x v="20"/>
    <x v="2"/>
    <x v="15"/>
    <n v="190801"/>
    <n v="190801"/>
    <m/>
    <n v="3"/>
    <n v="190801"/>
    <n v="52500"/>
  </r>
  <r>
    <x v="171"/>
    <x v="2"/>
    <m/>
    <x v="20"/>
    <x v="2"/>
    <x v="18"/>
    <n v="190801"/>
    <n v="190801"/>
    <m/>
    <n v="3"/>
    <n v="190801"/>
    <n v="52500"/>
  </r>
  <r>
    <x v="172"/>
    <x v="5"/>
    <m/>
    <x v="0"/>
    <x v="7"/>
    <x v="15"/>
    <n v="190801"/>
    <n v="190801"/>
    <m/>
    <n v="5"/>
    <n v="190801"/>
    <n v="100000"/>
  </r>
  <r>
    <x v="172"/>
    <x v="5"/>
    <m/>
    <x v="1"/>
    <x v="2"/>
    <x v="18"/>
    <n v="190801"/>
    <n v="190801"/>
    <m/>
    <n v="27"/>
    <n v="190801"/>
    <n v="540000"/>
  </r>
  <r>
    <x v="172"/>
    <x v="5"/>
    <m/>
    <x v="1"/>
    <x v="2"/>
    <x v="21"/>
    <n v="190801"/>
    <n v="190801"/>
    <m/>
    <n v="17"/>
    <n v="190801"/>
    <n v="595000"/>
  </r>
  <r>
    <x v="172"/>
    <x v="5"/>
    <m/>
    <x v="0"/>
    <x v="2"/>
    <x v="15"/>
    <n v="190801"/>
    <n v="190801"/>
    <m/>
    <n v="54"/>
    <n v="190801"/>
    <n v="1080000"/>
  </r>
  <r>
    <x v="172"/>
    <x v="5"/>
    <m/>
    <x v="0"/>
    <x v="2"/>
    <x v="16"/>
    <n v="190801"/>
    <n v="190801"/>
    <m/>
    <n v="31"/>
    <n v="190801"/>
    <n v="1085000"/>
  </r>
  <r>
    <x v="172"/>
    <x v="5"/>
    <m/>
    <x v="0"/>
    <x v="2"/>
    <x v="17"/>
    <n v="190801"/>
    <n v="190801"/>
    <m/>
    <n v="50"/>
    <n v="190801"/>
    <n v="1650000"/>
  </r>
  <r>
    <x v="172"/>
    <x v="5"/>
    <m/>
    <x v="0"/>
    <x v="2"/>
    <x v="19"/>
    <n v="190801"/>
    <n v="190801"/>
    <m/>
    <n v="54"/>
    <n v="190801"/>
    <n v="162000"/>
  </r>
  <r>
    <x v="172"/>
    <x v="5"/>
    <m/>
    <x v="18"/>
    <x v="2"/>
    <x v="22"/>
    <n v="190801"/>
    <n v="190801"/>
    <m/>
    <n v="20"/>
    <n v="190801"/>
    <n v="260000"/>
  </r>
  <r>
    <x v="172"/>
    <x v="5"/>
    <m/>
    <x v="4"/>
    <x v="2"/>
    <x v="26"/>
    <n v="190801"/>
    <n v="190801"/>
    <m/>
    <n v="1"/>
    <n v="190801"/>
    <n v="4000"/>
  </r>
  <r>
    <x v="172"/>
    <x v="5"/>
    <m/>
    <x v="4"/>
    <x v="2"/>
    <x v="27"/>
    <n v="190801"/>
    <n v="190801"/>
    <m/>
    <n v="12"/>
    <n v="190801"/>
    <n v="240000"/>
  </r>
  <r>
    <x v="172"/>
    <x v="5"/>
    <m/>
    <x v="20"/>
    <x v="2"/>
    <x v="15"/>
    <n v="190801"/>
    <n v="190801"/>
    <m/>
    <n v="2"/>
    <n v="190801"/>
    <n v="35000"/>
  </r>
  <r>
    <x v="172"/>
    <x v="5"/>
    <m/>
    <x v="20"/>
    <x v="2"/>
    <x v="18"/>
    <n v="190801"/>
    <n v="190801"/>
    <m/>
    <n v="2"/>
    <n v="190801"/>
    <n v="35000"/>
  </r>
  <r>
    <x v="173"/>
    <x v="6"/>
    <m/>
    <x v="0"/>
    <x v="7"/>
    <x v="15"/>
    <n v="190801"/>
    <n v="190801"/>
    <m/>
    <n v="16"/>
    <n v="190801"/>
    <n v="320000"/>
  </r>
  <r>
    <x v="173"/>
    <x v="6"/>
    <m/>
    <x v="1"/>
    <x v="2"/>
    <x v="18"/>
    <n v="190801"/>
    <n v="190801"/>
    <m/>
    <n v="30"/>
    <n v="190801"/>
    <n v="600000"/>
  </r>
  <r>
    <x v="173"/>
    <x v="6"/>
    <m/>
    <x v="1"/>
    <x v="2"/>
    <x v="21"/>
    <n v="190801"/>
    <n v="190801"/>
    <m/>
    <n v="8"/>
    <n v="190801"/>
    <n v="280000"/>
  </r>
  <r>
    <x v="173"/>
    <x v="6"/>
    <m/>
    <x v="0"/>
    <x v="2"/>
    <x v="15"/>
    <n v="190801"/>
    <n v="190801"/>
    <m/>
    <n v="63"/>
    <n v="190801"/>
    <n v="1260000"/>
  </r>
  <r>
    <x v="173"/>
    <x v="6"/>
    <m/>
    <x v="0"/>
    <x v="2"/>
    <x v="16"/>
    <n v="190801"/>
    <n v="190801"/>
    <m/>
    <n v="31"/>
    <n v="190801"/>
    <n v="1085000"/>
  </r>
  <r>
    <x v="173"/>
    <x v="6"/>
    <m/>
    <x v="0"/>
    <x v="2"/>
    <x v="17"/>
    <n v="190801"/>
    <n v="190801"/>
    <m/>
    <n v="51"/>
    <n v="190801"/>
    <n v="1683000"/>
  </r>
  <r>
    <x v="173"/>
    <x v="6"/>
    <m/>
    <x v="0"/>
    <x v="2"/>
    <x v="19"/>
    <n v="190801"/>
    <n v="190801"/>
    <m/>
    <n v="58"/>
    <n v="190801"/>
    <n v="174000"/>
  </r>
  <r>
    <x v="173"/>
    <x v="6"/>
    <m/>
    <x v="18"/>
    <x v="2"/>
    <x v="22"/>
    <n v="190801"/>
    <n v="190801"/>
    <m/>
    <n v="14"/>
    <n v="190801"/>
    <n v="182000"/>
  </r>
  <r>
    <x v="173"/>
    <x v="6"/>
    <m/>
    <x v="18"/>
    <x v="2"/>
    <x v="23"/>
    <n v="190801"/>
    <n v="190801"/>
    <m/>
    <n v="2"/>
    <n v="190801"/>
    <n v="48000"/>
  </r>
  <r>
    <x v="173"/>
    <x v="6"/>
    <m/>
    <x v="4"/>
    <x v="2"/>
    <x v="26"/>
    <n v="190801"/>
    <n v="190801"/>
    <m/>
    <n v="2"/>
    <n v="190801"/>
    <n v="8000"/>
  </r>
  <r>
    <x v="173"/>
    <x v="6"/>
    <m/>
    <x v="4"/>
    <x v="2"/>
    <x v="27"/>
    <n v="190801"/>
    <n v="190801"/>
    <m/>
    <n v="7"/>
    <n v="190801"/>
    <n v="140000"/>
  </r>
  <r>
    <x v="173"/>
    <x v="6"/>
    <m/>
    <x v="20"/>
    <x v="2"/>
    <x v="15"/>
    <n v="190801"/>
    <n v="190801"/>
    <m/>
    <n v="1"/>
    <n v="190801"/>
    <n v="17500"/>
  </r>
  <r>
    <x v="173"/>
    <x v="6"/>
    <m/>
    <x v="20"/>
    <x v="2"/>
    <x v="18"/>
    <n v="190801"/>
    <n v="190801"/>
    <m/>
    <n v="1"/>
    <n v="190801"/>
    <n v="17500"/>
  </r>
  <r>
    <x v="173"/>
    <x v="6"/>
    <m/>
    <x v="19"/>
    <x v="6"/>
    <x v="25"/>
    <n v="190801"/>
    <n v="190801"/>
    <m/>
    <n v="540"/>
    <n v="190801"/>
    <n v="5246640"/>
  </r>
  <r>
    <x v="173"/>
    <x v="6"/>
    <m/>
    <x v="0"/>
    <x v="6"/>
    <x v="15"/>
    <n v="190801"/>
    <n v="190801"/>
    <m/>
    <n v="605"/>
    <n v="190801"/>
    <n v="5486140"/>
  </r>
  <r>
    <x v="173"/>
    <x v="6"/>
    <m/>
    <x v="1"/>
    <x v="6"/>
    <x v="18"/>
    <n v="190801"/>
    <n v="190801"/>
    <m/>
    <n v="8"/>
    <n v="190801"/>
    <n v="73640"/>
  </r>
  <r>
    <x v="173"/>
    <x v="6"/>
    <m/>
    <x v="18"/>
    <x v="6"/>
    <x v="22"/>
    <n v="190801"/>
    <n v="190801"/>
    <m/>
    <n v="11"/>
    <n v="190801"/>
    <n v="74701"/>
  </r>
  <r>
    <x v="173"/>
    <x v="6"/>
    <m/>
    <x v="4"/>
    <x v="6"/>
    <x v="26"/>
    <n v="190801"/>
    <n v="190801"/>
    <m/>
    <n v="258"/>
    <n v="190801"/>
    <n v="276834"/>
  </r>
  <r>
    <x v="174"/>
    <x v="3"/>
    <m/>
    <x v="0"/>
    <x v="1"/>
    <x v="15"/>
    <n v="190801"/>
    <n v="190801"/>
    <m/>
    <n v="3"/>
    <n v="190801"/>
    <n v="60000"/>
  </r>
  <r>
    <x v="174"/>
    <x v="3"/>
    <m/>
    <x v="0"/>
    <x v="1"/>
    <x v="16"/>
    <n v="190801"/>
    <n v="190801"/>
    <m/>
    <n v="12"/>
    <n v="190801"/>
    <n v="420000"/>
  </r>
  <r>
    <x v="174"/>
    <x v="3"/>
    <m/>
    <x v="0"/>
    <x v="7"/>
    <x v="15"/>
    <n v="190801"/>
    <n v="190801"/>
    <m/>
    <n v="11"/>
    <n v="190801"/>
    <n v="220000"/>
  </r>
  <r>
    <x v="174"/>
    <x v="3"/>
    <m/>
    <x v="5"/>
    <x v="3"/>
    <x v="28"/>
    <n v="190801"/>
    <n v="190801"/>
    <m/>
    <n v="11"/>
    <n v="190801"/>
    <n v="0"/>
  </r>
  <r>
    <x v="174"/>
    <x v="3"/>
    <m/>
    <x v="1"/>
    <x v="2"/>
    <x v="18"/>
    <n v="190801"/>
    <n v="190801"/>
    <m/>
    <n v="39"/>
    <n v="190801"/>
    <n v="780000"/>
  </r>
  <r>
    <x v="174"/>
    <x v="3"/>
    <m/>
    <x v="1"/>
    <x v="2"/>
    <x v="21"/>
    <n v="190801"/>
    <n v="190801"/>
    <m/>
    <n v="11"/>
    <n v="190801"/>
    <n v="385000"/>
  </r>
  <r>
    <x v="174"/>
    <x v="3"/>
    <m/>
    <x v="0"/>
    <x v="2"/>
    <x v="15"/>
    <n v="190801"/>
    <n v="190801"/>
    <m/>
    <n v="100"/>
    <n v="190801"/>
    <n v="2000000"/>
  </r>
  <r>
    <x v="174"/>
    <x v="3"/>
    <m/>
    <x v="0"/>
    <x v="2"/>
    <x v="16"/>
    <n v="190801"/>
    <n v="190801"/>
    <m/>
    <n v="47"/>
    <n v="190801"/>
    <n v="1645000"/>
  </r>
  <r>
    <x v="174"/>
    <x v="3"/>
    <m/>
    <x v="0"/>
    <x v="2"/>
    <x v="17"/>
    <n v="190801"/>
    <n v="190801"/>
    <m/>
    <n v="121"/>
    <n v="190801"/>
    <n v="3993000"/>
  </r>
  <r>
    <x v="174"/>
    <x v="3"/>
    <m/>
    <x v="0"/>
    <x v="2"/>
    <x v="19"/>
    <n v="190801"/>
    <n v="190801"/>
    <m/>
    <n v="118"/>
    <n v="190801"/>
    <n v="354000"/>
  </r>
  <r>
    <x v="174"/>
    <x v="3"/>
    <m/>
    <x v="18"/>
    <x v="2"/>
    <x v="22"/>
    <n v="190801"/>
    <n v="190801"/>
    <m/>
    <n v="22"/>
    <n v="190801"/>
    <n v="286000"/>
  </r>
  <r>
    <x v="174"/>
    <x v="3"/>
    <m/>
    <x v="18"/>
    <x v="2"/>
    <x v="23"/>
    <n v="190801"/>
    <n v="190801"/>
    <m/>
    <n v="2"/>
    <n v="190801"/>
    <n v="48000"/>
  </r>
  <r>
    <x v="174"/>
    <x v="3"/>
    <m/>
    <x v="4"/>
    <x v="2"/>
    <x v="26"/>
    <n v="190801"/>
    <n v="190801"/>
    <m/>
    <n v="804"/>
    <n v="190801"/>
    <n v="3216000"/>
  </r>
  <r>
    <x v="174"/>
    <x v="3"/>
    <m/>
    <x v="20"/>
    <x v="2"/>
    <x v="15"/>
    <n v="190801"/>
    <n v="190801"/>
    <m/>
    <n v="2"/>
    <n v="190801"/>
    <n v="35000"/>
  </r>
  <r>
    <x v="174"/>
    <x v="3"/>
    <m/>
    <x v="20"/>
    <x v="2"/>
    <x v="18"/>
    <n v="190801"/>
    <n v="190801"/>
    <m/>
    <n v="2"/>
    <n v="190801"/>
    <n v="35000"/>
  </r>
  <r>
    <x v="174"/>
    <x v="3"/>
    <m/>
    <x v="0"/>
    <x v="4"/>
    <x v="15"/>
    <n v="190801"/>
    <n v="190801"/>
    <m/>
    <n v="37"/>
    <n v="190801"/>
    <n v="1165500"/>
  </r>
  <r>
    <x v="174"/>
    <x v="3"/>
    <m/>
    <x v="0"/>
    <x v="4"/>
    <x v="16"/>
    <n v="190801"/>
    <n v="190801"/>
    <m/>
    <n v="29"/>
    <n v="190801"/>
    <n v="1276000"/>
  </r>
  <r>
    <x v="174"/>
    <x v="3"/>
    <m/>
    <x v="18"/>
    <x v="4"/>
    <x v="22"/>
    <n v="190801"/>
    <n v="190801"/>
    <m/>
    <n v="1"/>
    <n v="190801"/>
    <n v="25000"/>
  </r>
  <r>
    <x v="174"/>
    <x v="3"/>
    <m/>
    <x v="1"/>
    <x v="4"/>
    <x v="18"/>
    <n v="190801"/>
    <n v="190801"/>
    <m/>
    <n v="2"/>
    <n v="190801"/>
    <n v="63000"/>
  </r>
  <r>
    <x v="175"/>
    <x v="4"/>
    <m/>
    <x v="0"/>
    <x v="1"/>
    <x v="15"/>
    <n v="190801"/>
    <n v="190801"/>
    <m/>
    <n v="1"/>
    <n v="190801"/>
    <n v="20000"/>
  </r>
  <r>
    <x v="175"/>
    <x v="4"/>
    <m/>
    <x v="0"/>
    <x v="1"/>
    <x v="16"/>
    <n v="190801"/>
    <n v="190801"/>
    <m/>
    <n v="11"/>
    <n v="190801"/>
    <n v="385000"/>
  </r>
  <r>
    <x v="175"/>
    <x v="4"/>
    <m/>
    <x v="0"/>
    <x v="7"/>
    <x v="15"/>
    <n v="190801"/>
    <n v="190801"/>
    <m/>
    <n v="11"/>
    <n v="190801"/>
    <n v="220000"/>
  </r>
  <r>
    <x v="175"/>
    <x v="4"/>
    <m/>
    <x v="5"/>
    <x v="3"/>
    <x v="28"/>
    <n v="190801"/>
    <n v="190801"/>
    <m/>
    <n v="2"/>
    <n v="190801"/>
    <n v="0"/>
  </r>
  <r>
    <x v="175"/>
    <x v="4"/>
    <m/>
    <x v="4"/>
    <x v="3"/>
    <x v="27"/>
    <n v="190801"/>
    <n v="190801"/>
    <m/>
    <n v="16"/>
    <n v="190801"/>
    <n v="0"/>
  </r>
  <r>
    <x v="175"/>
    <x v="4"/>
    <m/>
    <x v="0"/>
    <x v="3"/>
    <x v="15"/>
    <n v="190801"/>
    <n v="190801"/>
    <m/>
    <n v="8"/>
    <n v="190801"/>
    <n v="0"/>
  </r>
  <r>
    <x v="175"/>
    <x v="4"/>
    <m/>
    <x v="21"/>
    <x v="3"/>
    <x v="29"/>
    <n v="190801"/>
    <n v="190801"/>
    <m/>
    <n v="21"/>
    <n v="190801"/>
    <n v="0"/>
  </r>
  <r>
    <x v="175"/>
    <x v="4"/>
    <m/>
    <x v="1"/>
    <x v="2"/>
    <x v="18"/>
    <n v="190801"/>
    <n v="190801"/>
    <m/>
    <n v="13"/>
    <n v="190801"/>
    <n v="260000"/>
  </r>
  <r>
    <x v="175"/>
    <x v="4"/>
    <m/>
    <x v="1"/>
    <x v="2"/>
    <x v="21"/>
    <n v="190801"/>
    <n v="190801"/>
    <m/>
    <n v="4"/>
    <n v="190801"/>
    <n v="140000"/>
  </r>
  <r>
    <x v="175"/>
    <x v="4"/>
    <m/>
    <x v="0"/>
    <x v="2"/>
    <x v="15"/>
    <n v="190801"/>
    <n v="190801"/>
    <m/>
    <n v="69"/>
    <n v="190801"/>
    <n v="1380000"/>
  </r>
  <r>
    <x v="175"/>
    <x v="4"/>
    <m/>
    <x v="0"/>
    <x v="2"/>
    <x v="16"/>
    <n v="190801"/>
    <n v="190801"/>
    <m/>
    <n v="240"/>
    <n v="190801"/>
    <n v="8400000"/>
  </r>
  <r>
    <x v="175"/>
    <x v="4"/>
    <m/>
    <x v="0"/>
    <x v="2"/>
    <x v="17"/>
    <n v="190801"/>
    <n v="190801"/>
    <m/>
    <n v="76"/>
    <n v="190801"/>
    <n v="2508000"/>
  </r>
  <r>
    <x v="175"/>
    <x v="4"/>
    <m/>
    <x v="0"/>
    <x v="2"/>
    <x v="19"/>
    <n v="190801"/>
    <n v="190801"/>
    <m/>
    <n v="66"/>
    <n v="190801"/>
    <n v="198000"/>
  </r>
  <r>
    <x v="175"/>
    <x v="4"/>
    <m/>
    <x v="18"/>
    <x v="2"/>
    <x v="22"/>
    <n v="190801"/>
    <n v="190801"/>
    <m/>
    <n v="18"/>
    <n v="190801"/>
    <n v="234000"/>
  </r>
  <r>
    <x v="175"/>
    <x v="4"/>
    <m/>
    <x v="4"/>
    <x v="2"/>
    <x v="27"/>
    <n v="190801"/>
    <n v="190801"/>
    <m/>
    <n v="8"/>
    <n v="190801"/>
    <n v="160000"/>
  </r>
  <r>
    <x v="175"/>
    <x v="4"/>
    <m/>
    <x v="4"/>
    <x v="2"/>
    <x v="26"/>
    <n v="190801"/>
    <n v="190801"/>
    <m/>
    <n v="9"/>
    <n v="190801"/>
    <n v="36000"/>
  </r>
  <r>
    <x v="175"/>
    <x v="4"/>
    <m/>
    <x v="0"/>
    <x v="4"/>
    <x v="15"/>
    <n v="190801"/>
    <n v="190801"/>
    <m/>
    <n v="16"/>
    <n v="190801"/>
    <n v="504000"/>
  </r>
  <r>
    <x v="175"/>
    <x v="4"/>
    <m/>
    <x v="0"/>
    <x v="4"/>
    <x v="16"/>
    <n v="190801"/>
    <n v="190801"/>
    <m/>
    <n v="7"/>
    <n v="190801"/>
    <n v="308000"/>
  </r>
  <r>
    <x v="175"/>
    <x v="4"/>
    <m/>
    <x v="18"/>
    <x v="4"/>
    <x v="22"/>
    <n v="190801"/>
    <n v="190801"/>
    <m/>
    <n v="1"/>
    <n v="190801"/>
    <n v="25000"/>
  </r>
  <r>
    <x v="176"/>
    <x v="1"/>
    <m/>
    <x v="0"/>
    <x v="1"/>
    <x v="15"/>
    <n v="190801"/>
    <n v="190801"/>
    <m/>
    <n v="5"/>
    <n v="190801"/>
    <n v="100000"/>
  </r>
  <r>
    <x v="176"/>
    <x v="1"/>
    <m/>
    <x v="0"/>
    <x v="1"/>
    <x v="16"/>
    <n v="190801"/>
    <n v="190801"/>
    <m/>
    <n v="10"/>
    <n v="190801"/>
    <n v="350000"/>
  </r>
  <r>
    <x v="176"/>
    <x v="1"/>
    <m/>
    <x v="0"/>
    <x v="7"/>
    <x v="15"/>
    <n v="190801"/>
    <n v="190801"/>
    <m/>
    <n v="27"/>
    <n v="190801"/>
    <n v="540000"/>
  </r>
  <r>
    <x v="176"/>
    <x v="1"/>
    <m/>
    <x v="0"/>
    <x v="3"/>
    <x v="15"/>
    <n v="190801"/>
    <n v="190801"/>
    <m/>
    <n v="305"/>
    <n v="190801"/>
    <n v="0"/>
  </r>
  <r>
    <x v="176"/>
    <x v="1"/>
    <m/>
    <x v="0"/>
    <x v="3"/>
    <x v="20"/>
    <n v="190801"/>
    <n v="190801"/>
    <m/>
    <n v="300"/>
    <n v="190801"/>
    <n v="0"/>
  </r>
  <r>
    <x v="176"/>
    <x v="1"/>
    <m/>
    <x v="5"/>
    <x v="3"/>
    <x v="28"/>
    <n v="190801"/>
    <n v="190801"/>
    <m/>
    <n v="1"/>
    <n v="190801"/>
    <n v="0"/>
  </r>
  <r>
    <x v="176"/>
    <x v="1"/>
    <m/>
    <x v="4"/>
    <x v="3"/>
    <x v="27"/>
    <n v="190801"/>
    <n v="190801"/>
    <m/>
    <n v="4"/>
    <n v="190801"/>
    <n v="0"/>
  </r>
  <r>
    <x v="176"/>
    <x v="1"/>
    <m/>
    <x v="1"/>
    <x v="2"/>
    <x v="18"/>
    <n v="190801"/>
    <n v="190801"/>
    <m/>
    <n v="24"/>
    <n v="190801"/>
    <n v="480000"/>
  </r>
  <r>
    <x v="176"/>
    <x v="1"/>
    <m/>
    <x v="1"/>
    <x v="2"/>
    <x v="21"/>
    <n v="190801"/>
    <n v="190801"/>
    <m/>
    <n v="3"/>
    <n v="190801"/>
    <n v="105000"/>
  </r>
  <r>
    <x v="176"/>
    <x v="1"/>
    <m/>
    <x v="0"/>
    <x v="2"/>
    <x v="15"/>
    <n v="190801"/>
    <n v="190801"/>
    <m/>
    <n v="130"/>
    <n v="190801"/>
    <n v="2600000"/>
  </r>
  <r>
    <x v="176"/>
    <x v="1"/>
    <m/>
    <x v="0"/>
    <x v="2"/>
    <x v="16"/>
    <n v="190801"/>
    <n v="190801"/>
    <m/>
    <n v="101"/>
    <n v="190801"/>
    <n v="3535000"/>
  </r>
  <r>
    <x v="176"/>
    <x v="1"/>
    <m/>
    <x v="0"/>
    <x v="2"/>
    <x v="17"/>
    <n v="190801"/>
    <n v="190801"/>
    <m/>
    <n v="153"/>
    <n v="190801"/>
    <n v="5049000"/>
  </r>
  <r>
    <x v="176"/>
    <x v="1"/>
    <m/>
    <x v="0"/>
    <x v="2"/>
    <x v="19"/>
    <n v="190801"/>
    <n v="190801"/>
    <m/>
    <n v="122"/>
    <n v="190801"/>
    <n v="366000"/>
  </r>
  <r>
    <x v="176"/>
    <x v="1"/>
    <m/>
    <x v="4"/>
    <x v="2"/>
    <x v="27"/>
    <n v="190801"/>
    <n v="190801"/>
    <m/>
    <n v="16"/>
    <n v="190801"/>
    <n v="320000"/>
  </r>
  <r>
    <x v="176"/>
    <x v="1"/>
    <m/>
    <x v="4"/>
    <x v="2"/>
    <x v="26"/>
    <n v="190801"/>
    <n v="190801"/>
    <m/>
    <n v="12"/>
    <n v="190801"/>
    <n v="48000"/>
  </r>
  <r>
    <x v="176"/>
    <x v="1"/>
    <m/>
    <x v="18"/>
    <x v="2"/>
    <x v="22"/>
    <n v="190801"/>
    <n v="190801"/>
    <m/>
    <n v="21"/>
    <n v="190801"/>
    <n v="273000"/>
  </r>
  <r>
    <x v="176"/>
    <x v="1"/>
    <m/>
    <x v="18"/>
    <x v="2"/>
    <x v="23"/>
    <n v="190801"/>
    <n v="190801"/>
    <m/>
    <n v="4"/>
    <n v="190801"/>
    <n v="96000"/>
  </r>
  <r>
    <x v="176"/>
    <x v="1"/>
    <m/>
    <x v="0"/>
    <x v="4"/>
    <x v="15"/>
    <n v="190801"/>
    <n v="190801"/>
    <m/>
    <n v="24"/>
    <n v="190801"/>
    <n v="756000"/>
  </r>
  <r>
    <x v="176"/>
    <x v="1"/>
    <m/>
    <x v="0"/>
    <x v="4"/>
    <x v="16"/>
    <n v="190801"/>
    <n v="190801"/>
    <m/>
    <n v="4"/>
    <n v="190801"/>
    <n v="176000"/>
  </r>
  <r>
    <x v="176"/>
    <x v="1"/>
    <m/>
    <x v="18"/>
    <x v="4"/>
    <x v="22"/>
    <n v="190801"/>
    <n v="190801"/>
    <m/>
    <n v="1"/>
    <n v="190801"/>
    <n v="25000"/>
  </r>
  <r>
    <x v="177"/>
    <x v="0"/>
    <m/>
    <x v="0"/>
    <x v="1"/>
    <x v="15"/>
    <n v="190801"/>
    <n v="190801"/>
    <m/>
    <n v="5"/>
    <n v="190801"/>
    <n v="100000"/>
  </r>
  <r>
    <x v="177"/>
    <x v="0"/>
    <m/>
    <x v="0"/>
    <x v="1"/>
    <x v="16"/>
    <n v="190801"/>
    <n v="190801"/>
    <m/>
    <n v="17"/>
    <n v="190801"/>
    <n v="595000"/>
  </r>
  <r>
    <x v="177"/>
    <x v="0"/>
    <m/>
    <x v="0"/>
    <x v="7"/>
    <x v="15"/>
    <n v="190801"/>
    <n v="190801"/>
    <m/>
    <n v="16"/>
    <n v="190801"/>
    <n v="320000"/>
  </r>
  <r>
    <x v="177"/>
    <x v="0"/>
    <m/>
    <x v="4"/>
    <x v="3"/>
    <x v="27"/>
    <n v="190801"/>
    <n v="190801"/>
    <m/>
    <n v="1"/>
    <n v="190801"/>
    <n v="0"/>
  </r>
  <r>
    <x v="177"/>
    <x v="0"/>
    <m/>
    <x v="0"/>
    <x v="3"/>
    <x v="15"/>
    <n v="190801"/>
    <n v="190801"/>
    <m/>
    <n v="1"/>
    <n v="190801"/>
    <n v="0"/>
  </r>
  <r>
    <x v="177"/>
    <x v="0"/>
    <m/>
    <x v="17"/>
    <x v="3"/>
    <x v="19"/>
    <n v="190801"/>
    <n v="190801"/>
    <m/>
    <n v="1"/>
    <n v="190801"/>
    <n v="0"/>
  </r>
  <r>
    <x v="177"/>
    <x v="0"/>
    <m/>
    <x v="1"/>
    <x v="2"/>
    <x v="18"/>
    <n v="190801"/>
    <n v="190801"/>
    <m/>
    <n v="28"/>
    <n v="190801"/>
    <n v="560000"/>
  </r>
  <r>
    <x v="177"/>
    <x v="0"/>
    <m/>
    <x v="1"/>
    <x v="2"/>
    <x v="21"/>
    <n v="190801"/>
    <n v="190801"/>
    <m/>
    <n v="3"/>
    <n v="190801"/>
    <n v="105000"/>
  </r>
  <r>
    <x v="177"/>
    <x v="0"/>
    <m/>
    <x v="0"/>
    <x v="2"/>
    <x v="15"/>
    <n v="190801"/>
    <n v="190801"/>
    <m/>
    <n v="125"/>
    <n v="190801"/>
    <n v="2500000"/>
  </r>
  <r>
    <x v="177"/>
    <x v="0"/>
    <m/>
    <x v="0"/>
    <x v="2"/>
    <x v="16"/>
    <n v="190801"/>
    <n v="190801"/>
    <m/>
    <n v="68"/>
    <n v="190801"/>
    <n v="2380000"/>
  </r>
  <r>
    <x v="177"/>
    <x v="0"/>
    <m/>
    <x v="0"/>
    <x v="2"/>
    <x v="17"/>
    <n v="190801"/>
    <n v="190801"/>
    <m/>
    <n v="120"/>
    <n v="190801"/>
    <n v="3960000"/>
  </r>
  <r>
    <x v="177"/>
    <x v="0"/>
    <m/>
    <x v="0"/>
    <x v="2"/>
    <x v="19"/>
    <n v="190801"/>
    <n v="190801"/>
    <m/>
    <n v="125"/>
    <n v="190801"/>
    <n v="375000"/>
  </r>
  <r>
    <x v="177"/>
    <x v="0"/>
    <m/>
    <x v="4"/>
    <x v="2"/>
    <x v="27"/>
    <n v="190801"/>
    <n v="190801"/>
    <m/>
    <n v="12"/>
    <n v="190801"/>
    <n v="240000"/>
  </r>
  <r>
    <x v="177"/>
    <x v="0"/>
    <m/>
    <x v="4"/>
    <x v="2"/>
    <x v="26"/>
    <n v="190801"/>
    <n v="190801"/>
    <m/>
    <n v="12"/>
    <n v="190801"/>
    <n v="48000"/>
  </r>
  <r>
    <x v="177"/>
    <x v="0"/>
    <m/>
    <x v="18"/>
    <x v="2"/>
    <x v="22"/>
    <n v="190801"/>
    <n v="190801"/>
    <m/>
    <n v="25"/>
    <n v="190801"/>
    <n v="325000"/>
  </r>
  <r>
    <x v="177"/>
    <x v="0"/>
    <m/>
    <x v="18"/>
    <x v="2"/>
    <x v="23"/>
    <n v="190801"/>
    <n v="190801"/>
    <m/>
    <n v="1"/>
    <n v="190801"/>
    <n v="24000"/>
  </r>
  <r>
    <x v="177"/>
    <x v="0"/>
    <m/>
    <x v="0"/>
    <x v="4"/>
    <x v="15"/>
    <n v="190801"/>
    <n v="190801"/>
    <m/>
    <n v="20"/>
    <n v="190801"/>
    <n v="630000"/>
  </r>
  <r>
    <x v="177"/>
    <x v="0"/>
    <m/>
    <x v="0"/>
    <x v="4"/>
    <x v="16"/>
    <n v="190801"/>
    <n v="190801"/>
    <m/>
    <n v="10"/>
    <n v="190801"/>
    <n v="440000"/>
  </r>
  <r>
    <x v="177"/>
    <x v="0"/>
    <m/>
    <x v="1"/>
    <x v="4"/>
    <x v="18"/>
    <n v="190801"/>
    <n v="190801"/>
    <m/>
    <n v="1"/>
    <n v="190801"/>
    <n v="31500"/>
  </r>
  <r>
    <x v="178"/>
    <x v="2"/>
    <m/>
    <x v="0"/>
    <x v="1"/>
    <x v="15"/>
    <n v="190801"/>
    <n v="190801"/>
    <m/>
    <n v="2"/>
    <n v="190801"/>
    <n v="40000"/>
  </r>
  <r>
    <x v="178"/>
    <x v="2"/>
    <m/>
    <x v="0"/>
    <x v="1"/>
    <x v="16"/>
    <n v="190801"/>
    <n v="190801"/>
    <m/>
    <n v="11"/>
    <n v="190801"/>
    <n v="385000"/>
  </r>
  <r>
    <x v="178"/>
    <x v="2"/>
    <m/>
    <x v="0"/>
    <x v="7"/>
    <x v="15"/>
    <n v="190801"/>
    <n v="190801"/>
    <m/>
    <n v="7"/>
    <n v="190801"/>
    <n v="140000"/>
  </r>
  <r>
    <x v="178"/>
    <x v="2"/>
    <m/>
    <x v="4"/>
    <x v="3"/>
    <x v="27"/>
    <n v="190801"/>
    <n v="190801"/>
    <m/>
    <n v="4"/>
    <n v="190801"/>
    <n v="0"/>
  </r>
  <r>
    <x v="178"/>
    <x v="2"/>
    <m/>
    <x v="0"/>
    <x v="3"/>
    <x v="15"/>
    <n v="190801"/>
    <n v="190801"/>
    <m/>
    <n v="7"/>
    <n v="190801"/>
    <n v="0"/>
  </r>
  <r>
    <x v="178"/>
    <x v="2"/>
    <m/>
    <x v="5"/>
    <x v="3"/>
    <x v="28"/>
    <n v="190801"/>
    <n v="190801"/>
    <m/>
    <n v="4"/>
    <n v="190801"/>
    <n v="0"/>
  </r>
  <r>
    <x v="178"/>
    <x v="2"/>
    <m/>
    <x v="1"/>
    <x v="2"/>
    <x v="18"/>
    <n v="190801"/>
    <n v="190801"/>
    <m/>
    <n v="12"/>
    <n v="190801"/>
    <n v="240000"/>
  </r>
  <r>
    <x v="178"/>
    <x v="2"/>
    <m/>
    <x v="1"/>
    <x v="2"/>
    <x v="21"/>
    <n v="190801"/>
    <n v="190801"/>
    <m/>
    <n v="3"/>
    <n v="190801"/>
    <n v="105000"/>
  </r>
  <r>
    <x v="178"/>
    <x v="2"/>
    <m/>
    <x v="0"/>
    <x v="2"/>
    <x v="15"/>
    <n v="190801"/>
    <n v="190801"/>
    <m/>
    <n v="73"/>
    <n v="190801"/>
    <n v="1460000"/>
  </r>
  <r>
    <x v="178"/>
    <x v="2"/>
    <m/>
    <x v="0"/>
    <x v="2"/>
    <x v="16"/>
    <n v="190801"/>
    <n v="190801"/>
    <m/>
    <n v="44"/>
    <n v="190801"/>
    <n v="1540000"/>
  </r>
  <r>
    <x v="178"/>
    <x v="2"/>
    <m/>
    <x v="0"/>
    <x v="2"/>
    <x v="17"/>
    <n v="190801"/>
    <n v="190801"/>
    <m/>
    <n v="61"/>
    <n v="190801"/>
    <n v="2013000"/>
  </r>
  <r>
    <x v="178"/>
    <x v="2"/>
    <m/>
    <x v="0"/>
    <x v="2"/>
    <x v="19"/>
    <n v="190801"/>
    <n v="190801"/>
    <m/>
    <n v="91"/>
    <n v="190801"/>
    <n v="273000"/>
  </r>
  <r>
    <x v="178"/>
    <x v="2"/>
    <m/>
    <x v="4"/>
    <x v="2"/>
    <x v="27"/>
    <n v="190801"/>
    <n v="190801"/>
    <m/>
    <n v="8"/>
    <n v="190801"/>
    <n v="160000"/>
  </r>
  <r>
    <x v="178"/>
    <x v="2"/>
    <m/>
    <x v="4"/>
    <x v="2"/>
    <x v="26"/>
    <n v="190801"/>
    <n v="190801"/>
    <m/>
    <n v="7"/>
    <n v="190801"/>
    <n v="28000"/>
  </r>
  <r>
    <x v="178"/>
    <x v="2"/>
    <m/>
    <x v="18"/>
    <x v="2"/>
    <x v="22"/>
    <n v="190801"/>
    <n v="190801"/>
    <m/>
    <n v="14"/>
    <n v="190801"/>
    <n v="182000"/>
  </r>
  <r>
    <x v="178"/>
    <x v="2"/>
    <m/>
    <x v="0"/>
    <x v="4"/>
    <x v="15"/>
    <n v="190801"/>
    <n v="190801"/>
    <m/>
    <n v="15"/>
    <n v="190801"/>
    <n v="472500"/>
  </r>
  <r>
    <x v="178"/>
    <x v="2"/>
    <m/>
    <x v="0"/>
    <x v="4"/>
    <x v="16"/>
    <n v="190801"/>
    <n v="190801"/>
    <m/>
    <n v="9"/>
    <n v="190801"/>
    <n v="396000"/>
  </r>
  <r>
    <x v="178"/>
    <x v="2"/>
    <m/>
    <x v="18"/>
    <x v="4"/>
    <x v="22"/>
    <n v="190801"/>
    <n v="190801"/>
    <m/>
    <n v="1"/>
    <n v="190801"/>
    <n v="25000"/>
  </r>
  <r>
    <x v="179"/>
    <x v="5"/>
    <m/>
    <x v="0"/>
    <x v="7"/>
    <x v="15"/>
    <n v="190801"/>
    <n v="190801"/>
    <m/>
    <n v="7"/>
    <n v="190801"/>
    <n v="140000"/>
  </r>
  <r>
    <x v="179"/>
    <x v="5"/>
    <m/>
    <x v="1"/>
    <x v="2"/>
    <x v="18"/>
    <n v="190801"/>
    <n v="190801"/>
    <m/>
    <n v="11"/>
    <n v="190801"/>
    <n v="220000"/>
  </r>
  <r>
    <x v="179"/>
    <x v="5"/>
    <m/>
    <x v="0"/>
    <x v="2"/>
    <x v="15"/>
    <n v="190801"/>
    <n v="190801"/>
    <m/>
    <n v="59"/>
    <n v="190801"/>
    <n v="1180000"/>
  </r>
  <r>
    <x v="179"/>
    <x v="5"/>
    <m/>
    <x v="0"/>
    <x v="2"/>
    <x v="16"/>
    <n v="190801"/>
    <n v="190801"/>
    <m/>
    <n v="32"/>
    <n v="190801"/>
    <n v="1120000"/>
  </r>
  <r>
    <x v="179"/>
    <x v="5"/>
    <m/>
    <x v="0"/>
    <x v="2"/>
    <x v="17"/>
    <n v="190801"/>
    <n v="190801"/>
    <m/>
    <n v="53"/>
    <n v="190801"/>
    <n v="1749000"/>
  </r>
  <r>
    <x v="179"/>
    <x v="5"/>
    <m/>
    <x v="0"/>
    <x v="2"/>
    <x v="19"/>
    <n v="190801"/>
    <n v="190801"/>
    <m/>
    <n v="68"/>
    <n v="190801"/>
    <n v="204000"/>
  </r>
  <r>
    <x v="179"/>
    <x v="5"/>
    <m/>
    <x v="4"/>
    <x v="2"/>
    <x v="27"/>
    <n v="190801"/>
    <n v="190801"/>
    <m/>
    <n v="12"/>
    <n v="190801"/>
    <n v="240000"/>
  </r>
  <r>
    <x v="179"/>
    <x v="5"/>
    <m/>
    <x v="4"/>
    <x v="2"/>
    <x v="26"/>
    <n v="190801"/>
    <n v="190801"/>
    <m/>
    <n v="3"/>
    <n v="190801"/>
    <n v="12000"/>
  </r>
  <r>
    <x v="179"/>
    <x v="5"/>
    <m/>
    <x v="18"/>
    <x v="2"/>
    <x v="22"/>
    <n v="190801"/>
    <n v="190801"/>
    <m/>
    <n v="13"/>
    <n v="190801"/>
    <n v="169000"/>
  </r>
  <r>
    <x v="179"/>
    <x v="5"/>
    <m/>
    <x v="18"/>
    <x v="2"/>
    <x v="23"/>
    <n v="190801"/>
    <n v="190801"/>
    <m/>
    <n v="1"/>
    <n v="190801"/>
    <n v="24000"/>
  </r>
  <r>
    <x v="180"/>
    <x v="6"/>
    <m/>
    <x v="0"/>
    <x v="7"/>
    <x v="15"/>
    <n v="190801"/>
    <n v="190801"/>
    <m/>
    <n v="3"/>
    <n v="190801"/>
    <n v="60000"/>
  </r>
  <r>
    <x v="180"/>
    <x v="6"/>
    <m/>
    <x v="1"/>
    <x v="2"/>
    <x v="18"/>
    <n v="190801"/>
    <n v="190801"/>
    <m/>
    <n v="19"/>
    <n v="190801"/>
    <n v="380000"/>
  </r>
  <r>
    <x v="180"/>
    <x v="6"/>
    <m/>
    <x v="1"/>
    <x v="2"/>
    <x v="21"/>
    <n v="190801"/>
    <n v="190801"/>
    <m/>
    <n v="2"/>
    <n v="190801"/>
    <n v="70000"/>
  </r>
  <r>
    <x v="180"/>
    <x v="6"/>
    <m/>
    <x v="0"/>
    <x v="2"/>
    <x v="15"/>
    <n v="190801"/>
    <n v="190801"/>
    <m/>
    <n v="71"/>
    <n v="190801"/>
    <n v="1420000"/>
  </r>
  <r>
    <x v="180"/>
    <x v="6"/>
    <m/>
    <x v="0"/>
    <x v="2"/>
    <x v="16"/>
    <n v="190801"/>
    <n v="190801"/>
    <m/>
    <n v="60"/>
    <n v="190801"/>
    <n v="2100000"/>
  </r>
  <r>
    <x v="180"/>
    <x v="6"/>
    <m/>
    <x v="0"/>
    <x v="2"/>
    <x v="17"/>
    <n v="190801"/>
    <n v="190801"/>
    <m/>
    <n v="87"/>
    <n v="190801"/>
    <n v="2871000"/>
  </r>
  <r>
    <x v="180"/>
    <x v="6"/>
    <m/>
    <x v="0"/>
    <x v="2"/>
    <x v="19"/>
    <n v="190801"/>
    <n v="190801"/>
    <m/>
    <n v="93"/>
    <n v="190801"/>
    <n v="279000"/>
  </r>
  <r>
    <x v="180"/>
    <x v="6"/>
    <m/>
    <x v="4"/>
    <x v="2"/>
    <x v="27"/>
    <n v="190801"/>
    <n v="190801"/>
    <m/>
    <n v="13"/>
    <n v="190801"/>
    <n v="260000"/>
  </r>
  <r>
    <x v="180"/>
    <x v="6"/>
    <m/>
    <x v="4"/>
    <x v="2"/>
    <x v="26"/>
    <n v="190801"/>
    <n v="190801"/>
    <m/>
    <n v="4"/>
    <n v="190801"/>
    <n v="16000"/>
  </r>
  <r>
    <x v="180"/>
    <x v="6"/>
    <m/>
    <x v="18"/>
    <x v="2"/>
    <x v="22"/>
    <n v="190801"/>
    <n v="190801"/>
    <m/>
    <n v="18"/>
    <n v="190801"/>
    <n v="234000"/>
  </r>
  <r>
    <x v="180"/>
    <x v="6"/>
    <m/>
    <x v="20"/>
    <x v="2"/>
    <x v="15"/>
    <n v="190801"/>
    <n v="190801"/>
    <m/>
    <n v="1"/>
    <n v="190801"/>
    <n v="17500"/>
  </r>
  <r>
    <x v="180"/>
    <x v="6"/>
    <m/>
    <x v="20"/>
    <x v="2"/>
    <x v="18"/>
    <n v="190801"/>
    <n v="190801"/>
    <m/>
    <n v="1"/>
    <n v="190801"/>
    <n v="17500"/>
  </r>
  <r>
    <x v="180"/>
    <x v="6"/>
    <m/>
    <x v="19"/>
    <x v="6"/>
    <x v="25"/>
    <n v="190801"/>
    <n v="190801"/>
    <m/>
    <n v="703"/>
    <n v="190801"/>
    <n v="6830348"/>
  </r>
  <r>
    <x v="180"/>
    <x v="6"/>
    <m/>
    <x v="0"/>
    <x v="6"/>
    <x v="15"/>
    <n v="190801"/>
    <n v="190801"/>
    <m/>
    <n v="1028"/>
    <n v="190801"/>
    <n v="9321904"/>
  </r>
  <r>
    <x v="180"/>
    <x v="6"/>
    <m/>
    <x v="1"/>
    <x v="6"/>
    <x v="18"/>
    <n v="190801"/>
    <n v="190801"/>
    <m/>
    <n v="10"/>
    <n v="190801"/>
    <n v="92050"/>
  </r>
  <r>
    <x v="180"/>
    <x v="6"/>
    <m/>
    <x v="18"/>
    <x v="6"/>
    <x v="22"/>
    <n v="190801"/>
    <n v="190801"/>
    <m/>
    <n v="12"/>
    <n v="190801"/>
    <n v="81492"/>
  </r>
  <r>
    <x v="180"/>
    <x v="6"/>
    <m/>
    <x v="4"/>
    <x v="6"/>
    <x v="26"/>
    <n v="190801"/>
    <n v="190801"/>
    <m/>
    <n v="487"/>
    <n v="190801"/>
    <n v="522551"/>
  </r>
  <r>
    <x v="181"/>
    <x v="3"/>
    <m/>
    <x v="0"/>
    <x v="1"/>
    <x v="15"/>
    <n v="190801"/>
    <n v="190801"/>
    <m/>
    <n v="10"/>
    <n v="190801"/>
    <n v="200000"/>
  </r>
  <r>
    <x v="181"/>
    <x v="3"/>
    <m/>
    <x v="0"/>
    <x v="1"/>
    <x v="16"/>
    <n v="190801"/>
    <n v="190801"/>
    <m/>
    <n v="36"/>
    <n v="190801"/>
    <n v="1260000"/>
  </r>
  <r>
    <x v="181"/>
    <x v="3"/>
    <m/>
    <x v="0"/>
    <x v="7"/>
    <x v="15"/>
    <n v="190801"/>
    <n v="190801"/>
    <m/>
    <n v="10"/>
    <n v="190801"/>
    <n v="200000"/>
  </r>
  <r>
    <x v="181"/>
    <x v="3"/>
    <m/>
    <x v="1"/>
    <x v="2"/>
    <x v="18"/>
    <n v="190801"/>
    <n v="190801"/>
    <m/>
    <n v="17"/>
    <n v="190801"/>
    <n v="340000"/>
  </r>
  <r>
    <x v="181"/>
    <x v="3"/>
    <m/>
    <x v="1"/>
    <x v="2"/>
    <x v="21"/>
    <n v="190801"/>
    <n v="190801"/>
    <m/>
    <n v="3"/>
    <n v="190801"/>
    <n v="105000"/>
  </r>
  <r>
    <x v="181"/>
    <x v="3"/>
    <m/>
    <x v="4"/>
    <x v="2"/>
    <x v="26"/>
    <n v="190801"/>
    <n v="190801"/>
    <m/>
    <n v="7"/>
    <n v="190801"/>
    <n v="28000"/>
  </r>
  <r>
    <x v="181"/>
    <x v="3"/>
    <m/>
    <x v="4"/>
    <x v="2"/>
    <x v="27"/>
    <n v="190801"/>
    <n v="190801"/>
    <m/>
    <n v="12"/>
    <n v="190801"/>
    <n v="240000"/>
  </r>
  <r>
    <x v="181"/>
    <x v="3"/>
    <m/>
    <x v="0"/>
    <x v="2"/>
    <x v="15"/>
    <n v="190801"/>
    <n v="190801"/>
    <m/>
    <n v="91"/>
    <n v="190801"/>
    <n v="1820000"/>
  </r>
  <r>
    <x v="181"/>
    <x v="3"/>
    <m/>
    <x v="0"/>
    <x v="2"/>
    <x v="16"/>
    <n v="190801"/>
    <n v="190801"/>
    <m/>
    <n v="50"/>
    <n v="190801"/>
    <n v="1750000"/>
  </r>
  <r>
    <x v="181"/>
    <x v="3"/>
    <m/>
    <x v="0"/>
    <x v="2"/>
    <x v="17"/>
    <n v="190801"/>
    <n v="190801"/>
    <m/>
    <n v="119"/>
    <n v="190801"/>
    <n v="3927000"/>
  </r>
  <r>
    <x v="181"/>
    <x v="3"/>
    <m/>
    <x v="18"/>
    <x v="2"/>
    <x v="22"/>
    <n v="190801"/>
    <n v="190801"/>
    <m/>
    <n v="22"/>
    <n v="190801"/>
    <n v="286000"/>
  </r>
  <r>
    <x v="181"/>
    <x v="3"/>
    <m/>
    <x v="0"/>
    <x v="2"/>
    <x v="19"/>
    <n v="190801"/>
    <n v="190801"/>
    <m/>
    <n v="92"/>
    <n v="190801"/>
    <n v="276000"/>
  </r>
  <r>
    <x v="181"/>
    <x v="3"/>
    <m/>
    <x v="0"/>
    <x v="3"/>
    <x v="15"/>
    <n v="190801"/>
    <n v="190801"/>
    <m/>
    <n v="2"/>
    <n v="190801"/>
    <n v="0"/>
  </r>
  <r>
    <x v="181"/>
    <x v="3"/>
    <m/>
    <x v="0"/>
    <x v="3"/>
    <x v="19"/>
    <n v="190801"/>
    <n v="190801"/>
    <m/>
    <n v="2"/>
    <n v="190801"/>
    <n v="0"/>
  </r>
  <r>
    <x v="181"/>
    <x v="3"/>
    <m/>
    <x v="0"/>
    <x v="4"/>
    <x v="15"/>
    <n v="190801"/>
    <n v="190801"/>
    <m/>
    <n v="61"/>
    <n v="190801"/>
    <n v="1921500"/>
  </r>
  <r>
    <x v="181"/>
    <x v="3"/>
    <m/>
    <x v="0"/>
    <x v="4"/>
    <x v="16"/>
    <n v="190801"/>
    <n v="190801"/>
    <m/>
    <n v="17"/>
    <n v="190801"/>
    <n v="748000"/>
  </r>
  <r>
    <x v="181"/>
    <x v="3"/>
    <m/>
    <x v="18"/>
    <x v="4"/>
    <x v="22"/>
    <n v="190801"/>
    <n v="190801"/>
    <m/>
    <n v="1"/>
    <n v="190801"/>
    <n v="25000"/>
  </r>
  <r>
    <x v="182"/>
    <x v="4"/>
    <m/>
    <x v="0"/>
    <x v="1"/>
    <x v="15"/>
    <n v="190801"/>
    <n v="190801"/>
    <m/>
    <n v="1"/>
    <n v="190801"/>
    <n v="20000"/>
  </r>
  <r>
    <x v="182"/>
    <x v="4"/>
    <m/>
    <x v="0"/>
    <x v="1"/>
    <x v="16"/>
    <n v="190801"/>
    <n v="190801"/>
    <m/>
    <n v="61"/>
    <n v="190801"/>
    <n v="2135000"/>
  </r>
  <r>
    <x v="182"/>
    <x v="4"/>
    <m/>
    <x v="0"/>
    <x v="7"/>
    <x v="15"/>
    <n v="190801"/>
    <n v="190801"/>
    <m/>
    <n v="14"/>
    <n v="190801"/>
    <n v="280000"/>
  </r>
  <r>
    <x v="182"/>
    <x v="4"/>
    <m/>
    <x v="0"/>
    <x v="5"/>
    <x v="15"/>
    <n v="190801"/>
    <n v="190801"/>
    <m/>
    <n v="7"/>
    <n v="190801"/>
    <n v="71589"/>
  </r>
  <r>
    <x v="182"/>
    <x v="4"/>
    <m/>
    <x v="1"/>
    <x v="2"/>
    <x v="18"/>
    <n v="190801"/>
    <n v="190801"/>
    <m/>
    <n v="11"/>
    <n v="190801"/>
    <n v="220000"/>
  </r>
  <r>
    <x v="182"/>
    <x v="4"/>
    <m/>
    <x v="1"/>
    <x v="2"/>
    <x v="21"/>
    <n v="190801"/>
    <n v="190801"/>
    <m/>
    <n v="7"/>
    <n v="190801"/>
    <n v="245000"/>
  </r>
  <r>
    <x v="182"/>
    <x v="4"/>
    <m/>
    <x v="4"/>
    <x v="2"/>
    <x v="26"/>
    <n v="190801"/>
    <n v="190801"/>
    <m/>
    <n v="5"/>
    <n v="190801"/>
    <n v="20000"/>
  </r>
  <r>
    <x v="182"/>
    <x v="4"/>
    <m/>
    <x v="4"/>
    <x v="2"/>
    <x v="27"/>
    <n v="190801"/>
    <n v="190801"/>
    <m/>
    <n v="23"/>
    <n v="190801"/>
    <n v="460000"/>
  </r>
  <r>
    <x v="182"/>
    <x v="4"/>
    <m/>
    <x v="0"/>
    <x v="2"/>
    <x v="15"/>
    <n v="190801"/>
    <n v="190801"/>
    <m/>
    <n v="75"/>
    <n v="190801"/>
    <n v="1500000"/>
  </r>
  <r>
    <x v="182"/>
    <x v="4"/>
    <m/>
    <x v="0"/>
    <x v="2"/>
    <x v="16"/>
    <n v="190801"/>
    <n v="190801"/>
    <m/>
    <n v="49"/>
    <n v="190801"/>
    <n v="1715000"/>
  </r>
  <r>
    <x v="182"/>
    <x v="4"/>
    <m/>
    <x v="0"/>
    <x v="2"/>
    <x v="17"/>
    <n v="190801"/>
    <n v="190801"/>
    <m/>
    <n v="124"/>
    <n v="190801"/>
    <n v="4092000"/>
  </r>
  <r>
    <x v="182"/>
    <x v="4"/>
    <m/>
    <x v="0"/>
    <x v="2"/>
    <x v="19"/>
    <n v="190801"/>
    <n v="190801"/>
    <m/>
    <n v="104"/>
    <n v="190801"/>
    <n v="312000"/>
  </r>
  <r>
    <x v="182"/>
    <x v="4"/>
    <m/>
    <x v="0"/>
    <x v="4"/>
    <x v="15"/>
    <n v="190801"/>
    <n v="190801"/>
    <m/>
    <n v="19"/>
    <n v="190801"/>
    <n v="598500"/>
  </r>
  <r>
    <x v="182"/>
    <x v="4"/>
    <m/>
    <x v="0"/>
    <x v="4"/>
    <x v="16"/>
    <n v="190801"/>
    <n v="190801"/>
    <m/>
    <n v="2"/>
    <n v="190801"/>
    <n v="88000"/>
  </r>
  <r>
    <x v="183"/>
    <x v="1"/>
    <m/>
    <x v="0"/>
    <x v="1"/>
    <x v="15"/>
    <n v="190801"/>
    <n v="190801"/>
    <m/>
    <n v="1"/>
    <n v="190801"/>
    <n v="20000"/>
  </r>
  <r>
    <x v="183"/>
    <x v="1"/>
    <m/>
    <x v="0"/>
    <x v="1"/>
    <x v="16"/>
    <n v="190801"/>
    <n v="190801"/>
    <m/>
    <n v="18"/>
    <n v="190801"/>
    <n v="630000"/>
  </r>
  <r>
    <x v="183"/>
    <x v="1"/>
    <m/>
    <x v="0"/>
    <x v="7"/>
    <x v="15"/>
    <n v="190801"/>
    <n v="190801"/>
    <m/>
    <n v="20"/>
    <n v="190801"/>
    <n v="400000"/>
  </r>
  <r>
    <x v="183"/>
    <x v="1"/>
    <m/>
    <x v="1"/>
    <x v="2"/>
    <x v="18"/>
    <n v="190801"/>
    <n v="190801"/>
    <m/>
    <n v="24"/>
    <n v="190801"/>
    <n v="480000"/>
  </r>
  <r>
    <x v="183"/>
    <x v="1"/>
    <m/>
    <x v="1"/>
    <x v="2"/>
    <x v="21"/>
    <n v="190801"/>
    <n v="190801"/>
    <m/>
    <n v="3"/>
    <n v="190801"/>
    <n v="105000"/>
  </r>
  <r>
    <x v="183"/>
    <x v="1"/>
    <m/>
    <x v="4"/>
    <x v="2"/>
    <x v="26"/>
    <n v="190801"/>
    <n v="190801"/>
    <m/>
    <n v="8"/>
    <n v="190801"/>
    <n v="32000"/>
  </r>
  <r>
    <x v="183"/>
    <x v="1"/>
    <m/>
    <x v="4"/>
    <x v="2"/>
    <x v="27"/>
    <n v="190801"/>
    <n v="190801"/>
    <m/>
    <n v="16"/>
    <n v="190801"/>
    <n v="320000"/>
  </r>
  <r>
    <x v="183"/>
    <x v="1"/>
    <m/>
    <x v="0"/>
    <x v="2"/>
    <x v="15"/>
    <n v="190801"/>
    <n v="190801"/>
    <m/>
    <n v="118"/>
    <n v="190801"/>
    <n v="2360000"/>
  </r>
  <r>
    <x v="183"/>
    <x v="1"/>
    <m/>
    <x v="0"/>
    <x v="2"/>
    <x v="16"/>
    <n v="190801"/>
    <n v="190801"/>
    <m/>
    <n v="80"/>
    <n v="190801"/>
    <n v="2800000"/>
  </r>
  <r>
    <x v="183"/>
    <x v="1"/>
    <m/>
    <x v="0"/>
    <x v="2"/>
    <x v="17"/>
    <n v="190801"/>
    <n v="190801"/>
    <m/>
    <n v="156"/>
    <n v="190801"/>
    <n v="5148000"/>
  </r>
  <r>
    <x v="183"/>
    <x v="1"/>
    <m/>
    <x v="0"/>
    <x v="2"/>
    <x v="19"/>
    <n v="190801"/>
    <n v="190801"/>
    <m/>
    <n v="128"/>
    <n v="190801"/>
    <n v="384000"/>
  </r>
  <r>
    <x v="183"/>
    <x v="1"/>
    <m/>
    <x v="21"/>
    <x v="2"/>
    <x v="29"/>
    <n v="190801"/>
    <n v="190801"/>
    <m/>
    <n v="7"/>
    <n v="190801"/>
    <n v="266000"/>
  </r>
  <r>
    <x v="183"/>
    <x v="1"/>
    <m/>
    <x v="18"/>
    <x v="2"/>
    <x v="22"/>
    <n v="190801"/>
    <n v="190801"/>
    <m/>
    <n v="25"/>
    <n v="190801"/>
    <n v="325000"/>
  </r>
  <r>
    <x v="183"/>
    <x v="1"/>
    <m/>
    <x v="18"/>
    <x v="2"/>
    <x v="24"/>
    <n v="190801"/>
    <n v="190801"/>
    <m/>
    <n v="2"/>
    <n v="190801"/>
    <n v="66000"/>
  </r>
  <r>
    <x v="183"/>
    <x v="1"/>
    <m/>
    <x v="20"/>
    <x v="2"/>
    <x v="15"/>
    <n v="190801"/>
    <n v="190801"/>
    <m/>
    <n v="3"/>
    <n v="190801"/>
    <n v="52500"/>
  </r>
  <r>
    <x v="183"/>
    <x v="1"/>
    <m/>
    <x v="20"/>
    <x v="2"/>
    <x v="18"/>
    <n v="190801"/>
    <n v="190801"/>
    <m/>
    <n v="3"/>
    <n v="190801"/>
    <n v="52500"/>
  </r>
  <r>
    <x v="183"/>
    <x v="1"/>
    <m/>
    <x v="0"/>
    <x v="4"/>
    <x v="15"/>
    <n v="190801"/>
    <n v="190801"/>
    <m/>
    <n v="17"/>
    <n v="190801"/>
    <n v="535500"/>
  </r>
  <r>
    <x v="183"/>
    <x v="1"/>
    <m/>
    <x v="0"/>
    <x v="4"/>
    <x v="16"/>
    <n v="190801"/>
    <n v="190801"/>
    <m/>
    <n v="9"/>
    <n v="190801"/>
    <n v="396000"/>
  </r>
  <r>
    <x v="182"/>
    <x v="4"/>
    <m/>
    <x v="20"/>
    <x v="2"/>
    <x v="15"/>
    <n v="190801"/>
    <n v="190801"/>
    <m/>
    <n v="2"/>
    <n v="190801"/>
    <n v="35000"/>
  </r>
  <r>
    <x v="182"/>
    <x v="4"/>
    <m/>
    <x v="20"/>
    <x v="2"/>
    <x v="18"/>
    <n v="190801"/>
    <n v="190801"/>
    <m/>
    <n v="2"/>
    <n v="190801"/>
    <n v="35000"/>
  </r>
  <r>
    <x v="182"/>
    <x v="4"/>
    <m/>
    <x v="18"/>
    <x v="2"/>
    <x v="22"/>
    <n v="190801"/>
    <n v="190801"/>
    <m/>
    <n v="24"/>
    <n v="190801"/>
    <n v="312000"/>
  </r>
  <r>
    <x v="182"/>
    <x v="4"/>
    <m/>
    <x v="18"/>
    <x v="2"/>
    <x v="23"/>
    <n v="190801"/>
    <n v="190801"/>
    <m/>
    <n v="3"/>
    <n v="190801"/>
    <n v="72000"/>
  </r>
  <r>
    <x v="182"/>
    <x v="4"/>
    <m/>
    <x v="18"/>
    <x v="2"/>
    <x v="24"/>
    <n v="190801"/>
    <n v="190801"/>
    <m/>
    <n v="1"/>
    <n v="190801"/>
    <n v="33000"/>
  </r>
  <r>
    <x v="184"/>
    <x v="0"/>
    <m/>
    <x v="0"/>
    <x v="1"/>
    <x v="15"/>
    <n v="190801"/>
    <n v="190801"/>
    <m/>
    <n v="4"/>
    <n v="190801"/>
    <n v="80000"/>
  </r>
  <r>
    <x v="184"/>
    <x v="0"/>
    <m/>
    <x v="0"/>
    <x v="1"/>
    <x v="16"/>
    <n v="190801"/>
    <n v="190801"/>
    <m/>
    <n v="6"/>
    <n v="190801"/>
    <n v="210000"/>
  </r>
  <r>
    <x v="184"/>
    <x v="0"/>
    <m/>
    <x v="0"/>
    <x v="7"/>
    <x v="15"/>
    <n v="190801"/>
    <n v="190801"/>
    <m/>
    <n v="22"/>
    <n v="190801"/>
    <n v="440000"/>
  </r>
  <r>
    <x v="184"/>
    <x v="0"/>
    <m/>
    <x v="1"/>
    <x v="2"/>
    <x v="18"/>
    <n v="190801"/>
    <n v="190801"/>
    <m/>
    <n v="20"/>
    <n v="190801"/>
    <n v="400000"/>
  </r>
  <r>
    <x v="184"/>
    <x v="0"/>
    <m/>
    <x v="1"/>
    <x v="2"/>
    <x v="21"/>
    <n v="190801"/>
    <n v="190801"/>
    <m/>
    <n v="4"/>
    <n v="190801"/>
    <n v="140000"/>
  </r>
  <r>
    <x v="184"/>
    <x v="0"/>
    <m/>
    <x v="4"/>
    <x v="2"/>
    <x v="26"/>
    <n v="190801"/>
    <n v="190801"/>
    <m/>
    <n v="9"/>
    <n v="190801"/>
    <n v="36000"/>
  </r>
  <r>
    <x v="184"/>
    <x v="0"/>
    <m/>
    <x v="4"/>
    <x v="2"/>
    <x v="27"/>
    <n v="190801"/>
    <n v="190801"/>
    <m/>
    <n v="6"/>
    <n v="190801"/>
    <n v="120000"/>
  </r>
  <r>
    <x v="184"/>
    <x v="0"/>
    <m/>
    <x v="0"/>
    <x v="2"/>
    <x v="15"/>
    <n v="190801"/>
    <n v="190801"/>
    <m/>
    <n v="123"/>
    <n v="190801"/>
    <n v="2460000"/>
  </r>
  <r>
    <x v="184"/>
    <x v="0"/>
    <m/>
    <x v="0"/>
    <x v="2"/>
    <x v="16"/>
    <n v="190801"/>
    <n v="190801"/>
    <m/>
    <n v="190"/>
    <n v="190801"/>
    <n v="6650000"/>
  </r>
  <r>
    <x v="184"/>
    <x v="0"/>
    <m/>
    <x v="0"/>
    <x v="2"/>
    <x v="17"/>
    <n v="190801"/>
    <n v="190801"/>
    <m/>
    <n v="96"/>
    <n v="190801"/>
    <n v="3168000"/>
  </r>
  <r>
    <x v="184"/>
    <x v="0"/>
    <m/>
    <x v="0"/>
    <x v="2"/>
    <x v="19"/>
    <n v="190801"/>
    <n v="190801"/>
    <m/>
    <n v="150"/>
    <n v="190801"/>
    <n v="450000"/>
  </r>
  <r>
    <x v="184"/>
    <x v="0"/>
    <m/>
    <x v="0"/>
    <x v="5"/>
    <x v="15"/>
    <n v="190801"/>
    <n v="190801"/>
    <m/>
    <n v="10"/>
    <n v="190801"/>
    <n v="102270"/>
  </r>
  <r>
    <x v="184"/>
    <x v="0"/>
    <m/>
    <x v="5"/>
    <x v="5"/>
    <x v="28"/>
    <n v="190801"/>
    <n v="190801"/>
    <m/>
    <n v="5"/>
    <n v="190801"/>
    <n v="67500"/>
  </r>
  <r>
    <x v="184"/>
    <x v="0"/>
    <m/>
    <x v="21"/>
    <x v="5"/>
    <x v="29"/>
    <n v="190801"/>
    <n v="190801"/>
    <m/>
    <n v="5"/>
    <n v="190801"/>
    <n v="77725"/>
  </r>
  <r>
    <x v="184"/>
    <x v="0"/>
    <m/>
    <x v="4"/>
    <x v="5"/>
    <x v="26"/>
    <n v="190801"/>
    <n v="190801"/>
    <m/>
    <n v="5"/>
    <n v="190801"/>
    <n v="8180"/>
  </r>
  <r>
    <x v="184"/>
    <x v="0"/>
    <m/>
    <x v="1"/>
    <x v="5"/>
    <x v="18"/>
    <n v="190801"/>
    <n v="190801"/>
    <m/>
    <n v="5"/>
    <n v="190801"/>
    <n v="51135"/>
  </r>
  <r>
    <x v="184"/>
    <x v="0"/>
    <m/>
    <x v="18"/>
    <x v="5"/>
    <x v="22"/>
    <n v="190801"/>
    <n v="190801"/>
    <m/>
    <n v="5"/>
    <n v="190801"/>
    <n v="32725"/>
  </r>
  <r>
    <x v="184"/>
    <x v="0"/>
    <m/>
    <x v="4"/>
    <x v="5"/>
    <x v="27"/>
    <n v="190801"/>
    <n v="190801"/>
    <m/>
    <n v="5"/>
    <n v="190801"/>
    <n v="81820"/>
  </r>
  <r>
    <x v="184"/>
    <x v="0"/>
    <m/>
    <x v="4"/>
    <x v="3"/>
    <x v="27"/>
    <n v="190801"/>
    <n v="190801"/>
    <m/>
    <n v="1"/>
    <n v="190801"/>
    <n v="0"/>
  </r>
  <r>
    <x v="184"/>
    <x v="0"/>
    <m/>
    <x v="0"/>
    <x v="3"/>
    <x v="15"/>
    <n v="190801"/>
    <n v="190801"/>
    <m/>
    <n v="12"/>
    <n v="190801"/>
    <n v="0"/>
  </r>
  <r>
    <x v="184"/>
    <x v="0"/>
    <m/>
    <x v="5"/>
    <x v="3"/>
    <x v="28"/>
    <n v="190801"/>
    <n v="190801"/>
    <m/>
    <n v="32"/>
    <n v="190801"/>
    <n v="0"/>
  </r>
  <r>
    <x v="184"/>
    <x v="0"/>
    <m/>
    <x v="1"/>
    <x v="3"/>
    <x v="18"/>
    <n v="190801"/>
    <n v="190801"/>
    <m/>
    <n v="1"/>
    <n v="190801"/>
    <n v="0"/>
  </r>
  <r>
    <x v="184"/>
    <x v="0"/>
    <m/>
    <x v="18"/>
    <x v="3"/>
    <x v="22"/>
    <n v="190801"/>
    <n v="190801"/>
    <m/>
    <n v="2"/>
    <n v="190801"/>
    <n v="0"/>
  </r>
  <r>
    <x v="184"/>
    <x v="0"/>
    <m/>
    <x v="5"/>
    <x v="2"/>
    <x v="28"/>
    <n v="190801"/>
    <n v="190801"/>
    <m/>
    <n v="5"/>
    <n v="190801"/>
    <n v="140000"/>
  </r>
  <r>
    <x v="184"/>
    <x v="0"/>
    <m/>
    <x v="21"/>
    <x v="2"/>
    <x v="29"/>
    <n v="190801"/>
    <n v="190801"/>
    <m/>
    <n v="13"/>
    <n v="190801"/>
    <n v="494000"/>
  </r>
  <r>
    <x v="184"/>
    <x v="0"/>
    <m/>
    <x v="20"/>
    <x v="2"/>
    <x v="15"/>
    <n v="190801"/>
    <n v="190801"/>
    <m/>
    <n v="4"/>
    <n v="190801"/>
    <n v="70000"/>
  </r>
  <r>
    <x v="184"/>
    <x v="0"/>
    <m/>
    <x v="20"/>
    <x v="2"/>
    <x v="18"/>
    <n v="190801"/>
    <n v="190801"/>
    <m/>
    <n v="4"/>
    <n v="190801"/>
    <n v="70000"/>
  </r>
  <r>
    <x v="184"/>
    <x v="0"/>
    <m/>
    <x v="18"/>
    <x v="2"/>
    <x v="22"/>
    <n v="190801"/>
    <n v="190801"/>
    <m/>
    <n v="21"/>
    <n v="190801"/>
    <n v="273000"/>
  </r>
  <r>
    <x v="184"/>
    <x v="0"/>
    <m/>
    <x v="18"/>
    <x v="2"/>
    <x v="23"/>
    <n v="190801"/>
    <n v="190801"/>
    <m/>
    <n v="3"/>
    <n v="190801"/>
    <n v="72000"/>
  </r>
  <r>
    <x v="184"/>
    <x v="0"/>
    <m/>
    <x v="18"/>
    <x v="2"/>
    <x v="24"/>
    <n v="190801"/>
    <n v="190801"/>
    <m/>
    <n v="4"/>
    <n v="190801"/>
    <n v="132000"/>
  </r>
  <r>
    <x v="184"/>
    <x v="0"/>
    <m/>
    <x v="0"/>
    <x v="4"/>
    <x v="15"/>
    <n v="190801"/>
    <n v="190801"/>
    <m/>
    <n v="23"/>
    <n v="190801"/>
    <n v="724500"/>
  </r>
  <r>
    <x v="184"/>
    <x v="0"/>
    <m/>
    <x v="0"/>
    <x v="4"/>
    <x v="16"/>
    <n v="190801"/>
    <n v="190801"/>
    <m/>
    <n v="6"/>
    <n v="190801"/>
    <n v="264000"/>
  </r>
  <r>
    <x v="184"/>
    <x v="0"/>
    <m/>
    <x v="18"/>
    <x v="4"/>
    <x v="22"/>
    <n v="190801"/>
    <n v="190801"/>
    <m/>
    <n v="1"/>
    <n v="190801"/>
    <n v="25000"/>
  </r>
  <r>
    <x v="182"/>
    <x v="4"/>
    <m/>
    <x v="1"/>
    <x v="5"/>
    <x v="18"/>
    <n v="190801"/>
    <n v="190801"/>
    <m/>
    <n v="7"/>
    <n v="190801"/>
    <n v="71589"/>
  </r>
  <r>
    <x v="182"/>
    <x v="4"/>
    <m/>
    <x v="0"/>
    <x v="5"/>
    <x v="17"/>
    <n v="190801"/>
    <n v="190801"/>
    <m/>
    <n v="7"/>
    <n v="190801"/>
    <n v="141750"/>
  </r>
  <r>
    <x v="185"/>
    <x v="2"/>
    <m/>
    <x v="0"/>
    <x v="1"/>
    <x v="15"/>
    <n v="190801"/>
    <n v="190801"/>
    <m/>
    <n v="3"/>
    <n v="190801"/>
    <n v="60000"/>
  </r>
  <r>
    <x v="185"/>
    <x v="2"/>
    <m/>
    <x v="0"/>
    <x v="1"/>
    <x v="16"/>
    <n v="190801"/>
    <n v="190801"/>
    <m/>
    <n v="17"/>
    <n v="190801"/>
    <n v="595000"/>
  </r>
  <r>
    <x v="185"/>
    <x v="2"/>
    <m/>
    <x v="0"/>
    <x v="7"/>
    <x v="15"/>
    <n v="190801"/>
    <n v="190801"/>
    <m/>
    <n v="32"/>
    <n v="190801"/>
    <n v="640000"/>
  </r>
  <r>
    <x v="185"/>
    <x v="2"/>
    <m/>
    <x v="0"/>
    <x v="3"/>
    <x v="15"/>
    <n v="190801"/>
    <n v="190801"/>
    <m/>
    <n v="1"/>
    <n v="190801"/>
    <n v="0"/>
  </r>
  <r>
    <x v="185"/>
    <x v="2"/>
    <m/>
    <x v="1"/>
    <x v="2"/>
    <x v="18"/>
    <n v="190801"/>
    <n v="190801"/>
    <m/>
    <n v="16"/>
    <n v="190801"/>
    <n v="320000"/>
  </r>
  <r>
    <x v="185"/>
    <x v="2"/>
    <m/>
    <x v="1"/>
    <x v="2"/>
    <x v="21"/>
    <n v="190801"/>
    <n v="190801"/>
    <m/>
    <n v="3"/>
    <n v="190801"/>
    <n v="105000"/>
  </r>
  <r>
    <x v="185"/>
    <x v="2"/>
    <m/>
    <x v="4"/>
    <x v="2"/>
    <x v="26"/>
    <n v="190801"/>
    <n v="190801"/>
    <m/>
    <n v="5"/>
    <n v="190801"/>
    <n v="20000"/>
  </r>
  <r>
    <x v="185"/>
    <x v="2"/>
    <m/>
    <x v="4"/>
    <x v="2"/>
    <x v="27"/>
    <n v="190801"/>
    <n v="190801"/>
    <m/>
    <n v="7"/>
    <n v="190801"/>
    <n v="140000"/>
  </r>
  <r>
    <x v="185"/>
    <x v="2"/>
    <m/>
    <x v="0"/>
    <x v="2"/>
    <x v="15"/>
    <n v="190801"/>
    <n v="190801"/>
    <m/>
    <n v="84"/>
    <n v="190801"/>
    <n v="1680000"/>
  </r>
  <r>
    <x v="185"/>
    <x v="2"/>
    <m/>
    <x v="0"/>
    <x v="2"/>
    <x v="16"/>
    <n v="190801"/>
    <n v="190801"/>
    <m/>
    <n v="71"/>
    <n v="190801"/>
    <n v="2485000"/>
  </r>
  <r>
    <x v="185"/>
    <x v="2"/>
    <m/>
    <x v="0"/>
    <x v="2"/>
    <x v="17"/>
    <n v="190801"/>
    <n v="190801"/>
    <m/>
    <n v="68"/>
    <n v="190801"/>
    <n v="2244000"/>
  </r>
  <r>
    <x v="185"/>
    <x v="2"/>
    <m/>
    <x v="0"/>
    <x v="2"/>
    <x v="19"/>
    <n v="190801"/>
    <n v="190801"/>
    <m/>
    <n v="76"/>
    <n v="190801"/>
    <n v="228000"/>
  </r>
  <r>
    <x v="185"/>
    <x v="2"/>
    <m/>
    <x v="5"/>
    <x v="2"/>
    <x v="28"/>
    <n v="190801"/>
    <n v="190801"/>
    <m/>
    <n v="9"/>
    <n v="190801"/>
    <n v="252000"/>
  </r>
  <r>
    <x v="185"/>
    <x v="2"/>
    <m/>
    <x v="21"/>
    <x v="2"/>
    <x v="29"/>
    <n v="190801"/>
    <n v="190801"/>
    <m/>
    <n v="12"/>
    <n v="190801"/>
    <n v="456000"/>
  </r>
  <r>
    <x v="185"/>
    <x v="2"/>
    <m/>
    <x v="20"/>
    <x v="2"/>
    <x v="15"/>
    <n v="190801"/>
    <n v="190801"/>
    <m/>
    <n v="2"/>
    <n v="190801"/>
    <n v="35000"/>
  </r>
  <r>
    <x v="185"/>
    <x v="2"/>
    <m/>
    <x v="20"/>
    <x v="2"/>
    <x v="18"/>
    <n v="190801"/>
    <n v="190801"/>
    <m/>
    <n v="2"/>
    <n v="190801"/>
    <n v="35000"/>
  </r>
  <r>
    <x v="185"/>
    <x v="2"/>
    <m/>
    <x v="18"/>
    <x v="2"/>
    <x v="22"/>
    <n v="190801"/>
    <n v="190801"/>
    <m/>
    <n v="8"/>
    <n v="190801"/>
    <n v="104000"/>
  </r>
  <r>
    <x v="185"/>
    <x v="2"/>
    <m/>
    <x v="18"/>
    <x v="2"/>
    <x v="23"/>
    <n v="190801"/>
    <n v="190801"/>
    <m/>
    <n v="1"/>
    <n v="190801"/>
    <n v="24000"/>
  </r>
  <r>
    <x v="185"/>
    <x v="2"/>
    <m/>
    <x v="18"/>
    <x v="2"/>
    <x v="24"/>
    <n v="190801"/>
    <n v="190801"/>
    <m/>
    <n v="1"/>
    <n v="190801"/>
    <n v="33000"/>
  </r>
  <r>
    <x v="185"/>
    <x v="2"/>
    <m/>
    <x v="0"/>
    <x v="4"/>
    <x v="15"/>
    <n v="190801"/>
    <n v="190801"/>
    <m/>
    <n v="30"/>
    <n v="190801"/>
    <n v="945000"/>
  </r>
  <r>
    <x v="185"/>
    <x v="2"/>
    <m/>
    <x v="0"/>
    <x v="4"/>
    <x v="16"/>
    <n v="190801"/>
    <n v="190801"/>
    <m/>
    <n v="6"/>
    <n v="190801"/>
    <n v="264000"/>
  </r>
  <r>
    <x v="186"/>
    <x v="5"/>
    <m/>
    <x v="0"/>
    <x v="7"/>
    <x v="15"/>
    <n v="190801"/>
    <n v="190801"/>
    <m/>
    <n v="24"/>
    <n v="190801"/>
    <n v="480000"/>
  </r>
  <r>
    <x v="186"/>
    <x v="5"/>
    <m/>
    <x v="1"/>
    <x v="2"/>
    <x v="18"/>
    <n v="190801"/>
    <n v="190801"/>
    <m/>
    <n v="10"/>
    <n v="190801"/>
    <n v="200000"/>
  </r>
  <r>
    <x v="186"/>
    <x v="5"/>
    <m/>
    <x v="4"/>
    <x v="2"/>
    <x v="26"/>
    <n v="190801"/>
    <n v="190801"/>
    <m/>
    <n v="11"/>
    <n v="190801"/>
    <n v="44000"/>
  </r>
  <r>
    <x v="186"/>
    <x v="5"/>
    <m/>
    <x v="4"/>
    <x v="2"/>
    <x v="27"/>
    <n v="190801"/>
    <n v="190801"/>
    <m/>
    <n v="7"/>
    <n v="190801"/>
    <n v="140000"/>
  </r>
  <r>
    <x v="186"/>
    <x v="5"/>
    <m/>
    <x v="0"/>
    <x v="2"/>
    <x v="15"/>
    <n v="190801"/>
    <n v="190801"/>
    <m/>
    <n v="85"/>
    <n v="190801"/>
    <n v="1700000"/>
  </r>
  <r>
    <x v="186"/>
    <x v="5"/>
    <m/>
    <x v="0"/>
    <x v="2"/>
    <x v="16"/>
    <n v="190801"/>
    <n v="190801"/>
    <m/>
    <n v="78"/>
    <n v="190801"/>
    <n v="2730000"/>
  </r>
  <r>
    <x v="186"/>
    <x v="5"/>
    <m/>
    <x v="0"/>
    <x v="2"/>
    <x v="17"/>
    <n v="190801"/>
    <n v="190801"/>
    <m/>
    <n v="67"/>
    <n v="190801"/>
    <n v="2211000"/>
  </r>
  <r>
    <x v="186"/>
    <x v="5"/>
    <m/>
    <x v="0"/>
    <x v="2"/>
    <x v="19"/>
    <n v="190801"/>
    <n v="190801"/>
    <m/>
    <n v="92"/>
    <n v="190801"/>
    <n v="276000"/>
  </r>
  <r>
    <x v="186"/>
    <x v="5"/>
    <m/>
    <x v="5"/>
    <x v="2"/>
    <x v="28"/>
    <n v="190801"/>
    <n v="190801"/>
    <m/>
    <n v="10"/>
    <n v="190801"/>
    <n v="280000"/>
  </r>
  <r>
    <x v="186"/>
    <x v="5"/>
    <m/>
    <x v="21"/>
    <x v="2"/>
    <x v="29"/>
    <n v="190801"/>
    <n v="190801"/>
    <m/>
    <n v="10"/>
    <n v="190801"/>
    <n v="380000"/>
  </r>
  <r>
    <x v="187"/>
    <x v="6"/>
    <m/>
    <x v="0"/>
    <x v="7"/>
    <x v="15"/>
    <n v="190801"/>
    <n v="190801"/>
    <m/>
    <n v="32"/>
    <n v="190801"/>
    <n v="640000"/>
  </r>
  <r>
    <x v="187"/>
    <x v="6"/>
    <m/>
    <x v="1"/>
    <x v="2"/>
    <x v="18"/>
    <n v="190801"/>
    <n v="190801"/>
    <m/>
    <n v="17"/>
    <n v="190801"/>
    <n v="340000"/>
  </r>
  <r>
    <x v="187"/>
    <x v="6"/>
    <m/>
    <x v="1"/>
    <x v="2"/>
    <x v="21"/>
    <n v="190801"/>
    <n v="190801"/>
    <m/>
    <n v="7"/>
    <n v="190801"/>
    <n v="245000"/>
  </r>
  <r>
    <x v="187"/>
    <x v="6"/>
    <m/>
    <x v="4"/>
    <x v="2"/>
    <x v="26"/>
    <n v="190801"/>
    <n v="190801"/>
    <m/>
    <n v="4"/>
    <n v="190801"/>
    <n v="16000"/>
  </r>
  <r>
    <x v="187"/>
    <x v="6"/>
    <m/>
    <x v="4"/>
    <x v="2"/>
    <x v="27"/>
    <n v="190801"/>
    <n v="190801"/>
    <m/>
    <n v="5"/>
    <n v="190801"/>
    <n v="100000"/>
  </r>
  <r>
    <x v="187"/>
    <x v="6"/>
    <m/>
    <x v="0"/>
    <x v="2"/>
    <x v="15"/>
    <n v="190801"/>
    <n v="190801"/>
    <m/>
    <n v="117"/>
    <n v="190801"/>
    <n v="2340000"/>
  </r>
  <r>
    <x v="187"/>
    <x v="6"/>
    <m/>
    <x v="0"/>
    <x v="2"/>
    <x v="16"/>
    <n v="190801"/>
    <n v="190801"/>
    <m/>
    <n v="63"/>
    <n v="190801"/>
    <n v="2205000"/>
  </r>
  <r>
    <x v="187"/>
    <x v="6"/>
    <m/>
    <x v="0"/>
    <x v="2"/>
    <x v="17"/>
    <n v="190801"/>
    <n v="190801"/>
    <m/>
    <n v="85"/>
    <n v="190801"/>
    <n v="2805000"/>
  </r>
  <r>
    <x v="187"/>
    <x v="6"/>
    <m/>
    <x v="0"/>
    <x v="2"/>
    <x v="19"/>
    <n v="190801"/>
    <n v="190801"/>
    <m/>
    <n v="94"/>
    <n v="190801"/>
    <n v="282000"/>
  </r>
  <r>
    <x v="187"/>
    <x v="6"/>
    <m/>
    <x v="5"/>
    <x v="2"/>
    <x v="28"/>
    <n v="190801"/>
    <n v="190801"/>
    <m/>
    <n v="19"/>
    <n v="190801"/>
    <n v="532000"/>
  </r>
  <r>
    <x v="187"/>
    <x v="6"/>
    <m/>
    <x v="21"/>
    <x v="2"/>
    <x v="29"/>
    <n v="190801"/>
    <n v="190801"/>
    <m/>
    <n v="9"/>
    <n v="190801"/>
    <n v="342000"/>
  </r>
  <r>
    <x v="187"/>
    <x v="6"/>
    <m/>
    <x v="19"/>
    <x v="6"/>
    <x v="25"/>
    <n v="190801"/>
    <n v="190801"/>
    <m/>
    <n v="192"/>
    <n v="190801"/>
    <n v="1865472"/>
  </r>
  <r>
    <x v="187"/>
    <x v="6"/>
    <m/>
    <x v="0"/>
    <x v="6"/>
    <x v="15"/>
    <n v="190801"/>
    <n v="190801"/>
    <m/>
    <n v="1169"/>
    <n v="190801"/>
    <n v="10600492"/>
  </r>
  <r>
    <x v="187"/>
    <x v="6"/>
    <m/>
    <x v="1"/>
    <x v="6"/>
    <x v="18"/>
    <n v="190801"/>
    <n v="190801"/>
    <m/>
    <n v="6"/>
    <n v="190801"/>
    <n v="55230"/>
  </r>
  <r>
    <x v="187"/>
    <x v="6"/>
    <m/>
    <x v="18"/>
    <x v="6"/>
    <x v="22"/>
    <n v="190801"/>
    <n v="190801"/>
    <m/>
    <n v="10"/>
    <n v="190801"/>
    <n v="67910"/>
  </r>
  <r>
    <x v="187"/>
    <x v="6"/>
    <m/>
    <x v="4"/>
    <x v="6"/>
    <x v="26"/>
    <n v="190801"/>
    <n v="190801"/>
    <m/>
    <n v="615"/>
    <n v="190801"/>
    <n v="659895"/>
  </r>
  <r>
    <x v="187"/>
    <x v="6"/>
    <m/>
    <x v="22"/>
    <x v="6"/>
    <x v="30"/>
    <n v="190801"/>
    <n v="190801"/>
    <m/>
    <n v="56"/>
    <n v="190801"/>
    <n v="389984"/>
  </r>
  <r>
    <x v="187"/>
    <x v="6"/>
    <m/>
    <x v="23"/>
    <x v="6"/>
    <x v="31"/>
    <n v="190801"/>
    <n v="190801"/>
    <m/>
    <n v="72"/>
    <n v="190801"/>
    <n v="1071144"/>
  </r>
  <r>
    <x v="187"/>
    <x v="6"/>
    <m/>
    <x v="5"/>
    <x v="6"/>
    <x v="28"/>
    <n v="190801"/>
    <n v="190801"/>
    <m/>
    <n v="2"/>
    <n v="190801"/>
    <n v="29200"/>
  </r>
  <r>
    <x v="187"/>
    <x v="6"/>
    <m/>
    <x v="0"/>
    <x v="6"/>
    <x v="17"/>
    <n v="190801"/>
    <n v="190801"/>
    <m/>
    <n v="273"/>
    <n v="190801"/>
    <n v="4318314"/>
  </r>
  <r>
    <x v="188"/>
    <x v="3"/>
    <m/>
    <x v="0"/>
    <x v="1"/>
    <x v="15"/>
    <n v="190801"/>
    <n v="190801"/>
    <m/>
    <n v="14"/>
    <n v="190801"/>
    <n v="280000"/>
  </r>
  <r>
    <x v="188"/>
    <x v="3"/>
    <m/>
    <x v="0"/>
    <x v="1"/>
    <x v="16"/>
    <n v="190801"/>
    <n v="190801"/>
    <m/>
    <n v="39"/>
    <n v="190801"/>
    <n v="1365000"/>
  </r>
  <r>
    <x v="188"/>
    <x v="3"/>
    <m/>
    <x v="0"/>
    <x v="7"/>
    <x v="15"/>
    <n v="190801"/>
    <n v="190801"/>
    <m/>
    <n v="29"/>
    <n v="190801"/>
    <n v="580000"/>
  </r>
  <r>
    <x v="188"/>
    <x v="3"/>
    <m/>
    <x v="17"/>
    <x v="3"/>
    <x v="19"/>
    <n v="190801"/>
    <n v="190801"/>
    <m/>
    <n v="2"/>
    <n v="190801"/>
    <n v="0"/>
  </r>
  <r>
    <x v="188"/>
    <x v="3"/>
    <m/>
    <x v="1"/>
    <x v="2"/>
    <x v="18"/>
    <n v="190801"/>
    <n v="190801"/>
    <m/>
    <n v="30"/>
    <n v="190801"/>
    <n v="600000"/>
  </r>
  <r>
    <x v="188"/>
    <x v="3"/>
    <m/>
    <x v="1"/>
    <x v="2"/>
    <x v="21"/>
    <n v="190801"/>
    <n v="190801"/>
    <m/>
    <n v="3"/>
    <n v="190801"/>
    <n v="105000"/>
  </r>
  <r>
    <x v="188"/>
    <x v="3"/>
    <m/>
    <x v="4"/>
    <x v="2"/>
    <x v="26"/>
    <n v="190801"/>
    <n v="190801"/>
    <m/>
    <n v="19"/>
    <n v="190801"/>
    <n v="76000"/>
  </r>
  <r>
    <x v="188"/>
    <x v="3"/>
    <m/>
    <x v="4"/>
    <x v="2"/>
    <x v="27"/>
    <n v="190801"/>
    <n v="190801"/>
    <m/>
    <n v="2"/>
    <n v="190801"/>
    <n v="40000"/>
  </r>
  <r>
    <x v="188"/>
    <x v="3"/>
    <m/>
    <x v="0"/>
    <x v="2"/>
    <x v="15"/>
    <n v="190801"/>
    <n v="190801"/>
    <m/>
    <n v="122"/>
    <n v="190801"/>
    <n v="2440000"/>
  </r>
  <r>
    <x v="188"/>
    <x v="3"/>
    <m/>
    <x v="0"/>
    <x v="2"/>
    <x v="16"/>
    <n v="190801"/>
    <n v="190801"/>
    <m/>
    <n v="77"/>
    <n v="190801"/>
    <n v="2695000"/>
  </r>
  <r>
    <x v="188"/>
    <x v="3"/>
    <m/>
    <x v="0"/>
    <x v="2"/>
    <x v="17"/>
    <n v="190801"/>
    <n v="190801"/>
    <m/>
    <n v="84"/>
    <n v="190801"/>
    <n v="2772000"/>
  </r>
  <r>
    <x v="188"/>
    <x v="3"/>
    <m/>
    <x v="0"/>
    <x v="2"/>
    <x v="19"/>
    <n v="190801"/>
    <n v="190801"/>
    <m/>
    <n v="115"/>
    <n v="190801"/>
    <n v="345000"/>
  </r>
  <r>
    <x v="188"/>
    <x v="3"/>
    <m/>
    <x v="5"/>
    <x v="2"/>
    <x v="28"/>
    <n v="190801"/>
    <n v="190801"/>
    <m/>
    <n v="17"/>
    <n v="190801"/>
    <n v="476000"/>
  </r>
  <r>
    <x v="188"/>
    <x v="3"/>
    <m/>
    <x v="21"/>
    <x v="2"/>
    <x v="29"/>
    <n v="190801"/>
    <n v="190801"/>
    <m/>
    <n v="19"/>
    <n v="190801"/>
    <n v="722000"/>
  </r>
  <r>
    <x v="188"/>
    <x v="3"/>
    <m/>
    <x v="20"/>
    <x v="2"/>
    <x v="15"/>
    <n v="190801"/>
    <n v="190801"/>
    <m/>
    <n v="3"/>
    <n v="190801"/>
    <n v="52500"/>
  </r>
  <r>
    <x v="188"/>
    <x v="3"/>
    <m/>
    <x v="20"/>
    <x v="2"/>
    <x v="18"/>
    <n v="190801"/>
    <n v="190801"/>
    <m/>
    <n v="3"/>
    <n v="190801"/>
    <n v="52500"/>
  </r>
  <r>
    <x v="188"/>
    <x v="3"/>
    <m/>
    <x v="0"/>
    <x v="4"/>
    <x v="15"/>
    <n v="190801"/>
    <n v="190801"/>
    <m/>
    <n v="86"/>
    <n v="190801"/>
    <n v="2709000"/>
  </r>
  <r>
    <x v="188"/>
    <x v="3"/>
    <m/>
    <x v="0"/>
    <x v="4"/>
    <x v="16"/>
    <n v="190801"/>
    <n v="190801"/>
    <m/>
    <n v="40"/>
    <n v="190801"/>
    <n v="1760000"/>
  </r>
  <r>
    <x v="188"/>
    <x v="3"/>
    <m/>
    <x v="1"/>
    <x v="4"/>
    <x v="18"/>
    <n v="190801"/>
    <n v="190801"/>
    <m/>
    <n v="1"/>
    <n v="190801"/>
    <n v="31500"/>
  </r>
  <r>
    <x v="189"/>
    <x v="4"/>
    <m/>
    <x v="0"/>
    <x v="1"/>
    <x v="15"/>
    <n v="190801"/>
    <n v="190801"/>
    <m/>
    <n v="6"/>
    <n v="190801"/>
    <n v="120000"/>
  </r>
  <r>
    <x v="189"/>
    <x v="4"/>
    <m/>
    <x v="0"/>
    <x v="1"/>
    <x v="16"/>
    <n v="190801"/>
    <n v="190801"/>
    <m/>
    <n v="7"/>
    <n v="190801"/>
    <n v="245000"/>
  </r>
  <r>
    <x v="189"/>
    <x v="4"/>
    <m/>
    <x v="0"/>
    <x v="7"/>
    <x v="15"/>
    <n v="190801"/>
    <n v="190801"/>
    <m/>
    <n v="6"/>
    <n v="190801"/>
    <n v="120000"/>
  </r>
  <r>
    <x v="189"/>
    <x v="4"/>
    <m/>
    <x v="21"/>
    <x v="3"/>
    <x v="29"/>
    <n v="190801"/>
    <n v="190801"/>
    <m/>
    <n v="60"/>
    <n v="190801"/>
    <n v="0"/>
  </r>
  <r>
    <x v="189"/>
    <x v="4"/>
    <m/>
    <x v="5"/>
    <x v="3"/>
    <x v="28"/>
    <n v="190801"/>
    <n v="190801"/>
    <m/>
    <n v="2"/>
    <n v="190801"/>
    <n v="0"/>
  </r>
  <r>
    <x v="189"/>
    <x v="4"/>
    <m/>
    <x v="4"/>
    <x v="3"/>
    <x v="26"/>
    <n v="190801"/>
    <n v="190801"/>
    <m/>
    <n v="10"/>
    <n v="190801"/>
    <n v="0"/>
  </r>
  <r>
    <x v="189"/>
    <x v="4"/>
    <m/>
    <x v="4"/>
    <x v="3"/>
    <x v="27"/>
    <n v="190801"/>
    <n v="190801"/>
    <m/>
    <n v="5"/>
    <n v="190801"/>
    <n v="0"/>
  </r>
  <r>
    <x v="189"/>
    <x v="4"/>
    <m/>
    <x v="1"/>
    <x v="3"/>
    <x v="18"/>
    <n v="190801"/>
    <n v="190801"/>
    <m/>
    <n v="40"/>
    <n v="190801"/>
    <n v="0"/>
  </r>
  <r>
    <x v="189"/>
    <x v="4"/>
    <m/>
    <x v="1"/>
    <x v="2"/>
    <x v="18"/>
    <n v="190801"/>
    <n v="190801"/>
    <m/>
    <n v="17"/>
    <n v="190801"/>
    <n v="340000"/>
  </r>
  <r>
    <x v="189"/>
    <x v="4"/>
    <m/>
    <x v="1"/>
    <x v="2"/>
    <x v="21"/>
    <n v="190801"/>
    <n v="190801"/>
    <m/>
    <n v="9"/>
    <n v="190801"/>
    <n v="315000"/>
  </r>
  <r>
    <x v="189"/>
    <x v="4"/>
    <m/>
    <x v="4"/>
    <x v="2"/>
    <x v="26"/>
    <n v="190801"/>
    <n v="190801"/>
    <m/>
    <n v="3"/>
    <n v="190801"/>
    <n v="12000"/>
  </r>
  <r>
    <x v="189"/>
    <x v="4"/>
    <m/>
    <x v="4"/>
    <x v="2"/>
    <x v="27"/>
    <n v="190801"/>
    <n v="190801"/>
    <m/>
    <n v="4"/>
    <n v="190801"/>
    <n v="80000"/>
  </r>
  <r>
    <x v="189"/>
    <x v="4"/>
    <m/>
    <x v="0"/>
    <x v="2"/>
    <x v="15"/>
    <n v="190801"/>
    <n v="190801"/>
    <m/>
    <n v="119"/>
    <n v="190801"/>
    <n v="2380000"/>
  </r>
  <r>
    <x v="189"/>
    <x v="4"/>
    <m/>
    <x v="0"/>
    <x v="2"/>
    <x v="16"/>
    <n v="190801"/>
    <n v="190801"/>
    <m/>
    <n v="63"/>
    <n v="190801"/>
    <n v="2205000"/>
  </r>
  <r>
    <x v="189"/>
    <x v="4"/>
    <m/>
    <x v="0"/>
    <x v="2"/>
    <x v="17"/>
    <n v="190801"/>
    <n v="190801"/>
    <m/>
    <n v="71"/>
    <n v="190801"/>
    <n v="2343000"/>
  </r>
  <r>
    <x v="189"/>
    <x v="4"/>
    <m/>
    <x v="0"/>
    <x v="2"/>
    <x v="19"/>
    <n v="190801"/>
    <n v="190801"/>
    <m/>
    <n v="106"/>
    <n v="190801"/>
    <n v="318000"/>
  </r>
  <r>
    <x v="189"/>
    <x v="4"/>
    <m/>
    <x v="5"/>
    <x v="2"/>
    <x v="28"/>
    <n v="190801"/>
    <n v="190801"/>
    <m/>
    <n v="11"/>
    <n v="190801"/>
    <n v="308000"/>
  </r>
  <r>
    <x v="189"/>
    <x v="4"/>
    <m/>
    <x v="21"/>
    <x v="2"/>
    <x v="29"/>
    <n v="190801"/>
    <n v="190801"/>
    <m/>
    <n v="14"/>
    <n v="190801"/>
    <n v="532000"/>
  </r>
  <r>
    <x v="189"/>
    <x v="4"/>
    <m/>
    <x v="20"/>
    <x v="2"/>
    <x v="15"/>
    <n v="190801"/>
    <n v="190801"/>
    <m/>
    <n v="2"/>
    <n v="190801"/>
    <n v="35000"/>
  </r>
  <r>
    <x v="189"/>
    <x v="4"/>
    <m/>
    <x v="20"/>
    <x v="2"/>
    <x v="18"/>
    <n v="190801"/>
    <n v="190801"/>
    <m/>
    <n v="2"/>
    <n v="190801"/>
    <n v="35000"/>
  </r>
  <r>
    <x v="189"/>
    <x v="4"/>
    <m/>
    <x v="0"/>
    <x v="4"/>
    <x v="15"/>
    <n v="190801"/>
    <n v="190801"/>
    <m/>
    <n v="27"/>
    <n v="190801"/>
    <n v="850500"/>
  </r>
  <r>
    <x v="189"/>
    <x v="4"/>
    <m/>
    <x v="0"/>
    <x v="4"/>
    <x v="16"/>
    <n v="190801"/>
    <n v="190801"/>
    <m/>
    <n v="4"/>
    <n v="190801"/>
    <n v="176000"/>
  </r>
  <r>
    <x v="190"/>
    <x v="1"/>
    <m/>
    <x v="0"/>
    <x v="1"/>
    <x v="15"/>
    <n v="190801"/>
    <n v="190801"/>
    <m/>
    <n v="5"/>
    <n v="190801"/>
    <n v="100000"/>
  </r>
  <r>
    <x v="190"/>
    <x v="1"/>
    <m/>
    <x v="0"/>
    <x v="1"/>
    <x v="16"/>
    <n v="190801"/>
    <n v="190801"/>
    <m/>
    <n v="24"/>
    <n v="190801"/>
    <n v="840000"/>
  </r>
  <r>
    <x v="190"/>
    <x v="1"/>
    <m/>
    <x v="0"/>
    <x v="7"/>
    <x v="15"/>
    <n v="190801"/>
    <n v="190801"/>
    <m/>
    <n v="4"/>
    <n v="190801"/>
    <n v="80000"/>
  </r>
  <r>
    <x v="190"/>
    <x v="1"/>
    <m/>
    <x v="0"/>
    <x v="3"/>
    <x v="15"/>
    <n v="190801"/>
    <n v="190801"/>
    <m/>
    <n v="2"/>
    <n v="190801"/>
    <n v="0"/>
  </r>
  <r>
    <x v="190"/>
    <x v="1"/>
    <m/>
    <x v="1"/>
    <x v="2"/>
    <x v="18"/>
    <n v="190801"/>
    <n v="190801"/>
    <m/>
    <n v="14"/>
    <n v="190801"/>
    <n v="280000"/>
  </r>
  <r>
    <x v="190"/>
    <x v="1"/>
    <m/>
    <x v="1"/>
    <x v="2"/>
    <x v="21"/>
    <n v="190801"/>
    <n v="190801"/>
    <m/>
    <n v="2"/>
    <n v="190801"/>
    <n v="70000"/>
  </r>
  <r>
    <x v="190"/>
    <x v="1"/>
    <m/>
    <x v="4"/>
    <x v="2"/>
    <x v="26"/>
    <n v="190801"/>
    <n v="190801"/>
    <m/>
    <n v="8"/>
    <n v="190801"/>
    <n v="32000"/>
  </r>
  <r>
    <x v="190"/>
    <x v="1"/>
    <m/>
    <x v="4"/>
    <x v="2"/>
    <x v="27"/>
    <n v="190801"/>
    <n v="190801"/>
    <m/>
    <n v="2"/>
    <n v="190801"/>
    <n v="40000"/>
  </r>
  <r>
    <x v="190"/>
    <x v="1"/>
    <m/>
    <x v="0"/>
    <x v="2"/>
    <x v="15"/>
    <n v="190801"/>
    <n v="190801"/>
    <m/>
    <n v="92"/>
    <n v="190801"/>
    <n v="1840000"/>
  </r>
  <r>
    <x v="190"/>
    <x v="1"/>
    <m/>
    <x v="0"/>
    <x v="2"/>
    <x v="16"/>
    <n v="190801"/>
    <n v="190801"/>
    <m/>
    <n v="69"/>
    <n v="190801"/>
    <n v="2415000"/>
  </r>
  <r>
    <x v="190"/>
    <x v="1"/>
    <m/>
    <x v="0"/>
    <x v="2"/>
    <x v="17"/>
    <n v="190801"/>
    <n v="190801"/>
    <m/>
    <n v="54"/>
    <n v="190801"/>
    <n v="1782000"/>
  </r>
  <r>
    <x v="190"/>
    <x v="1"/>
    <m/>
    <x v="0"/>
    <x v="2"/>
    <x v="19"/>
    <n v="190801"/>
    <n v="190801"/>
    <m/>
    <n v="73"/>
    <n v="190801"/>
    <n v="219000"/>
  </r>
  <r>
    <x v="190"/>
    <x v="1"/>
    <m/>
    <x v="5"/>
    <x v="2"/>
    <x v="28"/>
    <n v="190801"/>
    <n v="190801"/>
    <m/>
    <n v="12"/>
    <n v="190801"/>
    <n v="336000"/>
  </r>
  <r>
    <x v="190"/>
    <x v="1"/>
    <m/>
    <x v="21"/>
    <x v="2"/>
    <x v="29"/>
    <n v="190801"/>
    <n v="190801"/>
    <m/>
    <n v="11"/>
    <n v="190801"/>
    <n v="418000"/>
  </r>
  <r>
    <x v="190"/>
    <x v="1"/>
    <m/>
    <x v="0"/>
    <x v="4"/>
    <x v="15"/>
    <n v="190801"/>
    <n v="190801"/>
    <m/>
    <n v="20"/>
    <n v="190801"/>
    <n v="630000"/>
  </r>
  <r>
    <x v="190"/>
    <x v="1"/>
    <m/>
    <x v="0"/>
    <x v="4"/>
    <x v="16"/>
    <n v="190801"/>
    <n v="190801"/>
    <m/>
    <n v="6"/>
    <n v="190801"/>
    <n v="264000"/>
  </r>
  <r>
    <x v="191"/>
    <x v="0"/>
    <m/>
    <x v="0"/>
    <x v="1"/>
    <x v="15"/>
    <n v="190801"/>
    <n v="190801"/>
    <m/>
    <n v="1"/>
    <n v="190801"/>
    <n v="20000"/>
  </r>
  <r>
    <x v="191"/>
    <x v="0"/>
    <m/>
    <x v="0"/>
    <x v="1"/>
    <x v="16"/>
    <n v="190801"/>
    <n v="190801"/>
    <m/>
    <n v="11"/>
    <n v="190801"/>
    <n v="385000"/>
  </r>
  <r>
    <x v="191"/>
    <x v="0"/>
    <m/>
    <x v="0"/>
    <x v="7"/>
    <x v="15"/>
    <n v="190801"/>
    <n v="190801"/>
    <m/>
    <n v="1"/>
    <n v="190801"/>
    <n v="20000"/>
  </r>
  <r>
    <x v="191"/>
    <x v="0"/>
    <m/>
    <x v="5"/>
    <x v="3"/>
    <x v="28"/>
    <n v="190801"/>
    <n v="190801"/>
    <m/>
    <n v="1"/>
    <n v="190801"/>
    <n v="0"/>
  </r>
  <r>
    <x v="191"/>
    <x v="0"/>
    <m/>
    <x v="1"/>
    <x v="2"/>
    <x v="18"/>
    <n v="190801"/>
    <n v="190801"/>
    <m/>
    <n v="15"/>
    <n v="190801"/>
    <n v="300000"/>
  </r>
  <r>
    <x v="191"/>
    <x v="0"/>
    <m/>
    <x v="1"/>
    <x v="2"/>
    <x v="21"/>
    <n v="190801"/>
    <n v="190801"/>
    <m/>
    <n v="6"/>
    <n v="190801"/>
    <n v="210000"/>
  </r>
  <r>
    <x v="191"/>
    <x v="0"/>
    <m/>
    <x v="4"/>
    <x v="2"/>
    <x v="26"/>
    <n v="190801"/>
    <n v="190801"/>
    <m/>
    <n v="5"/>
    <n v="190801"/>
    <n v="20000"/>
  </r>
  <r>
    <x v="191"/>
    <x v="0"/>
    <m/>
    <x v="4"/>
    <x v="2"/>
    <x v="27"/>
    <n v="190801"/>
    <n v="190801"/>
    <m/>
    <n v="6"/>
    <n v="190801"/>
    <n v="120000"/>
  </r>
  <r>
    <x v="191"/>
    <x v="0"/>
    <m/>
    <x v="0"/>
    <x v="2"/>
    <x v="15"/>
    <n v="190801"/>
    <n v="190801"/>
    <m/>
    <n v="75"/>
    <n v="190801"/>
    <n v="1500000"/>
  </r>
  <r>
    <x v="191"/>
    <x v="0"/>
    <m/>
    <x v="0"/>
    <x v="2"/>
    <x v="16"/>
    <n v="190801"/>
    <n v="190801"/>
    <m/>
    <n v="63"/>
    <n v="190801"/>
    <n v="2205000"/>
  </r>
  <r>
    <x v="191"/>
    <x v="0"/>
    <m/>
    <x v="0"/>
    <x v="2"/>
    <x v="17"/>
    <n v="190801"/>
    <n v="190801"/>
    <m/>
    <n v="57"/>
    <n v="190801"/>
    <n v="1881000"/>
  </r>
  <r>
    <x v="191"/>
    <x v="0"/>
    <m/>
    <x v="0"/>
    <x v="2"/>
    <x v="19"/>
    <n v="190801"/>
    <n v="190801"/>
    <m/>
    <n v="93"/>
    <n v="190801"/>
    <n v="279000"/>
  </r>
  <r>
    <x v="191"/>
    <x v="0"/>
    <m/>
    <x v="5"/>
    <x v="2"/>
    <x v="28"/>
    <n v="190801"/>
    <n v="190801"/>
    <m/>
    <n v="11"/>
    <n v="190801"/>
    <n v="308000"/>
  </r>
  <r>
    <x v="191"/>
    <x v="0"/>
    <m/>
    <x v="21"/>
    <x v="2"/>
    <x v="29"/>
    <n v="190801"/>
    <n v="190801"/>
    <m/>
    <n v="7"/>
    <n v="190801"/>
    <n v="266000"/>
  </r>
  <r>
    <x v="191"/>
    <x v="0"/>
    <m/>
    <x v="0"/>
    <x v="4"/>
    <x v="15"/>
    <n v="190801"/>
    <n v="190801"/>
    <m/>
    <n v="12"/>
    <n v="190801"/>
    <n v="378000"/>
  </r>
  <r>
    <x v="191"/>
    <x v="0"/>
    <m/>
    <x v="0"/>
    <x v="4"/>
    <x v="16"/>
    <n v="190801"/>
    <n v="190801"/>
    <m/>
    <n v="5"/>
    <n v="190801"/>
    <n v="220000"/>
  </r>
  <r>
    <x v="192"/>
    <x v="2"/>
    <m/>
    <x v="0"/>
    <x v="1"/>
    <x v="15"/>
    <n v="190801"/>
    <n v="190801"/>
    <m/>
    <n v="6"/>
    <n v="190801"/>
    <n v="120000"/>
  </r>
  <r>
    <x v="192"/>
    <x v="2"/>
    <m/>
    <x v="0"/>
    <x v="1"/>
    <x v="16"/>
    <n v="190801"/>
    <n v="190801"/>
    <m/>
    <n v="19"/>
    <n v="190801"/>
    <n v="665000"/>
  </r>
  <r>
    <x v="192"/>
    <x v="2"/>
    <m/>
    <x v="0"/>
    <x v="7"/>
    <x v="15"/>
    <n v="190801"/>
    <n v="190801"/>
    <m/>
    <n v="4"/>
    <n v="190801"/>
    <n v="80000"/>
  </r>
  <r>
    <x v="192"/>
    <x v="2"/>
    <m/>
    <x v="4"/>
    <x v="3"/>
    <x v="27"/>
    <n v="190801"/>
    <n v="190801"/>
    <m/>
    <n v="3"/>
    <n v="190801"/>
    <n v="0"/>
  </r>
  <r>
    <x v="192"/>
    <x v="2"/>
    <m/>
    <x v="0"/>
    <x v="3"/>
    <x v="15"/>
    <n v="190801"/>
    <n v="190801"/>
    <m/>
    <n v="1"/>
    <n v="190801"/>
    <n v="0"/>
  </r>
  <r>
    <x v="192"/>
    <x v="2"/>
    <m/>
    <x v="0"/>
    <x v="3"/>
    <x v="19"/>
    <n v="190801"/>
    <n v="190801"/>
    <m/>
    <n v="1"/>
    <n v="190801"/>
    <n v="0"/>
  </r>
  <r>
    <x v="192"/>
    <x v="2"/>
    <m/>
    <x v="1"/>
    <x v="2"/>
    <x v="18"/>
    <n v="190801"/>
    <n v="190801"/>
    <m/>
    <n v="11"/>
    <n v="190801"/>
    <n v="220000"/>
  </r>
  <r>
    <x v="192"/>
    <x v="2"/>
    <m/>
    <x v="1"/>
    <x v="2"/>
    <x v="21"/>
    <n v="190801"/>
    <n v="190801"/>
    <m/>
    <n v="4"/>
    <n v="190801"/>
    <n v="140000"/>
  </r>
  <r>
    <x v="192"/>
    <x v="2"/>
    <m/>
    <x v="4"/>
    <x v="2"/>
    <x v="26"/>
    <n v="190801"/>
    <n v="190801"/>
    <m/>
    <n v="2"/>
    <n v="190801"/>
    <n v="8000"/>
  </r>
  <r>
    <x v="192"/>
    <x v="2"/>
    <m/>
    <x v="4"/>
    <x v="2"/>
    <x v="27"/>
    <n v="190801"/>
    <n v="190801"/>
    <m/>
    <n v="3"/>
    <n v="190801"/>
    <n v="60000"/>
  </r>
  <r>
    <x v="192"/>
    <x v="2"/>
    <m/>
    <x v="0"/>
    <x v="2"/>
    <x v="15"/>
    <n v="190801"/>
    <n v="190801"/>
    <m/>
    <n v="73"/>
    <n v="190801"/>
    <n v="1460000"/>
  </r>
  <r>
    <x v="192"/>
    <x v="2"/>
    <m/>
    <x v="0"/>
    <x v="2"/>
    <x v="16"/>
    <n v="190801"/>
    <n v="190801"/>
    <m/>
    <n v="64"/>
    <n v="190801"/>
    <n v="2240000"/>
  </r>
  <r>
    <x v="192"/>
    <x v="2"/>
    <m/>
    <x v="0"/>
    <x v="2"/>
    <x v="17"/>
    <n v="190801"/>
    <n v="190801"/>
    <m/>
    <n v="62"/>
    <n v="190801"/>
    <n v="2046000"/>
  </r>
  <r>
    <x v="192"/>
    <x v="2"/>
    <m/>
    <x v="0"/>
    <x v="2"/>
    <x v="19"/>
    <n v="190801"/>
    <n v="190801"/>
    <m/>
    <n v="78"/>
    <n v="190801"/>
    <n v="234000"/>
  </r>
  <r>
    <x v="192"/>
    <x v="2"/>
    <m/>
    <x v="5"/>
    <x v="2"/>
    <x v="28"/>
    <n v="190801"/>
    <n v="190801"/>
    <m/>
    <n v="11"/>
    <n v="190801"/>
    <n v="308000"/>
  </r>
  <r>
    <x v="192"/>
    <x v="2"/>
    <m/>
    <x v="21"/>
    <x v="2"/>
    <x v="29"/>
    <n v="190801"/>
    <n v="190801"/>
    <m/>
    <n v="8"/>
    <n v="190801"/>
    <n v="304000"/>
  </r>
  <r>
    <x v="192"/>
    <x v="2"/>
    <m/>
    <x v="0"/>
    <x v="4"/>
    <x v="15"/>
    <n v="190801"/>
    <n v="190801"/>
    <m/>
    <n v="12"/>
    <n v="190801"/>
    <n v="378000"/>
  </r>
  <r>
    <x v="192"/>
    <x v="2"/>
    <m/>
    <x v="0"/>
    <x v="4"/>
    <x v="16"/>
    <n v="190801"/>
    <n v="190801"/>
    <m/>
    <n v="4"/>
    <n v="190801"/>
    <n v="176000"/>
  </r>
  <r>
    <x v="193"/>
    <x v="5"/>
    <m/>
    <x v="0"/>
    <x v="7"/>
    <x v="15"/>
    <n v="190801"/>
    <n v="190801"/>
    <m/>
    <n v="4"/>
    <n v="190801"/>
    <n v="80000"/>
  </r>
  <r>
    <x v="193"/>
    <x v="5"/>
    <m/>
    <x v="1"/>
    <x v="2"/>
    <x v="18"/>
    <n v="190801"/>
    <n v="190801"/>
    <m/>
    <n v="11"/>
    <n v="190801"/>
    <n v="220000"/>
  </r>
  <r>
    <x v="193"/>
    <x v="5"/>
    <m/>
    <x v="1"/>
    <x v="2"/>
    <x v="21"/>
    <n v="190801"/>
    <n v="190801"/>
    <m/>
    <n v="3"/>
    <n v="190801"/>
    <n v="105000"/>
  </r>
  <r>
    <x v="193"/>
    <x v="5"/>
    <m/>
    <x v="4"/>
    <x v="2"/>
    <x v="27"/>
    <n v="190801"/>
    <n v="190801"/>
    <m/>
    <n v="7"/>
    <n v="190801"/>
    <n v="140000"/>
  </r>
  <r>
    <x v="193"/>
    <x v="5"/>
    <m/>
    <x v="0"/>
    <x v="2"/>
    <x v="15"/>
    <n v="190801"/>
    <n v="190801"/>
    <m/>
    <n v="61"/>
    <n v="190801"/>
    <n v="1220000"/>
  </r>
  <r>
    <x v="193"/>
    <x v="5"/>
    <m/>
    <x v="0"/>
    <x v="2"/>
    <x v="16"/>
    <n v="190801"/>
    <n v="190801"/>
    <m/>
    <n v="52"/>
    <n v="190801"/>
    <n v="1820000"/>
  </r>
  <r>
    <x v="193"/>
    <x v="5"/>
    <m/>
    <x v="0"/>
    <x v="2"/>
    <x v="17"/>
    <n v="190801"/>
    <n v="190801"/>
    <m/>
    <n v="45"/>
    <n v="190801"/>
    <n v="1485000"/>
  </r>
  <r>
    <x v="193"/>
    <x v="5"/>
    <m/>
    <x v="0"/>
    <x v="2"/>
    <x v="19"/>
    <n v="190801"/>
    <n v="190801"/>
    <m/>
    <n v="56"/>
    <n v="190801"/>
    <n v="168000"/>
  </r>
  <r>
    <x v="193"/>
    <x v="5"/>
    <m/>
    <x v="5"/>
    <x v="2"/>
    <x v="28"/>
    <n v="190801"/>
    <n v="190801"/>
    <m/>
    <n v="10"/>
    <n v="190801"/>
    <n v="280000"/>
  </r>
  <r>
    <x v="193"/>
    <x v="5"/>
    <m/>
    <x v="21"/>
    <x v="2"/>
    <x v="29"/>
    <n v="190801"/>
    <n v="190801"/>
    <m/>
    <n v="3"/>
    <n v="190801"/>
    <n v="114000"/>
  </r>
  <r>
    <x v="194"/>
    <x v="6"/>
    <m/>
    <x v="0"/>
    <x v="7"/>
    <x v="15"/>
    <n v="190801"/>
    <n v="190801"/>
    <m/>
    <n v="3"/>
    <n v="190801"/>
    <n v="60000"/>
  </r>
  <r>
    <x v="194"/>
    <x v="6"/>
    <m/>
    <x v="1"/>
    <x v="2"/>
    <x v="18"/>
    <n v="190801"/>
    <n v="190801"/>
    <m/>
    <n v="20"/>
    <n v="190801"/>
    <n v="400000"/>
  </r>
  <r>
    <x v="194"/>
    <x v="6"/>
    <m/>
    <x v="1"/>
    <x v="2"/>
    <x v="21"/>
    <n v="190801"/>
    <n v="190801"/>
    <m/>
    <n v="7"/>
    <n v="190801"/>
    <n v="245000"/>
  </r>
  <r>
    <x v="194"/>
    <x v="6"/>
    <m/>
    <x v="4"/>
    <x v="2"/>
    <x v="26"/>
    <n v="190801"/>
    <n v="190801"/>
    <m/>
    <n v="3"/>
    <n v="190801"/>
    <n v="12000"/>
  </r>
  <r>
    <x v="194"/>
    <x v="6"/>
    <m/>
    <x v="4"/>
    <x v="2"/>
    <x v="27"/>
    <n v="190801"/>
    <n v="190801"/>
    <m/>
    <n v="2"/>
    <n v="190801"/>
    <n v="40000"/>
  </r>
  <r>
    <x v="194"/>
    <x v="6"/>
    <m/>
    <x v="0"/>
    <x v="2"/>
    <x v="15"/>
    <n v="190801"/>
    <n v="190801"/>
    <m/>
    <n v="75"/>
    <n v="190801"/>
    <n v="1500000"/>
  </r>
  <r>
    <x v="194"/>
    <x v="6"/>
    <m/>
    <x v="0"/>
    <x v="2"/>
    <x v="16"/>
    <n v="190801"/>
    <n v="190801"/>
    <m/>
    <n v="57"/>
    <n v="190801"/>
    <n v="1995000"/>
  </r>
  <r>
    <x v="194"/>
    <x v="6"/>
    <m/>
    <x v="0"/>
    <x v="2"/>
    <x v="17"/>
    <n v="190801"/>
    <n v="190801"/>
    <m/>
    <n v="76"/>
    <n v="190801"/>
    <n v="2508000"/>
  </r>
  <r>
    <x v="194"/>
    <x v="6"/>
    <m/>
    <x v="0"/>
    <x v="2"/>
    <x v="19"/>
    <n v="190801"/>
    <n v="190801"/>
    <m/>
    <n v="79"/>
    <n v="190801"/>
    <n v="237000"/>
  </r>
  <r>
    <x v="194"/>
    <x v="6"/>
    <m/>
    <x v="5"/>
    <x v="2"/>
    <x v="28"/>
    <n v="190801"/>
    <n v="190801"/>
    <m/>
    <n v="19"/>
    <n v="190801"/>
    <n v="532000"/>
  </r>
  <r>
    <x v="194"/>
    <x v="6"/>
    <m/>
    <x v="21"/>
    <x v="2"/>
    <x v="29"/>
    <n v="190801"/>
    <n v="190801"/>
    <m/>
    <n v="6"/>
    <n v="190801"/>
    <n v="228000"/>
  </r>
  <r>
    <x v="194"/>
    <x v="6"/>
    <m/>
    <x v="20"/>
    <x v="2"/>
    <x v="15"/>
    <n v="190801"/>
    <n v="190801"/>
    <m/>
    <n v="1"/>
    <n v="190801"/>
    <n v="17500"/>
  </r>
  <r>
    <x v="194"/>
    <x v="6"/>
    <m/>
    <x v="20"/>
    <x v="2"/>
    <x v="18"/>
    <n v="190801"/>
    <n v="190801"/>
    <m/>
    <n v="1"/>
    <n v="190801"/>
    <n v="17500"/>
  </r>
  <r>
    <x v="194"/>
    <x v="6"/>
    <m/>
    <x v="0"/>
    <x v="6"/>
    <x v="15"/>
    <n v="190801"/>
    <n v="190801"/>
    <m/>
    <n v="592"/>
    <n v="190801"/>
    <n v="5368256"/>
  </r>
  <r>
    <x v="194"/>
    <x v="6"/>
    <m/>
    <x v="0"/>
    <x v="6"/>
    <x v="17"/>
    <n v="190801"/>
    <n v="190801"/>
    <m/>
    <n v="483"/>
    <n v="190801"/>
    <n v="7640094"/>
  </r>
  <r>
    <x v="194"/>
    <x v="6"/>
    <m/>
    <x v="4"/>
    <x v="6"/>
    <x v="26"/>
    <n v="190801"/>
    <n v="190801"/>
    <m/>
    <n v="655"/>
    <n v="190801"/>
    <n v="702815"/>
  </r>
  <r>
    <x v="194"/>
    <x v="6"/>
    <m/>
    <x v="5"/>
    <x v="6"/>
    <x v="28"/>
    <n v="190801"/>
    <n v="190801"/>
    <m/>
    <n v="3"/>
    <n v="190801"/>
    <n v="43800"/>
  </r>
  <r>
    <x v="194"/>
    <x v="6"/>
    <m/>
    <x v="21"/>
    <x v="6"/>
    <x v="29"/>
    <n v="190801"/>
    <n v="190801"/>
    <m/>
    <n v="11"/>
    <n v="190801"/>
    <n v="216601"/>
  </r>
  <r>
    <x v="194"/>
    <x v="6"/>
    <m/>
    <x v="23"/>
    <x v="6"/>
    <x v="31"/>
    <n v="190801"/>
    <n v="190801"/>
    <m/>
    <n v="116"/>
    <n v="190801"/>
    <n v="1725732"/>
  </r>
  <r>
    <x v="194"/>
    <x v="6"/>
    <m/>
    <x v="22"/>
    <x v="6"/>
    <x v="30"/>
    <n v="190801"/>
    <n v="190801"/>
    <m/>
    <n v="106"/>
    <n v="190801"/>
    <n v="738184"/>
  </r>
  <r>
    <x v="194"/>
    <x v="6"/>
    <m/>
    <x v="19"/>
    <x v="6"/>
    <x v="25"/>
    <n v="190801"/>
    <n v="190801"/>
    <m/>
    <n v="76"/>
    <n v="190801"/>
    <n v="738416"/>
  </r>
  <r>
    <x v="194"/>
    <x v="6"/>
    <m/>
    <x v="1"/>
    <x v="6"/>
    <x v="18"/>
    <n v="190801"/>
    <n v="190801"/>
    <m/>
    <n v="11"/>
    <n v="190801"/>
    <n v="101255"/>
  </r>
  <r>
    <x v="195"/>
    <x v="3"/>
    <m/>
    <x v="0"/>
    <x v="1"/>
    <x v="15"/>
    <n v="190801"/>
    <n v="190801"/>
    <m/>
    <n v="5"/>
    <n v="190801"/>
    <n v="100000"/>
  </r>
  <r>
    <x v="195"/>
    <x v="3"/>
    <m/>
    <x v="0"/>
    <x v="1"/>
    <x v="16"/>
    <n v="190801"/>
    <n v="190801"/>
    <m/>
    <n v="32"/>
    <n v="190801"/>
    <n v="1120000"/>
  </r>
  <r>
    <x v="195"/>
    <x v="3"/>
    <m/>
    <x v="0"/>
    <x v="7"/>
    <x v="15"/>
    <n v="190801"/>
    <n v="190801"/>
    <m/>
    <n v="5"/>
    <n v="190801"/>
    <n v="100000"/>
  </r>
  <r>
    <x v="195"/>
    <x v="3"/>
    <m/>
    <x v="21"/>
    <x v="2"/>
    <x v="32"/>
    <n v="190801"/>
    <n v="190801"/>
    <m/>
    <n v="42"/>
    <n v="190801"/>
    <n v="1117200"/>
  </r>
  <r>
    <x v="195"/>
    <x v="3"/>
    <m/>
    <x v="5"/>
    <x v="2"/>
    <x v="33"/>
    <n v="190801"/>
    <n v="190801"/>
    <m/>
    <n v="22"/>
    <n v="190801"/>
    <n v="506000"/>
  </r>
  <r>
    <x v="195"/>
    <x v="3"/>
    <m/>
    <x v="1"/>
    <x v="2"/>
    <x v="18"/>
    <n v="190801"/>
    <n v="190801"/>
    <m/>
    <n v="21"/>
    <n v="190801"/>
    <n v="420000"/>
  </r>
  <r>
    <x v="195"/>
    <x v="3"/>
    <m/>
    <x v="1"/>
    <x v="2"/>
    <x v="21"/>
    <n v="190801"/>
    <n v="190801"/>
    <m/>
    <n v="3"/>
    <n v="190801"/>
    <n v="105000"/>
  </r>
  <r>
    <x v="195"/>
    <x v="3"/>
    <m/>
    <x v="4"/>
    <x v="2"/>
    <x v="26"/>
    <n v="190801"/>
    <n v="190801"/>
    <m/>
    <n v="9"/>
    <n v="190801"/>
    <n v="36000"/>
  </r>
  <r>
    <x v="195"/>
    <x v="3"/>
    <m/>
    <x v="4"/>
    <x v="2"/>
    <x v="27"/>
    <n v="190801"/>
    <n v="190801"/>
    <m/>
    <n v="12"/>
    <n v="190801"/>
    <n v="240000"/>
  </r>
  <r>
    <x v="195"/>
    <x v="3"/>
    <m/>
    <x v="0"/>
    <x v="2"/>
    <x v="15"/>
    <n v="190801"/>
    <n v="190801"/>
    <m/>
    <n v="95"/>
    <n v="190801"/>
    <n v="1900000"/>
  </r>
  <r>
    <x v="195"/>
    <x v="3"/>
    <m/>
    <x v="0"/>
    <x v="2"/>
    <x v="16"/>
    <n v="190801"/>
    <n v="190801"/>
    <m/>
    <n v="336"/>
    <n v="190801"/>
    <n v="11760000"/>
  </r>
  <r>
    <x v="195"/>
    <x v="3"/>
    <m/>
    <x v="0"/>
    <x v="2"/>
    <x v="17"/>
    <n v="190801"/>
    <n v="190801"/>
    <m/>
    <n v="87"/>
    <n v="190801"/>
    <n v="2871000"/>
  </r>
  <r>
    <x v="195"/>
    <x v="3"/>
    <m/>
    <x v="0"/>
    <x v="2"/>
    <x v="19"/>
    <n v="190801"/>
    <n v="190801"/>
    <m/>
    <n v="86"/>
    <n v="190801"/>
    <n v="258000"/>
  </r>
  <r>
    <x v="195"/>
    <x v="3"/>
    <m/>
    <x v="5"/>
    <x v="2"/>
    <x v="28"/>
    <n v="190801"/>
    <n v="190801"/>
    <m/>
    <n v="21"/>
    <n v="190801"/>
    <n v="588000"/>
  </r>
  <r>
    <x v="195"/>
    <x v="3"/>
    <m/>
    <x v="21"/>
    <x v="2"/>
    <x v="29"/>
    <n v="190801"/>
    <n v="190801"/>
    <m/>
    <n v="18"/>
    <n v="190801"/>
    <n v="684000"/>
  </r>
  <r>
    <x v="195"/>
    <x v="3"/>
    <m/>
    <x v="20"/>
    <x v="2"/>
    <x v="15"/>
    <n v="190801"/>
    <n v="190801"/>
    <m/>
    <n v="1"/>
    <n v="190801"/>
    <n v="17500"/>
  </r>
  <r>
    <x v="195"/>
    <x v="3"/>
    <m/>
    <x v="20"/>
    <x v="2"/>
    <x v="18"/>
    <n v="190801"/>
    <n v="190801"/>
    <m/>
    <n v="1"/>
    <n v="190801"/>
    <n v="17500"/>
  </r>
  <r>
    <x v="195"/>
    <x v="3"/>
    <m/>
    <x v="0"/>
    <x v="4"/>
    <x v="15"/>
    <n v="190801"/>
    <n v="190801"/>
    <m/>
    <n v="50"/>
    <n v="190801"/>
    <n v="1575000"/>
  </r>
  <r>
    <x v="195"/>
    <x v="3"/>
    <m/>
    <x v="0"/>
    <x v="4"/>
    <x v="16"/>
    <n v="190801"/>
    <n v="190801"/>
    <m/>
    <n v="19"/>
    <n v="190801"/>
    <n v="836000"/>
  </r>
  <r>
    <x v="195"/>
    <x v="3"/>
    <m/>
    <x v="1"/>
    <x v="4"/>
    <x v="18"/>
    <n v="190801"/>
    <n v="190801"/>
    <m/>
    <n v="1"/>
    <n v="190801"/>
    <n v="31500"/>
  </r>
  <r>
    <x v="196"/>
    <x v="4"/>
    <m/>
    <x v="0"/>
    <x v="1"/>
    <x v="15"/>
    <n v="190801"/>
    <n v="190801"/>
    <m/>
    <n v="1"/>
    <n v="190801"/>
    <n v="20000"/>
  </r>
  <r>
    <x v="196"/>
    <x v="4"/>
    <m/>
    <x v="0"/>
    <x v="1"/>
    <x v="16"/>
    <n v="190801"/>
    <n v="190801"/>
    <m/>
    <n v="4"/>
    <n v="190801"/>
    <n v="140000"/>
  </r>
  <r>
    <x v="196"/>
    <x v="4"/>
    <m/>
    <x v="0"/>
    <x v="7"/>
    <x v="15"/>
    <n v="190801"/>
    <n v="190801"/>
    <m/>
    <n v="5"/>
    <n v="190801"/>
    <n v="100000"/>
  </r>
  <r>
    <x v="196"/>
    <x v="4"/>
    <m/>
    <x v="0"/>
    <x v="5"/>
    <x v="15"/>
    <n v="190801"/>
    <n v="190801"/>
    <m/>
    <n v="100"/>
    <n v="190801"/>
    <n v="1022700"/>
  </r>
  <r>
    <x v="196"/>
    <x v="4"/>
    <m/>
    <x v="0"/>
    <x v="3"/>
    <x v="15"/>
    <n v="190801"/>
    <n v="190801"/>
    <m/>
    <n v="20"/>
    <n v="190801"/>
    <n v="0"/>
  </r>
  <r>
    <x v="196"/>
    <x v="4"/>
    <m/>
    <x v="0"/>
    <x v="3"/>
    <x v="17"/>
    <n v="190801"/>
    <n v="190801"/>
    <m/>
    <n v="20"/>
    <n v="190801"/>
    <n v="0"/>
  </r>
  <r>
    <x v="196"/>
    <x v="4"/>
    <m/>
    <x v="5"/>
    <x v="3"/>
    <x v="28"/>
    <n v="190801"/>
    <n v="190801"/>
    <m/>
    <n v="22"/>
    <n v="190801"/>
    <n v="0"/>
  </r>
  <r>
    <x v="196"/>
    <x v="4"/>
    <m/>
    <x v="21"/>
    <x v="3"/>
    <x v="29"/>
    <n v="190801"/>
    <n v="190801"/>
    <m/>
    <n v="22"/>
    <n v="190801"/>
    <n v="0"/>
  </r>
  <r>
    <x v="196"/>
    <x v="4"/>
    <m/>
    <x v="4"/>
    <x v="3"/>
    <x v="27"/>
    <n v="190801"/>
    <n v="190801"/>
    <m/>
    <n v="22"/>
    <n v="190801"/>
    <n v="0"/>
  </r>
  <r>
    <x v="196"/>
    <x v="4"/>
    <m/>
    <x v="21"/>
    <x v="2"/>
    <x v="32"/>
    <n v="190801"/>
    <n v="190801"/>
    <m/>
    <n v="52"/>
    <n v="190801"/>
    <n v="1383200"/>
  </r>
  <r>
    <x v="196"/>
    <x v="4"/>
    <m/>
    <x v="5"/>
    <x v="2"/>
    <x v="33"/>
    <n v="190801"/>
    <n v="190801"/>
    <m/>
    <n v="57"/>
    <n v="190801"/>
    <n v="1311000"/>
  </r>
  <r>
    <x v="196"/>
    <x v="4"/>
    <m/>
    <x v="1"/>
    <x v="2"/>
    <x v="18"/>
    <n v="190801"/>
    <n v="190801"/>
    <m/>
    <n v="19"/>
    <n v="190801"/>
    <n v="380000"/>
  </r>
  <r>
    <x v="196"/>
    <x v="4"/>
    <m/>
    <x v="1"/>
    <x v="2"/>
    <x v="21"/>
    <n v="190801"/>
    <n v="190801"/>
    <m/>
    <n v="5"/>
    <n v="190801"/>
    <n v="175000"/>
  </r>
  <r>
    <x v="196"/>
    <x v="4"/>
    <m/>
    <x v="4"/>
    <x v="2"/>
    <x v="26"/>
    <n v="190801"/>
    <n v="190801"/>
    <m/>
    <n v="9"/>
    <n v="190801"/>
    <n v="36000"/>
  </r>
  <r>
    <x v="196"/>
    <x v="4"/>
    <m/>
    <x v="4"/>
    <x v="2"/>
    <x v="27"/>
    <n v="190801"/>
    <n v="190801"/>
    <m/>
    <n v="10"/>
    <n v="190801"/>
    <n v="200000"/>
  </r>
  <r>
    <x v="196"/>
    <x v="4"/>
    <m/>
    <x v="0"/>
    <x v="2"/>
    <x v="15"/>
    <n v="190801"/>
    <n v="190801"/>
    <m/>
    <n v="99"/>
    <n v="190801"/>
    <n v="1980000"/>
  </r>
  <r>
    <x v="196"/>
    <x v="4"/>
    <m/>
    <x v="0"/>
    <x v="2"/>
    <x v="16"/>
    <n v="190801"/>
    <n v="190801"/>
    <m/>
    <n v="52"/>
    <n v="190801"/>
    <n v="1820000"/>
  </r>
  <r>
    <x v="196"/>
    <x v="4"/>
    <m/>
    <x v="0"/>
    <x v="2"/>
    <x v="17"/>
    <n v="190801"/>
    <n v="190801"/>
    <m/>
    <n v="72"/>
    <n v="190801"/>
    <n v="2376000"/>
  </r>
  <r>
    <x v="196"/>
    <x v="4"/>
    <m/>
    <x v="0"/>
    <x v="2"/>
    <x v="19"/>
    <n v="190801"/>
    <n v="190801"/>
    <m/>
    <n v="105"/>
    <n v="190801"/>
    <n v="315000"/>
  </r>
  <r>
    <x v="196"/>
    <x v="4"/>
    <m/>
    <x v="5"/>
    <x v="2"/>
    <x v="28"/>
    <n v="190801"/>
    <n v="190801"/>
    <m/>
    <n v="15"/>
    <n v="190801"/>
    <n v="420000"/>
  </r>
  <r>
    <x v="196"/>
    <x v="4"/>
    <m/>
    <x v="21"/>
    <x v="2"/>
    <x v="29"/>
    <n v="190801"/>
    <n v="190801"/>
    <m/>
    <n v="7"/>
    <n v="190801"/>
    <n v="266000"/>
  </r>
  <r>
    <x v="196"/>
    <x v="4"/>
    <m/>
    <x v="20"/>
    <x v="2"/>
    <x v="15"/>
    <n v="190801"/>
    <n v="190801"/>
    <m/>
    <n v="1"/>
    <n v="190801"/>
    <n v="17500"/>
  </r>
  <r>
    <x v="196"/>
    <x v="4"/>
    <m/>
    <x v="20"/>
    <x v="2"/>
    <x v="18"/>
    <n v="190801"/>
    <n v="190801"/>
    <m/>
    <n v="1"/>
    <n v="190801"/>
    <n v="17500"/>
  </r>
  <r>
    <x v="196"/>
    <x v="4"/>
    <m/>
    <x v="0"/>
    <x v="4"/>
    <x v="15"/>
    <n v="190801"/>
    <n v="190801"/>
    <m/>
    <n v="17"/>
    <n v="190801"/>
    <n v="535500"/>
  </r>
  <r>
    <x v="196"/>
    <x v="4"/>
    <m/>
    <x v="0"/>
    <x v="4"/>
    <x v="16"/>
    <n v="190801"/>
    <n v="190801"/>
    <m/>
    <n v="5"/>
    <n v="190801"/>
    <n v="220000"/>
  </r>
  <r>
    <x v="197"/>
    <x v="1"/>
    <m/>
    <x v="0"/>
    <x v="7"/>
    <x v="15"/>
    <n v="190801"/>
    <n v="190801"/>
    <m/>
    <n v="15"/>
    <n v="190801"/>
    <n v="300000"/>
  </r>
  <r>
    <x v="197"/>
    <x v="1"/>
    <m/>
    <x v="5"/>
    <x v="2"/>
    <x v="33"/>
    <n v="190801"/>
    <n v="190801"/>
    <m/>
    <n v="2"/>
    <n v="190801"/>
    <n v="46000"/>
  </r>
  <r>
    <x v="197"/>
    <x v="1"/>
    <m/>
    <x v="21"/>
    <x v="2"/>
    <x v="32"/>
    <n v="190801"/>
    <n v="190801"/>
    <m/>
    <n v="1"/>
    <n v="190801"/>
    <n v="26600"/>
  </r>
  <r>
    <x v="197"/>
    <x v="1"/>
    <m/>
    <x v="1"/>
    <x v="2"/>
    <x v="18"/>
    <n v="190801"/>
    <n v="190801"/>
    <m/>
    <n v="15"/>
    <n v="190801"/>
    <n v="300000"/>
  </r>
  <r>
    <x v="197"/>
    <x v="1"/>
    <m/>
    <x v="1"/>
    <x v="2"/>
    <x v="21"/>
    <n v="190801"/>
    <n v="190801"/>
    <m/>
    <n v="3"/>
    <n v="190801"/>
    <n v="105000"/>
  </r>
  <r>
    <x v="197"/>
    <x v="1"/>
    <m/>
    <x v="4"/>
    <x v="2"/>
    <x v="26"/>
    <n v="190801"/>
    <n v="190801"/>
    <m/>
    <n v="2"/>
    <n v="190801"/>
    <n v="8000"/>
  </r>
  <r>
    <x v="197"/>
    <x v="1"/>
    <m/>
    <x v="4"/>
    <x v="2"/>
    <x v="27"/>
    <n v="190801"/>
    <n v="190801"/>
    <m/>
    <n v="7"/>
    <n v="190801"/>
    <n v="140000"/>
  </r>
  <r>
    <x v="197"/>
    <x v="1"/>
    <m/>
    <x v="0"/>
    <x v="2"/>
    <x v="15"/>
    <n v="190801"/>
    <n v="190801"/>
    <m/>
    <n v="68"/>
    <n v="190801"/>
    <n v="1360000"/>
  </r>
  <r>
    <x v="197"/>
    <x v="1"/>
    <m/>
    <x v="0"/>
    <x v="2"/>
    <x v="16"/>
    <n v="190801"/>
    <n v="190801"/>
    <m/>
    <n v="57"/>
    <n v="190801"/>
    <n v="1995000"/>
  </r>
  <r>
    <x v="197"/>
    <x v="1"/>
    <m/>
    <x v="0"/>
    <x v="2"/>
    <x v="17"/>
    <n v="190801"/>
    <n v="190801"/>
    <m/>
    <n v="52"/>
    <n v="190801"/>
    <n v="1716000"/>
  </r>
  <r>
    <x v="197"/>
    <x v="1"/>
    <m/>
    <x v="0"/>
    <x v="2"/>
    <x v="19"/>
    <n v="190801"/>
    <n v="190801"/>
    <m/>
    <n v="72"/>
    <n v="190801"/>
    <n v="216000"/>
  </r>
  <r>
    <x v="197"/>
    <x v="1"/>
    <m/>
    <x v="5"/>
    <x v="2"/>
    <x v="28"/>
    <n v="190801"/>
    <n v="190801"/>
    <m/>
    <n v="20"/>
    <n v="190801"/>
    <n v="560000"/>
  </r>
  <r>
    <x v="197"/>
    <x v="1"/>
    <m/>
    <x v="21"/>
    <x v="2"/>
    <x v="29"/>
    <n v="190801"/>
    <n v="190801"/>
    <m/>
    <n v="11"/>
    <n v="190801"/>
    <n v="418000"/>
  </r>
  <r>
    <x v="197"/>
    <x v="1"/>
    <m/>
    <x v="20"/>
    <x v="2"/>
    <x v="15"/>
    <n v="190801"/>
    <n v="190801"/>
    <m/>
    <n v="1"/>
    <n v="190801"/>
    <n v="17500"/>
  </r>
  <r>
    <x v="197"/>
    <x v="1"/>
    <m/>
    <x v="20"/>
    <x v="2"/>
    <x v="18"/>
    <n v="190801"/>
    <n v="190801"/>
    <m/>
    <n v="1"/>
    <n v="190801"/>
    <n v="17500"/>
  </r>
  <r>
    <x v="197"/>
    <x v="1"/>
    <m/>
    <x v="18"/>
    <x v="2"/>
    <x v="22"/>
    <n v="190801"/>
    <n v="190801"/>
    <m/>
    <n v="1"/>
    <n v="190801"/>
    <n v="13000"/>
  </r>
  <r>
    <x v="198"/>
    <x v="0"/>
    <m/>
    <x v="0"/>
    <x v="1"/>
    <x v="15"/>
    <n v="190801"/>
    <n v="190801"/>
    <m/>
    <n v="2"/>
    <n v="190801"/>
    <n v="40000"/>
  </r>
  <r>
    <x v="198"/>
    <x v="0"/>
    <m/>
    <x v="0"/>
    <x v="1"/>
    <x v="16"/>
    <n v="190801"/>
    <n v="190801"/>
    <m/>
    <n v="26"/>
    <n v="190801"/>
    <n v="910000"/>
  </r>
  <r>
    <x v="198"/>
    <x v="0"/>
    <m/>
    <x v="0"/>
    <x v="7"/>
    <x v="15"/>
    <n v="190801"/>
    <n v="190801"/>
    <m/>
    <n v="11"/>
    <n v="190801"/>
    <n v="220000"/>
  </r>
  <r>
    <x v="198"/>
    <x v="0"/>
    <m/>
    <x v="0"/>
    <x v="5"/>
    <x v="15"/>
    <n v="190801"/>
    <n v="190801"/>
    <m/>
    <n v="200"/>
    <n v="190801"/>
    <n v="2045400"/>
  </r>
  <r>
    <x v="198"/>
    <x v="0"/>
    <m/>
    <x v="18"/>
    <x v="5"/>
    <x v="22"/>
    <n v="190801"/>
    <n v="190801"/>
    <m/>
    <n v="3"/>
    <n v="190801"/>
    <n v="19635"/>
  </r>
  <r>
    <x v="198"/>
    <x v="0"/>
    <m/>
    <x v="21"/>
    <x v="2"/>
    <x v="32"/>
    <n v="190801"/>
    <n v="190801"/>
    <m/>
    <n v="1"/>
    <n v="190801"/>
    <n v="26600"/>
  </r>
  <r>
    <x v="198"/>
    <x v="0"/>
    <m/>
    <x v="1"/>
    <x v="2"/>
    <x v="18"/>
    <n v="190801"/>
    <n v="190801"/>
    <m/>
    <n v="12"/>
    <n v="190801"/>
    <n v="240000"/>
  </r>
  <r>
    <x v="198"/>
    <x v="0"/>
    <m/>
    <x v="1"/>
    <x v="2"/>
    <x v="21"/>
    <n v="190801"/>
    <n v="190801"/>
    <m/>
    <n v="3"/>
    <n v="190801"/>
    <n v="105000"/>
  </r>
  <r>
    <x v="198"/>
    <x v="0"/>
    <m/>
    <x v="4"/>
    <x v="2"/>
    <x v="26"/>
    <n v="190801"/>
    <n v="190801"/>
    <m/>
    <n v="4"/>
    <n v="190801"/>
    <n v="16000"/>
  </r>
  <r>
    <x v="198"/>
    <x v="0"/>
    <m/>
    <x v="4"/>
    <x v="2"/>
    <x v="27"/>
    <n v="190801"/>
    <n v="190801"/>
    <m/>
    <n v="6"/>
    <n v="190801"/>
    <n v="120000"/>
  </r>
  <r>
    <x v="198"/>
    <x v="0"/>
    <m/>
    <x v="0"/>
    <x v="2"/>
    <x v="15"/>
    <n v="190801"/>
    <n v="190801"/>
    <m/>
    <n v="83"/>
    <n v="190801"/>
    <n v="1660000"/>
  </r>
  <r>
    <x v="198"/>
    <x v="0"/>
    <m/>
    <x v="0"/>
    <x v="2"/>
    <x v="16"/>
    <n v="190801"/>
    <n v="190801"/>
    <m/>
    <n v="33"/>
    <n v="190801"/>
    <n v="1155000"/>
  </r>
  <r>
    <x v="198"/>
    <x v="0"/>
    <m/>
    <x v="0"/>
    <x v="2"/>
    <x v="17"/>
    <n v="190801"/>
    <n v="190801"/>
    <m/>
    <n v="41"/>
    <n v="190801"/>
    <n v="1353000"/>
  </r>
  <r>
    <x v="198"/>
    <x v="0"/>
    <m/>
    <x v="0"/>
    <x v="2"/>
    <x v="19"/>
    <n v="190801"/>
    <n v="190801"/>
    <m/>
    <n v="66"/>
    <n v="190801"/>
    <n v="198000"/>
  </r>
  <r>
    <x v="198"/>
    <x v="0"/>
    <m/>
    <x v="5"/>
    <x v="2"/>
    <x v="28"/>
    <n v="190801"/>
    <n v="190801"/>
    <m/>
    <n v="15"/>
    <n v="190801"/>
    <n v="420000"/>
  </r>
  <r>
    <x v="198"/>
    <x v="0"/>
    <m/>
    <x v="21"/>
    <x v="2"/>
    <x v="29"/>
    <n v="190801"/>
    <n v="190801"/>
    <m/>
    <n v="6"/>
    <n v="190801"/>
    <n v="228000"/>
  </r>
  <r>
    <x v="198"/>
    <x v="0"/>
    <m/>
    <x v="20"/>
    <x v="2"/>
    <x v="15"/>
    <n v="190801"/>
    <n v="190801"/>
    <m/>
    <n v="1"/>
    <n v="190801"/>
    <n v="17500"/>
  </r>
  <r>
    <x v="198"/>
    <x v="0"/>
    <m/>
    <x v="20"/>
    <x v="2"/>
    <x v="18"/>
    <n v="190801"/>
    <n v="190801"/>
    <m/>
    <n v="1"/>
    <n v="190801"/>
    <n v="17500"/>
  </r>
  <r>
    <x v="198"/>
    <x v="0"/>
    <m/>
    <x v="0"/>
    <x v="4"/>
    <x v="15"/>
    <n v="190801"/>
    <n v="190801"/>
    <m/>
    <n v="50"/>
    <n v="190801"/>
    <n v="1575000"/>
  </r>
  <r>
    <x v="198"/>
    <x v="0"/>
    <m/>
    <x v="0"/>
    <x v="4"/>
    <x v="16"/>
    <n v="190801"/>
    <n v="190801"/>
    <m/>
    <n v="7"/>
    <n v="190801"/>
    <n v="308000"/>
  </r>
  <r>
    <x v="198"/>
    <x v="0"/>
    <m/>
    <x v="5"/>
    <x v="4"/>
    <x v="28"/>
    <n v="190801"/>
    <n v="190801"/>
    <m/>
    <n v="2"/>
    <n v="190801"/>
    <n v="76000"/>
  </r>
  <r>
    <x v="198"/>
    <x v="0"/>
    <m/>
    <x v="1"/>
    <x v="4"/>
    <x v="18"/>
    <n v="190801"/>
    <n v="190801"/>
    <m/>
    <n v="1"/>
    <n v="190801"/>
    <n v="31500"/>
  </r>
  <r>
    <x v="199"/>
    <x v="2"/>
    <m/>
    <x v="0"/>
    <x v="1"/>
    <x v="15"/>
    <n v="190801"/>
    <n v="190801"/>
    <m/>
    <n v="1"/>
    <n v="190801"/>
    <n v="20000"/>
  </r>
  <r>
    <x v="199"/>
    <x v="2"/>
    <m/>
    <x v="0"/>
    <x v="1"/>
    <x v="16"/>
    <n v="190801"/>
    <n v="190801"/>
    <m/>
    <n v="4"/>
    <n v="190801"/>
    <n v="140000"/>
  </r>
  <r>
    <x v="199"/>
    <x v="2"/>
    <m/>
    <x v="0"/>
    <x v="7"/>
    <x v="15"/>
    <n v="190801"/>
    <n v="190801"/>
    <m/>
    <n v="2"/>
    <n v="190801"/>
    <n v="40000"/>
  </r>
  <r>
    <x v="199"/>
    <x v="2"/>
    <m/>
    <x v="0"/>
    <x v="5"/>
    <x v="15"/>
    <n v="190801"/>
    <n v="190801"/>
    <m/>
    <n v="3"/>
    <n v="190801"/>
    <n v="30681"/>
  </r>
  <r>
    <x v="199"/>
    <x v="2"/>
    <m/>
    <x v="1"/>
    <x v="5"/>
    <x v="18"/>
    <n v="190801"/>
    <n v="190801"/>
    <m/>
    <n v="1"/>
    <n v="190801"/>
    <n v="10227"/>
  </r>
  <r>
    <x v="199"/>
    <x v="2"/>
    <m/>
    <x v="4"/>
    <x v="5"/>
    <x v="26"/>
    <n v="190801"/>
    <n v="190801"/>
    <m/>
    <n v="1"/>
    <n v="190801"/>
    <n v="1636"/>
  </r>
  <r>
    <x v="199"/>
    <x v="2"/>
    <m/>
    <x v="4"/>
    <x v="5"/>
    <x v="27"/>
    <n v="190801"/>
    <n v="190801"/>
    <m/>
    <n v="1"/>
    <n v="190801"/>
    <n v="16364"/>
  </r>
  <r>
    <x v="199"/>
    <x v="2"/>
    <m/>
    <x v="5"/>
    <x v="5"/>
    <x v="28"/>
    <n v="190801"/>
    <n v="190801"/>
    <m/>
    <n v="1"/>
    <n v="190801"/>
    <n v="13500"/>
  </r>
  <r>
    <x v="199"/>
    <x v="2"/>
    <m/>
    <x v="21"/>
    <x v="5"/>
    <x v="29"/>
    <n v="190801"/>
    <n v="190801"/>
    <m/>
    <n v="1"/>
    <n v="190801"/>
    <n v="15545"/>
  </r>
  <r>
    <x v="199"/>
    <x v="2"/>
    <m/>
    <x v="18"/>
    <x v="5"/>
    <x v="22"/>
    <n v="190801"/>
    <n v="190801"/>
    <m/>
    <n v="1"/>
    <n v="190801"/>
    <n v="6545"/>
  </r>
  <r>
    <x v="199"/>
    <x v="2"/>
    <m/>
    <x v="1"/>
    <x v="2"/>
    <x v="18"/>
    <n v="190801"/>
    <n v="190801"/>
    <m/>
    <n v="11"/>
    <n v="190801"/>
    <n v="220000"/>
  </r>
  <r>
    <x v="199"/>
    <x v="2"/>
    <m/>
    <x v="1"/>
    <x v="2"/>
    <x v="21"/>
    <n v="190801"/>
    <n v="190801"/>
    <m/>
    <n v="2"/>
    <n v="190801"/>
    <n v="70000"/>
  </r>
  <r>
    <x v="199"/>
    <x v="2"/>
    <m/>
    <x v="4"/>
    <x v="2"/>
    <x v="26"/>
    <n v="190801"/>
    <n v="190801"/>
    <m/>
    <n v="7"/>
    <n v="190801"/>
    <n v="28000"/>
  </r>
  <r>
    <x v="199"/>
    <x v="2"/>
    <m/>
    <x v="4"/>
    <x v="2"/>
    <x v="27"/>
    <n v="190801"/>
    <n v="190801"/>
    <m/>
    <n v="9"/>
    <n v="190801"/>
    <n v="180000"/>
  </r>
  <r>
    <x v="199"/>
    <x v="2"/>
    <m/>
    <x v="0"/>
    <x v="2"/>
    <x v="15"/>
    <n v="190801"/>
    <n v="190801"/>
    <m/>
    <n v="58"/>
    <n v="190801"/>
    <n v="1160000"/>
  </r>
  <r>
    <x v="199"/>
    <x v="2"/>
    <m/>
    <x v="0"/>
    <x v="2"/>
    <x v="16"/>
    <n v="190801"/>
    <n v="190801"/>
    <m/>
    <n v="51"/>
    <n v="190801"/>
    <n v="1785000"/>
  </r>
  <r>
    <x v="199"/>
    <x v="2"/>
    <m/>
    <x v="0"/>
    <x v="2"/>
    <x v="17"/>
    <n v="190801"/>
    <n v="190801"/>
    <m/>
    <n v="39"/>
    <n v="190801"/>
    <n v="1287000"/>
  </r>
  <r>
    <x v="199"/>
    <x v="2"/>
    <m/>
    <x v="0"/>
    <x v="2"/>
    <x v="19"/>
    <n v="190801"/>
    <n v="190801"/>
    <m/>
    <n v="54"/>
    <n v="190801"/>
    <n v="162000"/>
  </r>
  <r>
    <x v="199"/>
    <x v="2"/>
    <m/>
    <x v="5"/>
    <x v="2"/>
    <x v="28"/>
    <n v="190801"/>
    <n v="190801"/>
    <m/>
    <n v="19"/>
    <n v="190801"/>
    <n v="532000"/>
  </r>
  <r>
    <x v="199"/>
    <x v="2"/>
    <m/>
    <x v="21"/>
    <x v="2"/>
    <x v="29"/>
    <n v="190801"/>
    <n v="190801"/>
    <m/>
    <n v="8"/>
    <n v="190801"/>
    <n v="304000"/>
  </r>
  <r>
    <x v="199"/>
    <x v="2"/>
    <m/>
    <x v="20"/>
    <x v="2"/>
    <x v="15"/>
    <n v="190801"/>
    <n v="190801"/>
    <m/>
    <n v="3"/>
    <n v="190801"/>
    <n v="52500"/>
  </r>
  <r>
    <x v="199"/>
    <x v="2"/>
    <m/>
    <x v="20"/>
    <x v="2"/>
    <x v="18"/>
    <n v="190801"/>
    <n v="190801"/>
    <m/>
    <n v="3"/>
    <n v="190801"/>
    <n v="52500"/>
  </r>
  <r>
    <x v="199"/>
    <x v="2"/>
    <m/>
    <x v="0"/>
    <x v="4"/>
    <x v="15"/>
    <n v="190801"/>
    <n v="190801"/>
    <m/>
    <n v="34"/>
    <n v="190801"/>
    <n v="1071000"/>
  </r>
  <r>
    <x v="199"/>
    <x v="2"/>
    <m/>
    <x v="0"/>
    <x v="4"/>
    <x v="16"/>
    <n v="190801"/>
    <n v="190801"/>
    <m/>
    <n v="3"/>
    <n v="190801"/>
    <n v="132000"/>
  </r>
  <r>
    <x v="200"/>
    <x v="5"/>
    <m/>
    <x v="0"/>
    <x v="7"/>
    <x v="15"/>
    <n v="190801"/>
    <n v="190801"/>
    <m/>
    <n v="1"/>
    <n v="190801"/>
    <n v="20000"/>
  </r>
  <r>
    <x v="200"/>
    <x v="5"/>
    <m/>
    <x v="1"/>
    <x v="2"/>
    <x v="18"/>
    <n v="190801"/>
    <n v="190801"/>
    <m/>
    <n v="5"/>
    <n v="190801"/>
    <n v="100000"/>
  </r>
  <r>
    <x v="200"/>
    <x v="5"/>
    <m/>
    <x v="1"/>
    <x v="2"/>
    <x v="21"/>
    <n v="190801"/>
    <n v="190801"/>
    <m/>
    <n v="4"/>
    <n v="190801"/>
    <n v="140000"/>
  </r>
  <r>
    <x v="200"/>
    <x v="5"/>
    <m/>
    <x v="4"/>
    <x v="2"/>
    <x v="27"/>
    <n v="190801"/>
    <n v="190801"/>
    <m/>
    <n v="1"/>
    <n v="190801"/>
    <n v="20000"/>
  </r>
  <r>
    <x v="200"/>
    <x v="5"/>
    <m/>
    <x v="0"/>
    <x v="2"/>
    <x v="15"/>
    <n v="190801"/>
    <n v="190801"/>
    <m/>
    <n v="43"/>
    <n v="190801"/>
    <n v="860000"/>
  </r>
  <r>
    <x v="200"/>
    <x v="5"/>
    <m/>
    <x v="0"/>
    <x v="2"/>
    <x v="16"/>
    <n v="190801"/>
    <n v="190801"/>
    <m/>
    <n v="27"/>
    <n v="190801"/>
    <n v="945000"/>
  </r>
  <r>
    <x v="200"/>
    <x v="5"/>
    <m/>
    <x v="0"/>
    <x v="2"/>
    <x v="17"/>
    <n v="190801"/>
    <n v="190801"/>
    <m/>
    <n v="42"/>
    <n v="190801"/>
    <n v="1386000"/>
  </r>
  <r>
    <x v="200"/>
    <x v="5"/>
    <m/>
    <x v="0"/>
    <x v="2"/>
    <x v="19"/>
    <n v="190801"/>
    <n v="190801"/>
    <m/>
    <n v="39"/>
    <n v="190801"/>
    <n v="117000"/>
  </r>
  <r>
    <x v="200"/>
    <x v="5"/>
    <m/>
    <x v="5"/>
    <x v="2"/>
    <x v="28"/>
    <n v="190801"/>
    <n v="190801"/>
    <m/>
    <n v="4"/>
    <n v="190801"/>
    <n v="112000"/>
  </r>
  <r>
    <x v="200"/>
    <x v="5"/>
    <m/>
    <x v="21"/>
    <x v="2"/>
    <x v="29"/>
    <n v="190801"/>
    <n v="190801"/>
    <m/>
    <n v="6"/>
    <n v="190801"/>
    <n v="228000"/>
  </r>
  <r>
    <x v="200"/>
    <x v="5"/>
    <m/>
    <x v="20"/>
    <x v="2"/>
    <x v="15"/>
    <n v="190801"/>
    <n v="190801"/>
    <m/>
    <n v="1"/>
    <n v="190801"/>
    <n v="17500"/>
  </r>
  <r>
    <x v="200"/>
    <x v="5"/>
    <m/>
    <x v="20"/>
    <x v="2"/>
    <x v="18"/>
    <n v="190801"/>
    <n v="190801"/>
    <m/>
    <n v="1"/>
    <n v="190801"/>
    <n v="17500"/>
  </r>
  <r>
    <x v="201"/>
    <x v="6"/>
    <m/>
    <x v="0"/>
    <x v="7"/>
    <x v="15"/>
    <n v="190801"/>
    <n v="190801"/>
    <m/>
    <n v="2"/>
    <n v="190801"/>
    <n v="40000"/>
  </r>
  <r>
    <x v="201"/>
    <x v="6"/>
    <m/>
    <x v="1"/>
    <x v="2"/>
    <x v="18"/>
    <n v="190801"/>
    <n v="190801"/>
    <m/>
    <n v="9"/>
    <n v="190801"/>
    <n v="180000"/>
  </r>
  <r>
    <x v="201"/>
    <x v="6"/>
    <m/>
    <x v="1"/>
    <x v="2"/>
    <x v="21"/>
    <n v="190801"/>
    <n v="190801"/>
    <m/>
    <n v="4"/>
    <n v="190801"/>
    <n v="140000"/>
  </r>
  <r>
    <x v="201"/>
    <x v="6"/>
    <m/>
    <x v="4"/>
    <x v="2"/>
    <x v="27"/>
    <n v="190801"/>
    <n v="190801"/>
    <m/>
    <n v="6"/>
    <n v="190801"/>
    <n v="120000"/>
  </r>
  <r>
    <x v="201"/>
    <x v="6"/>
    <m/>
    <x v="0"/>
    <x v="2"/>
    <x v="15"/>
    <n v="190801"/>
    <n v="190801"/>
    <m/>
    <n v="60"/>
    <n v="190801"/>
    <n v="1200000"/>
  </r>
  <r>
    <x v="201"/>
    <x v="6"/>
    <m/>
    <x v="0"/>
    <x v="2"/>
    <x v="16"/>
    <n v="190801"/>
    <n v="190801"/>
    <m/>
    <n v="257"/>
    <n v="190801"/>
    <n v="8995000"/>
  </r>
  <r>
    <x v="201"/>
    <x v="6"/>
    <m/>
    <x v="0"/>
    <x v="2"/>
    <x v="17"/>
    <n v="190801"/>
    <n v="190801"/>
    <m/>
    <n v="50"/>
    <n v="190801"/>
    <n v="1650000"/>
  </r>
  <r>
    <x v="201"/>
    <x v="6"/>
    <m/>
    <x v="0"/>
    <x v="2"/>
    <x v="19"/>
    <n v="190801"/>
    <n v="190801"/>
    <m/>
    <n v="52"/>
    <n v="190801"/>
    <n v="156000"/>
  </r>
  <r>
    <x v="201"/>
    <x v="6"/>
    <m/>
    <x v="5"/>
    <x v="2"/>
    <x v="28"/>
    <n v="190801"/>
    <n v="190801"/>
    <m/>
    <n v="18"/>
    <n v="190801"/>
    <n v="504000"/>
  </r>
  <r>
    <x v="201"/>
    <x v="6"/>
    <m/>
    <x v="21"/>
    <x v="2"/>
    <x v="29"/>
    <n v="190801"/>
    <n v="190801"/>
    <m/>
    <n v="6"/>
    <n v="190801"/>
    <n v="228000"/>
  </r>
  <r>
    <x v="201"/>
    <x v="6"/>
    <m/>
    <x v="20"/>
    <x v="2"/>
    <x v="15"/>
    <n v="190801"/>
    <n v="190801"/>
    <m/>
    <n v="2"/>
    <n v="190801"/>
    <n v="35000"/>
  </r>
  <r>
    <x v="201"/>
    <x v="6"/>
    <m/>
    <x v="20"/>
    <x v="2"/>
    <x v="18"/>
    <n v="190801"/>
    <n v="190801"/>
    <m/>
    <n v="2"/>
    <n v="190801"/>
    <n v="35000"/>
  </r>
  <r>
    <x v="201"/>
    <x v="6"/>
    <m/>
    <x v="0"/>
    <x v="6"/>
    <x v="15"/>
    <n v="190801"/>
    <n v="190801"/>
    <m/>
    <n v="692"/>
    <n v="190801"/>
    <n v="6275056"/>
  </r>
  <r>
    <x v="201"/>
    <x v="6"/>
    <m/>
    <x v="0"/>
    <x v="6"/>
    <x v="17"/>
    <n v="190801"/>
    <n v="190801"/>
    <m/>
    <n v="537"/>
    <n v="190801"/>
    <n v="8494266"/>
  </r>
  <r>
    <x v="201"/>
    <x v="6"/>
    <m/>
    <x v="4"/>
    <x v="6"/>
    <x v="26"/>
    <n v="190801"/>
    <n v="190801"/>
    <m/>
    <n v="1034"/>
    <n v="190801"/>
    <n v="1109482"/>
  </r>
  <r>
    <x v="201"/>
    <x v="6"/>
    <m/>
    <x v="5"/>
    <x v="6"/>
    <x v="28"/>
    <n v="190801"/>
    <n v="190801"/>
    <m/>
    <n v="1"/>
    <n v="190801"/>
    <n v="14600"/>
  </r>
  <r>
    <x v="201"/>
    <x v="6"/>
    <m/>
    <x v="21"/>
    <x v="6"/>
    <x v="29"/>
    <n v="190801"/>
    <n v="190801"/>
    <m/>
    <n v="36"/>
    <n v="190801"/>
    <n v="708876"/>
  </r>
  <r>
    <x v="201"/>
    <x v="6"/>
    <m/>
    <x v="23"/>
    <x v="6"/>
    <x v="31"/>
    <n v="190801"/>
    <n v="190801"/>
    <m/>
    <n v="152"/>
    <n v="190801"/>
    <n v="2261304"/>
  </r>
  <r>
    <x v="201"/>
    <x v="6"/>
    <m/>
    <x v="22"/>
    <x v="6"/>
    <x v="30"/>
    <n v="190801"/>
    <n v="190801"/>
    <m/>
    <n v="132"/>
    <n v="190801"/>
    <n v="919248"/>
  </r>
  <r>
    <x v="201"/>
    <x v="6"/>
    <m/>
    <x v="19"/>
    <x v="6"/>
    <x v="25"/>
    <n v="190801"/>
    <n v="190801"/>
    <m/>
    <n v="56"/>
    <n v="190801"/>
    <n v="544096"/>
  </r>
  <r>
    <x v="201"/>
    <x v="6"/>
    <m/>
    <x v="1"/>
    <x v="6"/>
    <x v="18"/>
    <n v="190801"/>
    <n v="190801"/>
    <m/>
    <n v="24"/>
    <n v="190801"/>
    <n v="220920"/>
  </r>
  <r>
    <x v="201"/>
    <x v="6"/>
    <m/>
    <x v="18"/>
    <x v="6"/>
    <x v="22"/>
    <n v="190801"/>
    <n v="190801"/>
    <m/>
    <n v="2"/>
    <n v="190801"/>
    <n v="13582"/>
  </r>
  <r>
    <x v="202"/>
    <x v="3"/>
    <m/>
    <x v="0"/>
    <x v="1"/>
    <x v="15"/>
    <n v="190801"/>
    <n v="190801"/>
    <m/>
    <n v="3"/>
    <n v="190801"/>
    <n v="60000"/>
  </r>
  <r>
    <x v="202"/>
    <x v="3"/>
    <m/>
    <x v="0"/>
    <x v="1"/>
    <x v="16"/>
    <n v="190801"/>
    <n v="190801"/>
    <m/>
    <n v="14"/>
    <n v="190801"/>
    <n v="490000"/>
  </r>
  <r>
    <x v="202"/>
    <x v="3"/>
    <m/>
    <x v="0"/>
    <x v="7"/>
    <x v="15"/>
    <n v="190801"/>
    <n v="190801"/>
    <m/>
    <n v="3"/>
    <n v="190801"/>
    <n v="60000"/>
  </r>
  <r>
    <x v="202"/>
    <x v="3"/>
    <m/>
    <x v="0"/>
    <x v="3"/>
    <x v="15"/>
    <n v="190801"/>
    <n v="190801"/>
    <m/>
    <n v="28"/>
    <n v="190801"/>
    <n v="0"/>
  </r>
  <r>
    <x v="202"/>
    <x v="3"/>
    <m/>
    <x v="1"/>
    <x v="2"/>
    <x v="18"/>
    <n v="190801"/>
    <n v="190801"/>
    <m/>
    <n v="8"/>
    <n v="190801"/>
    <n v="160000"/>
  </r>
  <r>
    <x v="202"/>
    <x v="3"/>
    <m/>
    <x v="1"/>
    <x v="2"/>
    <x v="21"/>
    <n v="190801"/>
    <n v="190801"/>
    <m/>
    <n v="2"/>
    <n v="190801"/>
    <n v="70000"/>
  </r>
  <r>
    <x v="202"/>
    <x v="3"/>
    <m/>
    <x v="4"/>
    <x v="2"/>
    <x v="26"/>
    <n v="190801"/>
    <n v="190801"/>
    <m/>
    <n v="2"/>
    <n v="190801"/>
    <n v="8000"/>
  </r>
  <r>
    <x v="202"/>
    <x v="3"/>
    <m/>
    <x v="4"/>
    <x v="2"/>
    <x v="27"/>
    <n v="190801"/>
    <n v="190801"/>
    <m/>
    <n v="6"/>
    <n v="190801"/>
    <n v="120000"/>
  </r>
  <r>
    <x v="202"/>
    <x v="3"/>
    <m/>
    <x v="0"/>
    <x v="2"/>
    <x v="15"/>
    <n v="190801"/>
    <n v="190801"/>
    <m/>
    <n v="60"/>
    <n v="190801"/>
    <n v="1200000"/>
  </r>
  <r>
    <x v="202"/>
    <x v="3"/>
    <m/>
    <x v="0"/>
    <x v="2"/>
    <x v="16"/>
    <n v="190801"/>
    <n v="190801"/>
    <m/>
    <n v="44"/>
    <n v="190801"/>
    <n v="1540000"/>
  </r>
  <r>
    <x v="202"/>
    <x v="3"/>
    <m/>
    <x v="0"/>
    <x v="2"/>
    <x v="17"/>
    <n v="190801"/>
    <n v="190801"/>
    <m/>
    <n v="69"/>
    <n v="190801"/>
    <n v="2277000"/>
  </r>
  <r>
    <x v="202"/>
    <x v="3"/>
    <m/>
    <x v="0"/>
    <x v="2"/>
    <x v="19"/>
    <n v="190801"/>
    <n v="190801"/>
    <m/>
    <n v="61"/>
    <n v="190801"/>
    <n v="183000"/>
  </r>
  <r>
    <x v="202"/>
    <x v="3"/>
    <m/>
    <x v="5"/>
    <x v="2"/>
    <x v="28"/>
    <n v="190801"/>
    <n v="190801"/>
    <m/>
    <n v="17"/>
    <n v="190801"/>
    <n v="476000"/>
  </r>
  <r>
    <x v="202"/>
    <x v="3"/>
    <m/>
    <x v="21"/>
    <x v="2"/>
    <x v="29"/>
    <n v="190801"/>
    <n v="190801"/>
    <m/>
    <n v="12"/>
    <n v="190801"/>
    <n v="456000"/>
  </r>
  <r>
    <x v="202"/>
    <x v="3"/>
    <m/>
    <x v="20"/>
    <x v="2"/>
    <x v="15"/>
    <n v="190801"/>
    <n v="190801"/>
    <m/>
    <n v="1"/>
    <n v="190801"/>
    <n v="17500"/>
  </r>
  <r>
    <x v="202"/>
    <x v="3"/>
    <m/>
    <x v="20"/>
    <x v="2"/>
    <x v="18"/>
    <n v="190801"/>
    <n v="190801"/>
    <m/>
    <n v="1"/>
    <n v="190801"/>
    <n v="17500"/>
  </r>
  <r>
    <x v="202"/>
    <x v="3"/>
    <m/>
    <x v="0"/>
    <x v="4"/>
    <x v="15"/>
    <n v="190801"/>
    <n v="190801"/>
    <m/>
    <n v="79"/>
    <n v="190801"/>
    <n v="2488500"/>
  </r>
  <r>
    <x v="202"/>
    <x v="3"/>
    <m/>
    <x v="0"/>
    <x v="4"/>
    <x v="16"/>
    <n v="190801"/>
    <n v="190801"/>
    <m/>
    <n v="30"/>
    <n v="190801"/>
    <n v="1320000"/>
  </r>
  <r>
    <x v="202"/>
    <x v="3"/>
    <m/>
    <x v="5"/>
    <x v="4"/>
    <x v="28"/>
    <n v="190801"/>
    <n v="190801"/>
    <m/>
    <n v="6"/>
    <n v="190801"/>
    <n v="228000"/>
  </r>
  <r>
    <x v="202"/>
    <x v="3"/>
    <m/>
    <x v="1"/>
    <x v="4"/>
    <x v="18"/>
    <n v="190801"/>
    <n v="190801"/>
    <m/>
    <n v="2"/>
    <n v="190801"/>
    <n v="63000"/>
  </r>
  <r>
    <x v="202"/>
    <x v="3"/>
    <m/>
    <x v="4"/>
    <x v="4"/>
    <x v="27"/>
    <n v="190801"/>
    <n v="190801"/>
    <m/>
    <n v="1"/>
    <n v="190801"/>
    <n v="36000"/>
  </r>
  <r>
    <x v="203"/>
    <x v="4"/>
    <m/>
    <x v="0"/>
    <x v="1"/>
    <x v="15"/>
    <n v="190801"/>
    <n v="190801"/>
    <m/>
    <n v="1"/>
    <n v="190801"/>
    <n v="20000"/>
  </r>
  <r>
    <x v="203"/>
    <x v="4"/>
    <m/>
    <x v="0"/>
    <x v="1"/>
    <x v="16"/>
    <n v="190801"/>
    <n v="190801"/>
    <m/>
    <n v="7"/>
    <n v="190801"/>
    <n v="245000"/>
  </r>
  <r>
    <x v="203"/>
    <x v="4"/>
    <m/>
    <x v="0"/>
    <x v="7"/>
    <x v="15"/>
    <n v="190801"/>
    <n v="190801"/>
    <m/>
    <n v="4"/>
    <n v="190801"/>
    <n v="80000"/>
  </r>
  <r>
    <x v="203"/>
    <x v="4"/>
    <m/>
    <x v="1"/>
    <x v="2"/>
    <x v="18"/>
    <n v="190801"/>
    <n v="190801"/>
    <m/>
    <n v="10"/>
    <n v="190801"/>
    <n v="200000"/>
  </r>
  <r>
    <x v="203"/>
    <x v="4"/>
    <m/>
    <x v="1"/>
    <x v="2"/>
    <x v="21"/>
    <n v="190801"/>
    <n v="190801"/>
    <m/>
    <n v="4"/>
    <n v="190801"/>
    <n v="140000"/>
  </r>
  <r>
    <x v="203"/>
    <x v="4"/>
    <m/>
    <x v="4"/>
    <x v="2"/>
    <x v="26"/>
    <n v="190801"/>
    <n v="190801"/>
    <m/>
    <n v="11"/>
    <n v="190801"/>
    <n v="44000"/>
  </r>
  <r>
    <x v="203"/>
    <x v="4"/>
    <m/>
    <x v="4"/>
    <x v="2"/>
    <x v="27"/>
    <n v="190801"/>
    <n v="190801"/>
    <m/>
    <n v="6"/>
    <n v="190801"/>
    <n v="120000"/>
  </r>
  <r>
    <x v="203"/>
    <x v="4"/>
    <m/>
    <x v="0"/>
    <x v="2"/>
    <x v="15"/>
    <n v="190801"/>
    <n v="190801"/>
    <m/>
    <n v="55"/>
    <n v="190801"/>
    <n v="1100000"/>
  </r>
  <r>
    <x v="203"/>
    <x v="4"/>
    <m/>
    <x v="0"/>
    <x v="2"/>
    <x v="16"/>
    <n v="190801"/>
    <n v="190801"/>
    <m/>
    <n v="50"/>
    <n v="190801"/>
    <n v="1750000"/>
  </r>
  <r>
    <x v="203"/>
    <x v="4"/>
    <m/>
    <x v="0"/>
    <x v="2"/>
    <x v="17"/>
    <n v="190801"/>
    <n v="190801"/>
    <m/>
    <n v="46"/>
    <n v="190801"/>
    <n v="1518000"/>
  </r>
  <r>
    <x v="203"/>
    <x v="4"/>
    <m/>
    <x v="0"/>
    <x v="2"/>
    <x v="19"/>
    <n v="190801"/>
    <n v="190801"/>
    <m/>
    <n v="67"/>
    <n v="190801"/>
    <n v="201000"/>
  </r>
  <r>
    <x v="203"/>
    <x v="4"/>
    <m/>
    <x v="5"/>
    <x v="2"/>
    <x v="28"/>
    <n v="190801"/>
    <n v="190801"/>
    <m/>
    <n v="17"/>
    <n v="190801"/>
    <n v="476000"/>
  </r>
  <r>
    <x v="203"/>
    <x v="4"/>
    <m/>
    <x v="21"/>
    <x v="2"/>
    <x v="29"/>
    <n v="190801"/>
    <n v="190801"/>
    <m/>
    <n v="7"/>
    <n v="190801"/>
    <n v="266000"/>
  </r>
  <r>
    <x v="203"/>
    <x v="4"/>
    <m/>
    <x v="20"/>
    <x v="2"/>
    <x v="15"/>
    <n v="190801"/>
    <n v="190801"/>
    <m/>
    <n v="2"/>
    <n v="190801"/>
    <n v="35000"/>
  </r>
  <r>
    <x v="203"/>
    <x v="4"/>
    <m/>
    <x v="20"/>
    <x v="2"/>
    <x v="18"/>
    <n v="190801"/>
    <n v="190801"/>
    <m/>
    <n v="2"/>
    <n v="190801"/>
    <n v="35000"/>
  </r>
  <r>
    <x v="203"/>
    <x v="4"/>
    <m/>
    <x v="18"/>
    <x v="2"/>
    <x v="22"/>
    <n v="190801"/>
    <n v="190801"/>
    <m/>
    <n v="1"/>
    <n v="190801"/>
    <n v="13000"/>
  </r>
  <r>
    <x v="203"/>
    <x v="4"/>
    <m/>
    <x v="0"/>
    <x v="4"/>
    <x v="15"/>
    <n v="190801"/>
    <n v="190801"/>
    <m/>
    <n v="22"/>
    <n v="190801"/>
    <n v="693000"/>
  </r>
  <r>
    <x v="203"/>
    <x v="4"/>
    <m/>
    <x v="0"/>
    <x v="4"/>
    <x v="16"/>
    <n v="190801"/>
    <n v="190801"/>
    <m/>
    <n v="7"/>
    <n v="190801"/>
    <n v="308000"/>
  </r>
  <r>
    <x v="203"/>
    <x v="4"/>
    <m/>
    <x v="5"/>
    <x v="4"/>
    <x v="28"/>
    <n v="190801"/>
    <n v="190801"/>
    <m/>
    <n v="1"/>
    <n v="190801"/>
    <n v="38000"/>
  </r>
  <r>
    <x v="203"/>
    <x v="4"/>
    <m/>
    <x v="1"/>
    <x v="4"/>
    <x v="18"/>
    <n v="190801"/>
    <n v="190801"/>
    <m/>
    <n v="1"/>
    <n v="190801"/>
    <n v="31500"/>
  </r>
  <r>
    <x v="203"/>
    <x v="4"/>
    <m/>
    <x v="4"/>
    <x v="4"/>
    <x v="27"/>
    <n v="190801"/>
    <n v="190801"/>
    <m/>
    <n v="1"/>
    <n v="190801"/>
    <n v="36000"/>
  </r>
  <r>
    <x v="204"/>
    <x v="1"/>
    <m/>
    <x v="0"/>
    <x v="1"/>
    <x v="16"/>
    <n v="190801"/>
    <n v="190801"/>
    <m/>
    <n v="3"/>
    <n v="190801"/>
    <n v="105000"/>
  </r>
  <r>
    <x v="204"/>
    <x v="1"/>
    <m/>
    <x v="0"/>
    <x v="7"/>
    <x v="15"/>
    <n v="190801"/>
    <n v="190801"/>
    <m/>
    <n v="3"/>
    <n v="190801"/>
    <n v="60000"/>
  </r>
  <r>
    <x v="204"/>
    <x v="1"/>
    <m/>
    <x v="0"/>
    <x v="5"/>
    <x v="15"/>
    <n v="190801"/>
    <n v="190801"/>
    <m/>
    <n v="200"/>
    <n v="190801"/>
    <n v="2045400"/>
  </r>
  <r>
    <x v="204"/>
    <x v="1"/>
    <m/>
    <x v="4"/>
    <x v="5"/>
    <x v="27"/>
    <n v="190801"/>
    <n v="190801"/>
    <m/>
    <n v="50"/>
    <n v="190801"/>
    <n v="818200"/>
  </r>
  <r>
    <x v="204"/>
    <x v="1"/>
    <m/>
    <x v="1"/>
    <x v="2"/>
    <x v="18"/>
    <n v="190801"/>
    <n v="190801"/>
    <m/>
    <n v="6"/>
    <n v="190801"/>
    <n v="120000"/>
  </r>
  <r>
    <x v="204"/>
    <x v="1"/>
    <m/>
    <x v="1"/>
    <x v="2"/>
    <x v="21"/>
    <n v="190801"/>
    <n v="190801"/>
    <m/>
    <n v="1"/>
    <n v="190801"/>
    <n v="35000"/>
  </r>
  <r>
    <x v="204"/>
    <x v="1"/>
    <m/>
    <x v="4"/>
    <x v="2"/>
    <x v="26"/>
    <n v="190801"/>
    <n v="190801"/>
    <m/>
    <n v="4"/>
    <n v="190801"/>
    <n v="16000"/>
  </r>
  <r>
    <x v="204"/>
    <x v="1"/>
    <m/>
    <x v="4"/>
    <x v="2"/>
    <x v="27"/>
    <n v="190801"/>
    <n v="190801"/>
    <m/>
    <n v="1"/>
    <n v="190801"/>
    <n v="20000"/>
  </r>
  <r>
    <x v="204"/>
    <x v="1"/>
    <m/>
    <x v="0"/>
    <x v="2"/>
    <x v="15"/>
    <n v="190801"/>
    <n v="190801"/>
    <m/>
    <n v="47"/>
    <n v="190801"/>
    <n v="940000"/>
  </r>
  <r>
    <x v="204"/>
    <x v="1"/>
    <m/>
    <x v="0"/>
    <x v="2"/>
    <x v="16"/>
    <n v="190801"/>
    <n v="190801"/>
    <m/>
    <n v="30"/>
    <n v="190801"/>
    <n v="1050000"/>
  </r>
  <r>
    <x v="204"/>
    <x v="1"/>
    <m/>
    <x v="0"/>
    <x v="2"/>
    <x v="17"/>
    <n v="190801"/>
    <n v="190801"/>
    <m/>
    <n v="43"/>
    <n v="190801"/>
    <n v="1419000"/>
  </r>
  <r>
    <x v="204"/>
    <x v="1"/>
    <m/>
    <x v="0"/>
    <x v="2"/>
    <x v="19"/>
    <n v="190801"/>
    <n v="190801"/>
    <m/>
    <n v="63"/>
    <n v="190801"/>
    <n v="189000"/>
  </r>
  <r>
    <x v="204"/>
    <x v="1"/>
    <m/>
    <x v="5"/>
    <x v="2"/>
    <x v="28"/>
    <n v="190801"/>
    <n v="190801"/>
    <m/>
    <n v="16"/>
    <n v="190801"/>
    <n v="448000"/>
  </r>
  <r>
    <x v="204"/>
    <x v="1"/>
    <m/>
    <x v="21"/>
    <x v="2"/>
    <x v="29"/>
    <n v="190801"/>
    <n v="190801"/>
    <m/>
    <n v="7"/>
    <n v="190801"/>
    <n v="266000"/>
  </r>
  <r>
    <x v="204"/>
    <x v="1"/>
    <m/>
    <x v="20"/>
    <x v="2"/>
    <x v="15"/>
    <n v="190801"/>
    <n v="190801"/>
    <m/>
    <n v="3"/>
    <n v="190801"/>
    <n v="52500"/>
  </r>
  <r>
    <x v="204"/>
    <x v="1"/>
    <m/>
    <x v="20"/>
    <x v="2"/>
    <x v="18"/>
    <n v="190801"/>
    <n v="190801"/>
    <m/>
    <n v="3"/>
    <n v="190801"/>
    <n v="52500"/>
  </r>
  <r>
    <x v="204"/>
    <x v="1"/>
    <m/>
    <x v="0"/>
    <x v="4"/>
    <x v="15"/>
    <n v="190801"/>
    <n v="190801"/>
    <m/>
    <n v="10"/>
    <n v="190801"/>
    <n v="315000"/>
  </r>
  <r>
    <x v="204"/>
    <x v="1"/>
    <m/>
    <x v="0"/>
    <x v="4"/>
    <x v="16"/>
    <n v="190801"/>
    <n v="190801"/>
    <m/>
    <n v="7"/>
    <n v="190801"/>
    <n v="308000"/>
  </r>
  <r>
    <x v="204"/>
    <x v="1"/>
    <m/>
    <x v="5"/>
    <x v="4"/>
    <x v="28"/>
    <n v="190801"/>
    <n v="190801"/>
    <m/>
    <n v="3"/>
    <n v="190801"/>
    <n v="114000"/>
  </r>
  <r>
    <x v="204"/>
    <x v="1"/>
    <m/>
    <x v="24"/>
    <x v="2"/>
    <x v="34"/>
    <n v="190801"/>
    <n v="190801"/>
    <m/>
    <n v="3"/>
    <n v="190801"/>
    <n v="297000"/>
  </r>
  <r>
    <x v="205"/>
    <x v="0"/>
    <m/>
    <x v="0"/>
    <x v="1"/>
    <x v="15"/>
    <n v="190801"/>
    <n v="190801"/>
    <m/>
    <n v="1"/>
    <n v="190801"/>
    <n v="20000"/>
  </r>
  <r>
    <x v="205"/>
    <x v="0"/>
    <m/>
    <x v="0"/>
    <x v="1"/>
    <x v="16"/>
    <n v="190801"/>
    <n v="190801"/>
    <m/>
    <n v="7"/>
    <n v="190801"/>
    <n v="245000"/>
  </r>
  <r>
    <x v="205"/>
    <x v="0"/>
    <m/>
    <x v="0"/>
    <x v="7"/>
    <x v="15"/>
    <n v="190801"/>
    <n v="190801"/>
    <m/>
    <n v="3"/>
    <n v="190801"/>
    <n v="60000"/>
  </r>
  <r>
    <x v="205"/>
    <x v="0"/>
    <m/>
    <x v="24"/>
    <x v="2"/>
    <x v="34"/>
    <n v="190801"/>
    <n v="190801"/>
    <m/>
    <n v="9"/>
    <n v="190801"/>
    <n v="891000"/>
  </r>
  <r>
    <x v="205"/>
    <x v="0"/>
    <m/>
    <x v="1"/>
    <x v="2"/>
    <x v="18"/>
    <n v="190801"/>
    <n v="190801"/>
    <m/>
    <n v="3"/>
    <n v="190801"/>
    <n v="60000"/>
  </r>
  <r>
    <x v="205"/>
    <x v="0"/>
    <m/>
    <x v="4"/>
    <x v="2"/>
    <x v="27"/>
    <n v="190801"/>
    <n v="190801"/>
    <m/>
    <n v="1"/>
    <n v="190801"/>
    <n v="20000"/>
  </r>
  <r>
    <x v="205"/>
    <x v="0"/>
    <m/>
    <x v="0"/>
    <x v="2"/>
    <x v="15"/>
    <n v="190801"/>
    <n v="190801"/>
    <m/>
    <n v="35"/>
    <n v="190801"/>
    <n v="700000"/>
  </r>
  <r>
    <x v="205"/>
    <x v="0"/>
    <m/>
    <x v="0"/>
    <x v="2"/>
    <x v="16"/>
    <n v="190801"/>
    <n v="190801"/>
    <m/>
    <n v="41"/>
    <n v="190801"/>
    <n v="1435000"/>
  </r>
  <r>
    <x v="205"/>
    <x v="0"/>
    <m/>
    <x v="0"/>
    <x v="2"/>
    <x v="17"/>
    <n v="190801"/>
    <n v="190801"/>
    <m/>
    <n v="42"/>
    <n v="190801"/>
    <n v="1386000"/>
  </r>
  <r>
    <x v="205"/>
    <x v="0"/>
    <m/>
    <x v="0"/>
    <x v="2"/>
    <x v="19"/>
    <n v="190801"/>
    <n v="190801"/>
    <m/>
    <n v="46"/>
    <n v="190801"/>
    <n v="138000"/>
  </r>
  <r>
    <x v="205"/>
    <x v="0"/>
    <m/>
    <x v="5"/>
    <x v="2"/>
    <x v="28"/>
    <n v="190801"/>
    <n v="190801"/>
    <m/>
    <n v="11"/>
    <n v="190801"/>
    <n v="308000"/>
  </r>
  <r>
    <x v="205"/>
    <x v="0"/>
    <m/>
    <x v="21"/>
    <x v="2"/>
    <x v="29"/>
    <n v="190801"/>
    <n v="190801"/>
    <m/>
    <n v="4"/>
    <n v="190801"/>
    <n v="152000"/>
  </r>
  <r>
    <x v="205"/>
    <x v="0"/>
    <m/>
    <x v="20"/>
    <x v="2"/>
    <x v="15"/>
    <n v="190801"/>
    <n v="190801"/>
    <m/>
    <n v="1"/>
    <n v="190801"/>
    <n v="17500"/>
  </r>
  <r>
    <x v="205"/>
    <x v="0"/>
    <m/>
    <x v="20"/>
    <x v="2"/>
    <x v="18"/>
    <n v="190801"/>
    <n v="190801"/>
    <m/>
    <n v="1"/>
    <n v="190801"/>
    <n v="17500"/>
  </r>
  <r>
    <x v="205"/>
    <x v="0"/>
    <m/>
    <x v="0"/>
    <x v="4"/>
    <x v="15"/>
    <n v="190801"/>
    <n v="190801"/>
    <m/>
    <n v="20"/>
    <n v="190801"/>
    <n v="630000"/>
  </r>
  <r>
    <x v="205"/>
    <x v="0"/>
    <m/>
    <x v="0"/>
    <x v="4"/>
    <x v="16"/>
    <n v="190801"/>
    <n v="190801"/>
    <m/>
    <n v="11"/>
    <n v="190801"/>
    <n v="484000"/>
  </r>
  <r>
    <x v="205"/>
    <x v="0"/>
    <m/>
    <x v="5"/>
    <x v="4"/>
    <x v="28"/>
    <n v="190801"/>
    <n v="190801"/>
    <m/>
    <n v="2"/>
    <n v="190801"/>
    <n v="76000"/>
  </r>
  <r>
    <x v="206"/>
    <x v="2"/>
    <m/>
    <x v="0"/>
    <x v="1"/>
    <x v="16"/>
    <n v="190801"/>
    <n v="190801"/>
    <m/>
    <n v="2"/>
    <n v="190801"/>
    <n v="70000"/>
  </r>
  <r>
    <x v="206"/>
    <x v="2"/>
    <m/>
    <x v="0"/>
    <x v="7"/>
    <x v="15"/>
    <n v="190801"/>
    <n v="190801"/>
    <m/>
    <n v="3"/>
    <n v="190801"/>
    <n v="60000"/>
  </r>
  <r>
    <x v="206"/>
    <x v="2"/>
    <m/>
    <x v="24"/>
    <x v="2"/>
    <x v="34"/>
    <n v="190801"/>
    <n v="190801"/>
    <m/>
    <n v="6"/>
    <n v="190801"/>
    <n v="594000"/>
  </r>
  <r>
    <x v="206"/>
    <x v="2"/>
    <m/>
    <x v="1"/>
    <x v="2"/>
    <x v="18"/>
    <n v="190801"/>
    <n v="190801"/>
    <m/>
    <n v="1"/>
    <n v="190801"/>
    <n v="20000"/>
  </r>
  <r>
    <x v="206"/>
    <x v="2"/>
    <m/>
    <x v="1"/>
    <x v="2"/>
    <x v="21"/>
    <n v="190801"/>
    <n v="190801"/>
    <m/>
    <n v="1"/>
    <n v="190801"/>
    <n v="35000"/>
  </r>
  <r>
    <x v="206"/>
    <x v="2"/>
    <m/>
    <x v="4"/>
    <x v="2"/>
    <x v="26"/>
    <n v="190801"/>
    <n v="190801"/>
    <m/>
    <n v="3"/>
    <n v="190801"/>
    <n v="12000"/>
  </r>
  <r>
    <x v="206"/>
    <x v="2"/>
    <m/>
    <x v="4"/>
    <x v="2"/>
    <x v="27"/>
    <n v="190801"/>
    <n v="190801"/>
    <m/>
    <n v="10"/>
    <n v="190801"/>
    <n v="200000"/>
  </r>
  <r>
    <x v="206"/>
    <x v="2"/>
    <m/>
    <x v="0"/>
    <x v="2"/>
    <x v="15"/>
    <n v="190801"/>
    <n v="190801"/>
    <m/>
    <n v="38"/>
    <n v="190801"/>
    <n v="760000"/>
  </r>
  <r>
    <x v="206"/>
    <x v="2"/>
    <m/>
    <x v="0"/>
    <x v="2"/>
    <x v="16"/>
    <n v="190801"/>
    <n v="190801"/>
    <m/>
    <n v="33"/>
    <n v="190801"/>
    <n v="1155000"/>
  </r>
  <r>
    <x v="206"/>
    <x v="2"/>
    <m/>
    <x v="0"/>
    <x v="2"/>
    <x v="17"/>
    <n v="190801"/>
    <n v="190801"/>
    <m/>
    <n v="49"/>
    <n v="190801"/>
    <n v="1617000"/>
  </r>
  <r>
    <x v="206"/>
    <x v="2"/>
    <m/>
    <x v="0"/>
    <x v="2"/>
    <x v="19"/>
    <n v="190801"/>
    <n v="190801"/>
    <m/>
    <n v="49"/>
    <n v="190801"/>
    <n v="147000"/>
  </r>
  <r>
    <x v="206"/>
    <x v="2"/>
    <m/>
    <x v="5"/>
    <x v="2"/>
    <x v="28"/>
    <n v="190801"/>
    <n v="190801"/>
    <m/>
    <n v="5"/>
    <n v="190801"/>
    <n v="140000"/>
  </r>
  <r>
    <x v="206"/>
    <x v="2"/>
    <m/>
    <x v="21"/>
    <x v="2"/>
    <x v="29"/>
    <n v="190801"/>
    <n v="190801"/>
    <m/>
    <n v="3"/>
    <n v="190801"/>
    <n v="114000"/>
  </r>
  <r>
    <x v="206"/>
    <x v="2"/>
    <m/>
    <x v="18"/>
    <x v="2"/>
    <x v="22"/>
    <n v="190801"/>
    <n v="190801"/>
    <m/>
    <n v="4"/>
    <n v="190801"/>
    <n v="52000"/>
  </r>
  <r>
    <x v="206"/>
    <x v="2"/>
    <m/>
    <x v="18"/>
    <x v="2"/>
    <x v="23"/>
    <n v="190801"/>
    <n v="190801"/>
    <m/>
    <n v="1"/>
    <n v="190801"/>
    <n v="24000"/>
  </r>
  <r>
    <x v="206"/>
    <x v="2"/>
    <m/>
    <x v="20"/>
    <x v="2"/>
    <x v="15"/>
    <n v="190801"/>
    <n v="190801"/>
    <m/>
    <n v="1"/>
    <n v="190801"/>
    <n v="17500"/>
  </r>
  <r>
    <x v="206"/>
    <x v="2"/>
    <m/>
    <x v="20"/>
    <x v="2"/>
    <x v="18"/>
    <n v="190801"/>
    <n v="190801"/>
    <m/>
    <n v="1"/>
    <n v="190801"/>
    <n v="17500"/>
  </r>
  <r>
    <x v="206"/>
    <x v="2"/>
    <m/>
    <x v="0"/>
    <x v="4"/>
    <x v="15"/>
    <n v="190801"/>
    <n v="190801"/>
    <m/>
    <n v="32"/>
    <n v="190801"/>
    <n v="1008000"/>
  </r>
  <r>
    <x v="206"/>
    <x v="2"/>
    <m/>
    <x v="0"/>
    <x v="4"/>
    <x v="16"/>
    <n v="190801"/>
    <n v="190801"/>
    <m/>
    <n v="13"/>
    <n v="190801"/>
    <n v="572000"/>
  </r>
  <r>
    <x v="206"/>
    <x v="2"/>
    <m/>
    <x v="5"/>
    <x v="4"/>
    <x v="28"/>
    <n v="190801"/>
    <n v="190801"/>
    <m/>
    <n v="8"/>
    <n v="190801"/>
    <n v="304000"/>
  </r>
  <r>
    <x v="206"/>
    <x v="2"/>
    <m/>
    <x v="1"/>
    <x v="4"/>
    <x v="18"/>
    <n v="190801"/>
    <n v="190801"/>
    <m/>
    <n v="4"/>
    <n v="190801"/>
    <n v="126000"/>
  </r>
  <r>
    <x v="206"/>
    <x v="2"/>
    <m/>
    <x v="4"/>
    <x v="4"/>
    <x v="27"/>
    <n v="190801"/>
    <n v="190801"/>
    <m/>
    <n v="1"/>
    <n v="190801"/>
    <n v="36000"/>
  </r>
  <r>
    <x v="207"/>
    <x v="5"/>
    <m/>
    <x v="0"/>
    <x v="7"/>
    <x v="15"/>
    <n v="190801"/>
    <n v="190801"/>
    <m/>
    <n v="1"/>
    <n v="190801"/>
    <n v="20000"/>
  </r>
  <r>
    <x v="207"/>
    <x v="5"/>
    <m/>
    <x v="24"/>
    <x v="2"/>
    <x v="34"/>
    <n v="190801"/>
    <n v="190801"/>
    <m/>
    <n v="4"/>
    <n v="190801"/>
    <n v="396000"/>
  </r>
  <r>
    <x v="207"/>
    <x v="5"/>
    <m/>
    <x v="1"/>
    <x v="2"/>
    <x v="18"/>
    <n v="190801"/>
    <n v="190801"/>
    <m/>
    <n v="2"/>
    <n v="190801"/>
    <n v="40000"/>
  </r>
  <r>
    <x v="207"/>
    <x v="5"/>
    <m/>
    <x v="1"/>
    <x v="2"/>
    <x v="21"/>
    <n v="190801"/>
    <n v="190801"/>
    <m/>
    <n v="2"/>
    <n v="190801"/>
    <n v="70000"/>
  </r>
  <r>
    <x v="207"/>
    <x v="5"/>
    <m/>
    <x v="4"/>
    <x v="2"/>
    <x v="26"/>
    <n v="190801"/>
    <n v="190801"/>
    <m/>
    <n v="2"/>
    <n v="190801"/>
    <n v="8000"/>
  </r>
  <r>
    <x v="207"/>
    <x v="5"/>
    <m/>
    <x v="4"/>
    <x v="2"/>
    <x v="27"/>
    <n v="190801"/>
    <n v="190801"/>
    <m/>
    <n v="1"/>
    <n v="190801"/>
    <n v="20000"/>
  </r>
  <r>
    <x v="207"/>
    <x v="5"/>
    <m/>
    <x v="0"/>
    <x v="2"/>
    <x v="15"/>
    <n v="190801"/>
    <n v="190801"/>
    <m/>
    <n v="49"/>
    <n v="190801"/>
    <n v="980000"/>
  </r>
  <r>
    <x v="207"/>
    <x v="5"/>
    <m/>
    <x v="0"/>
    <x v="2"/>
    <x v="16"/>
    <n v="190801"/>
    <n v="190801"/>
    <m/>
    <n v="31"/>
    <n v="190801"/>
    <n v="1085000"/>
  </r>
  <r>
    <x v="207"/>
    <x v="5"/>
    <m/>
    <x v="0"/>
    <x v="2"/>
    <x v="17"/>
    <n v="190801"/>
    <n v="190801"/>
    <m/>
    <n v="33"/>
    <n v="190801"/>
    <n v="1089000"/>
  </r>
  <r>
    <x v="207"/>
    <x v="5"/>
    <m/>
    <x v="0"/>
    <x v="2"/>
    <x v="19"/>
    <n v="190801"/>
    <n v="190801"/>
    <m/>
    <n v="39"/>
    <n v="190801"/>
    <n v="117000"/>
  </r>
  <r>
    <x v="207"/>
    <x v="5"/>
    <m/>
    <x v="5"/>
    <x v="2"/>
    <x v="28"/>
    <n v="190801"/>
    <n v="190801"/>
    <m/>
    <n v="12"/>
    <n v="190801"/>
    <n v="336000"/>
  </r>
  <r>
    <x v="207"/>
    <x v="5"/>
    <m/>
    <x v="21"/>
    <x v="2"/>
    <x v="29"/>
    <n v="190801"/>
    <n v="190801"/>
    <m/>
    <n v="8"/>
    <n v="190801"/>
    <n v="304000"/>
  </r>
  <r>
    <x v="207"/>
    <x v="5"/>
    <m/>
    <x v="18"/>
    <x v="2"/>
    <x v="22"/>
    <n v="190801"/>
    <n v="190801"/>
    <m/>
    <n v="4"/>
    <n v="190801"/>
    <n v="52000"/>
  </r>
  <r>
    <x v="207"/>
    <x v="5"/>
    <m/>
    <x v="18"/>
    <x v="2"/>
    <x v="24"/>
    <n v="190801"/>
    <n v="190801"/>
    <m/>
    <n v="3"/>
    <n v="190801"/>
    <n v="99000"/>
  </r>
  <r>
    <x v="208"/>
    <x v="6"/>
    <m/>
    <x v="0"/>
    <x v="7"/>
    <x v="15"/>
    <n v="190801"/>
    <n v="190801"/>
    <m/>
    <n v="1"/>
    <n v="190801"/>
    <n v="20000"/>
  </r>
  <r>
    <x v="208"/>
    <x v="6"/>
    <m/>
    <x v="24"/>
    <x v="2"/>
    <x v="34"/>
    <n v="190801"/>
    <n v="190801"/>
    <m/>
    <n v="3"/>
    <n v="190801"/>
    <n v="297000"/>
  </r>
  <r>
    <x v="208"/>
    <x v="6"/>
    <m/>
    <x v="1"/>
    <x v="2"/>
    <x v="18"/>
    <n v="190801"/>
    <n v="190801"/>
    <m/>
    <n v="2"/>
    <n v="190801"/>
    <n v="40000"/>
  </r>
  <r>
    <x v="208"/>
    <x v="6"/>
    <m/>
    <x v="4"/>
    <x v="2"/>
    <x v="27"/>
    <n v="190801"/>
    <n v="190801"/>
    <m/>
    <n v="2"/>
    <n v="190801"/>
    <n v="40000"/>
  </r>
  <r>
    <x v="208"/>
    <x v="6"/>
    <m/>
    <x v="0"/>
    <x v="2"/>
    <x v="15"/>
    <n v="190801"/>
    <n v="190801"/>
    <m/>
    <n v="51"/>
    <n v="190801"/>
    <n v="1020000"/>
  </r>
  <r>
    <x v="208"/>
    <x v="6"/>
    <m/>
    <x v="0"/>
    <x v="2"/>
    <x v="16"/>
    <n v="190801"/>
    <n v="190801"/>
    <m/>
    <n v="335"/>
    <n v="190801"/>
    <n v="11725000"/>
  </r>
  <r>
    <x v="208"/>
    <x v="6"/>
    <m/>
    <x v="0"/>
    <x v="2"/>
    <x v="17"/>
    <n v="190801"/>
    <n v="190801"/>
    <m/>
    <n v="50"/>
    <n v="190801"/>
    <n v="1650000"/>
  </r>
  <r>
    <x v="208"/>
    <x v="6"/>
    <m/>
    <x v="0"/>
    <x v="2"/>
    <x v="19"/>
    <n v="190801"/>
    <n v="190801"/>
    <m/>
    <n v="65"/>
    <n v="190801"/>
    <n v="195000"/>
  </r>
  <r>
    <x v="208"/>
    <x v="6"/>
    <m/>
    <x v="5"/>
    <x v="2"/>
    <x v="28"/>
    <n v="190801"/>
    <n v="190801"/>
    <m/>
    <n v="16"/>
    <n v="190801"/>
    <n v="448000"/>
  </r>
  <r>
    <x v="208"/>
    <x v="6"/>
    <m/>
    <x v="21"/>
    <x v="2"/>
    <x v="29"/>
    <n v="190801"/>
    <n v="190801"/>
    <m/>
    <n v="6"/>
    <n v="190801"/>
    <n v="228000"/>
  </r>
  <r>
    <x v="208"/>
    <x v="6"/>
    <m/>
    <x v="18"/>
    <x v="2"/>
    <x v="22"/>
    <n v="190801"/>
    <n v="190801"/>
    <m/>
    <n v="7"/>
    <n v="190801"/>
    <n v="91000"/>
  </r>
  <r>
    <x v="208"/>
    <x v="6"/>
    <m/>
    <x v="18"/>
    <x v="2"/>
    <x v="23"/>
    <n v="190801"/>
    <n v="190801"/>
    <m/>
    <n v="4"/>
    <n v="190801"/>
    <n v="96000"/>
  </r>
  <r>
    <x v="208"/>
    <x v="6"/>
    <m/>
    <x v="18"/>
    <x v="2"/>
    <x v="24"/>
    <n v="190801"/>
    <n v="190801"/>
    <m/>
    <n v="1"/>
    <n v="190801"/>
    <n v="33000"/>
  </r>
  <r>
    <x v="208"/>
    <x v="6"/>
    <m/>
    <x v="0"/>
    <x v="6"/>
    <x v="15"/>
    <n v="190801"/>
    <n v="190801"/>
    <m/>
    <n v="433"/>
    <n v="190801"/>
    <n v="3926444"/>
  </r>
  <r>
    <x v="208"/>
    <x v="6"/>
    <m/>
    <x v="0"/>
    <x v="6"/>
    <x v="17"/>
    <n v="190801"/>
    <n v="190801"/>
    <m/>
    <n v="444"/>
    <n v="190801"/>
    <n v="7023192"/>
  </r>
  <r>
    <x v="208"/>
    <x v="6"/>
    <m/>
    <x v="4"/>
    <x v="6"/>
    <x v="26"/>
    <n v="190801"/>
    <n v="190801"/>
    <m/>
    <n v="606"/>
    <n v="190801"/>
    <n v="650238"/>
  </r>
  <r>
    <x v="208"/>
    <x v="6"/>
    <m/>
    <x v="5"/>
    <x v="6"/>
    <x v="28"/>
    <n v="190801"/>
    <n v="190801"/>
    <m/>
    <n v="1"/>
    <n v="190801"/>
    <n v="14600"/>
  </r>
  <r>
    <x v="208"/>
    <x v="6"/>
    <m/>
    <x v="21"/>
    <x v="6"/>
    <x v="29"/>
    <n v="190801"/>
    <n v="190801"/>
    <m/>
    <n v="25"/>
    <n v="190801"/>
    <n v="492275"/>
  </r>
  <r>
    <x v="208"/>
    <x v="6"/>
    <m/>
    <x v="23"/>
    <x v="6"/>
    <x v="31"/>
    <n v="190801"/>
    <n v="190801"/>
    <m/>
    <n v="100"/>
    <n v="190801"/>
    <n v="1487700"/>
  </r>
  <r>
    <x v="208"/>
    <x v="6"/>
    <m/>
    <x v="22"/>
    <x v="6"/>
    <x v="30"/>
    <n v="190801"/>
    <n v="190801"/>
    <m/>
    <n v="86"/>
    <n v="190801"/>
    <n v="598904"/>
  </r>
  <r>
    <x v="208"/>
    <x v="6"/>
    <m/>
    <x v="19"/>
    <x v="6"/>
    <x v="25"/>
    <n v="190801"/>
    <n v="190801"/>
    <m/>
    <n v="24"/>
    <n v="190801"/>
    <n v="233184"/>
  </r>
  <r>
    <x v="208"/>
    <x v="6"/>
    <m/>
    <x v="1"/>
    <x v="6"/>
    <x v="18"/>
    <n v="190801"/>
    <n v="190801"/>
    <m/>
    <n v="9"/>
    <n v="190801"/>
    <n v="82845"/>
  </r>
  <r>
    <x v="208"/>
    <x v="6"/>
    <m/>
    <x v="18"/>
    <x v="6"/>
    <x v="22"/>
    <n v="190801"/>
    <n v="190801"/>
    <m/>
    <n v="7"/>
    <n v="190801"/>
    <n v="47537"/>
  </r>
  <r>
    <x v="209"/>
    <x v="3"/>
    <m/>
    <x v="0"/>
    <x v="1"/>
    <x v="15"/>
    <n v="190801"/>
    <n v="190801"/>
    <m/>
    <n v="5"/>
    <n v="190801"/>
    <n v="100000"/>
  </r>
  <r>
    <x v="209"/>
    <x v="3"/>
    <m/>
    <x v="0"/>
    <x v="1"/>
    <x v="16"/>
    <n v="190801"/>
    <n v="190801"/>
    <m/>
    <n v="20"/>
    <n v="190801"/>
    <n v="700000"/>
  </r>
  <r>
    <x v="209"/>
    <x v="3"/>
    <m/>
    <x v="0"/>
    <x v="7"/>
    <x v="15"/>
    <n v="190801"/>
    <n v="190801"/>
    <m/>
    <n v="1"/>
    <n v="190801"/>
    <n v="20000"/>
  </r>
  <r>
    <x v="209"/>
    <x v="3"/>
    <m/>
    <x v="0"/>
    <x v="5"/>
    <x v="15"/>
    <n v="190801"/>
    <n v="190801"/>
    <m/>
    <n v="300"/>
    <n v="190801"/>
    <n v="3068100"/>
  </r>
  <r>
    <x v="209"/>
    <x v="3"/>
    <m/>
    <x v="24"/>
    <x v="2"/>
    <x v="34"/>
    <n v="190801"/>
    <n v="190801"/>
    <m/>
    <n v="5"/>
    <n v="190801"/>
    <n v="495000"/>
  </r>
  <r>
    <x v="209"/>
    <x v="3"/>
    <m/>
    <x v="1"/>
    <x v="2"/>
    <x v="18"/>
    <n v="190801"/>
    <n v="190801"/>
    <m/>
    <n v="6"/>
    <n v="190801"/>
    <n v="120000"/>
  </r>
  <r>
    <x v="209"/>
    <x v="3"/>
    <m/>
    <x v="1"/>
    <x v="2"/>
    <x v="21"/>
    <n v="190801"/>
    <n v="190801"/>
    <m/>
    <n v="1"/>
    <n v="190801"/>
    <n v="35000"/>
  </r>
  <r>
    <x v="209"/>
    <x v="3"/>
    <m/>
    <x v="4"/>
    <x v="2"/>
    <x v="27"/>
    <n v="190801"/>
    <n v="190801"/>
    <m/>
    <n v="4"/>
    <n v="190801"/>
    <n v="80000"/>
  </r>
  <r>
    <x v="209"/>
    <x v="3"/>
    <m/>
    <x v="0"/>
    <x v="2"/>
    <x v="15"/>
    <n v="190801"/>
    <n v="190801"/>
    <m/>
    <n v="53"/>
    <n v="190801"/>
    <n v="1060000"/>
  </r>
  <r>
    <x v="209"/>
    <x v="3"/>
    <m/>
    <x v="0"/>
    <x v="2"/>
    <x v="16"/>
    <n v="190801"/>
    <n v="190801"/>
    <m/>
    <n v="42"/>
    <n v="190801"/>
    <n v="1470000"/>
  </r>
  <r>
    <x v="209"/>
    <x v="3"/>
    <m/>
    <x v="0"/>
    <x v="2"/>
    <x v="17"/>
    <n v="190801"/>
    <n v="190801"/>
    <m/>
    <n v="59"/>
    <n v="190801"/>
    <n v="1947000"/>
  </r>
  <r>
    <x v="209"/>
    <x v="3"/>
    <m/>
    <x v="0"/>
    <x v="2"/>
    <x v="19"/>
    <n v="190801"/>
    <n v="190801"/>
    <m/>
    <n v="71"/>
    <n v="190801"/>
    <n v="213000"/>
  </r>
  <r>
    <x v="209"/>
    <x v="3"/>
    <m/>
    <x v="5"/>
    <x v="2"/>
    <x v="28"/>
    <n v="190801"/>
    <n v="190801"/>
    <m/>
    <n v="17"/>
    <n v="190801"/>
    <n v="476000"/>
  </r>
  <r>
    <x v="209"/>
    <x v="3"/>
    <m/>
    <x v="21"/>
    <x v="2"/>
    <x v="29"/>
    <n v="190801"/>
    <n v="190801"/>
    <m/>
    <n v="4"/>
    <n v="190801"/>
    <n v="152000"/>
  </r>
  <r>
    <x v="209"/>
    <x v="3"/>
    <m/>
    <x v="18"/>
    <x v="2"/>
    <x v="22"/>
    <n v="190801"/>
    <n v="190801"/>
    <m/>
    <n v="8"/>
    <n v="190801"/>
    <n v="104000"/>
  </r>
  <r>
    <x v="209"/>
    <x v="3"/>
    <m/>
    <x v="18"/>
    <x v="2"/>
    <x v="23"/>
    <n v="190801"/>
    <n v="190801"/>
    <m/>
    <n v="5"/>
    <n v="190801"/>
    <n v="120000"/>
  </r>
  <r>
    <x v="209"/>
    <x v="3"/>
    <m/>
    <x v="0"/>
    <x v="4"/>
    <x v="15"/>
    <n v="190801"/>
    <n v="190801"/>
    <m/>
    <n v="90"/>
    <n v="190801"/>
    <n v="2835000"/>
  </r>
  <r>
    <x v="209"/>
    <x v="3"/>
    <m/>
    <x v="0"/>
    <x v="4"/>
    <x v="16"/>
    <n v="190801"/>
    <n v="190801"/>
    <m/>
    <n v="16"/>
    <n v="190801"/>
    <n v="704000"/>
  </r>
  <r>
    <x v="209"/>
    <x v="3"/>
    <m/>
    <x v="5"/>
    <x v="4"/>
    <x v="28"/>
    <n v="190801"/>
    <n v="190801"/>
    <m/>
    <n v="7"/>
    <n v="190801"/>
    <n v="266000"/>
  </r>
  <r>
    <x v="209"/>
    <x v="3"/>
    <m/>
    <x v="18"/>
    <x v="4"/>
    <x v="22"/>
    <n v="190801"/>
    <n v="190801"/>
    <m/>
    <n v="2"/>
    <n v="190801"/>
    <n v="50000"/>
  </r>
  <r>
    <x v="209"/>
    <x v="3"/>
    <m/>
    <x v="4"/>
    <x v="4"/>
    <x v="27"/>
    <n v="190801"/>
    <n v="190801"/>
    <m/>
    <n v="2"/>
    <n v="190801"/>
    <n v="72000"/>
  </r>
  <r>
    <x v="210"/>
    <x v="4"/>
    <m/>
    <x v="0"/>
    <x v="1"/>
    <x v="15"/>
    <n v="190801"/>
    <n v="190801"/>
    <m/>
    <n v="1"/>
    <n v="190801"/>
    <n v="20000"/>
  </r>
  <r>
    <x v="210"/>
    <x v="4"/>
    <m/>
    <x v="0"/>
    <x v="1"/>
    <x v="16"/>
    <n v="190801"/>
    <n v="190801"/>
    <m/>
    <n v="13"/>
    <n v="190801"/>
    <n v="455000"/>
  </r>
  <r>
    <x v="210"/>
    <x v="4"/>
    <m/>
    <x v="0"/>
    <x v="7"/>
    <x v="15"/>
    <n v="190801"/>
    <n v="190801"/>
    <m/>
    <n v="4"/>
    <n v="190801"/>
    <n v="80000"/>
  </r>
  <r>
    <x v="210"/>
    <x v="4"/>
    <m/>
    <x v="24"/>
    <x v="2"/>
    <x v="34"/>
    <n v="190801"/>
    <n v="190801"/>
    <m/>
    <n v="4"/>
    <n v="190801"/>
    <n v="396000"/>
  </r>
  <r>
    <x v="210"/>
    <x v="4"/>
    <m/>
    <x v="1"/>
    <x v="2"/>
    <x v="18"/>
    <n v="190801"/>
    <n v="190801"/>
    <m/>
    <n v="1"/>
    <n v="190801"/>
    <n v="20000"/>
  </r>
  <r>
    <x v="210"/>
    <x v="4"/>
    <m/>
    <x v="4"/>
    <x v="2"/>
    <x v="26"/>
    <n v="190801"/>
    <n v="190801"/>
    <m/>
    <n v="10"/>
    <n v="190801"/>
    <n v="40000"/>
  </r>
  <r>
    <x v="210"/>
    <x v="4"/>
    <m/>
    <x v="4"/>
    <x v="2"/>
    <x v="27"/>
    <n v="190801"/>
    <n v="190801"/>
    <m/>
    <n v="5"/>
    <n v="190801"/>
    <n v="100000"/>
  </r>
  <r>
    <x v="210"/>
    <x v="4"/>
    <m/>
    <x v="0"/>
    <x v="2"/>
    <x v="15"/>
    <n v="190801"/>
    <n v="190801"/>
    <m/>
    <n v="46"/>
    <n v="190801"/>
    <n v="920000"/>
  </r>
  <r>
    <x v="210"/>
    <x v="4"/>
    <m/>
    <x v="0"/>
    <x v="2"/>
    <x v="16"/>
    <n v="190801"/>
    <n v="190801"/>
    <m/>
    <n v="133"/>
    <n v="190801"/>
    <n v="4655000"/>
  </r>
  <r>
    <x v="210"/>
    <x v="4"/>
    <m/>
    <x v="0"/>
    <x v="2"/>
    <x v="17"/>
    <n v="190801"/>
    <n v="190801"/>
    <m/>
    <n v="34"/>
    <n v="190801"/>
    <n v="1122000"/>
  </r>
  <r>
    <x v="210"/>
    <x v="4"/>
    <m/>
    <x v="0"/>
    <x v="2"/>
    <x v="19"/>
    <n v="190801"/>
    <n v="190801"/>
    <m/>
    <n v="45"/>
    <n v="190801"/>
    <n v="135000"/>
  </r>
  <r>
    <x v="210"/>
    <x v="4"/>
    <m/>
    <x v="5"/>
    <x v="2"/>
    <x v="28"/>
    <n v="190801"/>
    <n v="190801"/>
    <m/>
    <n v="11"/>
    <n v="190801"/>
    <n v="308000"/>
  </r>
  <r>
    <x v="210"/>
    <x v="4"/>
    <m/>
    <x v="21"/>
    <x v="2"/>
    <x v="29"/>
    <n v="190801"/>
    <n v="190801"/>
    <m/>
    <n v="3"/>
    <n v="190801"/>
    <n v="114000"/>
  </r>
  <r>
    <x v="210"/>
    <x v="4"/>
    <m/>
    <x v="18"/>
    <x v="2"/>
    <x v="22"/>
    <n v="190801"/>
    <n v="190801"/>
    <m/>
    <n v="5"/>
    <n v="190801"/>
    <n v="65000"/>
  </r>
  <r>
    <x v="210"/>
    <x v="4"/>
    <m/>
    <x v="18"/>
    <x v="2"/>
    <x v="24"/>
    <n v="190801"/>
    <n v="190801"/>
    <m/>
    <n v="1"/>
    <n v="190801"/>
    <n v="33000"/>
  </r>
  <r>
    <x v="210"/>
    <x v="4"/>
    <m/>
    <x v="0"/>
    <x v="4"/>
    <x v="15"/>
    <n v="190801"/>
    <n v="190801"/>
    <m/>
    <n v="25"/>
    <n v="190801"/>
    <n v="787500"/>
  </r>
  <r>
    <x v="210"/>
    <x v="4"/>
    <m/>
    <x v="0"/>
    <x v="4"/>
    <x v="16"/>
    <n v="190801"/>
    <n v="190801"/>
    <m/>
    <n v="7"/>
    <n v="190801"/>
    <n v="308000"/>
  </r>
  <r>
    <x v="210"/>
    <x v="4"/>
    <m/>
    <x v="5"/>
    <x v="4"/>
    <x v="28"/>
    <n v="190801"/>
    <n v="190801"/>
    <m/>
    <n v="1"/>
    <n v="190801"/>
    <n v="38000"/>
  </r>
  <r>
    <x v="210"/>
    <x v="4"/>
    <m/>
    <x v="18"/>
    <x v="4"/>
    <x v="22"/>
    <n v="190801"/>
    <n v="190801"/>
    <m/>
    <n v="1"/>
    <n v="190801"/>
    <n v="25000"/>
  </r>
  <r>
    <x v="210"/>
    <x v="4"/>
    <m/>
    <x v="4"/>
    <x v="4"/>
    <x v="27"/>
    <n v="190801"/>
    <n v="190801"/>
    <m/>
    <n v="2"/>
    <n v="190801"/>
    <n v="72000"/>
  </r>
  <r>
    <x v="211"/>
    <x v="1"/>
    <m/>
    <x v="0"/>
    <x v="1"/>
    <x v="15"/>
    <n v="190801"/>
    <n v="190801"/>
    <m/>
    <n v="3"/>
    <n v="190801"/>
    <n v="60000"/>
  </r>
  <r>
    <x v="211"/>
    <x v="1"/>
    <m/>
    <x v="0"/>
    <x v="1"/>
    <x v="16"/>
    <n v="190801"/>
    <n v="190801"/>
    <m/>
    <n v="4"/>
    <n v="190801"/>
    <n v="140000"/>
  </r>
  <r>
    <x v="211"/>
    <x v="1"/>
    <m/>
    <x v="0"/>
    <x v="7"/>
    <x v="15"/>
    <n v="190801"/>
    <n v="190801"/>
    <m/>
    <n v="1"/>
    <n v="190801"/>
    <n v="20000"/>
  </r>
  <r>
    <x v="211"/>
    <x v="1"/>
    <m/>
    <x v="24"/>
    <x v="2"/>
    <x v="34"/>
    <n v="190801"/>
    <n v="190801"/>
    <m/>
    <n v="7"/>
    <n v="190801"/>
    <n v="693000"/>
  </r>
  <r>
    <x v="211"/>
    <x v="1"/>
    <m/>
    <x v="4"/>
    <x v="2"/>
    <x v="26"/>
    <n v="190801"/>
    <n v="190801"/>
    <m/>
    <n v="1"/>
    <n v="190801"/>
    <n v="4000"/>
  </r>
  <r>
    <x v="211"/>
    <x v="1"/>
    <m/>
    <x v="4"/>
    <x v="2"/>
    <x v="27"/>
    <n v="190801"/>
    <n v="190801"/>
    <m/>
    <n v="4"/>
    <n v="190801"/>
    <n v="80000"/>
  </r>
  <r>
    <x v="211"/>
    <x v="1"/>
    <m/>
    <x v="1"/>
    <x v="2"/>
    <x v="18"/>
    <n v="190801"/>
    <n v="190801"/>
    <m/>
    <n v="2"/>
    <n v="190801"/>
    <n v="40000"/>
  </r>
  <r>
    <x v="211"/>
    <x v="1"/>
    <m/>
    <x v="0"/>
    <x v="2"/>
    <x v="15"/>
    <n v="190801"/>
    <n v="190801"/>
    <m/>
    <n v="42"/>
    <n v="190801"/>
    <n v="840000"/>
  </r>
  <r>
    <x v="211"/>
    <x v="1"/>
    <m/>
    <x v="0"/>
    <x v="2"/>
    <x v="16"/>
    <n v="190801"/>
    <n v="190801"/>
    <m/>
    <n v="39"/>
    <n v="190801"/>
    <n v="1365000"/>
  </r>
  <r>
    <x v="211"/>
    <x v="1"/>
    <m/>
    <x v="0"/>
    <x v="2"/>
    <x v="17"/>
    <n v="190801"/>
    <n v="190801"/>
    <m/>
    <n v="32"/>
    <n v="190801"/>
    <n v="1056000"/>
  </r>
  <r>
    <x v="211"/>
    <x v="1"/>
    <m/>
    <x v="0"/>
    <x v="2"/>
    <x v="19"/>
    <n v="190801"/>
    <n v="190801"/>
    <m/>
    <n v="58"/>
    <n v="190801"/>
    <n v="174000"/>
  </r>
  <r>
    <x v="211"/>
    <x v="1"/>
    <m/>
    <x v="5"/>
    <x v="2"/>
    <x v="28"/>
    <n v="190801"/>
    <n v="190801"/>
    <m/>
    <n v="11"/>
    <n v="190801"/>
    <n v="308000"/>
  </r>
  <r>
    <x v="211"/>
    <x v="1"/>
    <m/>
    <x v="21"/>
    <x v="2"/>
    <x v="29"/>
    <n v="190801"/>
    <n v="190801"/>
    <m/>
    <n v="2"/>
    <n v="190801"/>
    <n v="76000"/>
  </r>
  <r>
    <x v="211"/>
    <x v="1"/>
    <m/>
    <x v="18"/>
    <x v="2"/>
    <x v="22"/>
    <n v="190801"/>
    <n v="190801"/>
    <m/>
    <n v="14"/>
    <n v="190801"/>
    <n v="182000"/>
  </r>
  <r>
    <x v="211"/>
    <x v="1"/>
    <m/>
    <x v="18"/>
    <x v="2"/>
    <x v="23"/>
    <n v="190801"/>
    <n v="190801"/>
    <m/>
    <n v="1"/>
    <n v="190801"/>
    <n v="24000"/>
  </r>
  <r>
    <x v="211"/>
    <x v="1"/>
    <m/>
    <x v="18"/>
    <x v="2"/>
    <x v="24"/>
    <n v="190801"/>
    <n v="190801"/>
    <m/>
    <n v="1"/>
    <n v="190801"/>
    <n v="33000"/>
  </r>
  <r>
    <x v="211"/>
    <x v="1"/>
    <m/>
    <x v="0"/>
    <x v="4"/>
    <x v="15"/>
    <n v="190801"/>
    <n v="190801"/>
    <m/>
    <n v="26"/>
    <n v="190801"/>
    <n v="819000"/>
  </r>
  <r>
    <x v="211"/>
    <x v="1"/>
    <m/>
    <x v="0"/>
    <x v="4"/>
    <x v="16"/>
    <n v="190801"/>
    <n v="190801"/>
    <m/>
    <n v="7"/>
    <n v="190801"/>
    <n v="308000"/>
  </r>
  <r>
    <x v="211"/>
    <x v="1"/>
    <m/>
    <x v="5"/>
    <x v="4"/>
    <x v="28"/>
    <n v="190801"/>
    <n v="190801"/>
    <m/>
    <n v="2"/>
    <n v="190801"/>
    <n v="76000"/>
  </r>
  <r>
    <x v="212"/>
    <x v="0"/>
    <m/>
    <x v="0"/>
    <x v="7"/>
    <x v="15"/>
    <n v="190801"/>
    <n v="190801"/>
    <m/>
    <n v="1"/>
    <n v="190801"/>
    <n v="20000"/>
  </r>
  <r>
    <x v="212"/>
    <x v="0"/>
    <m/>
    <x v="24"/>
    <x v="2"/>
    <x v="34"/>
    <n v="190801"/>
    <n v="190801"/>
    <m/>
    <n v="9"/>
    <n v="190801"/>
    <n v="891000"/>
  </r>
  <r>
    <x v="212"/>
    <x v="0"/>
    <m/>
    <x v="1"/>
    <x v="2"/>
    <x v="18"/>
    <n v="190801"/>
    <n v="190801"/>
    <m/>
    <n v="2"/>
    <n v="190801"/>
    <n v="40000"/>
  </r>
  <r>
    <x v="212"/>
    <x v="0"/>
    <m/>
    <x v="1"/>
    <x v="2"/>
    <x v="21"/>
    <n v="190801"/>
    <n v="190801"/>
    <m/>
    <n v="4"/>
    <n v="190801"/>
    <n v="140000"/>
  </r>
  <r>
    <x v="212"/>
    <x v="0"/>
    <m/>
    <x v="4"/>
    <x v="2"/>
    <x v="27"/>
    <n v="190801"/>
    <n v="190801"/>
    <m/>
    <n v="1"/>
    <n v="190801"/>
    <n v="20000"/>
  </r>
  <r>
    <x v="212"/>
    <x v="0"/>
    <m/>
    <x v="0"/>
    <x v="2"/>
    <x v="15"/>
    <n v="190801"/>
    <n v="190801"/>
    <m/>
    <n v="30"/>
    <n v="190801"/>
    <n v="600000"/>
  </r>
  <r>
    <x v="212"/>
    <x v="0"/>
    <m/>
    <x v="0"/>
    <x v="2"/>
    <x v="16"/>
    <n v="190801"/>
    <n v="190801"/>
    <m/>
    <n v="26"/>
    <n v="190801"/>
    <n v="910000"/>
  </r>
  <r>
    <x v="212"/>
    <x v="0"/>
    <m/>
    <x v="0"/>
    <x v="2"/>
    <x v="17"/>
    <n v="190801"/>
    <n v="190801"/>
    <m/>
    <n v="39"/>
    <n v="190801"/>
    <n v="1287000"/>
  </r>
  <r>
    <x v="212"/>
    <x v="0"/>
    <m/>
    <x v="0"/>
    <x v="2"/>
    <x v="19"/>
    <n v="190801"/>
    <n v="190801"/>
    <m/>
    <n v="38"/>
    <n v="190801"/>
    <n v="114000"/>
  </r>
  <r>
    <x v="212"/>
    <x v="0"/>
    <m/>
    <x v="5"/>
    <x v="2"/>
    <x v="28"/>
    <n v="190801"/>
    <n v="190801"/>
    <m/>
    <n v="11"/>
    <n v="190801"/>
    <n v="308000"/>
  </r>
  <r>
    <x v="212"/>
    <x v="0"/>
    <m/>
    <x v="21"/>
    <x v="2"/>
    <x v="29"/>
    <n v="190801"/>
    <n v="190801"/>
    <m/>
    <n v="3"/>
    <n v="190801"/>
    <n v="114000"/>
  </r>
  <r>
    <x v="212"/>
    <x v="0"/>
    <m/>
    <x v="18"/>
    <x v="2"/>
    <x v="22"/>
    <n v="190801"/>
    <n v="190801"/>
    <m/>
    <n v="5"/>
    <n v="190801"/>
    <n v="65000"/>
  </r>
  <r>
    <x v="212"/>
    <x v="0"/>
    <m/>
    <x v="18"/>
    <x v="2"/>
    <x v="23"/>
    <n v="190801"/>
    <n v="190801"/>
    <m/>
    <n v="1"/>
    <n v="190801"/>
    <n v="24000"/>
  </r>
  <r>
    <x v="213"/>
    <x v="2"/>
    <m/>
    <x v="0"/>
    <x v="7"/>
    <x v="15"/>
    <n v="190801"/>
    <n v="190801"/>
    <m/>
    <n v="5"/>
    <n v="190801"/>
    <n v="100000"/>
  </r>
  <r>
    <x v="213"/>
    <x v="2"/>
    <m/>
    <x v="24"/>
    <x v="2"/>
    <x v="34"/>
    <n v="190801"/>
    <n v="190801"/>
    <m/>
    <n v="4"/>
    <n v="190801"/>
    <n v="396000"/>
  </r>
  <r>
    <x v="213"/>
    <x v="2"/>
    <m/>
    <x v="1"/>
    <x v="2"/>
    <x v="18"/>
    <n v="190801"/>
    <n v="190801"/>
    <m/>
    <n v="4"/>
    <n v="190801"/>
    <n v="80000"/>
  </r>
  <r>
    <x v="213"/>
    <x v="2"/>
    <m/>
    <x v="1"/>
    <x v="2"/>
    <x v="21"/>
    <n v="190801"/>
    <n v="190801"/>
    <m/>
    <n v="1"/>
    <n v="190801"/>
    <n v="35000"/>
  </r>
  <r>
    <x v="213"/>
    <x v="2"/>
    <m/>
    <x v="4"/>
    <x v="2"/>
    <x v="26"/>
    <n v="190801"/>
    <n v="190801"/>
    <m/>
    <n v="2"/>
    <n v="190801"/>
    <n v="8000"/>
  </r>
  <r>
    <x v="213"/>
    <x v="2"/>
    <m/>
    <x v="4"/>
    <x v="2"/>
    <x v="27"/>
    <n v="190801"/>
    <n v="190801"/>
    <m/>
    <n v="6"/>
    <n v="190801"/>
    <n v="120000"/>
  </r>
  <r>
    <x v="213"/>
    <x v="2"/>
    <m/>
    <x v="0"/>
    <x v="2"/>
    <x v="15"/>
    <n v="190801"/>
    <n v="190801"/>
    <m/>
    <n v="59"/>
    <n v="190801"/>
    <n v="1180000"/>
  </r>
  <r>
    <x v="213"/>
    <x v="2"/>
    <m/>
    <x v="0"/>
    <x v="2"/>
    <x v="16"/>
    <n v="190801"/>
    <n v="190801"/>
    <m/>
    <n v="44"/>
    <n v="190801"/>
    <n v="1540000"/>
  </r>
  <r>
    <x v="213"/>
    <x v="2"/>
    <m/>
    <x v="0"/>
    <x v="2"/>
    <x v="17"/>
    <n v="190801"/>
    <n v="190801"/>
    <m/>
    <n v="66"/>
    <n v="190801"/>
    <n v="2178000"/>
  </r>
  <r>
    <x v="213"/>
    <x v="2"/>
    <m/>
    <x v="18"/>
    <x v="2"/>
    <x v="22"/>
    <n v="190801"/>
    <n v="190801"/>
    <m/>
    <n v="9"/>
    <n v="190801"/>
    <n v="117000"/>
  </r>
  <r>
    <x v="213"/>
    <x v="2"/>
    <m/>
    <x v="18"/>
    <x v="2"/>
    <x v="24"/>
    <n v="190801"/>
    <n v="190801"/>
    <m/>
    <n v="1"/>
    <n v="190801"/>
    <n v="33000"/>
  </r>
  <r>
    <x v="213"/>
    <x v="2"/>
    <m/>
    <x v="0"/>
    <x v="2"/>
    <x v="19"/>
    <n v="190801"/>
    <n v="190801"/>
    <m/>
    <n v="56"/>
    <n v="190801"/>
    <n v="168000"/>
  </r>
  <r>
    <x v="213"/>
    <x v="2"/>
    <m/>
    <x v="5"/>
    <x v="2"/>
    <x v="28"/>
    <n v="190801"/>
    <n v="190801"/>
    <m/>
    <n v="12"/>
    <n v="190801"/>
    <n v="336000"/>
  </r>
  <r>
    <x v="213"/>
    <x v="2"/>
    <m/>
    <x v="21"/>
    <x v="2"/>
    <x v="29"/>
    <n v="190801"/>
    <n v="190801"/>
    <m/>
    <n v="3"/>
    <n v="190801"/>
    <n v="114000"/>
  </r>
  <r>
    <x v="214"/>
    <x v="5"/>
    <m/>
    <x v="0"/>
    <x v="7"/>
    <x v="15"/>
    <n v="190801"/>
    <n v="190801"/>
    <m/>
    <n v="5"/>
    <n v="190801"/>
    <n v="100000"/>
  </r>
  <r>
    <x v="214"/>
    <x v="5"/>
    <m/>
    <x v="24"/>
    <x v="2"/>
    <x v="34"/>
    <n v="190801"/>
    <n v="190801"/>
    <m/>
    <n v="7"/>
    <n v="190801"/>
    <n v="693000"/>
  </r>
  <r>
    <x v="214"/>
    <x v="5"/>
    <m/>
    <x v="1"/>
    <x v="2"/>
    <x v="18"/>
    <n v="190801"/>
    <n v="190801"/>
    <m/>
    <n v="3"/>
    <n v="190801"/>
    <n v="60000"/>
  </r>
  <r>
    <x v="214"/>
    <x v="5"/>
    <m/>
    <x v="4"/>
    <x v="2"/>
    <x v="26"/>
    <n v="190801"/>
    <n v="190801"/>
    <m/>
    <n v="10"/>
    <n v="190801"/>
    <n v="40000"/>
  </r>
  <r>
    <x v="214"/>
    <x v="5"/>
    <m/>
    <x v="4"/>
    <x v="2"/>
    <x v="27"/>
    <n v="190801"/>
    <n v="190801"/>
    <m/>
    <n v="4"/>
    <n v="190801"/>
    <n v="80000"/>
  </r>
  <r>
    <x v="214"/>
    <x v="5"/>
    <m/>
    <x v="0"/>
    <x v="2"/>
    <x v="15"/>
    <n v="190801"/>
    <n v="190801"/>
    <m/>
    <n v="49"/>
    <n v="190801"/>
    <n v="980000"/>
  </r>
  <r>
    <x v="214"/>
    <x v="5"/>
    <m/>
    <x v="0"/>
    <x v="2"/>
    <x v="16"/>
    <n v="190801"/>
    <n v="190801"/>
    <m/>
    <n v="35"/>
    <n v="190801"/>
    <n v="1225000"/>
  </r>
  <r>
    <x v="214"/>
    <x v="5"/>
    <m/>
    <x v="0"/>
    <x v="2"/>
    <x v="17"/>
    <n v="190801"/>
    <n v="190801"/>
    <m/>
    <n v="41"/>
    <n v="190801"/>
    <n v="1353000"/>
  </r>
  <r>
    <x v="214"/>
    <x v="5"/>
    <m/>
    <x v="0"/>
    <x v="2"/>
    <x v="19"/>
    <n v="190801"/>
    <n v="190801"/>
    <m/>
    <n v="48"/>
    <n v="190801"/>
    <n v="144000"/>
  </r>
  <r>
    <x v="214"/>
    <x v="5"/>
    <m/>
    <x v="5"/>
    <x v="2"/>
    <x v="28"/>
    <n v="190801"/>
    <n v="190801"/>
    <m/>
    <n v="9"/>
    <n v="190801"/>
    <n v="252000"/>
  </r>
  <r>
    <x v="214"/>
    <x v="5"/>
    <m/>
    <x v="21"/>
    <x v="2"/>
    <x v="29"/>
    <n v="190801"/>
    <n v="190801"/>
    <m/>
    <n v="2"/>
    <n v="190801"/>
    <n v="76000"/>
  </r>
  <r>
    <x v="214"/>
    <x v="5"/>
    <m/>
    <x v="18"/>
    <x v="2"/>
    <x v="22"/>
    <n v="190801"/>
    <n v="190801"/>
    <m/>
    <n v="2"/>
    <n v="190801"/>
    <n v="26000"/>
  </r>
  <r>
    <x v="214"/>
    <x v="5"/>
    <m/>
    <x v="18"/>
    <x v="2"/>
    <x v="23"/>
    <n v="190801"/>
    <n v="190801"/>
    <m/>
    <n v="1"/>
    <n v="190801"/>
    <n v="24000"/>
  </r>
  <r>
    <x v="214"/>
    <x v="5"/>
    <m/>
    <x v="18"/>
    <x v="2"/>
    <x v="24"/>
    <n v="190801"/>
    <n v="190801"/>
    <m/>
    <n v="1"/>
    <n v="190801"/>
    <n v="33000"/>
  </r>
  <r>
    <x v="215"/>
    <x v="6"/>
    <m/>
    <x v="0"/>
    <x v="7"/>
    <x v="15"/>
    <n v="190801"/>
    <n v="190801"/>
    <m/>
    <n v="1"/>
    <n v="190801"/>
    <n v="20000"/>
  </r>
  <r>
    <x v="215"/>
    <x v="6"/>
    <m/>
    <x v="24"/>
    <x v="2"/>
    <x v="34"/>
    <n v="190801"/>
    <n v="190801"/>
    <m/>
    <n v="7"/>
    <n v="190801"/>
    <n v="693000"/>
  </r>
  <r>
    <x v="215"/>
    <x v="6"/>
    <m/>
    <x v="1"/>
    <x v="2"/>
    <x v="18"/>
    <n v="190801"/>
    <n v="190801"/>
    <m/>
    <n v="8"/>
    <n v="190801"/>
    <n v="160000"/>
  </r>
  <r>
    <x v="215"/>
    <x v="6"/>
    <m/>
    <x v="4"/>
    <x v="2"/>
    <x v="26"/>
    <n v="190801"/>
    <n v="190801"/>
    <m/>
    <n v="11"/>
    <n v="190801"/>
    <n v="44000"/>
  </r>
  <r>
    <x v="215"/>
    <x v="6"/>
    <m/>
    <x v="4"/>
    <x v="2"/>
    <x v="27"/>
    <n v="190801"/>
    <n v="190801"/>
    <m/>
    <n v="3"/>
    <n v="190801"/>
    <n v="60000"/>
  </r>
  <r>
    <x v="215"/>
    <x v="6"/>
    <m/>
    <x v="0"/>
    <x v="2"/>
    <x v="15"/>
    <n v="190801"/>
    <n v="190801"/>
    <m/>
    <n v="45"/>
    <n v="190801"/>
    <n v="900000"/>
  </r>
  <r>
    <x v="215"/>
    <x v="6"/>
    <m/>
    <x v="0"/>
    <x v="2"/>
    <x v="16"/>
    <n v="190801"/>
    <n v="190801"/>
    <m/>
    <n v="22"/>
    <n v="190801"/>
    <n v="770000"/>
  </r>
  <r>
    <x v="215"/>
    <x v="6"/>
    <m/>
    <x v="0"/>
    <x v="2"/>
    <x v="17"/>
    <n v="190801"/>
    <n v="190801"/>
    <m/>
    <n v="54"/>
    <n v="190801"/>
    <n v="1782000"/>
  </r>
  <r>
    <x v="215"/>
    <x v="6"/>
    <m/>
    <x v="0"/>
    <x v="2"/>
    <x v="19"/>
    <n v="190801"/>
    <n v="190801"/>
    <m/>
    <n v="47"/>
    <n v="190801"/>
    <n v="141000"/>
  </r>
  <r>
    <x v="215"/>
    <x v="6"/>
    <m/>
    <x v="5"/>
    <x v="2"/>
    <x v="28"/>
    <n v="190801"/>
    <n v="190801"/>
    <m/>
    <n v="10"/>
    <n v="190801"/>
    <n v="280000"/>
  </r>
  <r>
    <x v="215"/>
    <x v="6"/>
    <m/>
    <x v="21"/>
    <x v="2"/>
    <x v="29"/>
    <n v="190801"/>
    <n v="190801"/>
    <m/>
    <n v="6"/>
    <n v="190801"/>
    <n v="228000"/>
  </r>
  <r>
    <x v="215"/>
    <x v="6"/>
    <m/>
    <x v="18"/>
    <x v="2"/>
    <x v="22"/>
    <n v="190801"/>
    <n v="190801"/>
    <m/>
    <n v="10"/>
    <n v="190801"/>
    <n v="130000"/>
  </r>
  <r>
    <x v="215"/>
    <x v="6"/>
    <m/>
    <x v="18"/>
    <x v="2"/>
    <x v="23"/>
    <n v="190801"/>
    <n v="190801"/>
    <m/>
    <n v="2"/>
    <n v="190801"/>
    <n v="48000"/>
  </r>
  <r>
    <x v="215"/>
    <x v="6"/>
    <m/>
    <x v="18"/>
    <x v="2"/>
    <x v="24"/>
    <n v="190801"/>
    <n v="190801"/>
    <m/>
    <n v="1"/>
    <n v="190801"/>
    <n v="33000"/>
  </r>
  <r>
    <x v="215"/>
    <x v="6"/>
    <m/>
    <x v="0"/>
    <x v="6"/>
    <x v="15"/>
    <n v="190801"/>
    <n v="190801"/>
    <m/>
    <n v="338"/>
    <n v="190801"/>
    <n v="3064984"/>
  </r>
  <r>
    <x v="215"/>
    <x v="6"/>
    <m/>
    <x v="0"/>
    <x v="6"/>
    <x v="17"/>
    <n v="190801"/>
    <n v="190801"/>
    <m/>
    <n v="271"/>
    <n v="190801"/>
    <n v="4286678"/>
  </r>
  <r>
    <x v="215"/>
    <x v="6"/>
    <m/>
    <x v="4"/>
    <x v="6"/>
    <x v="26"/>
    <n v="190801"/>
    <n v="190801"/>
    <m/>
    <n v="710"/>
    <n v="190801"/>
    <n v="761830"/>
  </r>
  <r>
    <x v="215"/>
    <x v="6"/>
    <m/>
    <x v="25"/>
    <x v="6"/>
    <x v="35"/>
    <n v="190801"/>
    <n v="190801"/>
    <m/>
    <n v="56"/>
    <n v="190801"/>
    <n v="959336"/>
  </r>
  <r>
    <x v="215"/>
    <x v="6"/>
    <m/>
    <x v="21"/>
    <x v="6"/>
    <x v="29"/>
    <n v="190801"/>
    <n v="190801"/>
    <m/>
    <n v="15"/>
    <n v="190801"/>
    <n v="295365"/>
  </r>
  <r>
    <x v="215"/>
    <x v="6"/>
    <m/>
    <x v="23"/>
    <x v="6"/>
    <x v="31"/>
    <n v="190801"/>
    <n v="190801"/>
    <m/>
    <n v="107"/>
    <n v="190801"/>
    <n v="1591839"/>
  </r>
  <r>
    <x v="215"/>
    <x v="6"/>
    <m/>
    <x v="22"/>
    <x v="6"/>
    <x v="30"/>
    <n v="190801"/>
    <n v="190801"/>
    <m/>
    <n v="88"/>
    <n v="190801"/>
    <n v="612832"/>
  </r>
  <r>
    <x v="215"/>
    <x v="6"/>
    <m/>
    <x v="19"/>
    <x v="6"/>
    <x v="25"/>
    <n v="190801"/>
    <n v="190801"/>
    <m/>
    <n v="22"/>
    <n v="190801"/>
    <n v="213752"/>
  </r>
  <r>
    <x v="215"/>
    <x v="6"/>
    <m/>
    <x v="1"/>
    <x v="6"/>
    <x v="18"/>
    <n v="190801"/>
    <n v="190801"/>
    <m/>
    <n v="3"/>
    <n v="190801"/>
    <n v="27615"/>
  </r>
  <r>
    <x v="215"/>
    <x v="6"/>
    <m/>
    <x v="18"/>
    <x v="6"/>
    <x v="22"/>
    <n v="190801"/>
    <n v="190801"/>
    <m/>
    <n v="4"/>
    <n v="190801"/>
    <n v="27164"/>
  </r>
  <r>
    <x v="215"/>
    <x v="6"/>
    <m/>
    <x v="26"/>
    <x v="6"/>
    <x v="36"/>
    <n v="190801"/>
    <n v="190801"/>
    <m/>
    <n v="473"/>
    <n v="190801"/>
    <n v="4473161"/>
  </r>
  <r>
    <x v="216"/>
    <x v="3"/>
    <m/>
    <x v="0"/>
    <x v="1"/>
    <x v="15"/>
    <n v="190801"/>
    <n v="190801"/>
    <m/>
    <n v="4"/>
    <n v="190801"/>
    <n v="80000"/>
  </r>
  <r>
    <x v="216"/>
    <x v="3"/>
    <m/>
    <x v="0"/>
    <x v="1"/>
    <x v="16"/>
    <n v="190801"/>
    <n v="190801"/>
    <m/>
    <n v="38"/>
    <n v="190801"/>
    <n v="1330000"/>
  </r>
  <r>
    <x v="216"/>
    <x v="3"/>
    <m/>
    <x v="0"/>
    <x v="7"/>
    <x v="15"/>
    <n v="190801"/>
    <n v="190801"/>
    <m/>
    <n v="3"/>
    <n v="190801"/>
    <n v="60000"/>
  </r>
  <r>
    <x v="216"/>
    <x v="3"/>
    <m/>
    <x v="24"/>
    <x v="2"/>
    <x v="34"/>
    <n v="190801"/>
    <n v="190801"/>
    <m/>
    <n v="6"/>
    <n v="190801"/>
    <n v="594000"/>
  </r>
  <r>
    <x v="216"/>
    <x v="3"/>
    <m/>
    <x v="1"/>
    <x v="2"/>
    <x v="18"/>
    <n v="190801"/>
    <n v="190801"/>
    <m/>
    <n v="2"/>
    <n v="190801"/>
    <n v="40000"/>
  </r>
  <r>
    <x v="216"/>
    <x v="3"/>
    <m/>
    <x v="4"/>
    <x v="2"/>
    <x v="26"/>
    <n v="190801"/>
    <n v="190801"/>
    <m/>
    <n v="3"/>
    <n v="190801"/>
    <n v="12000"/>
  </r>
  <r>
    <x v="216"/>
    <x v="3"/>
    <m/>
    <x v="4"/>
    <x v="2"/>
    <x v="27"/>
    <n v="190801"/>
    <n v="190801"/>
    <m/>
    <n v="10"/>
    <n v="190801"/>
    <n v="200000"/>
  </r>
  <r>
    <x v="216"/>
    <x v="3"/>
    <m/>
    <x v="0"/>
    <x v="2"/>
    <x v="15"/>
    <n v="190801"/>
    <n v="190801"/>
    <m/>
    <n v="49"/>
    <n v="190801"/>
    <n v="980000"/>
  </r>
  <r>
    <x v="216"/>
    <x v="3"/>
    <m/>
    <x v="0"/>
    <x v="2"/>
    <x v="16"/>
    <n v="190801"/>
    <n v="190801"/>
    <m/>
    <n v="46"/>
    <n v="190801"/>
    <n v="1610000"/>
  </r>
  <r>
    <x v="216"/>
    <x v="3"/>
    <m/>
    <x v="0"/>
    <x v="2"/>
    <x v="17"/>
    <n v="190801"/>
    <n v="190801"/>
    <m/>
    <n v="57"/>
    <n v="190801"/>
    <n v="1881000"/>
  </r>
  <r>
    <x v="216"/>
    <x v="3"/>
    <m/>
    <x v="0"/>
    <x v="2"/>
    <x v="19"/>
    <n v="190801"/>
    <n v="190801"/>
    <m/>
    <n v="53"/>
    <n v="190801"/>
    <n v="159000"/>
  </r>
  <r>
    <x v="216"/>
    <x v="3"/>
    <m/>
    <x v="5"/>
    <x v="2"/>
    <x v="28"/>
    <n v="190801"/>
    <n v="190801"/>
    <m/>
    <n v="15"/>
    <n v="190801"/>
    <n v="420000"/>
  </r>
  <r>
    <x v="216"/>
    <x v="3"/>
    <m/>
    <x v="21"/>
    <x v="2"/>
    <x v="29"/>
    <n v="190801"/>
    <n v="190801"/>
    <m/>
    <n v="4"/>
    <n v="190801"/>
    <n v="152000"/>
  </r>
  <r>
    <x v="216"/>
    <x v="3"/>
    <m/>
    <x v="18"/>
    <x v="2"/>
    <x v="22"/>
    <n v="190801"/>
    <n v="190801"/>
    <m/>
    <n v="4"/>
    <n v="190801"/>
    <n v="52000"/>
  </r>
  <r>
    <x v="216"/>
    <x v="3"/>
    <m/>
    <x v="18"/>
    <x v="2"/>
    <x v="23"/>
    <n v="190801"/>
    <n v="190801"/>
    <m/>
    <n v="1"/>
    <n v="190801"/>
    <n v="24000"/>
  </r>
  <r>
    <x v="216"/>
    <x v="3"/>
    <m/>
    <x v="18"/>
    <x v="2"/>
    <x v="24"/>
    <n v="190801"/>
    <n v="190801"/>
    <m/>
    <n v="1"/>
    <n v="190801"/>
    <n v="33000"/>
  </r>
  <r>
    <x v="216"/>
    <x v="3"/>
    <m/>
    <x v="0"/>
    <x v="4"/>
    <x v="15"/>
    <n v="190801"/>
    <n v="190801"/>
    <m/>
    <n v="121"/>
    <n v="190801"/>
    <n v="3811500"/>
  </r>
  <r>
    <x v="216"/>
    <x v="3"/>
    <m/>
    <x v="0"/>
    <x v="4"/>
    <x v="16"/>
    <n v="190801"/>
    <n v="190801"/>
    <m/>
    <n v="42"/>
    <n v="190801"/>
    <n v="1848000"/>
  </r>
  <r>
    <x v="216"/>
    <x v="3"/>
    <m/>
    <x v="5"/>
    <x v="4"/>
    <x v="28"/>
    <n v="190801"/>
    <n v="190801"/>
    <m/>
    <n v="10"/>
    <n v="190801"/>
    <n v="380000"/>
  </r>
  <r>
    <x v="216"/>
    <x v="3"/>
    <m/>
    <x v="18"/>
    <x v="4"/>
    <x v="22"/>
    <n v="190801"/>
    <n v="190801"/>
    <m/>
    <n v="2"/>
    <n v="190801"/>
    <n v="50000"/>
  </r>
  <r>
    <x v="216"/>
    <x v="3"/>
    <m/>
    <x v="4"/>
    <x v="4"/>
    <x v="27"/>
    <n v="190801"/>
    <n v="190801"/>
    <m/>
    <n v="1"/>
    <n v="190801"/>
    <n v="36000"/>
  </r>
  <r>
    <x v="216"/>
    <x v="3"/>
    <m/>
    <x v="1"/>
    <x v="4"/>
    <x v="18"/>
    <n v="190801"/>
    <n v="190801"/>
    <m/>
    <n v="1"/>
    <n v="190801"/>
    <n v="31500"/>
  </r>
  <r>
    <x v="217"/>
    <x v="4"/>
    <m/>
    <x v="0"/>
    <x v="7"/>
    <x v="15"/>
    <n v="190801"/>
    <n v="190801"/>
    <m/>
    <n v="5"/>
    <n v="190801"/>
    <n v="100000"/>
  </r>
  <r>
    <x v="217"/>
    <x v="4"/>
    <m/>
    <x v="24"/>
    <x v="2"/>
    <x v="34"/>
    <n v="190801"/>
    <n v="190801"/>
    <m/>
    <n v="5"/>
    <n v="190801"/>
    <n v="495000"/>
  </r>
  <r>
    <x v="217"/>
    <x v="4"/>
    <m/>
    <x v="1"/>
    <x v="2"/>
    <x v="18"/>
    <n v="190801"/>
    <n v="190801"/>
    <m/>
    <n v="3"/>
    <n v="190801"/>
    <n v="60000"/>
  </r>
  <r>
    <x v="217"/>
    <x v="4"/>
    <m/>
    <x v="1"/>
    <x v="2"/>
    <x v="21"/>
    <n v="190801"/>
    <n v="190801"/>
    <m/>
    <n v="1"/>
    <n v="190801"/>
    <n v="35000"/>
  </r>
  <r>
    <x v="217"/>
    <x v="4"/>
    <m/>
    <x v="4"/>
    <x v="2"/>
    <x v="26"/>
    <n v="190801"/>
    <n v="190801"/>
    <m/>
    <n v="3"/>
    <n v="190801"/>
    <n v="12000"/>
  </r>
  <r>
    <x v="217"/>
    <x v="4"/>
    <m/>
    <x v="4"/>
    <x v="2"/>
    <x v="27"/>
    <n v="190801"/>
    <n v="190801"/>
    <m/>
    <n v="5"/>
    <n v="190801"/>
    <n v="100000"/>
  </r>
  <r>
    <x v="217"/>
    <x v="4"/>
    <m/>
    <x v="0"/>
    <x v="2"/>
    <x v="15"/>
    <n v="190801"/>
    <n v="190801"/>
    <m/>
    <n v="62"/>
    <n v="190801"/>
    <n v="1240000"/>
  </r>
  <r>
    <x v="217"/>
    <x v="4"/>
    <m/>
    <x v="0"/>
    <x v="2"/>
    <x v="16"/>
    <n v="190801"/>
    <n v="190801"/>
    <m/>
    <n v="63"/>
    <n v="190801"/>
    <n v="2205000"/>
  </r>
  <r>
    <x v="217"/>
    <x v="4"/>
    <m/>
    <x v="0"/>
    <x v="2"/>
    <x v="17"/>
    <n v="190801"/>
    <n v="190801"/>
    <m/>
    <n v="50"/>
    <n v="190801"/>
    <n v="1650000"/>
  </r>
  <r>
    <x v="217"/>
    <x v="4"/>
    <m/>
    <x v="0"/>
    <x v="2"/>
    <x v="19"/>
    <n v="190801"/>
    <n v="190801"/>
    <m/>
    <n v="58"/>
    <n v="190801"/>
    <n v="174000"/>
  </r>
  <r>
    <x v="217"/>
    <x v="4"/>
    <m/>
    <x v="5"/>
    <x v="2"/>
    <x v="28"/>
    <n v="190801"/>
    <n v="190801"/>
    <m/>
    <n v="16"/>
    <n v="190801"/>
    <n v="448000"/>
  </r>
  <r>
    <x v="217"/>
    <x v="4"/>
    <m/>
    <x v="21"/>
    <x v="2"/>
    <x v="29"/>
    <n v="190801"/>
    <n v="190801"/>
    <m/>
    <n v="10"/>
    <n v="190801"/>
    <n v="380000"/>
  </r>
  <r>
    <x v="217"/>
    <x v="4"/>
    <m/>
    <x v="18"/>
    <x v="2"/>
    <x v="22"/>
    <n v="190801"/>
    <n v="190801"/>
    <m/>
    <n v="7"/>
    <n v="190801"/>
    <n v="91000"/>
  </r>
  <r>
    <x v="217"/>
    <x v="4"/>
    <m/>
    <x v="18"/>
    <x v="2"/>
    <x v="23"/>
    <n v="190801"/>
    <n v="190801"/>
    <m/>
    <n v="1"/>
    <n v="190801"/>
    <n v="24000"/>
  </r>
  <r>
    <x v="217"/>
    <x v="4"/>
    <m/>
    <x v="18"/>
    <x v="2"/>
    <x v="24"/>
    <n v="190801"/>
    <n v="190801"/>
    <m/>
    <n v="2"/>
    <n v="190801"/>
    <n v="66000"/>
  </r>
  <r>
    <x v="218"/>
    <x v="1"/>
    <m/>
    <x v="0"/>
    <x v="1"/>
    <x v="15"/>
    <n v="190801"/>
    <n v="190801"/>
    <m/>
    <n v="2"/>
    <n v="190801"/>
    <n v="40000"/>
  </r>
  <r>
    <x v="218"/>
    <x v="1"/>
    <m/>
    <x v="0"/>
    <x v="1"/>
    <x v="16"/>
    <n v="190801"/>
    <n v="190801"/>
    <m/>
    <n v="22"/>
    <n v="190801"/>
    <n v="770000"/>
  </r>
  <r>
    <x v="218"/>
    <x v="1"/>
    <m/>
    <x v="0"/>
    <x v="7"/>
    <x v="15"/>
    <n v="190801"/>
    <n v="190801"/>
    <m/>
    <n v="7"/>
    <n v="190801"/>
    <n v="140000"/>
  </r>
  <r>
    <x v="218"/>
    <x v="1"/>
    <m/>
    <x v="24"/>
    <x v="2"/>
    <x v="34"/>
    <n v="190801"/>
    <n v="190801"/>
    <m/>
    <n v="12"/>
    <n v="190801"/>
    <n v="1188000"/>
  </r>
  <r>
    <x v="218"/>
    <x v="1"/>
    <m/>
    <x v="1"/>
    <x v="2"/>
    <x v="18"/>
    <n v="190801"/>
    <n v="190801"/>
    <m/>
    <n v="4"/>
    <n v="190801"/>
    <n v="80000"/>
  </r>
  <r>
    <x v="218"/>
    <x v="1"/>
    <m/>
    <x v="4"/>
    <x v="2"/>
    <x v="26"/>
    <n v="190801"/>
    <n v="190801"/>
    <m/>
    <n v="9"/>
    <n v="190801"/>
    <n v="36000"/>
  </r>
  <r>
    <x v="218"/>
    <x v="1"/>
    <m/>
    <x v="4"/>
    <x v="2"/>
    <x v="27"/>
    <n v="190801"/>
    <n v="190801"/>
    <m/>
    <n v="7"/>
    <n v="190801"/>
    <n v="140000"/>
  </r>
  <r>
    <x v="218"/>
    <x v="1"/>
    <m/>
    <x v="0"/>
    <x v="2"/>
    <x v="15"/>
    <n v="190801"/>
    <n v="190801"/>
    <m/>
    <n v="62"/>
    <n v="190801"/>
    <n v="1240000"/>
  </r>
  <r>
    <x v="218"/>
    <x v="1"/>
    <m/>
    <x v="0"/>
    <x v="2"/>
    <x v="16"/>
    <n v="190801"/>
    <n v="190801"/>
    <m/>
    <n v="50"/>
    <n v="190801"/>
    <n v="1750000"/>
  </r>
  <r>
    <x v="218"/>
    <x v="1"/>
    <m/>
    <x v="0"/>
    <x v="2"/>
    <x v="17"/>
    <n v="190801"/>
    <n v="190801"/>
    <m/>
    <n v="58"/>
    <n v="190801"/>
    <n v="1914000"/>
  </r>
  <r>
    <x v="218"/>
    <x v="1"/>
    <m/>
    <x v="0"/>
    <x v="2"/>
    <x v="19"/>
    <n v="190801"/>
    <n v="190801"/>
    <m/>
    <n v="77"/>
    <n v="190801"/>
    <n v="231000"/>
  </r>
  <r>
    <x v="218"/>
    <x v="1"/>
    <m/>
    <x v="5"/>
    <x v="2"/>
    <x v="28"/>
    <n v="190801"/>
    <n v="190801"/>
    <m/>
    <n v="12"/>
    <n v="190801"/>
    <n v="336000"/>
  </r>
  <r>
    <x v="218"/>
    <x v="1"/>
    <m/>
    <x v="21"/>
    <x v="2"/>
    <x v="29"/>
    <n v="190801"/>
    <n v="190801"/>
    <m/>
    <n v="8"/>
    <n v="190801"/>
    <n v="304000"/>
  </r>
  <r>
    <x v="218"/>
    <x v="1"/>
    <m/>
    <x v="18"/>
    <x v="2"/>
    <x v="22"/>
    <n v="190801"/>
    <n v="190801"/>
    <m/>
    <n v="12"/>
    <n v="190801"/>
    <n v="156000"/>
  </r>
  <r>
    <x v="218"/>
    <x v="1"/>
    <m/>
    <x v="18"/>
    <x v="2"/>
    <x v="23"/>
    <n v="190801"/>
    <n v="190801"/>
    <m/>
    <n v="5"/>
    <n v="190801"/>
    <n v="120000"/>
  </r>
  <r>
    <x v="218"/>
    <x v="1"/>
    <m/>
    <x v="18"/>
    <x v="2"/>
    <x v="24"/>
    <n v="190801"/>
    <n v="190801"/>
    <m/>
    <n v="1"/>
    <n v="190801"/>
    <n v="33000"/>
  </r>
  <r>
    <x v="218"/>
    <x v="1"/>
    <m/>
    <x v="0"/>
    <x v="4"/>
    <x v="15"/>
    <n v="190801"/>
    <n v="190801"/>
    <m/>
    <n v="38"/>
    <n v="190801"/>
    <n v="1197000"/>
  </r>
  <r>
    <x v="218"/>
    <x v="1"/>
    <m/>
    <x v="0"/>
    <x v="4"/>
    <x v="16"/>
    <n v="190801"/>
    <n v="190801"/>
    <m/>
    <n v="8"/>
    <n v="190801"/>
    <n v="352000"/>
  </r>
  <r>
    <x v="218"/>
    <x v="1"/>
    <m/>
    <x v="5"/>
    <x v="4"/>
    <x v="28"/>
    <n v="190801"/>
    <n v="190801"/>
    <m/>
    <n v="3"/>
    <n v="190801"/>
    <n v="114000"/>
  </r>
  <r>
    <x v="218"/>
    <x v="1"/>
    <m/>
    <x v="4"/>
    <x v="4"/>
    <x v="27"/>
    <n v="190801"/>
    <n v="190801"/>
    <m/>
    <n v="1"/>
    <n v="190801"/>
    <n v="36000"/>
  </r>
  <r>
    <x v="219"/>
    <x v="0"/>
    <m/>
    <x v="0"/>
    <x v="1"/>
    <x v="15"/>
    <n v="190801"/>
    <n v="190801"/>
    <m/>
    <n v="2"/>
    <n v="190801"/>
    <n v="40000"/>
  </r>
  <r>
    <x v="219"/>
    <x v="0"/>
    <m/>
    <x v="0"/>
    <x v="1"/>
    <x v="16"/>
    <n v="190801"/>
    <n v="190801"/>
    <m/>
    <n v="5"/>
    <n v="190801"/>
    <n v="175000"/>
  </r>
  <r>
    <x v="219"/>
    <x v="0"/>
    <m/>
    <x v="0"/>
    <x v="7"/>
    <x v="15"/>
    <n v="190801"/>
    <n v="190801"/>
    <m/>
    <n v="4"/>
    <n v="190801"/>
    <n v="80000"/>
  </r>
  <r>
    <x v="219"/>
    <x v="0"/>
    <m/>
    <x v="0"/>
    <x v="5"/>
    <x v="15"/>
    <n v="190801"/>
    <n v="190801"/>
    <m/>
    <n v="200"/>
    <n v="190801"/>
    <n v="2045400"/>
  </r>
  <r>
    <x v="219"/>
    <x v="0"/>
    <m/>
    <x v="24"/>
    <x v="2"/>
    <x v="34"/>
    <n v="190801"/>
    <n v="190801"/>
    <m/>
    <n v="11"/>
    <n v="190801"/>
    <n v="1089000"/>
  </r>
  <r>
    <x v="219"/>
    <x v="0"/>
    <m/>
    <x v="1"/>
    <x v="2"/>
    <x v="18"/>
    <n v="190801"/>
    <n v="190801"/>
    <m/>
    <n v="3"/>
    <n v="190801"/>
    <n v="60000"/>
  </r>
  <r>
    <x v="219"/>
    <x v="0"/>
    <m/>
    <x v="1"/>
    <x v="2"/>
    <x v="21"/>
    <n v="190801"/>
    <n v="190801"/>
    <m/>
    <n v="1"/>
    <n v="190801"/>
    <n v="35000"/>
  </r>
  <r>
    <x v="219"/>
    <x v="0"/>
    <m/>
    <x v="4"/>
    <x v="2"/>
    <x v="26"/>
    <n v="190801"/>
    <n v="190801"/>
    <m/>
    <n v="2"/>
    <n v="190801"/>
    <n v="8000"/>
  </r>
  <r>
    <x v="219"/>
    <x v="0"/>
    <m/>
    <x v="4"/>
    <x v="2"/>
    <x v="27"/>
    <n v="190801"/>
    <n v="190801"/>
    <m/>
    <n v="1"/>
    <n v="190801"/>
    <n v="20000"/>
  </r>
  <r>
    <x v="219"/>
    <x v="0"/>
    <m/>
    <x v="0"/>
    <x v="2"/>
    <x v="15"/>
    <n v="190801"/>
    <n v="190801"/>
    <m/>
    <n v="56"/>
    <n v="190801"/>
    <n v="1120000"/>
  </r>
  <r>
    <x v="219"/>
    <x v="0"/>
    <m/>
    <x v="0"/>
    <x v="2"/>
    <x v="16"/>
    <n v="190801"/>
    <n v="190801"/>
    <m/>
    <n v="52"/>
    <n v="190801"/>
    <n v="1820000"/>
  </r>
  <r>
    <x v="219"/>
    <x v="0"/>
    <m/>
    <x v="0"/>
    <x v="2"/>
    <x v="17"/>
    <n v="190801"/>
    <n v="190801"/>
    <m/>
    <n v="48"/>
    <n v="190801"/>
    <n v="1584000"/>
  </r>
  <r>
    <x v="219"/>
    <x v="0"/>
    <m/>
    <x v="0"/>
    <x v="2"/>
    <x v="19"/>
    <n v="190801"/>
    <n v="190801"/>
    <m/>
    <n v="73"/>
    <n v="190801"/>
    <n v="219000"/>
  </r>
  <r>
    <x v="219"/>
    <x v="0"/>
    <m/>
    <x v="5"/>
    <x v="2"/>
    <x v="28"/>
    <n v="190801"/>
    <n v="190801"/>
    <m/>
    <n v="13"/>
    <n v="190801"/>
    <n v="364000"/>
  </r>
  <r>
    <x v="219"/>
    <x v="0"/>
    <m/>
    <x v="21"/>
    <x v="2"/>
    <x v="29"/>
    <n v="190801"/>
    <n v="190801"/>
    <m/>
    <n v="6"/>
    <n v="190801"/>
    <n v="228000"/>
  </r>
  <r>
    <x v="219"/>
    <x v="0"/>
    <m/>
    <x v="18"/>
    <x v="2"/>
    <x v="22"/>
    <n v="190801"/>
    <n v="190801"/>
    <m/>
    <n v="11"/>
    <n v="190801"/>
    <n v="143000"/>
  </r>
  <r>
    <x v="219"/>
    <x v="0"/>
    <m/>
    <x v="18"/>
    <x v="2"/>
    <x v="23"/>
    <n v="190801"/>
    <n v="190801"/>
    <m/>
    <n v="2"/>
    <n v="190801"/>
    <n v="48000"/>
  </r>
  <r>
    <x v="219"/>
    <x v="0"/>
    <m/>
    <x v="0"/>
    <x v="4"/>
    <x v="15"/>
    <n v="190801"/>
    <n v="190801"/>
    <m/>
    <n v="11"/>
    <n v="190801"/>
    <n v="346500"/>
  </r>
  <r>
    <x v="219"/>
    <x v="0"/>
    <m/>
    <x v="0"/>
    <x v="4"/>
    <x v="16"/>
    <n v="190801"/>
    <n v="190801"/>
    <m/>
    <n v="7"/>
    <n v="190801"/>
    <n v="308000"/>
  </r>
  <r>
    <x v="219"/>
    <x v="0"/>
    <m/>
    <x v="5"/>
    <x v="4"/>
    <x v="28"/>
    <n v="190801"/>
    <n v="190801"/>
    <m/>
    <n v="1"/>
    <n v="190801"/>
    <n v="38000"/>
  </r>
  <r>
    <x v="219"/>
    <x v="0"/>
    <m/>
    <x v="18"/>
    <x v="4"/>
    <x v="22"/>
    <n v="190801"/>
    <n v="190801"/>
    <m/>
    <n v="1"/>
    <n v="190801"/>
    <n v="25000"/>
  </r>
  <r>
    <x v="220"/>
    <x v="2"/>
    <m/>
    <x v="0"/>
    <x v="1"/>
    <x v="15"/>
    <n v="190801"/>
    <n v="190801"/>
    <m/>
    <n v="1"/>
    <n v="190801"/>
    <n v="20000"/>
  </r>
  <r>
    <x v="220"/>
    <x v="2"/>
    <m/>
    <x v="0"/>
    <x v="1"/>
    <x v="16"/>
    <n v="190801"/>
    <n v="190801"/>
    <m/>
    <n v="5"/>
    <n v="190801"/>
    <n v="175000"/>
  </r>
  <r>
    <x v="220"/>
    <x v="2"/>
    <m/>
    <x v="0"/>
    <x v="7"/>
    <x v="15"/>
    <n v="190801"/>
    <n v="190801"/>
    <m/>
    <n v="2"/>
    <n v="190801"/>
    <n v="40000"/>
  </r>
  <r>
    <x v="220"/>
    <x v="2"/>
    <m/>
    <x v="24"/>
    <x v="2"/>
    <x v="34"/>
    <n v="190801"/>
    <n v="190801"/>
    <m/>
    <n v="6"/>
    <n v="190801"/>
    <n v="594000"/>
  </r>
  <r>
    <x v="220"/>
    <x v="2"/>
    <m/>
    <x v="1"/>
    <x v="2"/>
    <x v="18"/>
    <n v="190801"/>
    <n v="190801"/>
    <m/>
    <n v="1"/>
    <n v="190801"/>
    <n v="20000"/>
  </r>
  <r>
    <x v="220"/>
    <x v="2"/>
    <m/>
    <x v="4"/>
    <x v="2"/>
    <x v="26"/>
    <n v="190801"/>
    <n v="190801"/>
    <m/>
    <n v="3"/>
    <n v="190801"/>
    <n v="12000"/>
  </r>
  <r>
    <x v="220"/>
    <x v="2"/>
    <m/>
    <x v="4"/>
    <x v="2"/>
    <x v="27"/>
    <n v="190801"/>
    <n v="190801"/>
    <m/>
    <n v="6"/>
    <n v="190801"/>
    <n v="120000"/>
  </r>
  <r>
    <x v="220"/>
    <x v="2"/>
    <m/>
    <x v="0"/>
    <x v="2"/>
    <x v="15"/>
    <n v="190801"/>
    <n v="190801"/>
    <m/>
    <n v="77"/>
    <n v="190801"/>
    <n v="1540000"/>
  </r>
  <r>
    <x v="220"/>
    <x v="2"/>
    <m/>
    <x v="0"/>
    <x v="2"/>
    <x v="16"/>
    <n v="190801"/>
    <n v="190801"/>
    <m/>
    <n v="76"/>
    <n v="190801"/>
    <n v="2660000"/>
  </r>
  <r>
    <x v="220"/>
    <x v="2"/>
    <m/>
    <x v="0"/>
    <x v="2"/>
    <x v="17"/>
    <n v="190801"/>
    <n v="190801"/>
    <m/>
    <n v="77"/>
    <n v="190801"/>
    <n v="2541000"/>
  </r>
  <r>
    <x v="220"/>
    <x v="2"/>
    <m/>
    <x v="0"/>
    <x v="2"/>
    <x v="19"/>
    <n v="190801"/>
    <n v="190801"/>
    <m/>
    <n v="78"/>
    <n v="190801"/>
    <n v="234000"/>
  </r>
  <r>
    <x v="220"/>
    <x v="2"/>
    <m/>
    <x v="5"/>
    <x v="2"/>
    <x v="28"/>
    <n v="190801"/>
    <n v="190801"/>
    <m/>
    <n v="10"/>
    <n v="190801"/>
    <n v="280000"/>
  </r>
  <r>
    <x v="220"/>
    <x v="2"/>
    <m/>
    <x v="21"/>
    <x v="2"/>
    <x v="29"/>
    <n v="190801"/>
    <n v="190801"/>
    <m/>
    <n v="2"/>
    <n v="190801"/>
    <n v="76000"/>
  </r>
  <r>
    <x v="220"/>
    <x v="2"/>
    <m/>
    <x v="0"/>
    <x v="4"/>
    <x v="15"/>
    <n v="190801"/>
    <n v="190801"/>
    <m/>
    <n v="18"/>
    <n v="190801"/>
    <n v="567000"/>
  </r>
  <r>
    <x v="220"/>
    <x v="2"/>
    <m/>
    <x v="0"/>
    <x v="4"/>
    <x v="16"/>
    <n v="190801"/>
    <n v="190801"/>
    <m/>
    <n v="10"/>
    <n v="190801"/>
    <n v="440000"/>
  </r>
  <r>
    <x v="220"/>
    <x v="2"/>
    <m/>
    <x v="5"/>
    <x v="4"/>
    <x v="28"/>
    <n v="190801"/>
    <n v="190801"/>
    <m/>
    <n v="3"/>
    <n v="190801"/>
    <n v="114000"/>
  </r>
  <r>
    <x v="220"/>
    <x v="2"/>
    <m/>
    <x v="18"/>
    <x v="2"/>
    <x v="22"/>
    <n v="190801"/>
    <n v="190801"/>
    <m/>
    <n v="7"/>
    <n v="190801"/>
    <n v="91000"/>
  </r>
  <r>
    <x v="220"/>
    <x v="2"/>
    <m/>
    <x v="18"/>
    <x v="2"/>
    <x v="23"/>
    <n v="190801"/>
    <n v="190801"/>
    <m/>
    <n v="1"/>
    <n v="190801"/>
    <n v="24000"/>
  </r>
  <r>
    <x v="220"/>
    <x v="2"/>
    <m/>
    <x v="18"/>
    <x v="2"/>
    <x v="24"/>
    <n v="190801"/>
    <n v="190801"/>
    <m/>
    <n v="1"/>
    <n v="190801"/>
    <n v="33000"/>
  </r>
  <r>
    <x v="221"/>
    <x v="5"/>
    <m/>
    <x v="0"/>
    <x v="7"/>
    <x v="15"/>
    <n v="190801"/>
    <n v="190801"/>
    <m/>
    <n v="2"/>
    <n v="190801"/>
    <n v="40000"/>
  </r>
  <r>
    <x v="221"/>
    <x v="5"/>
    <m/>
    <x v="24"/>
    <x v="2"/>
    <x v="34"/>
    <n v="190801"/>
    <n v="190801"/>
    <m/>
    <n v="2"/>
    <n v="190801"/>
    <n v="198000"/>
  </r>
  <r>
    <x v="221"/>
    <x v="5"/>
    <m/>
    <x v="1"/>
    <x v="2"/>
    <x v="18"/>
    <n v="190801"/>
    <n v="190801"/>
    <m/>
    <n v="2"/>
    <n v="190801"/>
    <n v="40000"/>
  </r>
  <r>
    <x v="221"/>
    <x v="5"/>
    <m/>
    <x v="1"/>
    <x v="2"/>
    <x v="21"/>
    <n v="190801"/>
    <n v="190801"/>
    <m/>
    <n v="2"/>
    <n v="190801"/>
    <n v="70000"/>
  </r>
  <r>
    <x v="221"/>
    <x v="5"/>
    <m/>
    <x v="4"/>
    <x v="2"/>
    <x v="26"/>
    <n v="190801"/>
    <n v="190801"/>
    <m/>
    <n v="3"/>
    <n v="190801"/>
    <n v="12000"/>
  </r>
  <r>
    <x v="221"/>
    <x v="5"/>
    <m/>
    <x v="4"/>
    <x v="2"/>
    <x v="27"/>
    <n v="190801"/>
    <n v="190801"/>
    <m/>
    <n v="3"/>
    <n v="190801"/>
    <n v="60000"/>
  </r>
  <r>
    <x v="221"/>
    <x v="5"/>
    <m/>
    <x v="0"/>
    <x v="2"/>
    <x v="15"/>
    <n v="190801"/>
    <n v="190801"/>
    <m/>
    <n v="52"/>
    <n v="190801"/>
    <n v="1040000"/>
  </r>
  <r>
    <x v="221"/>
    <x v="5"/>
    <m/>
    <x v="0"/>
    <x v="2"/>
    <x v="16"/>
    <n v="190801"/>
    <n v="190801"/>
    <m/>
    <n v="35"/>
    <n v="190801"/>
    <n v="1225000"/>
  </r>
  <r>
    <x v="221"/>
    <x v="5"/>
    <m/>
    <x v="0"/>
    <x v="2"/>
    <x v="17"/>
    <n v="190801"/>
    <n v="190801"/>
    <m/>
    <n v="60"/>
    <n v="190801"/>
    <n v="1980000"/>
  </r>
  <r>
    <x v="221"/>
    <x v="5"/>
    <m/>
    <x v="0"/>
    <x v="2"/>
    <x v="19"/>
    <n v="190801"/>
    <n v="190801"/>
    <m/>
    <n v="46"/>
    <n v="190801"/>
    <n v="138000"/>
  </r>
  <r>
    <x v="221"/>
    <x v="5"/>
    <m/>
    <x v="5"/>
    <x v="2"/>
    <x v="28"/>
    <n v="190801"/>
    <n v="190801"/>
    <m/>
    <n v="16"/>
    <n v="190801"/>
    <n v="448000"/>
  </r>
  <r>
    <x v="221"/>
    <x v="5"/>
    <m/>
    <x v="21"/>
    <x v="2"/>
    <x v="29"/>
    <n v="190801"/>
    <n v="190801"/>
    <m/>
    <n v="6"/>
    <n v="190801"/>
    <n v="228000"/>
  </r>
  <r>
    <x v="221"/>
    <x v="5"/>
    <m/>
    <x v="18"/>
    <x v="2"/>
    <x v="22"/>
    <n v="190801"/>
    <n v="190801"/>
    <m/>
    <n v="7"/>
    <n v="190801"/>
    <n v="91000"/>
  </r>
  <r>
    <x v="221"/>
    <x v="5"/>
    <m/>
    <x v="18"/>
    <x v="2"/>
    <x v="24"/>
    <n v="190801"/>
    <n v="190801"/>
    <m/>
    <n v="1"/>
    <n v="190801"/>
    <n v="33000"/>
  </r>
  <r>
    <x v="222"/>
    <x v="6"/>
    <m/>
    <x v="0"/>
    <x v="7"/>
    <x v="15"/>
    <n v="190801"/>
    <n v="190801"/>
    <m/>
    <n v="6"/>
    <n v="190801"/>
    <n v="120000"/>
  </r>
  <r>
    <x v="222"/>
    <x v="6"/>
    <m/>
    <x v="24"/>
    <x v="2"/>
    <x v="34"/>
    <n v="190801"/>
    <n v="190801"/>
    <m/>
    <n v="4"/>
    <n v="190801"/>
    <n v="396000"/>
  </r>
  <r>
    <x v="222"/>
    <x v="6"/>
    <m/>
    <x v="1"/>
    <x v="2"/>
    <x v="18"/>
    <n v="190801"/>
    <n v="190801"/>
    <m/>
    <n v="2"/>
    <n v="190801"/>
    <n v="40000"/>
  </r>
  <r>
    <x v="222"/>
    <x v="6"/>
    <m/>
    <x v="4"/>
    <x v="2"/>
    <x v="27"/>
    <n v="190801"/>
    <n v="190801"/>
    <m/>
    <n v="1"/>
    <n v="190801"/>
    <n v="20000"/>
  </r>
  <r>
    <x v="222"/>
    <x v="6"/>
    <m/>
    <x v="0"/>
    <x v="2"/>
    <x v="15"/>
    <n v="190801"/>
    <n v="190801"/>
    <m/>
    <n v="59"/>
    <n v="190801"/>
    <n v="1180000"/>
  </r>
  <r>
    <x v="222"/>
    <x v="6"/>
    <m/>
    <x v="0"/>
    <x v="2"/>
    <x v="16"/>
    <n v="190801"/>
    <n v="190801"/>
    <m/>
    <n v="61"/>
    <n v="190801"/>
    <n v="2135000"/>
  </r>
  <r>
    <x v="222"/>
    <x v="6"/>
    <m/>
    <x v="0"/>
    <x v="2"/>
    <x v="17"/>
    <n v="190801"/>
    <n v="190801"/>
    <m/>
    <n v="58"/>
    <n v="190801"/>
    <n v="1914000"/>
  </r>
  <r>
    <x v="222"/>
    <x v="6"/>
    <m/>
    <x v="0"/>
    <x v="2"/>
    <x v="19"/>
    <n v="190801"/>
    <n v="190801"/>
    <m/>
    <n v="67"/>
    <n v="190801"/>
    <n v="201000"/>
  </r>
  <r>
    <x v="222"/>
    <x v="6"/>
    <m/>
    <x v="5"/>
    <x v="2"/>
    <x v="28"/>
    <n v="190801"/>
    <n v="190801"/>
    <m/>
    <n v="12"/>
    <n v="190801"/>
    <n v="336000"/>
  </r>
  <r>
    <x v="222"/>
    <x v="6"/>
    <m/>
    <x v="21"/>
    <x v="2"/>
    <x v="29"/>
    <n v="190801"/>
    <n v="190801"/>
    <m/>
    <n v="5"/>
    <n v="190801"/>
    <n v="190000"/>
  </r>
  <r>
    <x v="222"/>
    <x v="6"/>
    <m/>
    <x v="18"/>
    <x v="2"/>
    <x v="22"/>
    <n v="190801"/>
    <n v="190801"/>
    <m/>
    <n v="7"/>
    <n v="190801"/>
    <n v="91000"/>
  </r>
  <r>
    <x v="222"/>
    <x v="6"/>
    <m/>
    <x v="18"/>
    <x v="2"/>
    <x v="23"/>
    <n v="190801"/>
    <n v="190801"/>
    <m/>
    <n v="1"/>
    <n v="190801"/>
    <n v="24000"/>
  </r>
  <r>
    <x v="222"/>
    <x v="6"/>
    <m/>
    <x v="0"/>
    <x v="6"/>
    <x v="15"/>
    <n v="190801"/>
    <n v="190801"/>
    <m/>
    <n v="375"/>
    <n v="190801"/>
    <n v="3400500"/>
  </r>
  <r>
    <x v="222"/>
    <x v="6"/>
    <m/>
    <x v="0"/>
    <x v="6"/>
    <x v="17"/>
    <n v="190801"/>
    <n v="190801"/>
    <m/>
    <n v="15"/>
    <n v="190801"/>
    <n v="237270"/>
  </r>
  <r>
    <x v="222"/>
    <x v="6"/>
    <m/>
    <x v="4"/>
    <x v="6"/>
    <x v="26"/>
    <n v="190801"/>
    <n v="190801"/>
    <m/>
    <n v="718"/>
    <n v="190801"/>
    <n v="770414"/>
  </r>
  <r>
    <x v="222"/>
    <x v="6"/>
    <m/>
    <x v="25"/>
    <x v="6"/>
    <x v="35"/>
    <n v="190801"/>
    <n v="190801"/>
    <m/>
    <n v="85"/>
    <n v="190801"/>
    <n v="1456135"/>
  </r>
  <r>
    <x v="222"/>
    <x v="6"/>
    <m/>
    <x v="21"/>
    <x v="6"/>
    <x v="29"/>
    <n v="190801"/>
    <n v="190801"/>
    <m/>
    <n v="8"/>
    <n v="190801"/>
    <n v="157528"/>
  </r>
  <r>
    <x v="222"/>
    <x v="6"/>
    <m/>
    <x v="23"/>
    <x v="6"/>
    <x v="31"/>
    <n v="190801"/>
    <n v="190801"/>
    <m/>
    <n v="82"/>
    <n v="190801"/>
    <n v="1219914"/>
  </r>
  <r>
    <x v="222"/>
    <x v="6"/>
    <m/>
    <x v="22"/>
    <x v="6"/>
    <x v="30"/>
    <n v="190801"/>
    <n v="190801"/>
    <m/>
    <n v="69"/>
    <n v="190801"/>
    <n v="480516"/>
  </r>
  <r>
    <x v="222"/>
    <x v="6"/>
    <m/>
    <x v="19"/>
    <x v="6"/>
    <x v="25"/>
    <n v="190801"/>
    <n v="190801"/>
    <m/>
    <n v="15"/>
    <n v="190801"/>
    <n v="145740"/>
  </r>
  <r>
    <x v="222"/>
    <x v="6"/>
    <m/>
    <x v="1"/>
    <x v="6"/>
    <x v="18"/>
    <n v="190801"/>
    <n v="190801"/>
    <m/>
    <n v="12"/>
    <n v="190801"/>
    <n v="110460"/>
  </r>
  <r>
    <x v="222"/>
    <x v="6"/>
    <m/>
    <x v="18"/>
    <x v="6"/>
    <x v="22"/>
    <n v="190801"/>
    <n v="190801"/>
    <m/>
    <n v="4"/>
    <n v="190801"/>
    <n v="27164"/>
  </r>
  <r>
    <x v="222"/>
    <x v="6"/>
    <m/>
    <x v="26"/>
    <x v="6"/>
    <x v="36"/>
    <n v="190801"/>
    <n v="190801"/>
    <m/>
    <n v="1239"/>
    <n v="190801"/>
    <n v="11717223"/>
  </r>
  <r>
    <x v="223"/>
    <x v="3"/>
    <m/>
    <x v="0"/>
    <x v="1"/>
    <x v="15"/>
    <n v="190801"/>
    <n v="190801"/>
    <m/>
    <n v="1"/>
    <n v="190801"/>
    <n v="20000"/>
  </r>
  <r>
    <x v="223"/>
    <x v="3"/>
    <m/>
    <x v="0"/>
    <x v="1"/>
    <x v="16"/>
    <n v="190801"/>
    <n v="190801"/>
    <m/>
    <n v="9"/>
    <n v="190801"/>
    <n v="315000"/>
  </r>
  <r>
    <x v="223"/>
    <x v="3"/>
    <m/>
    <x v="0"/>
    <x v="7"/>
    <x v="15"/>
    <n v="190801"/>
    <n v="190801"/>
    <m/>
    <n v="5"/>
    <n v="190801"/>
    <n v="100000"/>
  </r>
  <r>
    <x v="223"/>
    <x v="3"/>
    <m/>
    <x v="0"/>
    <x v="5"/>
    <x v="15"/>
    <n v="190801"/>
    <n v="190801"/>
    <m/>
    <n v="300"/>
    <n v="190801"/>
    <n v="3068100"/>
  </r>
  <r>
    <x v="223"/>
    <x v="3"/>
    <m/>
    <x v="18"/>
    <x v="5"/>
    <x v="22"/>
    <n v="190801"/>
    <n v="190801"/>
    <m/>
    <n v="20"/>
    <n v="190801"/>
    <n v="130900"/>
  </r>
  <r>
    <x v="223"/>
    <x v="3"/>
    <m/>
    <x v="21"/>
    <x v="5"/>
    <x v="29"/>
    <n v="190801"/>
    <n v="190801"/>
    <m/>
    <n v="20"/>
    <n v="190801"/>
    <n v="310900"/>
  </r>
  <r>
    <x v="223"/>
    <x v="3"/>
    <m/>
    <x v="24"/>
    <x v="2"/>
    <x v="34"/>
    <n v="190801"/>
    <n v="190801"/>
    <m/>
    <n v="11"/>
    <n v="190801"/>
    <n v="1089000"/>
  </r>
  <r>
    <x v="223"/>
    <x v="3"/>
    <m/>
    <x v="1"/>
    <x v="2"/>
    <x v="18"/>
    <n v="190801"/>
    <n v="190801"/>
    <m/>
    <n v="2"/>
    <n v="190801"/>
    <n v="40000"/>
  </r>
  <r>
    <x v="223"/>
    <x v="3"/>
    <m/>
    <x v="4"/>
    <x v="2"/>
    <x v="26"/>
    <n v="190801"/>
    <n v="190801"/>
    <m/>
    <n v="1"/>
    <n v="190801"/>
    <n v="4000"/>
  </r>
  <r>
    <x v="223"/>
    <x v="3"/>
    <m/>
    <x v="4"/>
    <x v="2"/>
    <x v="27"/>
    <n v="190801"/>
    <n v="190801"/>
    <m/>
    <n v="5"/>
    <n v="190801"/>
    <n v="100000"/>
  </r>
  <r>
    <x v="223"/>
    <x v="3"/>
    <m/>
    <x v="0"/>
    <x v="2"/>
    <x v="15"/>
    <n v="190801"/>
    <n v="190801"/>
    <m/>
    <n v="60"/>
    <n v="190801"/>
    <n v="1200000"/>
  </r>
  <r>
    <x v="223"/>
    <x v="3"/>
    <m/>
    <x v="0"/>
    <x v="2"/>
    <x v="16"/>
    <n v="190801"/>
    <n v="190801"/>
    <m/>
    <n v="254"/>
    <n v="190801"/>
    <n v="8890000"/>
  </r>
  <r>
    <x v="223"/>
    <x v="3"/>
    <m/>
    <x v="0"/>
    <x v="2"/>
    <x v="17"/>
    <n v="190801"/>
    <n v="190801"/>
    <m/>
    <n v="63"/>
    <n v="190801"/>
    <n v="2079000"/>
  </r>
  <r>
    <x v="223"/>
    <x v="3"/>
    <m/>
    <x v="0"/>
    <x v="2"/>
    <x v="19"/>
    <n v="190801"/>
    <n v="190801"/>
    <m/>
    <n v="83"/>
    <n v="190801"/>
    <n v="249000"/>
  </r>
  <r>
    <x v="223"/>
    <x v="3"/>
    <m/>
    <x v="5"/>
    <x v="2"/>
    <x v="28"/>
    <n v="190801"/>
    <n v="190801"/>
    <m/>
    <n v="19"/>
    <n v="190801"/>
    <n v="532000"/>
  </r>
  <r>
    <x v="223"/>
    <x v="3"/>
    <m/>
    <x v="21"/>
    <x v="2"/>
    <x v="29"/>
    <n v="190801"/>
    <n v="190801"/>
    <m/>
    <n v="7"/>
    <n v="190801"/>
    <n v="266000"/>
  </r>
  <r>
    <x v="223"/>
    <x v="3"/>
    <m/>
    <x v="18"/>
    <x v="2"/>
    <x v="22"/>
    <n v="190801"/>
    <n v="190801"/>
    <m/>
    <n v="5"/>
    <n v="190801"/>
    <n v="65000"/>
  </r>
  <r>
    <x v="223"/>
    <x v="3"/>
    <m/>
    <x v="18"/>
    <x v="2"/>
    <x v="23"/>
    <n v="190801"/>
    <n v="190801"/>
    <m/>
    <n v="1"/>
    <n v="190801"/>
    <n v="24000"/>
  </r>
  <r>
    <x v="223"/>
    <x v="3"/>
    <m/>
    <x v="18"/>
    <x v="2"/>
    <x v="24"/>
    <n v="190801"/>
    <n v="190801"/>
    <m/>
    <n v="2"/>
    <n v="190801"/>
    <n v="66000"/>
  </r>
  <r>
    <x v="223"/>
    <x v="3"/>
    <m/>
    <x v="0"/>
    <x v="4"/>
    <x v="15"/>
    <n v="190801"/>
    <n v="190801"/>
    <m/>
    <n v="57"/>
    <n v="190801"/>
    <n v="1795500"/>
  </r>
  <r>
    <x v="223"/>
    <x v="3"/>
    <m/>
    <x v="0"/>
    <x v="4"/>
    <x v="16"/>
    <n v="190801"/>
    <n v="190801"/>
    <m/>
    <n v="37"/>
    <n v="190801"/>
    <n v="1628000"/>
  </r>
  <r>
    <x v="223"/>
    <x v="3"/>
    <m/>
    <x v="5"/>
    <x v="4"/>
    <x v="28"/>
    <n v="190801"/>
    <n v="190801"/>
    <m/>
    <n v="6"/>
    <n v="190801"/>
    <n v="228000"/>
  </r>
  <r>
    <x v="223"/>
    <x v="3"/>
    <m/>
    <x v="1"/>
    <x v="4"/>
    <x v="18"/>
    <n v="190801"/>
    <n v="190801"/>
    <m/>
    <n v="2"/>
    <n v="190801"/>
    <n v="63000"/>
  </r>
  <r>
    <x v="224"/>
    <x v="4"/>
    <m/>
    <x v="0"/>
    <x v="1"/>
    <x v="16"/>
    <n v="190801"/>
    <n v="190801"/>
    <m/>
    <n v="5"/>
    <n v="190801"/>
    <n v="175000"/>
  </r>
  <r>
    <x v="224"/>
    <x v="4"/>
    <m/>
    <x v="24"/>
    <x v="2"/>
    <x v="34"/>
    <n v="190801"/>
    <n v="190801"/>
    <m/>
    <n v="7"/>
    <n v="190801"/>
    <n v="693000"/>
  </r>
  <r>
    <x v="224"/>
    <x v="4"/>
    <m/>
    <x v="1"/>
    <x v="2"/>
    <x v="18"/>
    <n v="190801"/>
    <n v="190801"/>
    <m/>
    <n v="3"/>
    <n v="190801"/>
    <n v="60000"/>
  </r>
  <r>
    <x v="224"/>
    <x v="4"/>
    <m/>
    <x v="4"/>
    <x v="2"/>
    <x v="26"/>
    <n v="190801"/>
    <n v="190801"/>
    <m/>
    <n v="6"/>
    <n v="190801"/>
    <n v="24000"/>
  </r>
  <r>
    <x v="224"/>
    <x v="4"/>
    <m/>
    <x v="4"/>
    <x v="2"/>
    <x v="27"/>
    <n v="190801"/>
    <n v="190801"/>
    <m/>
    <n v="4"/>
    <n v="190801"/>
    <n v="80000"/>
  </r>
  <r>
    <x v="224"/>
    <x v="4"/>
    <m/>
    <x v="0"/>
    <x v="2"/>
    <x v="15"/>
    <n v="190801"/>
    <n v="190801"/>
    <m/>
    <n v="79"/>
    <n v="190801"/>
    <n v="1580000"/>
  </r>
  <r>
    <x v="224"/>
    <x v="4"/>
    <m/>
    <x v="0"/>
    <x v="2"/>
    <x v="16"/>
    <n v="190801"/>
    <n v="190801"/>
    <m/>
    <n v="37"/>
    <n v="190801"/>
    <n v="1295000"/>
  </r>
  <r>
    <x v="224"/>
    <x v="4"/>
    <m/>
    <x v="0"/>
    <x v="2"/>
    <x v="17"/>
    <n v="190801"/>
    <n v="190801"/>
    <m/>
    <n v="56"/>
    <n v="190801"/>
    <n v="1848000"/>
  </r>
  <r>
    <x v="224"/>
    <x v="4"/>
    <m/>
    <x v="0"/>
    <x v="2"/>
    <x v="19"/>
    <n v="190801"/>
    <n v="190801"/>
    <m/>
    <n v="60"/>
    <n v="190801"/>
    <n v="180000"/>
  </r>
  <r>
    <x v="224"/>
    <x v="4"/>
    <m/>
    <x v="5"/>
    <x v="2"/>
    <x v="28"/>
    <n v="190801"/>
    <n v="190801"/>
    <m/>
    <n v="16"/>
    <n v="190801"/>
    <n v="448000"/>
  </r>
  <r>
    <x v="224"/>
    <x v="4"/>
    <m/>
    <x v="21"/>
    <x v="2"/>
    <x v="29"/>
    <n v="190801"/>
    <n v="190801"/>
    <m/>
    <n v="5"/>
    <n v="190801"/>
    <n v="190000"/>
  </r>
  <r>
    <x v="224"/>
    <x v="4"/>
    <m/>
    <x v="0"/>
    <x v="4"/>
    <x v="15"/>
    <n v="190801"/>
    <n v="190801"/>
    <m/>
    <n v="18"/>
    <n v="190801"/>
    <n v="567000"/>
  </r>
  <r>
    <x v="224"/>
    <x v="4"/>
    <m/>
    <x v="0"/>
    <x v="4"/>
    <x v="16"/>
    <n v="190801"/>
    <n v="190801"/>
    <m/>
    <n v="6"/>
    <n v="190801"/>
    <n v="264000"/>
  </r>
  <r>
    <x v="224"/>
    <x v="4"/>
    <m/>
    <x v="5"/>
    <x v="4"/>
    <x v="28"/>
    <n v="190801"/>
    <n v="190801"/>
    <m/>
    <n v="4"/>
    <n v="190801"/>
    <n v="152000"/>
  </r>
  <r>
    <x v="224"/>
    <x v="4"/>
    <m/>
    <x v="1"/>
    <x v="4"/>
    <x v="18"/>
    <n v="190801"/>
    <n v="190801"/>
    <m/>
    <n v="1"/>
    <n v="190801"/>
    <n v="31500"/>
  </r>
  <r>
    <x v="224"/>
    <x v="4"/>
    <m/>
    <x v="18"/>
    <x v="2"/>
    <x v="22"/>
    <n v="190801"/>
    <n v="190801"/>
    <m/>
    <n v="12"/>
    <n v="190801"/>
    <n v="156000"/>
  </r>
  <r>
    <x v="224"/>
    <x v="4"/>
    <m/>
    <x v="18"/>
    <x v="2"/>
    <x v="23"/>
    <n v="190801"/>
    <n v="190801"/>
    <m/>
    <n v="3"/>
    <n v="190801"/>
    <n v="72000"/>
  </r>
  <r>
    <x v="225"/>
    <x v="1"/>
    <m/>
    <x v="0"/>
    <x v="1"/>
    <x v="16"/>
    <n v="190801"/>
    <n v="190801"/>
    <m/>
    <n v="8"/>
    <n v="190801"/>
    <n v="280000"/>
  </r>
  <r>
    <x v="225"/>
    <x v="1"/>
    <m/>
    <x v="0"/>
    <x v="7"/>
    <x v="15"/>
    <n v="190801"/>
    <n v="190801"/>
    <m/>
    <n v="1"/>
    <n v="190801"/>
    <n v="20000"/>
  </r>
  <r>
    <x v="225"/>
    <x v="1"/>
    <m/>
    <x v="24"/>
    <x v="2"/>
    <x v="34"/>
    <n v="190801"/>
    <n v="190801"/>
    <m/>
    <n v="6"/>
    <n v="190801"/>
    <n v="594000"/>
  </r>
  <r>
    <x v="225"/>
    <x v="1"/>
    <m/>
    <x v="1"/>
    <x v="2"/>
    <x v="18"/>
    <n v="190801"/>
    <n v="190801"/>
    <m/>
    <n v="5"/>
    <n v="190801"/>
    <n v="100000"/>
  </r>
  <r>
    <x v="225"/>
    <x v="1"/>
    <m/>
    <x v="4"/>
    <x v="2"/>
    <x v="26"/>
    <n v="190801"/>
    <n v="190801"/>
    <m/>
    <n v="1"/>
    <n v="190801"/>
    <n v="4000"/>
  </r>
  <r>
    <x v="225"/>
    <x v="1"/>
    <m/>
    <x v="4"/>
    <x v="2"/>
    <x v="27"/>
    <n v="190801"/>
    <n v="190801"/>
    <m/>
    <n v="4"/>
    <n v="190801"/>
    <n v="80000"/>
  </r>
  <r>
    <x v="225"/>
    <x v="1"/>
    <m/>
    <x v="0"/>
    <x v="2"/>
    <x v="15"/>
    <n v="190801"/>
    <n v="190801"/>
    <m/>
    <n v="67"/>
    <n v="190801"/>
    <n v="1340000"/>
  </r>
  <r>
    <x v="225"/>
    <x v="1"/>
    <m/>
    <x v="0"/>
    <x v="2"/>
    <x v="16"/>
    <n v="190801"/>
    <n v="190801"/>
    <m/>
    <n v="59"/>
    <n v="190801"/>
    <n v="2065000"/>
  </r>
  <r>
    <x v="225"/>
    <x v="1"/>
    <m/>
    <x v="0"/>
    <x v="2"/>
    <x v="17"/>
    <n v="190801"/>
    <n v="190801"/>
    <m/>
    <n v="60"/>
    <n v="190801"/>
    <n v="1980000"/>
  </r>
  <r>
    <x v="225"/>
    <x v="1"/>
    <m/>
    <x v="0"/>
    <x v="2"/>
    <x v="19"/>
    <n v="190801"/>
    <n v="190801"/>
    <m/>
    <n v="73"/>
    <n v="190801"/>
    <n v="219000"/>
  </r>
  <r>
    <x v="225"/>
    <x v="1"/>
    <m/>
    <x v="5"/>
    <x v="2"/>
    <x v="28"/>
    <n v="190801"/>
    <n v="190801"/>
    <m/>
    <n v="18"/>
    <n v="190801"/>
    <n v="504000"/>
  </r>
  <r>
    <x v="225"/>
    <x v="1"/>
    <m/>
    <x v="21"/>
    <x v="2"/>
    <x v="29"/>
    <n v="190801"/>
    <n v="190801"/>
    <m/>
    <n v="8"/>
    <n v="190801"/>
    <n v="304000"/>
  </r>
  <r>
    <x v="225"/>
    <x v="1"/>
    <m/>
    <x v="18"/>
    <x v="2"/>
    <x v="22"/>
    <n v="190801"/>
    <n v="190801"/>
    <m/>
    <n v="11"/>
    <n v="190801"/>
    <n v="143000"/>
  </r>
  <r>
    <x v="225"/>
    <x v="1"/>
    <m/>
    <x v="18"/>
    <x v="2"/>
    <x v="23"/>
    <n v="190801"/>
    <n v="190801"/>
    <m/>
    <n v="2"/>
    <n v="190801"/>
    <n v="48000"/>
  </r>
  <r>
    <x v="225"/>
    <x v="1"/>
    <m/>
    <x v="18"/>
    <x v="2"/>
    <x v="24"/>
    <n v="190801"/>
    <n v="190801"/>
    <m/>
    <n v="1"/>
    <n v="190801"/>
    <n v="33000"/>
  </r>
  <r>
    <x v="225"/>
    <x v="1"/>
    <m/>
    <x v="0"/>
    <x v="4"/>
    <x v="15"/>
    <n v="190801"/>
    <n v="190801"/>
    <m/>
    <n v="21"/>
    <n v="190801"/>
    <n v="661500"/>
  </r>
  <r>
    <x v="225"/>
    <x v="1"/>
    <m/>
    <x v="0"/>
    <x v="4"/>
    <x v="16"/>
    <n v="190801"/>
    <n v="190801"/>
    <m/>
    <n v="13"/>
    <n v="190801"/>
    <n v="572000"/>
  </r>
  <r>
    <x v="225"/>
    <x v="1"/>
    <m/>
    <x v="5"/>
    <x v="4"/>
    <x v="28"/>
    <n v="190801"/>
    <n v="190801"/>
    <m/>
    <n v="5"/>
    <n v="190801"/>
    <n v="190000"/>
  </r>
  <r>
    <x v="225"/>
    <x v="1"/>
    <m/>
    <x v="1"/>
    <x v="4"/>
    <x v="18"/>
    <n v="190801"/>
    <n v="190801"/>
    <m/>
    <n v="4"/>
    <n v="190801"/>
    <n v="126000"/>
  </r>
  <r>
    <x v="225"/>
    <x v="1"/>
    <m/>
    <x v="18"/>
    <x v="4"/>
    <x v="22"/>
    <n v="190801"/>
    <n v="190801"/>
    <m/>
    <n v="2"/>
    <n v="190801"/>
    <n v="50000"/>
  </r>
  <r>
    <x v="226"/>
    <x v="0"/>
    <m/>
    <x v="0"/>
    <x v="1"/>
    <x v="16"/>
    <n v="190801"/>
    <n v="190801"/>
    <m/>
    <n v="3"/>
    <n v="190801"/>
    <n v="105000"/>
  </r>
  <r>
    <x v="226"/>
    <x v="0"/>
    <m/>
    <x v="0"/>
    <x v="5"/>
    <x v="15"/>
    <n v="190801"/>
    <n v="190801"/>
    <m/>
    <n v="500"/>
    <n v="190801"/>
    <n v="5113500"/>
  </r>
  <r>
    <x v="226"/>
    <x v="0"/>
    <m/>
    <x v="5"/>
    <x v="5"/>
    <x v="28"/>
    <n v="190801"/>
    <n v="190801"/>
    <m/>
    <n v="20"/>
    <n v="190801"/>
    <n v="270000"/>
  </r>
  <r>
    <x v="226"/>
    <x v="0"/>
    <m/>
    <x v="4"/>
    <x v="5"/>
    <x v="27"/>
    <n v="190801"/>
    <n v="190801"/>
    <m/>
    <n v="8"/>
    <n v="190801"/>
    <n v="130912"/>
  </r>
  <r>
    <x v="226"/>
    <x v="0"/>
    <m/>
    <x v="24"/>
    <x v="2"/>
    <x v="34"/>
    <n v="190801"/>
    <n v="190801"/>
    <m/>
    <n v="8"/>
    <n v="190801"/>
    <n v="792000"/>
  </r>
  <r>
    <x v="226"/>
    <x v="0"/>
    <m/>
    <x v="1"/>
    <x v="2"/>
    <x v="18"/>
    <n v="190801"/>
    <n v="190801"/>
    <m/>
    <n v="3"/>
    <n v="190801"/>
    <n v="60000"/>
  </r>
  <r>
    <x v="226"/>
    <x v="0"/>
    <m/>
    <x v="1"/>
    <x v="2"/>
    <x v="21"/>
    <n v="190801"/>
    <n v="190801"/>
    <m/>
    <n v="1"/>
    <n v="190801"/>
    <n v="35000"/>
  </r>
  <r>
    <x v="226"/>
    <x v="0"/>
    <m/>
    <x v="4"/>
    <x v="2"/>
    <x v="26"/>
    <n v="190801"/>
    <n v="190801"/>
    <m/>
    <n v="17"/>
    <n v="190801"/>
    <n v="68000"/>
  </r>
  <r>
    <x v="226"/>
    <x v="0"/>
    <m/>
    <x v="4"/>
    <x v="2"/>
    <x v="27"/>
    <n v="190801"/>
    <n v="190801"/>
    <m/>
    <n v="2"/>
    <n v="190801"/>
    <n v="40000"/>
  </r>
  <r>
    <x v="226"/>
    <x v="0"/>
    <m/>
    <x v="0"/>
    <x v="2"/>
    <x v="15"/>
    <n v="190801"/>
    <n v="190801"/>
    <m/>
    <n v="74"/>
    <n v="190801"/>
    <n v="1480000"/>
  </r>
  <r>
    <x v="226"/>
    <x v="0"/>
    <m/>
    <x v="0"/>
    <x v="2"/>
    <x v="16"/>
    <n v="190801"/>
    <n v="190801"/>
    <m/>
    <n v="53"/>
    <n v="190801"/>
    <n v="1855000"/>
  </r>
  <r>
    <x v="226"/>
    <x v="0"/>
    <m/>
    <x v="0"/>
    <x v="2"/>
    <x v="17"/>
    <n v="190801"/>
    <n v="190801"/>
    <m/>
    <n v="50"/>
    <n v="190801"/>
    <n v="1650000"/>
  </r>
  <r>
    <x v="226"/>
    <x v="0"/>
    <m/>
    <x v="0"/>
    <x v="2"/>
    <x v="19"/>
    <n v="190801"/>
    <n v="190801"/>
    <m/>
    <n v="70"/>
    <n v="190801"/>
    <n v="210000"/>
  </r>
  <r>
    <x v="226"/>
    <x v="0"/>
    <m/>
    <x v="5"/>
    <x v="2"/>
    <x v="28"/>
    <n v="190801"/>
    <n v="190801"/>
    <m/>
    <n v="18"/>
    <n v="190801"/>
    <n v="504000"/>
  </r>
  <r>
    <x v="226"/>
    <x v="0"/>
    <m/>
    <x v="21"/>
    <x v="2"/>
    <x v="29"/>
    <n v="190801"/>
    <n v="190801"/>
    <m/>
    <n v="4"/>
    <n v="190801"/>
    <n v="152000"/>
  </r>
  <r>
    <x v="226"/>
    <x v="0"/>
    <m/>
    <x v="18"/>
    <x v="2"/>
    <x v="22"/>
    <n v="190801"/>
    <n v="190801"/>
    <m/>
    <n v="9"/>
    <n v="190801"/>
    <n v="117000"/>
  </r>
  <r>
    <x v="226"/>
    <x v="0"/>
    <m/>
    <x v="18"/>
    <x v="2"/>
    <x v="24"/>
    <n v="190801"/>
    <n v="190801"/>
    <m/>
    <n v="1"/>
    <n v="190801"/>
    <n v="33000"/>
  </r>
  <r>
    <x v="226"/>
    <x v="0"/>
    <m/>
    <x v="0"/>
    <x v="4"/>
    <x v="15"/>
    <n v="190801"/>
    <n v="190801"/>
    <m/>
    <n v="17"/>
    <n v="190801"/>
    <n v="535500"/>
  </r>
  <r>
    <x v="226"/>
    <x v="0"/>
    <m/>
    <x v="0"/>
    <x v="4"/>
    <x v="16"/>
    <n v="190801"/>
    <n v="190801"/>
    <m/>
    <n v="6"/>
    <n v="190801"/>
    <n v="264000"/>
  </r>
  <r>
    <x v="226"/>
    <x v="0"/>
    <m/>
    <x v="5"/>
    <x v="4"/>
    <x v="28"/>
    <n v="190801"/>
    <n v="190801"/>
    <m/>
    <n v="3"/>
    <n v="190801"/>
    <n v="114000"/>
  </r>
  <r>
    <x v="226"/>
    <x v="0"/>
    <m/>
    <x v="1"/>
    <x v="4"/>
    <x v="18"/>
    <n v="190801"/>
    <n v="190801"/>
    <m/>
    <n v="1"/>
    <n v="190801"/>
    <n v="31500"/>
  </r>
  <r>
    <x v="226"/>
    <x v="0"/>
    <m/>
    <x v="18"/>
    <x v="4"/>
    <x v="22"/>
    <n v="190801"/>
    <n v="190801"/>
    <m/>
    <n v="3"/>
    <n v="190801"/>
    <n v="75000"/>
  </r>
  <r>
    <x v="227"/>
    <x v="2"/>
    <m/>
    <x v="0"/>
    <x v="1"/>
    <x v="16"/>
    <n v="190801"/>
    <n v="190801"/>
    <m/>
    <n v="8"/>
    <n v="190801"/>
    <n v="280000"/>
  </r>
  <r>
    <x v="227"/>
    <x v="2"/>
    <m/>
    <x v="0"/>
    <x v="7"/>
    <x v="15"/>
    <n v="190801"/>
    <n v="190801"/>
    <m/>
    <n v="4"/>
    <n v="190801"/>
    <n v="80000"/>
  </r>
  <r>
    <x v="227"/>
    <x v="2"/>
    <m/>
    <x v="24"/>
    <x v="2"/>
    <x v="34"/>
    <n v="190801"/>
    <n v="190801"/>
    <m/>
    <n v="7"/>
    <n v="190801"/>
    <n v="693000"/>
  </r>
  <r>
    <x v="227"/>
    <x v="2"/>
    <m/>
    <x v="1"/>
    <x v="2"/>
    <x v="18"/>
    <n v="190801"/>
    <n v="190801"/>
    <m/>
    <n v="3"/>
    <n v="190801"/>
    <n v="60000"/>
  </r>
  <r>
    <x v="227"/>
    <x v="2"/>
    <m/>
    <x v="4"/>
    <x v="2"/>
    <x v="26"/>
    <n v="190801"/>
    <n v="190801"/>
    <m/>
    <n v="5"/>
    <n v="190801"/>
    <n v="20000"/>
  </r>
  <r>
    <x v="227"/>
    <x v="2"/>
    <m/>
    <x v="4"/>
    <x v="2"/>
    <x v="27"/>
    <n v="190801"/>
    <n v="190801"/>
    <m/>
    <n v="2"/>
    <n v="190801"/>
    <n v="40000"/>
  </r>
  <r>
    <x v="227"/>
    <x v="2"/>
    <m/>
    <x v="0"/>
    <x v="2"/>
    <x v="15"/>
    <n v="190801"/>
    <n v="190801"/>
    <m/>
    <n v="64"/>
    <n v="190801"/>
    <n v="1280000"/>
  </r>
  <r>
    <x v="227"/>
    <x v="2"/>
    <m/>
    <x v="0"/>
    <x v="2"/>
    <x v="16"/>
    <n v="190801"/>
    <n v="190801"/>
    <m/>
    <n v="37"/>
    <n v="190801"/>
    <n v="1295000"/>
  </r>
  <r>
    <x v="227"/>
    <x v="2"/>
    <m/>
    <x v="0"/>
    <x v="2"/>
    <x v="17"/>
    <n v="190801"/>
    <n v="190801"/>
    <m/>
    <n v="46"/>
    <n v="190801"/>
    <n v="1518000"/>
  </r>
  <r>
    <x v="227"/>
    <x v="2"/>
    <m/>
    <x v="0"/>
    <x v="2"/>
    <x v="19"/>
    <n v="190801"/>
    <n v="190801"/>
    <m/>
    <n v="59"/>
    <n v="190801"/>
    <n v="177000"/>
  </r>
  <r>
    <x v="227"/>
    <x v="2"/>
    <m/>
    <x v="5"/>
    <x v="2"/>
    <x v="28"/>
    <n v="190801"/>
    <n v="190801"/>
    <m/>
    <n v="11"/>
    <n v="190801"/>
    <n v="308000"/>
  </r>
  <r>
    <x v="227"/>
    <x v="2"/>
    <m/>
    <x v="21"/>
    <x v="2"/>
    <x v="29"/>
    <n v="190801"/>
    <n v="190801"/>
    <m/>
    <n v="5"/>
    <n v="190801"/>
    <n v="190000"/>
  </r>
  <r>
    <x v="227"/>
    <x v="2"/>
    <m/>
    <x v="0"/>
    <x v="4"/>
    <x v="15"/>
    <n v="190801"/>
    <n v="190801"/>
    <m/>
    <n v="15"/>
    <n v="190801"/>
    <n v="472500"/>
  </r>
  <r>
    <x v="227"/>
    <x v="2"/>
    <m/>
    <x v="0"/>
    <x v="4"/>
    <x v="16"/>
    <n v="190801"/>
    <n v="190801"/>
    <m/>
    <n v="8"/>
    <n v="190801"/>
    <n v="352000"/>
  </r>
  <r>
    <x v="227"/>
    <x v="2"/>
    <m/>
    <x v="5"/>
    <x v="4"/>
    <x v="28"/>
    <n v="190801"/>
    <n v="190801"/>
    <m/>
    <n v="2"/>
    <n v="190801"/>
    <n v="76000"/>
  </r>
  <r>
    <x v="227"/>
    <x v="2"/>
    <m/>
    <x v="0"/>
    <x v="8"/>
    <x v="15"/>
    <n v="190801"/>
    <n v="190801"/>
    <m/>
    <n v="80"/>
    <n v="190801"/>
    <n v="504000"/>
  </r>
  <r>
    <x v="227"/>
    <x v="2"/>
    <m/>
    <x v="18"/>
    <x v="2"/>
    <x v="22"/>
    <n v="190801"/>
    <n v="190801"/>
    <m/>
    <n v="8"/>
    <n v="190801"/>
    <n v="104000"/>
  </r>
  <r>
    <x v="227"/>
    <x v="2"/>
    <m/>
    <x v="18"/>
    <x v="2"/>
    <x v="23"/>
    <n v="190801"/>
    <n v="190801"/>
    <m/>
    <n v="1"/>
    <n v="190801"/>
    <n v="24000"/>
  </r>
  <r>
    <x v="227"/>
    <x v="2"/>
    <m/>
    <x v="18"/>
    <x v="2"/>
    <x v="24"/>
    <n v="190801"/>
    <n v="190801"/>
    <m/>
    <n v="2"/>
    <n v="190801"/>
    <n v="66000"/>
  </r>
  <r>
    <x v="228"/>
    <x v="5"/>
    <m/>
    <x v="0"/>
    <x v="7"/>
    <x v="15"/>
    <n v="190801"/>
    <n v="190801"/>
    <m/>
    <n v="2"/>
    <n v="190801"/>
    <n v="40000"/>
  </r>
  <r>
    <x v="228"/>
    <x v="5"/>
    <m/>
    <x v="24"/>
    <x v="2"/>
    <x v="34"/>
    <n v="190801"/>
    <n v="190801"/>
    <m/>
    <n v="7"/>
    <n v="190801"/>
    <n v="693000"/>
  </r>
  <r>
    <x v="228"/>
    <x v="5"/>
    <m/>
    <x v="1"/>
    <x v="2"/>
    <x v="18"/>
    <n v="190801"/>
    <n v="190801"/>
    <m/>
    <n v="3"/>
    <n v="190801"/>
    <n v="60000"/>
  </r>
  <r>
    <x v="228"/>
    <x v="5"/>
    <m/>
    <x v="1"/>
    <x v="2"/>
    <x v="21"/>
    <n v="190801"/>
    <n v="190801"/>
    <m/>
    <n v="1"/>
    <n v="190801"/>
    <n v="35000"/>
  </r>
  <r>
    <x v="228"/>
    <x v="5"/>
    <m/>
    <x v="4"/>
    <x v="2"/>
    <x v="26"/>
    <n v="190801"/>
    <n v="190801"/>
    <m/>
    <n v="14"/>
    <n v="190801"/>
    <n v="56000"/>
  </r>
  <r>
    <x v="228"/>
    <x v="5"/>
    <m/>
    <x v="4"/>
    <x v="2"/>
    <x v="27"/>
    <n v="190801"/>
    <n v="190801"/>
    <m/>
    <n v="3"/>
    <n v="190801"/>
    <n v="60000"/>
  </r>
  <r>
    <x v="228"/>
    <x v="5"/>
    <m/>
    <x v="0"/>
    <x v="2"/>
    <x v="15"/>
    <n v="190801"/>
    <n v="190801"/>
    <m/>
    <n v="58"/>
    <n v="190801"/>
    <n v="1160000"/>
  </r>
  <r>
    <x v="228"/>
    <x v="5"/>
    <m/>
    <x v="0"/>
    <x v="2"/>
    <x v="16"/>
    <n v="190801"/>
    <n v="190801"/>
    <m/>
    <n v="38"/>
    <n v="190801"/>
    <n v="1330000"/>
  </r>
  <r>
    <x v="228"/>
    <x v="5"/>
    <m/>
    <x v="0"/>
    <x v="2"/>
    <x v="17"/>
    <n v="190801"/>
    <n v="190801"/>
    <m/>
    <n v="29"/>
    <n v="190801"/>
    <n v="957000"/>
  </r>
  <r>
    <x v="228"/>
    <x v="5"/>
    <m/>
    <x v="0"/>
    <x v="2"/>
    <x v="19"/>
    <n v="190801"/>
    <n v="190801"/>
    <m/>
    <n v="42"/>
    <n v="190801"/>
    <n v="126000"/>
  </r>
  <r>
    <x v="228"/>
    <x v="5"/>
    <m/>
    <x v="5"/>
    <x v="2"/>
    <x v="28"/>
    <n v="190801"/>
    <n v="190801"/>
    <m/>
    <n v="17"/>
    <n v="190801"/>
    <n v="476000"/>
  </r>
  <r>
    <x v="228"/>
    <x v="5"/>
    <m/>
    <x v="21"/>
    <x v="2"/>
    <x v="29"/>
    <n v="190801"/>
    <n v="190801"/>
    <m/>
    <n v="1"/>
    <n v="190801"/>
    <n v="38000"/>
  </r>
  <r>
    <x v="228"/>
    <x v="5"/>
    <m/>
    <x v="18"/>
    <x v="2"/>
    <x v="22"/>
    <n v="190801"/>
    <n v="190801"/>
    <m/>
    <n v="6"/>
    <n v="190801"/>
    <n v="78000"/>
  </r>
  <r>
    <x v="228"/>
    <x v="5"/>
    <m/>
    <x v="18"/>
    <x v="2"/>
    <x v="23"/>
    <n v="190801"/>
    <n v="190801"/>
    <m/>
    <n v="3"/>
    <n v="190801"/>
    <n v="72000"/>
  </r>
  <r>
    <x v="229"/>
    <x v="6"/>
    <m/>
    <x v="0"/>
    <x v="7"/>
    <x v="15"/>
    <n v="190801"/>
    <n v="190801"/>
    <m/>
    <n v="2"/>
    <n v="190801"/>
    <n v="40000"/>
  </r>
  <r>
    <x v="229"/>
    <x v="6"/>
    <m/>
    <x v="24"/>
    <x v="2"/>
    <x v="34"/>
    <n v="190801"/>
    <n v="190801"/>
    <m/>
    <n v="4"/>
    <n v="190801"/>
    <n v="396000"/>
  </r>
  <r>
    <x v="229"/>
    <x v="6"/>
    <m/>
    <x v="1"/>
    <x v="2"/>
    <x v="18"/>
    <n v="190801"/>
    <n v="190801"/>
    <m/>
    <n v="3"/>
    <n v="190801"/>
    <n v="60000"/>
  </r>
  <r>
    <x v="229"/>
    <x v="6"/>
    <m/>
    <x v="4"/>
    <x v="2"/>
    <x v="26"/>
    <n v="190801"/>
    <n v="190801"/>
    <m/>
    <n v="3"/>
    <n v="190801"/>
    <n v="12000"/>
  </r>
  <r>
    <x v="229"/>
    <x v="6"/>
    <m/>
    <x v="4"/>
    <x v="2"/>
    <x v="27"/>
    <n v="190801"/>
    <n v="190801"/>
    <m/>
    <n v="8"/>
    <n v="190801"/>
    <n v="160000"/>
  </r>
  <r>
    <x v="229"/>
    <x v="6"/>
    <m/>
    <x v="0"/>
    <x v="2"/>
    <x v="15"/>
    <n v="190801"/>
    <n v="190801"/>
    <m/>
    <n v="5"/>
    <n v="190801"/>
    <n v="100000"/>
  </r>
  <r>
    <x v="229"/>
    <x v="6"/>
    <m/>
    <x v="0"/>
    <x v="2"/>
    <x v="16"/>
    <n v="190801"/>
    <n v="190801"/>
    <m/>
    <n v="69"/>
    <n v="190801"/>
    <n v="2415000"/>
  </r>
  <r>
    <x v="229"/>
    <x v="6"/>
    <m/>
    <x v="0"/>
    <x v="2"/>
    <x v="17"/>
    <n v="190801"/>
    <n v="190801"/>
    <m/>
    <n v="43"/>
    <n v="190801"/>
    <n v="1419000"/>
  </r>
  <r>
    <x v="229"/>
    <x v="6"/>
    <m/>
    <x v="0"/>
    <x v="2"/>
    <x v="19"/>
    <n v="190801"/>
    <n v="190801"/>
    <m/>
    <n v="65"/>
    <n v="190801"/>
    <n v="195000"/>
  </r>
  <r>
    <x v="229"/>
    <x v="6"/>
    <m/>
    <x v="5"/>
    <x v="2"/>
    <x v="28"/>
    <n v="190801"/>
    <n v="190801"/>
    <m/>
    <n v="15"/>
    <n v="190801"/>
    <n v="420000"/>
  </r>
  <r>
    <x v="229"/>
    <x v="6"/>
    <m/>
    <x v="21"/>
    <x v="2"/>
    <x v="29"/>
    <n v="190801"/>
    <n v="190801"/>
    <m/>
    <n v="9"/>
    <n v="190801"/>
    <n v="342000"/>
  </r>
  <r>
    <x v="229"/>
    <x v="6"/>
    <m/>
    <x v="18"/>
    <x v="2"/>
    <x v="22"/>
    <n v="190801"/>
    <n v="190801"/>
    <m/>
    <n v="12"/>
    <n v="190801"/>
    <n v="156000"/>
  </r>
  <r>
    <x v="229"/>
    <x v="6"/>
    <m/>
    <x v="18"/>
    <x v="2"/>
    <x v="24"/>
    <n v="190801"/>
    <n v="190801"/>
    <m/>
    <n v="2"/>
    <n v="190801"/>
    <n v="66000"/>
  </r>
  <r>
    <x v="229"/>
    <x v="6"/>
    <m/>
    <x v="0"/>
    <x v="6"/>
    <x v="15"/>
    <n v="190801"/>
    <n v="190801"/>
    <m/>
    <n v="424"/>
    <n v="190801"/>
    <n v="3844832"/>
  </r>
  <r>
    <x v="229"/>
    <x v="6"/>
    <m/>
    <x v="0"/>
    <x v="6"/>
    <x v="17"/>
    <n v="190801"/>
    <n v="190801"/>
    <m/>
    <n v="11"/>
    <n v="190801"/>
    <n v="173998"/>
  </r>
  <r>
    <x v="229"/>
    <x v="6"/>
    <m/>
    <x v="4"/>
    <x v="6"/>
    <x v="26"/>
    <n v="190801"/>
    <n v="190801"/>
    <m/>
    <n v="729"/>
    <n v="190801"/>
    <n v="782217"/>
  </r>
  <r>
    <x v="229"/>
    <x v="6"/>
    <m/>
    <x v="25"/>
    <x v="6"/>
    <x v="35"/>
    <n v="190801"/>
    <n v="190801"/>
    <m/>
    <n v="94"/>
    <n v="190801"/>
    <n v="1610314"/>
  </r>
  <r>
    <x v="229"/>
    <x v="6"/>
    <m/>
    <x v="21"/>
    <x v="6"/>
    <x v="29"/>
    <n v="190801"/>
    <n v="190801"/>
    <m/>
    <n v="7"/>
    <n v="190801"/>
    <n v="137837"/>
  </r>
  <r>
    <x v="229"/>
    <x v="6"/>
    <m/>
    <x v="23"/>
    <x v="6"/>
    <x v="31"/>
    <n v="190801"/>
    <n v="190801"/>
    <m/>
    <n v="97"/>
    <n v="190801"/>
    <n v="1443069"/>
  </r>
  <r>
    <x v="229"/>
    <x v="6"/>
    <m/>
    <x v="22"/>
    <x v="6"/>
    <x v="30"/>
    <n v="190801"/>
    <n v="190801"/>
    <m/>
    <n v="89"/>
    <n v="190801"/>
    <n v="619796"/>
  </r>
  <r>
    <x v="229"/>
    <x v="6"/>
    <m/>
    <x v="19"/>
    <x v="6"/>
    <x v="25"/>
    <n v="190801"/>
    <n v="190801"/>
    <m/>
    <n v="11"/>
    <n v="190801"/>
    <n v="106876"/>
  </r>
  <r>
    <x v="229"/>
    <x v="6"/>
    <m/>
    <x v="1"/>
    <x v="6"/>
    <x v="18"/>
    <n v="190801"/>
    <n v="190801"/>
    <m/>
    <n v="1"/>
    <n v="190801"/>
    <n v="9205"/>
  </r>
  <r>
    <x v="229"/>
    <x v="6"/>
    <m/>
    <x v="18"/>
    <x v="6"/>
    <x v="22"/>
    <n v="190801"/>
    <n v="190801"/>
    <m/>
    <n v="1"/>
    <n v="190801"/>
    <n v="6791"/>
  </r>
  <r>
    <x v="229"/>
    <x v="6"/>
    <m/>
    <x v="26"/>
    <x v="6"/>
    <x v="36"/>
    <n v="190801"/>
    <n v="190801"/>
    <m/>
    <n v="1371"/>
    <n v="190801"/>
    <n v="12965547"/>
  </r>
  <r>
    <x v="229"/>
    <x v="6"/>
    <m/>
    <x v="6"/>
    <x v="6"/>
    <x v="37"/>
    <n v="190801"/>
    <n v="190801"/>
    <m/>
    <n v="10"/>
    <n v="190801"/>
    <n v="100000"/>
  </r>
  <r>
    <x v="230"/>
    <x v="3"/>
    <m/>
    <x v="0"/>
    <x v="1"/>
    <x v="15"/>
    <n v="190801"/>
    <n v="190801"/>
    <m/>
    <n v="1"/>
    <n v="190801"/>
    <n v="20000"/>
  </r>
  <r>
    <x v="230"/>
    <x v="3"/>
    <m/>
    <x v="0"/>
    <x v="1"/>
    <x v="16"/>
    <n v="190801"/>
    <n v="190801"/>
    <m/>
    <n v="6"/>
    <n v="190801"/>
    <n v="210000"/>
  </r>
  <r>
    <x v="230"/>
    <x v="3"/>
    <m/>
    <x v="0"/>
    <x v="7"/>
    <x v="15"/>
    <n v="190801"/>
    <n v="190801"/>
    <m/>
    <n v="5"/>
    <n v="190801"/>
    <n v="100000"/>
  </r>
  <r>
    <x v="230"/>
    <x v="3"/>
    <m/>
    <x v="21"/>
    <x v="5"/>
    <x v="29"/>
    <n v="190801"/>
    <n v="190801"/>
    <m/>
    <n v="20"/>
    <n v="190801"/>
    <n v="310900"/>
  </r>
  <r>
    <x v="230"/>
    <x v="3"/>
    <m/>
    <x v="4"/>
    <x v="5"/>
    <x v="27"/>
    <n v="190801"/>
    <n v="190801"/>
    <m/>
    <n v="1"/>
    <n v="190801"/>
    <n v="16364"/>
  </r>
  <r>
    <x v="230"/>
    <x v="3"/>
    <m/>
    <x v="6"/>
    <x v="2"/>
    <x v="37"/>
    <n v="190801"/>
    <n v="190801"/>
    <m/>
    <n v="5"/>
    <n v="190801"/>
    <n v="100000"/>
  </r>
  <r>
    <x v="230"/>
    <x v="3"/>
    <m/>
    <x v="24"/>
    <x v="2"/>
    <x v="34"/>
    <n v="190801"/>
    <n v="190801"/>
    <m/>
    <n v="6"/>
    <n v="190801"/>
    <n v="594000"/>
  </r>
  <r>
    <x v="230"/>
    <x v="3"/>
    <m/>
    <x v="1"/>
    <x v="2"/>
    <x v="18"/>
    <n v="190801"/>
    <n v="190801"/>
    <m/>
    <n v="2"/>
    <n v="190801"/>
    <n v="40000"/>
  </r>
  <r>
    <x v="230"/>
    <x v="3"/>
    <m/>
    <x v="4"/>
    <x v="2"/>
    <x v="26"/>
    <n v="190801"/>
    <n v="190801"/>
    <m/>
    <n v="10"/>
    <n v="190801"/>
    <n v="40000"/>
  </r>
  <r>
    <x v="230"/>
    <x v="3"/>
    <m/>
    <x v="4"/>
    <x v="2"/>
    <x v="27"/>
    <n v="190801"/>
    <n v="190801"/>
    <m/>
    <n v="5"/>
    <n v="190801"/>
    <n v="100000"/>
  </r>
  <r>
    <x v="230"/>
    <x v="3"/>
    <m/>
    <x v="0"/>
    <x v="2"/>
    <x v="15"/>
    <n v="190801"/>
    <n v="190801"/>
    <m/>
    <n v="84"/>
    <n v="190801"/>
    <n v="1680000"/>
  </r>
  <r>
    <x v="230"/>
    <x v="3"/>
    <m/>
    <x v="0"/>
    <x v="2"/>
    <x v="16"/>
    <n v="190801"/>
    <n v="190801"/>
    <m/>
    <n v="293"/>
    <n v="190801"/>
    <n v="10255000"/>
  </r>
  <r>
    <x v="230"/>
    <x v="3"/>
    <m/>
    <x v="0"/>
    <x v="2"/>
    <x v="17"/>
    <n v="190801"/>
    <n v="190801"/>
    <m/>
    <n v="66"/>
    <n v="190801"/>
    <n v="2178000"/>
  </r>
  <r>
    <x v="230"/>
    <x v="3"/>
    <m/>
    <x v="0"/>
    <x v="2"/>
    <x v="19"/>
    <n v="190801"/>
    <n v="190801"/>
    <m/>
    <n v="85"/>
    <n v="190801"/>
    <n v="255000"/>
  </r>
  <r>
    <x v="230"/>
    <x v="3"/>
    <m/>
    <x v="5"/>
    <x v="2"/>
    <x v="28"/>
    <n v="190801"/>
    <n v="190801"/>
    <m/>
    <n v="20"/>
    <n v="190801"/>
    <n v="560000"/>
  </r>
  <r>
    <x v="230"/>
    <x v="3"/>
    <m/>
    <x v="21"/>
    <x v="2"/>
    <x v="29"/>
    <n v="190801"/>
    <n v="190801"/>
    <m/>
    <n v="4"/>
    <n v="190801"/>
    <n v="152000"/>
  </r>
  <r>
    <x v="230"/>
    <x v="3"/>
    <m/>
    <x v="18"/>
    <x v="2"/>
    <x v="22"/>
    <n v="190801"/>
    <n v="190801"/>
    <m/>
    <n v="13"/>
    <n v="190801"/>
    <n v="169000"/>
  </r>
  <r>
    <x v="230"/>
    <x v="3"/>
    <m/>
    <x v="18"/>
    <x v="2"/>
    <x v="23"/>
    <n v="190801"/>
    <n v="190801"/>
    <m/>
    <n v="3"/>
    <n v="190801"/>
    <n v="72000"/>
  </r>
  <r>
    <x v="230"/>
    <x v="3"/>
    <m/>
    <x v="0"/>
    <x v="4"/>
    <x v="15"/>
    <n v="190801"/>
    <n v="190801"/>
    <m/>
    <n v="54"/>
    <n v="190801"/>
    <n v="1701000"/>
  </r>
  <r>
    <x v="230"/>
    <x v="3"/>
    <m/>
    <x v="0"/>
    <x v="4"/>
    <x v="16"/>
    <n v="190801"/>
    <n v="190801"/>
    <m/>
    <n v="18"/>
    <n v="190801"/>
    <n v="792000"/>
  </r>
  <r>
    <x v="230"/>
    <x v="3"/>
    <m/>
    <x v="5"/>
    <x v="4"/>
    <x v="28"/>
    <n v="190801"/>
    <n v="190801"/>
    <m/>
    <n v="8"/>
    <n v="190801"/>
    <n v="304000"/>
  </r>
  <r>
    <x v="230"/>
    <x v="3"/>
    <m/>
    <x v="1"/>
    <x v="4"/>
    <x v="18"/>
    <n v="190801"/>
    <n v="190801"/>
    <m/>
    <n v="1"/>
    <n v="190801"/>
    <n v="31500"/>
  </r>
  <r>
    <x v="230"/>
    <x v="3"/>
    <m/>
    <x v="18"/>
    <x v="4"/>
    <x v="22"/>
    <n v="190801"/>
    <n v="190801"/>
    <m/>
    <n v="1"/>
    <n v="190801"/>
    <n v="25000"/>
  </r>
  <r>
    <x v="230"/>
    <x v="3"/>
    <m/>
    <x v="4"/>
    <x v="4"/>
    <x v="27"/>
    <n v="190801"/>
    <n v="190801"/>
    <m/>
    <n v="1"/>
    <n v="190801"/>
    <n v="36000"/>
  </r>
  <r>
    <x v="231"/>
    <x v="4"/>
    <m/>
    <x v="0"/>
    <x v="1"/>
    <x v="16"/>
    <n v="190801"/>
    <n v="190801"/>
    <m/>
    <n v="4"/>
    <n v="190801"/>
    <n v="140000"/>
  </r>
  <r>
    <x v="231"/>
    <x v="4"/>
    <m/>
    <x v="0"/>
    <x v="7"/>
    <x v="15"/>
    <n v="190801"/>
    <n v="190801"/>
    <m/>
    <n v="9"/>
    <n v="190801"/>
    <n v="180000"/>
  </r>
  <r>
    <x v="231"/>
    <x v="4"/>
    <m/>
    <x v="6"/>
    <x v="2"/>
    <x v="37"/>
    <n v="190801"/>
    <n v="190801"/>
    <m/>
    <n v="3"/>
    <n v="190801"/>
    <n v="60000"/>
  </r>
  <r>
    <x v="231"/>
    <x v="4"/>
    <m/>
    <x v="24"/>
    <x v="2"/>
    <x v="34"/>
    <n v="190801"/>
    <n v="190801"/>
    <m/>
    <n v="10"/>
    <n v="190801"/>
    <n v="990000"/>
  </r>
  <r>
    <x v="231"/>
    <x v="4"/>
    <m/>
    <x v="1"/>
    <x v="2"/>
    <x v="18"/>
    <n v="190801"/>
    <n v="190801"/>
    <m/>
    <n v="4"/>
    <n v="190801"/>
    <n v="80000"/>
  </r>
  <r>
    <x v="231"/>
    <x v="4"/>
    <m/>
    <x v="4"/>
    <x v="2"/>
    <x v="26"/>
    <n v="190801"/>
    <n v="190801"/>
    <m/>
    <n v="2"/>
    <n v="190801"/>
    <n v="8000"/>
  </r>
  <r>
    <x v="231"/>
    <x v="4"/>
    <m/>
    <x v="4"/>
    <x v="2"/>
    <x v="27"/>
    <n v="190801"/>
    <n v="190801"/>
    <m/>
    <n v="1"/>
    <n v="190801"/>
    <n v="20000"/>
  </r>
  <r>
    <x v="231"/>
    <x v="4"/>
    <m/>
    <x v="0"/>
    <x v="2"/>
    <x v="15"/>
    <n v="190801"/>
    <n v="190801"/>
    <m/>
    <n v="68"/>
    <n v="190801"/>
    <n v="1360000"/>
  </r>
  <r>
    <x v="231"/>
    <x v="4"/>
    <m/>
    <x v="0"/>
    <x v="2"/>
    <x v="16"/>
    <n v="190801"/>
    <n v="190801"/>
    <m/>
    <n v="49"/>
    <n v="190801"/>
    <n v="1715000"/>
  </r>
  <r>
    <x v="231"/>
    <x v="4"/>
    <m/>
    <x v="0"/>
    <x v="2"/>
    <x v="17"/>
    <n v="190801"/>
    <n v="190801"/>
    <m/>
    <n v="54"/>
    <n v="190801"/>
    <n v="1782000"/>
  </r>
  <r>
    <x v="231"/>
    <x v="4"/>
    <m/>
    <x v="0"/>
    <x v="2"/>
    <x v="19"/>
    <n v="190801"/>
    <n v="190801"/>
    <m/>
    <n v="71"/>
    <n v="190801"/>
    <n v="213000"/>
  </r>
  <r>
    <x v="231"/>
    <x v="4"/>
    <m/>
    <x v="5"/>
    <x v="2"/>
    <x v="28"/>
    <n v="190801"/>
    <n v="190801"/>
    <m/>
    <n v="13"/>
    <n v="190801"/>
    <n v="364000"/>
  </r>
  <r>
    <x v="231"/>
    <x v="4"/>
    <m/>
    <x v="21"/>
    <x v="2"/>
    <x v="29"/>
    <n v="190801"/>
    <n v="190801"/>
    <m/>
    <n v="4"/>
    <n v="190801"/>
    <n v="152000"/>
  </r>
  <r>
    <x v="231"/>
    <x v="4"/>
    <m/>
    <x v="18"/>
    <x v="2"/>
    <x v="22"/>
    <n v="190801"/>
    <n v="190801"/>
    <m/>
    <n v="6"/>
    <n v="190801"/>
    <n v="78000"/>
  </r>
  <r>
    <x v="231"/>
    <x v="4"/>
    <m/>
    <x v="18"/>
    <x v="2"/>
    <x v="23"/>
    <n v="190801"/>
    <n v="190801"/>
    <m/>
    <n v="1"/>
    <n v="190801"/>
    <n v="24000"/>
  </r>
  <r>
    <x v="231"/>
    <x v="4"/>
    <m/>
    <x v="18"/>
    <x v="2"/>
    <x v="24"/>
    <n v="190801"/>
    <n v="190801"/>
    <m/>
    <n v="1"/>
    <n v="190801"/>
    <n v="33000"/>
  </r>
  <r>
    <x v="231"/>
    <x v="4"/>
    <m/>
    <x v="0"/>
    <x v="4"/>
    <x v="15"/>
    <n v="190801"/>
    <n v="190801"/>
    <m/>
    <n v="18"/>
    <n v="190801"/>
    <n v="567000"/>
  </r>
  <r>
    <x v="231"/>
    <x v="4"/>
    <m/>
    <x v="0"/>
    <x v="4"/>
    <x v="16"/>
    <n v="190801"/>
    <n v="190801"/>
    <m/>
    <n v="8"/>
    <n v="190801"/>
    <n v="352000"/>
  </r>
  <r>
    <x v="232"/>
    <x v="1"/>
    <m/>
    <x v="0"/>
    <x v="1"/>
    <x v="16"/>
    <n v="190801"/>
    <n v="190801"/>
    <m/>
    <n v="1"/>
    <n v="190801"/>
    <n v="35000"/>
  </r>
  <r>
    <x v="232"/>
    <x v="1"/>
    <m/>
    <x v="0"/>
    <x v="7"/>
    <x v="15"/>
    <n v="190801"/>
    <n v="190801"/>
    <m/>
    <n v="4"/>
    <n v="190801"/>
    <n v="80000"/>
  </r>
  <r>
    <x v="232"/>
    <x v="1"/>
    <m/>
    <x v="6"/>
    <x v="2"/>
    <x v="37"/>
    <n v="190801"/>
    <n v="190801"/>
    <m/>
    <n v="4"/>
    <n v="190801"/>
    <n v="80000"/>
  </r>
  <r>
    <x v="232"/>
    <x v="1"/>
    <m/>
    <x v="24"/>
    <x v="2"/>
    <x v="34"/>
    <n v="190801"/>
    <n v="190801"/>
    <m/>
    <n v="7"/>
    <n v="190801"/>
    <n v="693000"/>
  </r>
  <r>
    <x v="232"/>
    <x v="1"/>
    <m/>
    <x v="1"/>
    <x v="2"/>
    <x v="18"/>
    <n v="190801"/>
    <n v="190801"/>
    <m/>
    <n v="3"/>
    <n v="190801"/>
    <n v="60000"/>
  </r>
  <r>
    <x v="232"/>
    <x v="1"/>
    <m/>
    <x v="4"/>
    <x v="2"/>
    <x v="26"/>
    <n v="190801"/>
    <n v="190801"/>
    <m/>
    <n v="6"/>
    <n v="190801"/>
    <n v="24000"/>
  </r>
  <r>
    <x v="232"/>
    <x v="1"/>
    <m/>
    <x v="4"/>
    <x v="2"/>
    <x v="27"/>
    <n v="190801"/>
    <n v="190801"/>
    <m/>
    <n v="4"/>
    <n v="190801"/>
    <n v="80000"/>
  </r>
  <r>
    <x v="232"/>
    <x v="1"/>
    <m/>
    <x v="0"/>
    <x v="2"/>
    <x v="15"/>
    <n v="190801"/>
    <n v="190801"/>
    <m/>
    <n v="57"/>
    <n v="190801"/>
    <n v="1140000"/>
  </r>
  <r>
    <x v="232"/>
    <x v="1"/>
    <m/>
    <x v="0"/>
    <x v="2"/>
    <x v="16"/>
    <n v="190801"/>
    <n v="190801"/>
    <m/>
    <n v="165"/>
    <n v="190801"/>
    <n v="5775000"/>
  </r>
  <r>
    <x v="232"/>
    <x v="1"/>
    <m/>
    <x v="0"/>
    <x v="2"/>
    <x v="17"/>
    <n v="190801"/>
    <n v="190801"/>
    <m/>
    <n v="56"/>
    <n v="190801"/>
    <n v="1848000"/>
  </r>
  <r>
    <x v="232"/>
    <x v="1"/>
    <m/>
    <x v="0"/>
    <x v="2"/>
    <x v="19"/>
    <n v="190801"/>
    <n v="190801"/>
    <m/>
    <n v="66"/>
    <n v="190801"/>
    <n v="198000"/>
  </r>
  <r>
    <x v="232"/>
    <x v="1"/>
    <m/>
    <x v="5"/>
    <x v="2"/>
    <x v="28"/>
    <n v="190801"/>
    <n v="190801"/>
    <m/>
    <n v="15"/>
    <n v="190801"/>
    <n v="420000"/>
  </r>
  <r>
    <x v="232"/>
    <x v="1"/>
    <m/>
    <x v="21"/>
    <x v="2"/>
    <x v="29"/>
    <n v="190801"/>
    <n v="190801"/>
    <m/>
    <n v="5"/>
    <n v="190801"/>
    <n v="190000"/>
  </r>
  <r>
    <x v="232"/>
    <x v="1"/>
    <m/>
    <x v="18"/>
    <x v="2"/>
    <x v="22"/>
    <n v="190801"/>
    <n v="190801"/>
    <m/>
    <n v="7"/>
    <n v="190801"/>
    <n v="91000"/>
  </r>
  <r>
    <x v="232"/>
    <x v="1"/>
    <m/>
    <x v="18"/>
    <x v="2"/>
    <x v="23"/>
    <n v="190801"/>
    <n v="190801"/>
    <m/>
    <n v="1"/>
    <n v="190801"/>
    <n v="24000"/>
  </r>
  <r>
    <x v="232"/>
    <x v="1"/>
    <m/>
    <x v="0"/>
    <x v="8"/>
    <x v="15"/>
    <n v="190801"/>
    <n v="190801"/>
    <m/>
    <n v="200"/>
    <n v="190801"/>
    <n v="1260000"/>
  </r>
  <r>
    <x v="232"/>
    <x v="1"/>
    <m/>
    <x v="0"/>
    <x v="4"/>
    <x v="15"/>
    <n v="190801"/>
    <n v="190801"/>
    <m/>
    <n v="13"/>
    <n v="190801"/>
    <n v="409500"/>
  </r>
  <r>
    <x v="232"/>
    <x v="1"/>
    <m/>
    <x v="0"/>
    <x v="4"/>
    <x v="16"/>
    <n v="190801"/>
    <n v="190801"/>
    <m/>
    <n v="7"/>
    <n v="190801"/>
    <n v="308000"/>
  </r>
  <r>
    <x v="232"/>
    <x v="1"/>
    <m/>
    <x v="5"/>
    <x v="4"/>
    <x v="28"/>
    <n v="190801"/>
    <n v="190801"/>
    <m/>
    <n v="3"/>
    <n v="190801"/>
    <n v="114000"/>
  </r>
  <r>
    <x v="232"/>
    <x v="1"/>
    <m/>
    <x v="4"/>
    <x v="4"/>
    <x v="27"/>
    <n v="190801"/>
    <n v="190801"/>
    <m/>
    <n v="1"/>
    <n v="190801"/>
    <n v="36000"/>
  </r>
  <r>
    <x v="232"/>
    <x v="1"/>
    <m/>
    <x v="1"/>
    <x v="4"/>
    <x v="18"/>
    <n v="190801"/>
    <n v="190801"/>
    <m/>
    <n v="2"/>
    <n v="190801"/>
    <n v="63000"/>
  </r>
  <r>
    <x v="232"/>
    <x v="1"/>
    <m/>
    <x v="18"/>
    <x v="4"/>
    <x v="22"/>
    <n v="190801"/>
    <n v="190801"/>
    <m/>
    <n v="1"/>
    <n v="190801"/>
    <n v="25000"/>
  </r>
  <r>
    <x v="233"/>
    <x v="0"/>
    <m/>
    <x v="0"/>
    <x v="1"/>
    <x v="16"/>
    <n v="190801"/>
    <n v="190801"/>
    <m/>
    <n v="2"/>
    <n v="190801"/>
    <n v="70000"/>
  </r>
  <r>
    <x v="233"/>
    <x v="0"/>
    <m/>
    <x v="0"/>
    <x v="7"/>
    <x v="15"/>
    <n v="190801"/>
    <n v="190801"/>
    <m/>
    <n v="2"/>
    <n v="190801"/>
    <n v="40000"/>
  </r>
  <r>
    <x v="233"/>
    <x v="0"/>
    <m/>
    <x v="6"/>
    <x v="2"/>
    <x v="37"/>
    <n v="190801"/>
    <n v="190801"/>
    <m/>
    <n v="1"/>
    <n v="190801"/>
    <n v="20000"/>
  </r>
  <r>
    <x v="233"/>
    <x v="0"/>
    <m/>
    <x v="24"/>
    <x v="2"/>
    <x v="34"/>
    <n v="190801"/>
    <n v="190801"/>
    <m/>
    <n v="10"/>
    <n v="190801"/>
    <n v="990000"/>
  </r>
  <r>
    <x v="233"/>
    <x v="0"/>
    <m/>
    <x v="1"/>
    <x v="2"/>
    <x v="18"/>
    <n v="190801"/>
    <n v="190801"/>
    <m/>
    <n v="3"/>
    <n v="190801"/>
    <n v="60000"/>
  </r>
  <r>
    <x v="233"/>
    <x v="0"/>
    <m/>
    <x v="4"/>
    <x v="2"/>
    <x v="26"/>
    <n v="190801"/>
    <n v="190801"/>
    <m/>
    <n v="1"/>
    <n v="190801"/>
    <n v="4000"/>
  </r>
  <r>
    <x v="233"/>
    <x v="0"/>
    <m/>
    <x v="4"/>
    <x v="2"/>
    <x v="27"/>
    <n v="190801"/>
    <n v="190801"/>
    <m/>
    <n v="2"/>
    <n v="190801"/>
    <n v="40000"/>
  </r>
  <r>
    <x v="233"/>
    <x v="0"/>
    <m/>
    <x v="0"/>
    <x v="2"/>
    <x v="15"/>
    <n v="190801"/>
    <n v="190801"/>
    <m/>
    <n v="50"/>
    <n v="190801"/>
    <n v="1000000"/>
  </r>
  <r>
    <x v="233"/>
    <x v="0"/>
    <m/>
    <x v="0"/>
    <x v="2"/>
    <x v="16"/>
    <n v="190801"/>
    <n v="190801"/>
    <m/>
    <n v="32"/>
    <n v="190801"/>
    <n v="1120000"/>
  </r>
  <r>
    <x v="233"/>
    <x v="0"/>
    <m/>
    <x v="0"/>
    <x v="2"/>
    <x v="17"/>
    <n v="190801"/>
    <n v="190801"/>
    <m/>
    <n v="47"/>
    <n v="190801"/>
    <n v="1551000"/>
  </r>
  <r>
    <x v="233"/>
    <x v="0"/>
    <m/>
    <x v="0"/>
    <x v="2"/>
    <x v="19"/>
    <n v="190801"/>
    <n v="190801"/>
    <m/>
    <n v="49"/>
    <n v="190801"/>
    <n v="147000"/>
  </r>
  <r>
    <x v="233"/>
    <x v="0"/>
    <m/>
    <x v="5"/>
    <x v="2"/>
    <x v="28"/>
    <n v="190801"/>
    <n v="190801"/>
    <m/>
    <n v="17"/>
    <n v="190801"/>
    <n v="476000"/>
  </r>
  <r>
    <x v="233"/>
    <x v="0"/>
    <m/>
    <x v="21"/>
    <x v="2"/>
    <x v="29"/>
    <n v="190801"/>
    <n v="190801"/>
    <m/>
    <n v="8"/>
    <n v="190801"/>
    <n v="304000"/>
  </r>
  <r>
    <x v="233"/>
    <x v="0"/>
    <m/>
    <x v="0"/>
    <x v="4"/>
    <x v="15"/>
    <n v="190801"/>
    <n v="190801"/>
    <m/>
    <n v="18"/>
    <n v="190801"/>
    <n v="567000"/>
  </r>
  <r>
    <x v="233"/>
    <x v="0"/>
    <m/>
    <x v="0"/>
    <x v="4"/>
    <x v="16"/>
    <n v="190801"/>
    <n v="190801"/>
    <m/>
    <n v="12"/>
    <n v="190801"/>
    <n v="528000"/>
  </r>
  <r>
    <x v="233"/>
    <x v="0"/>
    <m/>
    <x v="5"/>
    <x v="4"/>
    <x v="28"/>
    <n v="190801"/>
    <n v="190801"/>
    <m/>
    <n v="7"/>
    <n v="190801"/>
    <n v="266000"/>
  </r>
  <r>
    <x v="233"/>
    <x v="0"/>
    <m/>
    <x v="1"/>
    <x v="4"/>
    <x v="18"/>
    <n v="190801"/>
    <n v="190801"/>
    <m/>
    <n v="1"/>
    <n v="190801"/>
    <n v="31500"/>
  </r>
  <r>
    <x v="233"/>
    <x v="0"/>
    <m/>
    <x v="18"/>
    <x v="4"/>
    <x v="22"/>
    <n v="190801"/>
    <n v="190801"/>
    <m/>
    <n v="1"/>
    <n v="190801"/>
    <n v="25000"/>
  </r>
  <r>
    <x v="234"/>
    <x v="2"/>
    <m/>
    <x v="0"/>
    <x v="1"/>
    <x v="16"/>
    <n v="190801"/>
    <n v="190801"/>
    <m/>
    <n v="5"/>
    <n v="190801"/>
    <n v="175000"/>
  </r>
  <r>
    <x v="234"/>
    <x v="2"/>
    <m/>
    <x v="0"/>
    <x v="7"/>
    <x v="15"/>
    <n v="190801"/>
    <n v="190801"/>
    <m/>
    <n v="6"/>
    <n v="190801"/>
    <n v="120000"/>
  </r>
  <r>
    <x v="234"/>
    <x v="2"/>
    <m/>
    <x v="24"/>
    <x v="2"/>
    <x v="34"/>
    <n v="190801"/>
    <n v="190801"/>
    <m/>
    <n v="4"/>
    <n v="190801"/>
    <n v="396000"/>
  </r>
  <r>
    <x v="234"/>
    <x v="2"/>
    <m/>
    <x v="1"/>
    <x v="2"/>
    <x v="18"/>
    <n v="190801"/>
    <n v="190801"/>
    <m/>
    <n v="1"/>
    <n v="190801"/>
    <n v="20000"/>
  </r>
  <r>
    <x v="234"/>
    <x v="2"/>
    <m/>
    <x v="1"/>
    <x v="2"/>
    <x v="21"/>
    <n v="190801"/>
    <n v="190801"/>
    <m/>
    <n v="1"/>
    <n v="190801"/>
    <n v="35000"/>
  </r>
  <r>
    <x v="234"/>
    <x v="2"/>
    <m/>
    <x v="0"/>
    <x v="2"/>
    <x v="15"/>
    <n v="190801"/>
    <n v="190801"/>
    <m/>
    <n v="24"/>
    <n v="190801"/>
    <n v="480000"/>
  </r>
  <r>
    <x v="234"/>
    <x v="2"/>
    <m/>
    <x v="0"/>
    <x v="2"/>
    <x v="16"/>
    <n v="190801"/>
    <n v="190801"/>
    <m/>
    <n v="33"/>
    <n v="190801"/>
    <n v="1155000"/>
  </r>
  <r>
    <x v="234"/>
    <x v="2"/>
    <m/>
    <x v="0"/>
    <x v="2"/>
    <x v="17"/>
    <n v="190801"/>
    <n v="190801"/>
    <m/>
    <n v="44"/>
    <n v="190801"/>
    <n v="1452000"/>
  </r>
  <r>
    <x v="234"/>
    <x v="2"/>
    <m/>
    <x v="0"/>
    <x v="2"/>
    <x v="19"/>
    <n v="190801"/>
    <n v="190801"/>
    <m/>
    <n v="40"/>
    <n v="190801"/>
    <n v="120000"/>
  </r>
  <r>
    <x v="234"/>
    <x v="2"/>
    <m/>
    <x v="5"/>
    <x v="2"/>
    <x v="28"/>
    <n v="190801"/>
    <n v="190801"/>
    <m/>
    <n v="3"/>
    <n v="190801"/>
    <n v="84000"/>
  </r>
  <r>
    <x v="234"/>
    <x v="2"/>
    <m/>
    <x v="21"/>
    <x v="2"/>
    <x v="29"/>
    <n v="190801"/>
    <n v="190801"/>
    <m/>
    <n v="3"/>
    <n v="190801"/>
    <n v="114000"/>
  </r>
  <r>
    <x v="234"/>
    <x v="2"/>
    <m/>
    <x v="18"/>
    <x v="2"/>
    <x v="22"/>
    <n v="190801"/>
    <n v="190801"/>
    <m/>
    <n v="4"/>
    <n v="190801"/>
    <n v="52000"/>
  </r>
  <r>
    <x v="234"/>
    <x v="2"/>
    <m/>
    <x v="18"/>
    <x v="2"/>
    <x v="23"/>
    <n v="190801"/>
    <n v="190801"/>
    <m/>
    <n v="1"/>
    <n v="190801"/>
    <n v="24000"/>
  </r>
  <r>
    <x v="234"/>
    <x v="2"/>
    <m/>
    <x v="0"/>
    <x v="4"/>
    <x v="15"/>
    <n v="190801"/>
    <n v="190801"/>
    <m/>
    <n v="25"/>
    <n v="190801"/>
    <n v="787500"/>
  </r>
  <r>
    <x v="234"/>
    <x v="2"/>
    <m/>
    <x v="0"/>
    <x v="4"/>
    <x v="16"/>
    <n v="190801"/>
    <n v="190801"/>
    <m/>
    <n v="8"/>
    <n v="190801"/>
    <n v="352000"/>
  </r>
  <r>
    <x v="234"/>
    <x v="2"/>
    <m/>
    <x v="5"/>
    <x v="4"/>
    <x v="28"/>
    <n v="190801"/>
    <n v="190801"/>
    <m/>
    <n v="5"/>
    <n v="190801"/>
    <n v="190000"/>
  </r>
  <r>
    <x v="234"/>
    <x v="2"/>
    <m/>
    <x v="1"/>
    <x v="4"/>
    <x v="18"/>
    <n v="190801"/>
    <n v="190801"/>
    <m/>
    <n v="1"/>
    <n v="190801"/>
    <n v="31500"/>
  </r>
  <r>
    <x v="234"/>
    <x v="2"/>
    <m/>
    <x v="18"/>
    <x v="4"/>
    <x v="22"/>
    <n v="190801"/>
    <n v="190801"/>
    <m/>
    <n v="1"/>
    <n v="190801"/>
    <n v="25000"/>
  </r>
  <r>
    <x v="234"/>
    <x v="2"/>
    <m/>
    <x v="4"/>
    <x v="4"/>
    <x v="27"/>
    <n v="190801"/>
    <n v="190801"/>
    <m/>
    <n v="1"/>
    <n v="190801"/>
    <n v="36000"/>
  </r>
  <r>
    <x v="233"/>
    <x v="0"/>
    <m/>
    <x v="18"/>
    <x v="2"/>
    <x v="22"/>
    <n v="190801"/>
    <n v="190801"/>
    <m/>
    <n v="12"/>
    <n v="190801"/>
    <n v="156000"/>
  </r>
  <r>
    <x v="233"/>
    <x v="0"/>
    <m/>
    <x v="18"/>
    <x v="2"/>
    <x v="24"/>
    <n v="190801"/>
    <n v="190801"/>
    <m/>
    <n v="2"/>
    <n v="190801"/>
    <n v="66000"/>
  </r>
  <r>
    <x v="235"/>
    <x v="5"/>
    <m/>
    <x v="0"/>
    <x v="7"/>
    <x v="15"/>
    <n v="190801"/>
    <n v="190801"/>
    <m/>
    <n v="3"/>
    <n v="190801"/>
    <n v="60000"/>
  </r>
  <r>
    <x v="235"/>
    <x v="5"/>
    <m/>
    <x v="24"/>
    <x v="2"/>
    <x v="34"/>
    <n v="190801"/>
    <n v="190801"/>
    <m/>
    <n v="3"/>
    <n v="190801"/>
    <n v="297000"/>
  </r>
  <r>
    <x v="235"/>
    <x v="5"/>
    <m/>
    <x v="1"/>
    <x v="2"/>
    <x v="18"/>
    <n v="190801"/>
    <n v="190801"/>
    <m/>
    <n v="2"/>
    <n v="190801"/>
    <n v="40000"/>
  </r>
  <r>
    <x v="235"/>
    <x v="5"/>
    <m/>
    <x v="4"/>
    <x v="2"/>
    <x v="26"/>
    <n v="190801"/>
    <n v="190801"/>
    <m/>
    <n v="2"/>
    <n v="190801"/>
    <n v="8000"/>
  </r>
  <r>
    <x v="235"/>
    <x v="5"/>
    <m/>
    <x v="4"/>
    <x v="2"/>
    <x v="27"/>
    <n v="190801"/>
    <n v="190801"/>
    <m/>
    <n v="2"/>
    <n v="190801"/>
    <n v="40000"/>
  </r>
  <r>
    <x v="235"/>
    <x v="5"/>
    <m/>
    <x v="0"/>
    <x v="2"/>
    <x v="15"/>
    <n v="190801"/>
    <n v="190801"/>
    <m/>
    <n v="22"/>
    <n v="190801"/>
    <n v="440000"/>
  </r>
  <r>
    <x v="235"/>
    <x v="5"/>
    <m/>
    <x v="0"/>
    <x v="2"/>
    <x v="16"/>
    <n v="190801"/>
    <n v="190801"/>
    <m/>
    <n v="33"/>
    <n v="190801"/>
    <n v="1155000"/>
  </r>
  <r>
    <x v="235"/>
    <x v="5"/>
    <m/>
    <x v="0"/>
    <x v="2"/>
    <x v="17"/>
    <n v="190801"/>
    <n v="190801"/>
    <m/>
    <n v="39"/>
    <n v="190801"/>
    <n v="1287000"/>
  </r>
  <r>
    <x v="235"/>
    <x v="5"/>
    <m/>
    <x v="0"/>
    <x v="2"/>
    <x v="19"/>
    <n v="190801"/>
    <n v="190801"/>
    <m/>
    <n v="31"/>
    <n v="190801"/>
    <n v="93000"/>
  </r>
  <r>
    <x v="235"/>
    <x v="5"/>
    <m/>
    <x v="5"/>
    <x v="2"/>
    <x v="28"/>
    <n v="190801"/>
    <n v="190801"/>
    <m/>
    <n v="8"/>
    <n v="190801"/>
    <n v="224000"/>
  </r>
  <r>
    <x v="235"/>
    <x v="5"/>
    <m/>
    <x v="21"/>
    <x v="2"/>
    <x v="29"/>
    <n v="190801"/>
    <n v="190801"/>
    <m/>
    <n v="2"/>
    <n v="190801"/>
    <n v="76000"/>
  </r>
  <r>
    <x v="235"/>
    <x v="5"/>
    <m/>
    <x v="18"/>
    <x v="2"/>
    <x v="22"/>
    <n v="190801"/>
    <n v="190801"/>
    <m/>
    <n v="4"/>
    <n v="190801"/>
    <n v="52000"/>
  </r>
  <r>
    <x v="235"/>
    <x v="5"/>
    <m/>
    <x v="18"/>
    <x v="2"/>
    <x v="23"/>
    <n v="190801"/>
    <n v="190801"/>
    <m/>
    <n v="2"/>
    <n v="190801"/>
    <n v="48000"/>
  </r>
  <r>
    <x v="236"/>
    <x v="6"/>
    <m/>
    <x v="0"/>
    <x v="7"/>
    <x v="15"/>
    <n v="190801"/>
    <n v="190801"/>
    <m/>
    <n v="1"/>
    <n v="190801"/>
    <n v="20000"/>
  </r>
  <r>
    <x v="236"/>
    <x v="6"/>
    <m/>
    <x v="24"/>
    <x v="2"/>
    <x v="34"/>
    <n v="190801"/>
    <n v="190801"/>
    <m/>
    <n v="7"/>
    <n v="190801"/>
    <n v="693000"/>
  </r>
  <r>
    <x v="236"/>
    <x v="6"/>
    <m/>
    <x v="1"/>
    <x v="2"/>
    <x v="18"/>
    <n v="190801"/>
    <n v="190801"/>
    <m/>
    <n v="5"/>
    <n v="190801"/>
    <n v="100000"/>
  </r>
  <r>
    <x v="236"/>
    <x v="6"/>
    <m/>
    <x v="4"/>
    <x v="2"/>
    <x v="26"/>
    <n v="190801"/>
    <n v="190801"/>
    <m/>
    <n v="2"/>
    <n v="190801"/>
    <n v="8000"/>
  </r>
  <r>
    <x v="236"/>
    <x v="6"/>
    <m/>
    <x v="4"/>
    <x v="2"/>
    <x v="27"/>
    <n v="190801"/>
    <n v="190801"/>
    <m/>
    <n v="2"/>
    <n v="190801"/>
    <n v="40000"/>
  </r>
  <r>
    <x v="236"/>
    <x v="6"/>
    <m/>
    <x v="0"/>
    <x v="2"/>
    <x v="15"/>
    <n v="190801"/>
    <n v="190801"/>
    <m/>
    <n v="48"/>
    <n v="190801"/>
    <n v="960000"/>
  </r>
  <r>
    <x v="236"/>
    <x v="6"/>
    <m/>
    <x v="0"/>
    <x v="2"/>
    <x v="16"/>
    <n v="190801"/>
    <n v="190801"/>
    <m/>
    <n v="41"/>
    <n v="190801"/>
    <n v="1435000"/>
  </r>
  <r>
    <x v="236"/>
    <x v="6"/>
    <m/>
    <x v="0"/>
    <x v="2"/>
    <x v="17"/>
    <n v="190801"/>
    <n v="190801"/>
    <m/>
    <n v="37"/>
    <n v="190801"/>
    <n v="1221000"/>
  </r>
  <r>
    <x v="236"/>
    <x v="6"/>
    <m/>
    <x v="0"/>
    <x v="2"/>
    <x v="19"/>
    <n v="190801"/>
    <n v="190801"/>
    <m/>
    <n v="50"/>
    <n v="190801"/>
    <n v="150000"/>
  </r>
  <r>
    <x v="236"/>
    <x v="6"/>
    <m/>
    <x v="5"/>
    <x v="2"/>
    <x v="28"/>
    <n v="190801"/>
    <n v="190801"/>
    <m/>
    <n v="13"/>
    <n v="190801"/>
    <n v="364000"/>
  </r>
  <r>
    <x v="236"/>
    <x v="6"/>
    <m/>
    <x v="21"/>
    <x v="2"/>
    <x v="29"/>
    <n v="190801"/>
    <n v="190801"/>
    <m/>
    <n v="7"/>
    <n v="190801"/>
    <n v="266000"/>
  </r>
  <r>
    <x v="236"/>
    <x v="6"/>
    <m/>
    <x v="18"/>
    <x v="2"/>
    <x v="22"/>
    <n v="190801"/>
    <n v="190801"/>
    <m/>
    <n v="9"/>
    <n v="190801"/>
    <n v="117000"/>
  </r>
  <r>
    <x v="236"/>
    <x v="6"/>
    <m/>
    <x v="18"/>
    <x v="2"/>
    <x v="23"/>
    <n v="190801"/>
    <n v="190801"/>
    <m/>
    <n v="4"/>
    <n v="190801"/>
    <n v="96000"/>
  </r>
  <r>
    <x v="236"/>
    <x v="6"/>
    <m/>
    <x v="18"/>
    <x v="2"/>
    <x v="24"/>
    <n v="190801"/>
    <n v="190801"/>
    <m/>
    <n v="1"/>
    <n v="190801"/>
    <n v="33000"/>
  </r>
  <r>
    <x v="236"/>
    <x v="6"/>
    <m/>
    <x v="0"/>
    <x v="6"/>
    <x v="15"/>
    <n v="190801"/>
    <n v="190801"/>
    <m/>
    <n v="362"/>
    <n v="190801"/>
    <n v="3282616"/>
  </r>
  <r>
    <x v="236"/>
    <x v="6"/>
    <m/>
    <x v="0"/>
    <x v="6"/>
    <x v="17"/>
    <n v="190801"/>
    <n v="190801"/>
    <m/>
    <n v="9"/>
    <n v="190801"/>
    <n v="142362"/>
  </r>
  <r>
    <x v="236"/>
    <x v="6"/>
    <m/>
    <x v="4"/>
    <x v="6"/>
    <x v="26"/>
    <n v="190801"/>
    <n v="190801"/>
    <m/>
    <n v="793"/>
    <n v="190801"/>
    <n v="850889"/>
  </r>
  <r>
    <x v="236"/>
    <x v="6"/>
    <m/>
    <x v="25"/>
    <x v="6"/>
    <x v="35"/>
    <n v="190801"/>
    <n v="190801"/>
    <m/>
    <n v="99"/>
    <n v="190801"/>
    <n v="1695969"/>
  </r>
  <r>
    <x v="236"/>
    <x v="6"/>
    <m/>
    <x v="21"/>
    <x v="6"/>
    <x v="29"/>
    <n v="190801"/>
    <n v="190801"/>
    <m/>
    <n v="9"/>
    <n v="190801"/>
    <n v="177219"/>
  </r>
  <r>
    <x v="236"/>
    <x v="6"/>
    <m/>
    <x v="23"/>
    <x v="6"/>
    <x v="31"/>
    <n v="190801"/>
    <n v="190801"/>
    <m/>
    <n v="108"/>
    <n v="190801"/>
    <n v="1606716"/>
  </r>
  <r>
    <x v="236"/>
    <x v="6"/>
    <m/>
    <x v="22"/>
    <x v="6"/>
    <x v="30"/>
    <n v="190801"/>
    <n v="190801"/>
    <m/>
    <n v="93"/>
    <n v="190801"/>
    <n v="647652"/>
  </r>
  <r>
    <x v="236"/>
    <x v="6"/>
    <m/>
    <x v="19"/>
    <x v="6"/>
    <x v="25"/>
    <n v="190801"/>
    <n v="190801"/>
    <m/>
    <n v="3"/>
    <n v="190801"/>
    <n v="29148"/>
  </r>
  <r>
    <x v="236"/>
    <x v="6"/>
    <m/>
    <x v="18"/>
    <x v="6"/>
    <x v="22"/>
    <n v="190801"/>
    <n v="190801"/>
    <m/>
    <n v="1"/>
    <n v="190801"/>
    <n v="6791"/>
  </r>
  <r>
    <x v="236"/>
    <x v="6"/>
    <m/>
    <x v="26"/>
    <x v="6"/>
    <x v="36"/>
    <n v="190801"/>
    <n v="190801"/>
    <m/>
    <n v="1273"/>
    <n v="190801"/>
    <n v="12038761"/>
  </r>
  <r>
    <x v="236"/>
    <x v="6"/>
    <m/>
    <x v="6"/>
    <x v="6"/>
    <x v="37"/>
    <n v="190801"/>
    <n v="190801"/>
    <m/>
    <n v="19"/>
    <n v="190801"/>
    <n v="190000"/>
  </r>
  <r>
    <x v="237"/>
    <x v="3"/>
    <m/>
    <x v="0"/>
    <x v="1"/>
    <x v="15"/>
    <n v="190801"/>
    <n v="190801"/>
    <m/>
    <n v="2"/>
    <n v="190801"/>
    <n v="40000"/>
  </r>
  <r>
    <x v="237"/>
    <x v="3"/>
    <m/>
    <x v="0"/>
    <x v="1"/>
    <x v="16"/>
    <n v="190801"/>
    <n v="190801"/>
    <m/>
    <n v="9"/>
    <n v="190801"/>
    <n v="315000"/>
  </r>
  <r>
    <x v="237"/>
    <x v="3"/>
    <m/>
    <x v="0"/>
    <x v="7"/>
    <x v="15"/>
    <n v="190801"/>
    <n v="190801"/>
    <m/>
    <n v="4"/>
    <n v="190801"/>
    <n v="80000"/>
  </r>
  <r>
    <x v="237"/>
    <x v="3"/>
    <m/>
    <x v="6"/>
    <x v="2"/>
    <x v="37"/>
    <n v="190801"/>
    <n v="190801"/>
    <m/>
    <n v="58"/>
    <n v="190801"/>
    <n v="1160000"/>
  </r>
  <r>
    <x v="237"/>
    <x v="3"/>
    <m/>
    <x v="24"/>
    <x v="2"/>
    <x v="34"/>
    <n v="190801"/>
    <n v="190801"/>
    <m/>
    <n v="6"/>
    <n v="190801"/>
    <n v="594000"/>
  </r>
  <r>
    <x v="237"/>
    <x v="3"/>
    <m/>
    <x v="1"/>
    <x v="2"/>
    <x v="18"/>
    <n v="190801"/>
    <n v="190801"/>
    <m/>
    <n v="3"/>
    <n v="190801"/>
    <n v="60000"/>
  </r>
  <r>
    <x v="237"/>
    <x v="3"/>
    <m/>
    <x v="1"/>
    <x v="2"/>
    <x v="21"/>
    <n v="190801"/>
    <n v="190801"/>
    <m/>
    <n v="2"/>
    <n v="190801"/>
    <n v="70000"/>
  </r>
  <r>
    <x v="237"/>
    <x v="3"/>
    <m/>
    <x v="4"/>
    <x v="2"/>
    <x v="26"/>
    <n v="190801"/>
    <n v="190801"/>
    <m/>
    <n v="14"/>
    <n v="190801"/>
    <n v="56000"/>
  </r>
  <r>
    <x v="237"/>
    <x v="3"/>
    <m/>
    <x v="4"/>
    <x v="2"/>
    <x v="27"/>
    <n v="190801"/>
    <n v="190801"/>
    <m/>
    <n v="6"/>
    <n v="190801"/>
    <n v="120000"/>
  </r>
  <r>
    <x v="237"/>
    <x v="3"/>
    <m/>
    <x v="0"/>
    <x v="2"/>
    <x v="15"/>
    <n v="190801"/>
    <n v="190801"/>
    <m/>
    <n v="81"/>
    <n v="190801"/>
    <n v="1620000"/>
  </r>
  <r>
    <x v="237"/>
    <x v="3"/>
    <m/>
    <x v="0"/>
    <x v="2"/>
    <x v="16"/>
    <n v="190801"/>
    <n v="190801"/>
    <m/>
    <n v="56"/>
    <n v="190801"/>
    <n v="1960000"/>
  </r>
  <r>
    <x v="237"/>
    <x v="3"/>
    <m/>
    <x v="0"/>
    <x v="2"/>
    <x v="17"/>
    <n v="190801"/>
    <n v="190801"/>
    <m/>
    <n v="81"/>
    <n v="190801"/>
    <n v="2673000"/>
  </r>
  <r>
    <x v="237"/>
    <x v="3"/>
    <m/>
    <x v="0"/>
    <x v="2"/>
    <x v="19"/>
    <n v="190801"/>
    <n v="190801"/>
    <m/>
    <n v="70"/>
    <n v="190801"/>
    <n v="210000"/>
  </r>
  <r>
    <x v="237"/>
    <x v="3"/>
    <m/>
    <x v="5"/>
    <x v="2"/>
    <x v="28"/>
    <n v="190801"/>
    <n v="190801"/>
    <m/>
    <n v="20"/>
    <n v="190801"/>
    <n v="560000"/>
  </r>
  <r>
    <x v="237"/>
    <x v="3"/>
    <m/>
    <x v="21"/>
    <x v="2"/>
    <x v="29"/>
    <n v="190801"/>
    <n v="190801"/>
    <m/>
    <n v="8"/>
    <n v="190801"/>
    <n v="304000"/>
  </r>
  <r>
    <x v="237"/>
    <x v="3"/>
    <m/>
    <x v="18"/>
    <x v="2"/>
    <x v="22"/>
    <n v="190801"/>
    <n v="190801"/>
    <m/>
    <n v="21"/>
    <n v="190801"/>
    <n v="273000"/>
  </r>
  <r>
    <x v="237"/>
    <x v="3"/>
    <m/>
    <x v="18"/>
    <x v="2"/>
    <x v="23"/>
    <n v="190801"/>
    <n v="190801"/>
    <m/>
    <n v="4"/>
    <n v="190801"/>
    <n v="96000"/>
  </r>
  <r>
    <x v="237"/>
    <x v="3"/>
    <m/>
    <x v="18"/>
    <x v="2"/>
    <x v="24"/>
    <n v="190801"/>
    <n v="190801"/>
    <m/>
    <n v="2"/>
    <n v="190801"/>
    <n v="66000"/>
  </r>
  <r>
    <x v="237"/>
    <x v="3"/>
    <m/>
    <x v="0"/>
    <x v="4"/>
    <x v="15"/>
    <n v="190801"/>
    <n v="190801"/>
    <m/>
    <n v="35"/>
    <n v="190801"/>
    <n v="1102500"/>
  </r>
  <r>
    <x v="237"/>
    <x v="3"/>
    <m/>
    <x v="0"/>
    <x v="4"/>
    <x v="16"/>
    <n v="190801"/>
    <n v="190801"/>
    <m/>
    <n v="42"/>
    <n v="190801"/>
    <n v="1848000"/>
  </r>
  <r>
    <x v="237"/>
    <x v="3"/>
    <m/>
    <x v="5"/>
    <x v="4"/>
    <x v="28"/>
    <n v="190801"/>
    <n v="190801"/>
    <m/>
    <n v="9"/>
    <n v="190801"/>
    <n v="342000"/>
  </r>
  <r>
    <x v="237"/>
    <x v="3"/>
    <m/>
    <x v="1"/>
    <x v="4"/>
    <x v="18"/>
    <n v="190801"/>
    <n v="190801"/>
    <m/>
    <n v="2"/>
    <n v="190801"/>
    <n v="63000"/>
  </r>
  <r>
    <x v="238"/>
    <x v="4"/>
    <m/>
    <x v="0"/>
    <x v="1"/>
    <x v="16"/>
    <n v="190801"/>
    <n v="190801"/>
    <m/>
    <n v="5"/>
    <n v="190801"/>
    <n v="175000"/>
  </r>
  <r>
    <x v="238"/>
    <x v="4"/>
    <m/>
    <x v="0"/>
    <x v="7"/>
    <x v="15"/>
    <n v="190801"/>
    <n v="190801"/>
    <m/>
    <n v="1"/>
    <n v="190801"/>
    <n v="20000"/>
  </r>
  <r>
    <x v="238"/>
    <x v="4"/>
    <m/>
    <x v="0"/>
    <x v="5"/>
    <x v="15"/>
    <n v="190801"/>
    <n v="190801"/>
    <m/>
    <n v="200"/>
    <n v="190801"/>
    <n v="2045400"/>
  </r>
  <r>
    <x v="238"/>
    <x v="4"/>
    <m/>
    <x v="4"/>
    <x v="5"/>
    <x v="26"/>
    <n v="190801"/>
    <n v="190801"/>
    <m/>
    <n v="10"/>
    <n v="190801"/>
    <n v="16360"/>
  </r>
  <r>
    <x v="238"/>
    <x v="4"/>
    <m/>
    <x v="18"/>
    <x v="5"/>
    <x v="22"/>
    <n v="190801"/>
    <n v="190801"/>
    <m/>
    <n v="10"/>
    <n v="190801"/>
    <n v="65450"/>
  </r>
  <r>
    <x v="238"/>
    <x v="4"/>
    <m/>
    <x v="6"/>
    <x v="2"/>
    <x v="37"/>
    <n v="190801"/>
    <n v="190801"/>
    <m/>
    <n v="13"/>
    <n v="190801"/>
    <n v="260000"/>
  </r>
  <r>
    <x v="238"/>
    <x v="4"/>
    <m/>
    <x v="24"/>
    <x v="2"/>
    <x v="34"/>
    <n v="190801"/>
    <n v="190801"/>
    <m/>
    <n v="8"/>
    <n v="190801"/>
    <n v="792000"/>
  </r>
  <r>
    <x v="238"/>
    <x v="4"/>
    <m/>
    <x v="1"/>
    <x v="2"/>
    <x v="18"/>
    <n v="190801"/>
    <n v="190801"/>
    <m/>
    <n v="4"/>
    <n v="190801"/>
    <n v="80000"/>
  </r>
  <r>
    <x v="238"/>
    <x v="4"/>
    <m/>
    <x v="1"/>
    <x v="2"/>
    <x v="21"/>
    <n v="190801"/>
    <n v="190801"/>
    <m/>
    <n v="1"/>
    <n v="190801"/>
    <n v="35000"/>
  </r>
  <r>
    <x v="238"/>
    <x v="4"/>
    <m/>
    <x v="4"/>
    <x v="2"/>
    <x v="26"/>
    <n v="190801"/>
    <n v="190801"/>
    <m/>
    <n v="2"/>
    <n v="190801"/>
    <n v="8000"/>
  </r>
  <r>
    <x v="238"/>
    <x v="4"/>
    <m/>
    <x v="4"/>
    <x v="2"/>
    <x v="27"/>
    <n v="190801"/>
    <n v="190801"/>
    <m/>
    <n v="3"/>
    <n v="190801"/>
    <n v="60000"/>
  </r>
  <r>
    <x v="238"/>
    <x v="4"/>
    <m/>
    <x v="0"/>
    <x v="2"/>
    <x v="15"/>
    <n v="190801"/>
    <n v="190801"/>
    <m/>
    <n v="72"/>
    <n v="190801"/>
    <n v="1440000"/>
  </r>
  <r>
    <x v="238"/>
    <x v="4"/>
    <m/>
    <x v="0"/>
    <x v="2"/>
    <x v="16"/>
    <n v="190801"/>
    <n v="190801"/>
    <m/>
    <n v="60"/>
    <n v="190801"/>
    <n v="2100000"/>
  </r>
  <r>
    <x v="238"/>
    <x v="4"/>
    <m/>
    <x v="0"/>
    <x v="2"/>
    <x v="17"/>
    <n v="190801"/>
    <n v="190801"/>
    <m/>
    <n v="69"/>
    <n v="190801"/>
    <n v="2277000"/>
  </r>
  <r>
    <x v="238"/>
    <x v="4"/>
    <m/>
    <x v="0"/>
    <x v="2"/>
    <x v="19"/>
    <n v="190801"/>
    <n v="190801"/>
    <m/>
    <n v="65"/>
    <n v="190801"/>
    <n v="195000"/>
  </r>
  <r>
    <x v="238"/>
    <x v="4"/>
    <m/>
    <x v="5"/>
    <x v="2"/>
    <x v="28"/>
    <n v="190801"/>
    <n v="190801"/>
    <m/>
    <n v="20"/>
    <n v="190801"/>
    <n v="560000"/>
  </r>
  <r>
    <x v="238"/>
    <x v="4"/>
    <m/>
    <x v="21"/>
    <x v="2"/>
    <x v="29"/>
    <n v="190801"/>
    <n v="190801"/>
    <m/>
    <n v="5"/>
    <n v="190801"/>
    <n v="190000"/>
  </r>
  <r>
    <x v="238"/>
    <x v="4"/>
    <m/>
    <x v="18"/>
    <x v="2"/>
    <x v="22"/>
    <n v="190801"/>
    <n v="190801"/>
    <m/>
    <n v="11"/>
    <n v="190801"/>
    <n v="143000"/>
  </r>
  <r>
    <x v="238"/>
    <x v="4"/>
    <m/>
    <x v="18"/>
    <x v="2"/>
    <x v="23"/>
    <n v="190801"/>
    <n v="190801"/>
    <m/>
    <n v="5"/>
    <n v="190801"/>
    <n v="120000"/>
  </r>
  <r>
    <x v="238"/>
    <x v="4"/>
    <m/>
    <x v="18"/>
    <x v="2"/>
    <x v="24"/>
    <n v="190801"/>
    <n v="190801"/>
    <m/>
    <n v="1"/>
    <n v="190801"/>
    <n v="33000"/>
  </r>
  <r>
    <x v="238"/>
    <x v="4"/>
    <m/>
    <x v="0"/>
    <x v="4"/>
    <x v="15"/>
    <n v="190801"/>
    <n v="190801"/>
    <m/>
    <n v="8"/>
    <n v="190801"/>
    <n v="252000"/>
  </r>
  <r>
    <x v="238"/>
    <x v="4"/>
    <m/>
    <x v="0"/>
    <x v="4"/>
    <x v="16"/>
    <n v="190801"/>
    <n v="190801"/>
    <m/>
    <n v="9"/>
    <n v="190801"/>
    <n v="396000"/>
  </r>
  <r>
    <x v="238"/>
    <x v="4"/>
    <m/>
    <x v="5"/>
    <x v="4"/>
    <x v="28"/>
    <n v="190801"/>
    <n v="190801"/>
    <m/>
    <n v="2"/>
    <n v="190801"/>
    <n v="76000"/>
  </r>
  <r>
    <x v="238"/>
    <x v="4"/>
    <m/>
    <x v="1"/>
    <x v="4"/>
    <x v="18"/>
    <n v="190801"/>
    <n v="190801"/>
    <m/>
    <n v="1"/>
    <n v="190801"/>
    <n v="31500"/>
  </r>
  <r>
    <x v="238"/>
    <x v="4"/>
    <m/>
    <x v="18"/>
    <x v="4"/>
    <x v="22"/>
    <n v="190801"/>
    <n v="190801"/>
    <m/>
    <n v="1"/>
    <n v="190801"/>
    <n v="25000"/>
  </r>
  <r>
    <x v="239"/>
    <x v="1"/>
    <m/>
    <x v="0"/>
    <x v="1"/>
    <x v="15"/>
    <n v="190801"/>
    <n v="190801"/>
    <m/>
    <n v="1"/>
    <n v="190801"/>
    <n v="20000"/>
  </r>
  <r>
    <x v="239"/>
    <x v="1"/>
    <m/>
    <x v="0"/>
    <x v="1"/>
    <x v="16"/>
    <n v="190801"/>
    <n v="190801"/>
    <m/>
    <n v="4"/>
    <n v="190801"/>
    <n v="140000"/>
  </r>
  <r>
    <x v="239"/>
    <x v="1"/>
    <m/>
    <x v="0"/>
    <x v="7"/>
    <x v="15"/>
    <n v="190801"/>
    <n v="190801"/>
    <m/>
    <n v="1"/>
    <n v="190801"/>
    <n v="20000"/>
  </r>
  <r>
    <x v="239"/>
    <x v="1"/>
    <m/>
    <x v="0"/>
    <x v="5"/>
    <x v="15"/>
    <n v="190801"/>
    <n v="190801"/>
    <m/>
    <n v="20"/>
    <n v="190801"/>
    <n v="204540"/>
  </r>
  <r>
    <x v="239"/>
    <x v="1"/>
    <m/>
    <x v="6"/>
    <x v="2"/>
    <x v="37"/>
    <n v="190801"/>
    <n v="190801"/>
    <m/>
    <n v="12"/>
    <n v="190801"/>
    <n v="240000"/>
  </r>
  <r>
    <x v="239"/>
    <x v="1"/>
    <m/>
    <x v="24"/>
    <x v="2"/>
    <x v="34"/>
    <n v="190801"/>
    <n v="190801"/>
    <m/>
    <n v="5"/>
    <n v="190801"/>
    <n v="495000"/>
  </r>
  <r>
    <x v="239"/>
    <x v="1"/>
    <m/>
    <x v="1"/>
    <x v="2"/>
    <x v="21"/>
    <n v="190801"/>
    <n v="190801"/>
    <m/>
    <n v="1"/>
    <n v="190801"/>
    <n v="35000"/>
  </r>
  <r>
    <x v="239"/>
    <x v="1"/>
    <m/>
    <x v="4"/>
    <x v="2"/>
    <x v="26"/>
    <n v="190801"/>
    <n v="190801"/>
    <m/>
    <n v="2"/>
    <n v="190801"/>
    <n v="8000"/>
  </r>
  <r>
    <x v="239"/>
    <x v="1"/>
    <m/>
    <x v="4"/>
    <x v="2"/>
    <x v="27"/>
    <n v="190801"/>
    <n v="190801"/>
    <m/>
    <n v="4"/>
    <n v="190801"/>
    <n v="80000"/>
  </r>
  <r>
    <x v="239"/>
    <x v="1"/>
    <m/>
    <x v="0"/>
    <x v="2"/>
    <x v="15"/>
    <n v="190801"/>
    <n v="190801"/>
    <m/>
    <n v="37"/>
    <n v="190801"/>
    <n v="740000"/>
  </r>
  <r>
    <x v="239"/>
    <x v="1"/>
    <m/>
    <x v="0"/>
    <x v="2"/>
    <x v="16"/>
    <n v="190801"/>
    <n v="190801"/>
    <m/>
    <n v="28"/>
    <n v="190801"/>
    <n v="980000"/>
  </r>
  <r>
    <x v="239"/>
    <x v="1"/>
    <m/>
    <x v="0"/>
    <x v="2"/>
    <x v="17"/>
    <n v="190801"/>
    <n v="190801"/>
    <m/>
    <n v="43"/>
    <n v="190801"/>
    <n v="1419000"/>
  </r>
  <r>
    <x v="239"/>
    <x v="1"/>
    <m/>
    <x v="0"/>
    <x v="2"/>
    <x v="19"/>
    <n v="190801"/>
    <n v="190801"/>
    <m/>
    <n v="23"/>
    <n v="190801"/>
    <n v="69000"/>
  </r>
  <r>
    <x v="239"/>
    <x v="1"/>
    <m/>
    <x v="5"/>
    <x v="2"/>
    <x v="28"/>
    <n v="190801"/>
    <n v="190801"/>
    <m/>
    <n v="13"/>
    <n v="190801"/>
    <n v="364000"/>
  </r>
  <r>
    <x v="239"/>
    <x v="1"/>
    <m/>
    <x v="21"/>
    <x v="2"/>
    <x v="29"/>
    <n v="190801"/>
    <n v="190801"/>
    <m/>
    <n v="5"/>
    <n v="190801"/>
    <n v="190000"/>
  </r>
  <r>
    <x v="239"/>
    <x v="1"/>
    <m/>
    <x v="0"/>
    <x v="4"/>
    <x v="15"/>
    <n v="190801"/>
    <n v="190801"/>
    <m/>
    <n v="14"/>
    <n v="190801"/>
    <n v="441000"/>
  </r>
  <r>
    <x v="239"/>
    <x v="1"/>
    <m/>
    <x v="0"/>
    <x v="4"/>
    <x v="16"/>
    <n v="190801"/>
    <n v="190801"/>
    <m/>
    <n v="7"/>
    <n v="190801"/>
    <n v="308000"/>
  </r>
  <r>
    <x v="239"/>
    <x v="1"/>
    <m/>
    <x v="5"/>
    <x v="4"/>
    <x v="28"/>
    <n v="190801"/>
    <n v="190801"/>
    <m/>
    <n v="5"/>
    <n v="190801"/>
    <n v="190000"/>
  </r>
  <r>
    <x v="239"/>
    <x v="1"/>
    <m/>
    <x v="18"/>
    <x v="4"/>
    <x v="22"/>
    <n v="190801"/>
    <n v="190801"/>
    <m/>
    <n v="1"/>
    <n v="190801"/>
    <n v="25000"/>
  </r>
  <r>
    <x v="239"/>
    <x v="1"/>
    <m/>
    <x v="18"/>
    <x v="2"/>
    <x v="22"/>
    <n v="190801"/>
    <n v="190801"/>
    <m/>
    <n v="5"/>
    <n v="190801"/>
    <n v="65000"/>
  </r>
  <r>
    <x v="239"/>
    <x v="1"/>
    <m/>
    <x v="18"/>
    <x v="2"/>
    <x v="23"/>
    <n v="190801"/>
    <n v="190801"/>
    <m/>
    <n v="2"/>
    <n v="190801"/>
    <n v="48000"/>
  </r>
  <r>
    <x v="240"/>
    <x v="0"/>
    <m/>
    <x v="0"/>
    <x v="1"/>
    <x v="15"/>
    <n v="190801"/>
    <n v="190801"/>
    <m/>
    <n v="2"/>
    <n v="190801"/>
    <n v="40000"/>
  </r>
  <r>
    <x v="240"/>
    <x v="0"/>
    <m/>
    <x v="0"/>
    <x v="1"/>
    <x v="16"/>
    <n v="190801"/>
    <n v="190801"/>
    <m/>
    <n v="4"/>
    <n v="190801"/>
    <n v="140000"/>
  </r>
  <r>
    <x v="240"/>
    <x v="0"/>
    <m/>
    <x v="0"/>
    <x v="7"/>
    <x v="15"/>
    <n v="190801"/>
    <n v="190801"/>
    <m/>
    <n v="2"/>
    <n v="190801"/>
    <n v="40000"/>
  </r>
  <r>
    <x v="240"/>
    <x v="0"/>
    <m/>
    <x v="6"/>
    <x v="2"/>
    <x v="37"/>
    <n v="190801"/>
    <n v="190801"/>
    <m/>
    <n v="10"/>
    <n v="190801"/>
    <n v="200000"/>
  </r>
  <r>
    <x v="240"/>
    <x v="0"/>
    <m/>
    <x v="24"/>
    <x v="2"/>
    <x v="34"/>
    <n v="190801"/>
    <n v="190801"/>
    <m/>
    <n v="5"/>
    <n v="190801"/>
    <n v="495000"/>
  </r>
  <r>
    <x v="240"/>
    <x v="0"/>
    <m/>
    <x v="1"/>
    <x v="2"/>
    <x v="18"/>
    <n v="190801"/>
    <n v="190801"/>
    <m/>
    <n v="3"/>
    <n v="190801"/>
    <n v="60000"/>
  </r>
  <r>
    <x v="240"/>
    <x v="0"/>
    <m/>
    <x v="1"/>
    <x v="2"/>
    <x v="21"/>
    <n v="190801"/>
    <n v="190801"/>
    <m/>
    <n v="2"/>
    <n v="190801"/>
    <n v="70000"/>
  </r>
  <r>
    <x v="240"/>
    <x v="0"/>
    <m/>
    <x v="4"/>
    <x v="2"/>
    <x v="26"/>
    <n v="190801"/>
    <n v="190801"/>
    <m/>
    <n v="3"/>
    <n v="190801"/>
    <n v="12000"/>
  </r>
  <r>
    <x v="240"/>
    <x v="0"/>
    <m/>
    <x v="4"/>
    <x v="2"/>
    <x v="27"/>
    <n v="190801"/>
    <n v="190801"/>
    <m/>
    <n v="2"/>
    <n v="190801"/>
    <n v="40000"/>
  </r>
  <r>
    <x v="240"/>
    <x v="0"/>
    <m/>
    <x v="0"/>
    <x v="2"/>
    <x v="15"/>
    <n v="190801"/>
    <n v="190801"/>
    <m/>
    <n v="44"/>
    <n v="190801"/>
    <n v="880000"/>
  </r>
  <r>
    <x v="240"/>
    <x v="0"/>
    <m/>
    <x v="0"/>
    <x v="2"/>
    <x v="16"/>
    <n v="190801"/>
    <n v="190801"/>
    <m/>
    <n v="46"/>
    <n v="190801"/>
    <n v="1610000"/>
  </r>
  <r>
    <x v="240"/>
    <x v="0"/>
    <m/>
    <x v="0"/>
    <x v="2"/>
    <x v="17"/>
    <n v="190801"/>
    <n v="190801"/>
    <m/>
    <n v="38"/>
    <n v="190801"/>
    <n v="1254000"/>
  </r>
  <r>
    <x v="240"/>
    <x v="0"/>
    <m/>
    <x v="0"/>
    <x v="2"/>
    <x v="19"/>
    <n v="190801"/>
    <n v="190801"/>
    <m/>
    <n v="64"/>
    <n v="190801"/>
    <n v="192000"/>
  </r>
  <r>
    <x v="240"/>
    <x v="0"/>
    <m/>
    <x v="5"/>
    <x v="2"/>
    <x v="28"/>
    <n v="190801"/>
    <n v="190801"/>
    <m/>
    <n v="14"/>
    <n v="190801"/>
    <n v="392000"/>
  </r>
  <r>
    <x v="240"/>
    <x v="0"/>
    <m/>
    <x v="21"/>
    <x v="2"/>
    <x v="29"/>
    <n v="190801"/>
    <n v="190801"/>
    <m/>
    <n v="4"/>
    <n v="190801"/>
    <n v="152000"/>
  </r>
  <r>
    <x v="240"/>
    <x v="0"/>
    <m/>
    <x v="18"/>
    <x v="2"/>
    <x v="23"/>
    <n v="190801"/>
    <n v="190801"/>
    <m/>
    <n v="1"/>
    <n v="190801"/>
    <n v="24000"/>
  </r>
  <r>
    <x v="240"/>
    <x v="0"/>
    <m/>
    <x v="0"/>
    <x v="4"/>
    <x v="15"/>
    <n v="190801"/>
    <n v="190801"/>
    <m/>
    <n v="16"/>
    <n v="190801"/>
    <n v="504000"/>
  </r>
  <r>
    <x v="240"/>
    <x v="0"/>
    <m/>
    <x v="0"/>
    <x v="4"/>
    <x v="16"/>
    <n v="190801"/>
    <n v="190801"/>
    <m/>
    <n v="6"/>
    <n v="190801"/>
    <n v="264000"/>
  </r>
  <r>
    <x v="240"/>
    <x v="0"/>
    <m/>
    <x v="5"/>
    <x v="4"/>
    <x v="28"/>
    <n v="190801"/>
    <n v="190801"/>
    <m/>
    <n v="3"/>
    <n v="190801"/>
    <n v="114000"/>
  </r>
  <r>
    <x v="240"/>
    <x v="0"/>
    <m/>
    <x v="1"/>
    <x v="4"/>
    <x v="18"/>
    <n v="190801"/>
    <n v="190801"/>
    <m/>
    <n v="1"/>
    <n v="190801"/>
    <n v="31500"/>
  </r>
  <r>
    <x v="241"/>
    <x v="2"/>
    <m/>
    <x v="0"/>
    <x v="1"/>
    <x v="16"/>
    <n v="190801"/>
    <n v="190801"/>
    <m/>
    <n v="2"/>
    <n v="190801"/>
    <n v="70000"/>
  </r>
  <r>
    <x v="241"/>
    <x v="2"/>
    <m/>
    <x v="0"/>
    <x v="7"/>
    <x v="15"/>
    <n v="190801"/>
    <n v="190801"/>
    <m/>
    <n v="2"/>
    <n v="190801"/>
    <n v="40000"/>
  </r>
  <r>
    <x v="241"/>
    <x v="2"/>
    <m/>
    <x v="6"/>
    <x v="2"/>
    <x v="37"/>
    <n v="190801"/>
    <n v="190801"/>
    <m/>
    <n v="8"/>
    <n v="190801"/>
    <n v="160000"/>
  </r>
  <r>
    <x v="241"/>
    <x v="2"/>
    <m/>
    <x v="24"/>
    <x v="2"/>
    <x v="34"/>
    <n v="190801"/>
    <n v="190801"/>
    <m/>
    <n v="6"/>
    <n v="190801"/>
    <n v="594000"/>
  </r>
  <r>
    <x v="241"/>
    <x v="2"/>
    <m/>
    <x v="1"/>
    <x v="2"/>
    <x v="18"/>
    <n v="190801"/>
    <n v="190801"/>
    <m/>
    <n v="4"/>
    <n v="190801"/>
    <n v="80000"/>
  </r>
  <r>
    <x v="241"/>
    <x v="2"/>
    <m/>
    <x v="4"/>
    <x v="2"/>
    <x v="26"/>
    <n v="190801"/>
    <n v="190801"/>
    <m/>
    <n v="3"/>
    <n v="190801"/>
    <n v="12000"/>
  </r>
  <r>
    <x v="241"/>
    <x v="2"/>
    <m/>
    <x v="4"/>
    <x v="2"/>
    <x v="27"/>
    <n v="190801"/>
    <n v="190801"/>
    <m/>
    <n v="2"/>
    <n v="190801"/>
    <n v="40000"/>
  </r>
  <r>
    <x v="241"/>
    <x v="2"/>
    <m/>
    <x v="0"/>
    <x v="2"/>
    <x v="15"/>
    <n v="190801"/>
    <n v="190801"/>
    <m/>
    <n v="24"/>
    <n v="190801"/>
    <n v="480000"/>
  </r>
  <r>
    <x v="241"/>
    <x v="2"/>
    <m/>
    <x v="0"/>
    <x v="2"/>
    <x v="16"/>
    <n v="190801"/>
    <n v="190801"/>
    <m/>
    <n v="70"/>
    <n v="190801"/>
    <n v="2450000"/>
  </r>
  <r>
    <x v="241"/>
    <x v="2"/>
    <m/>
    <x v="0"/>
    <x v="2"/>
    <x v="17"/>
    <n v="190801"/>
    <n v="190801"/>
    <m/>
    <n v="39"/>
    <n v="190801"/>
    <n v="1287000"/>
  </r>
  <r>
    <x v="241"/>
    <x v="2"/>
    <m/>
    <x v="0"/>
    <x v="2"/>
    <x v="19"/>
    <n v="190801"/>
    <n v="190801"/>
    <m/>
    <n v="23"/>
    <n v="190801"/>
    <n v="69000"/>
  </r>
  <r>
    <x v="241"/>
    <x v="2"/>
    <m/>
    <x v="5"/>
    <x v="2"/>
    <x v="28"/>
    <n v="190801"/>
    <n v="190801"/>
    <m/>
    <n v="12"/>
    <n v="190801"/>
    <n v="336000"/>
  </r>
  <r>
    <x v="241"/>
    <x v="2"/>
    <m/>
    <x v="21"/>
    <x v="2"/>
    <x v="29"/>
    <n v="190801"/>
    <n v="190801"/>
    <m/>
    <n v="5"/>
    <n v="190801"/>
    <n v="190000"/>
  </r>
  <r>
    <x v="241"/>
    <x v="2"/>
    <m/>
    <x v="18"/>
    <x v="2"/>
    <x v="22"/>
    <n v="190801"/>
    <n v="190801"/>
    <m/>
    <n v="3"/>
    <n v="190801"/>
    <n v="39000"/>
  </r>
  <r>
    <x v="241"/>
    <x v="2"/>
    <m/>
    <x v="18"/>
    <x v="2"/>
    <x v="23"/>
    <n v="190801"/>
    <n v="190801"/>
    <m/>
    <n v="3"/>
    <n v="190801"/>
    <n v="72000"/>
  </r>
  <r>
    <x v="241"/>
    <x v="2"/>
    <m/>
    <x v="18"/>
    <x v="2"/>
    <x v="24"/>
    <n v="190801"/>
    <n v="190801"/>
    <m/>
    <n v="1"/>
    <n v="190801"/>
    <n v="33000"/>
  </r>
  <r>
    <x v="241"/>
    <x v="2"/>
    <m/>
    <x v="0"/>
    <x v="4"/>
    <x v="15"/>
    <n v="190801"/>
    <n v="190801"/>
    <m/>
    <n v="15"/>
    <n v="190801"/>
    <n v="472500"/>
  </r>
  <r>
    <x v="241"/>
    <x v="2"/>
    <m/>
    <x v="0"/>
    <x v="4"/>
    <x v="16"/>
    <n v="190801"/>
    <n v="190801"/>
    <m/>
    <n v="17"/>
    <n v="190801"/>
    <n v="748000"/>
  </r>
  <r>
    <x v="241"/>
    <x v="2"/>
    <m/>
    <x v="5"/>
    <x v="4"/>
    <x v="28"/>
    <n v="190801"/>
    <n v="190801"/>
    <m/>
    <n v="2"/>
    <n v="190801"/>
    <n v="76000"/>
  </r>
  <r>
    <x v="242"/>
    <x v="5"/>
    <m/>
    <x v="0"/>
    <x v="7"/>
    <x v="15"/>
    <n v="190801"/>
    <n v="190801"/>
    <m/>
    <n v="2"/>
    <n v="190801"/>
    <n v="40000"/>
  </r>
  <r>
    <x v="242"/>
    <x v="5"/>
    <m/>
    <x v="6"/>
    <x v="2"/>
    <x v="37"/>
    <n v="190801"/>
    <n v="190801"/>
    <m/>
    <n v="7"/>
    <n v="190801"/>
    <n v="140000"/>
  </r>
  <r>
    <x v="242"/>
    <x v="5"/>
    <m/>
    <x v="24"/>
    <x v="2"/>
    <x v="34"/>
    <n v="190801"/>
    <n v="190801"/>
    <m/>
    <n v="7"/>
    <n v="190801"/>
    <n v="693000"/>
  </r>
  <r>
    <x v="242"/>
    <x v="5"/>
    <m/>
    <x v="1"/>
    <x v="2"/>
    <x v="18"/>
    <n v="190801"/>
    <n v="190801"/>
    <m/>
    <n v="2"/>
    <n v="190801"/>
    <n v="40000"/>
  </r>
  <r>
    <x v="242"/>
    <x v="5"/>
    <m/>
    <x v="4"/>
    <x v="2"/>
    <x v="27"/>
    <n v="190801"/>
    <n v="190801"/>
    <m/>
    <n v="1"/>
    <n v="190801"/>
    <n v="20000"/>
  </r>
  <r>
    <x v="242"/>
    <x v="5"/>
    <m/>
    <x v="0"/>
    <x v="2"/>
    <x v="15"/>
    <n v="190801"/>
    <n v="190801"/>
    <m/>
    <n v="38"/>
    <n v="190801"/>
    <n v="760000"/>
  </r>
  <r>
    <x v="242"/>
    <x v="5"/>
    <m/>
    <x v="0"/>
    <x v="2"/>
    <x v="16"/>
    <n v="190801"/>
    <n v="190801"/>
    <m/>
    <n v="31"/>
    <n v="190801"/>
    <n v="1085000"/>
  </r>
  <r>
    <x v="242"/>
    <x v="5"/>
    <m/>
    <x v="0"/>
    <x v="2"/>
    <x v="17"/>
    <n v="190801"/>
    <n v="190801"/>
    <m/>
    <n v="20"/>
    <n v="190801"/>
    <n v="660000"/>
  </r>
  <r>
    <x v="242"/>
    <x v="5"/>
    <m/>
    <x v="0"/>
    <x v="2"/>
    <x v="19"/>
    <n v="190801"/>
    <n v="190801"/>
    <m/>
    <n v="41"/>
    <n v="190801"/>
    <n v="123000"/>
  </r>
  <r>
    <x v="242"/>
    <x v="5"/>
    <m/>
    <x v="5"/>
    <x v="2"/>
    <x v="28"/>
    <n v="190801"/>
    <n v="190801"/>
    <m/>
    <n v="12"/>
    <n v="190801"/>
    <n v="336000"/>
  </r>
  <r>
    <x v="242"/>
    <x v="5"/>
    <m/>
    <x v="21"/>
    <x v="2"/>
    <x v="29"/>
    <n v="190801"/>
    <n v="190801"/>
    <m/>
    <n v="3"/>
    <n v="190801"/>
    <n v="114000"/>
  </r>
  <r>
    <x v="242"/>
    <x v="5"/>
    <m/>
    <x v="18"/>
    <x v="2"/>
    <x v="22"/>
    <n v="190801"/>
    <n v="190801"/>
    <m/>
    <n v="7"/>
    <n v="190801"/>
    <n v="91000"/>
  </r>
  <r>
    <x v="242"/>
    <x v="5"/>
    <m/>
    <x v="18"/>
    <x v="2"/>
    <x v="23"/>
    <n v="190801"/>
    <n v="190801"/>
    <m/>
    <n v="1"/>
    <n v="190801"/>
    <n v="24000"/>
  </r>
  <r>
    <x v="242"/>
    <x v="5"/>
    <m/>
    <x v="18"/>
    <x v="2"/>
    <x v="38"/>
    <n v="190801"/>
    <n v="190801"/>
    <m/>
    <n v="2"/>
    <n v="190801"/>
    <n v="20000"/>
  </r>
  <r>
    <x v="243"/>
    <x v="6"/>
    <m/>
    <x v="0"/>
    <x v="7"/>
    <x v="15"/>
    <n v="190801"/>
    <n v="190801"/>
    <m/>
    <n v="5"/>
    <n v="190801"/>
    <n v="100000"/>
  </r>
  <r>
    <x v="243"/>
    <x v="6"/>
    <m/>
    <x v="6"/>
    <x v="2"/>
    <x v="37"/>
    <n v="190801"/>
    <n v="190801"/>
    <m/>
    <n v="14"/>
    <n v="190801"/>
    <n v="280000"/>
  </r>
  <r>
    <x v="243"/>
    <x v="6"/>
    <m/>
    <x v="18"/>
    <x v="2"/>
    <x v="38"/>
    <n v="190801"/>
    <n v="190801"/>
    <m/>
    <n v="6"/>
    <n v="190801"/>
    <n v="60000"/>
  </r>
  <r>
    <x v="243"/>
    <x v="6"/>
    <m/>
    <x v="24"/>
    <x v="2"/>
    <x v="34"/>
    <n v="190801"/>
    <n v="190801"/>
    <m/>
    <n v="2"/>
    <n v="190801"/>
    <n v="198000"/>
  </r>
  <r>
    <x v="243"/>
    <x v="6"/>
    <m/>
    <x v="1"/>
    <x v="2"/>
    <x v="18"/>
    <n v="190801"/>
    <n v="190801"/>
    <m/>
    <n v="2"/>
    <n v="190801"/>
    <n v="40000"/>
  </r>
  <r>
    <x v="243"/>
    <x v="6"/>
    <m/>
    <x v="4"/>
    <x v="2"/>
    <x v="26"/>
    <n v="190801"/>
    <n v="190801"/>
    <m/>
    <n v="4"/>
    <n v="190801"/>
    <n v="16000"/>
  </r>
  <r>
    <x v="243"/>
    <x v="6"/>
    <m/>
    <x v="4"/>
    <x v="2"/>
    <x v="27"/>
    <n v="190801"/>
    <n v="190801"/>
    <m/>
    <n v="11"/>
    <n v="190801"/>
    <n v="220000"/>
  </r>
  <r>
    <x v="243"/>
    <x v="6"/>
    <m/>
    <x v="0"/>
    <x v="2"/>
    <x v="15"/>
    <n v="190801"/>
    <n v="190801"/>
    <m/>
    <n v="49"/>
    <n v="190801"/>
    <n v="980000"/>
  </r>
  <r>
    <x v="243"/>
    <x v="6"/>
    <m/>
    <x v="0"/>
    <x v="2"/>
    <x v="16"/>
    <n v="190801"/>
    <n v="190801"/>
    <m/>
    <n v="443"/>
    <n v="190801"/>
    <n v="15505000"/>
  </r>
  <r>
    <x v="243"/>
    <x v="6"/>
    <m/>
    <x v="0"/>
    <x v="2"/>
    <x v="17"/>
    <n v="190801"/>
    <n v="190801"/>
    <m/>
    <n v="28"/>
    <n v="190801"/>
    <n v="924000"/>
  </r>
  <r>
    <x v="243"/>
    <x v="6"/>
    <m/>
    <x v="0"/>
    <x v="2"/>
    <x v="19"/>
    <n v="190801"/>
    <n v="190801"/>
    <m/>
    <n v="50"/>
    <n v="190801"/>
    <n v="150000"/>
  </r>
  <r>
    <x v="243"/>
    <x v="6"/>
    <m/>
    <x v="5"/>
    <x v="2"/>
    <x v="28"/>
    <n v="190801"/>
    <n v="190801"/>
    <m/>
    <n v="13"/>
    <n v="190801"/>
    <n v="364000"/>
  </r>
  <r>
    <x v="243"/>
    <x v="6"/>
    <m/>
    <x v="21"/>
    <x v="2"/>
    <x v="29"/>
    <n v="190801"/>
    <n v="190801"/>
    <m/>
    <n v="6"/>
    <n v="190801"/>
    <n v="228000"/>
  </r>
  <r>
    <x v="243"/>
    <x v="6"/>
    <m/>
    <x v="18"/>
    <x v="2"/>
    <x v="22"/>
    <n v="190801"/>
    <n v="190801"/>
    <m/>
    <n v="7"/>
    <n v="190801"/>
    <n v="91000"/>
  </r>
  <r>
    <x v="243"/>
    <x v="6"/>
    <m/>
    <x v="0"/>
    <x v="6"/>
    <x v="15"/>
    <n v="190801"/>
    <n v="190801"/>
    <m/>
    <n v="217"/>
    <n v="190801"/>
    <n v="1967756"/>
  </r>
  <r>
    <x v="243"/>
    <x v="6"/>
    <m/>
    <x v="0"/>
    <x v="6"/>
    <x v="17"/>
    <n v="190801"/>
    <n v="190801"/>
    <m/>
    <n v="39"/>
    <n v="190801"/>
    <n v="616902"/>
  </r>
  <r>
    <x v="243"/>
    <x v="6"/>
    <m/>
    <x v="4"/>
    <x v="6"/>
    <x v="26"/>
    <n v="190801"/>
    <n v="190801"/>
    <m/>
    <n v="611"/>
    <n v="190801"/>
    <n v="655603"/>
  </r>
  <r>
    <x v="243"/>
    <x v="6"/>
    <m/>
    <x v="25"/>
    <x v="6"/>
    <x v="35"/>
    <n v="190801"/>
    <n v="190801"/>
    <m/>
    <n v="97"/>
    <n v="190801"/>
    <n v="1661707"/>
  </r>
  <r>
    <x v="243"/>
    <x v="6"/>
    <m/>
    <x v="21"/>
    <x v="6"/>
    <x v="29"/>
    <n v="190801"/>
    <n v="190801"/>
    <m/>
    <n v="6"/>
    <n v="190801"/>
    <n v="118146"/>
  </r>
  <r>
    <x v="243"/>
    <x v="6"/>
    <m/>
    <x v="23"/>
    <x v="6"/>
    <x v="31"/>
    <n v="190801"/>
    <n v="190801"/>
    <m/>
    <n v="130"/>
    <n v="190801"/>
    <n v="1934010"/>
  </r>
  <r>
    <x v="243"/>
    <x v="6"/>
    <m/>
    <x v="22"/>
    <x v="6"/>
    <x v="30"/>
    <n v="190801"/>
    <n v="190801"/>
    <m/>
    <n v="77"/>
    <n v="190801"/>
    <n v="536228"/>
  </r>
  <r>
    <x v="243"/>
    <x v="6"/>
    <m/>
    <x v="19"/>
    <x v="6"/>
    <x v="25"/>
    <n v="190801"/>
    <n v="190801"/>
    <m/>
    <n v="3"/>
    <n v="190801"/>
    <n v="29148"/>
  </r>
  <r>
    <x v="243"/>
    <x v="6"/>
    <m/>
    <x v="18"/>
    <x v="6"/>
    <x v="22"/>
    <n v="190801"/>
    <n v="190801"/>
    <m/>
    <n v="5"/>
    <n v="190801"/>
    <n v="33955"/>
  </r>
  <r>
    <x v="243"/>
    <x v="6"/>
    <m/>
    <x v="26"/>
    <x v="6"/>
    <x v="36"/>
    <n v="190801"/>
    <n v="190801"/>
    <m/>
    <n v="1584"/>
    <n v="190801"/>
    <n v="14979888"/>
  </r>
  <r>
    <x v="243"/>
    <x v="6"/>
    <m/>
    <x v="6"/>
    <x v="6"/>
    <x v="37"/>
    <n v="190801"/>
    <n v="190801"/>
    <m/>
    <n v="40"/>
    <n v="190801"/>
    <n v="400000"/>
  </r>
  <r>
    <x v="243"/>
    <x v="6"/>
    <m/>
    <x v="27"/>
    <x v="6"/>
    <x v="39"/>
    <n v="190801"/>
    <n v="190801"/>
    <m/>
    <n v="471"/>
    <n v="190801"/>
    <n v="7450278"/>
  </r>
  <r>
    <x v="246"/>
    <x v="3"/>
    <m/>
    <x v="0"/>
    <x v="1"/>
    <x v="15"/>
    <n v="190801"/>
    <n v="190801"/>
    <m/>
    <n v="3"/>
    <n v="190801"/>
    <n v="60000"/>
  </r>
  <r>
    <x v="246"/>
    <x v="3"/>
    <m/>
    <x v="0"/>
    <x v="1"/>
    <x v="16"/>
    <n v="190801"/>
    <n v="190801"/>
    <m/>
    <n v="9"/>
    <n v="190801"/>
    <n v="315000"/>
  </r>
  <r>
    <x v="246"/>
    <x v="3"/>
    <m/>
    <x v="0"/>
    <x v="7"/>
    <x v="15"/>
    <n v="190801"/>
    <n v="190801"/>
    <m/>
    <n v="2"/>
    <n v="190801"/>
    <n v="40000"/>
  </r>
  <r>
    <x v="246"/>
    <x v="3"/>
    <m/>
    <x v="6"/>
    <x v="2"/>
    <x v="37"/>
    <n v="190801"/>
    <n v="190801"/>
    <m/>
    <n v="14"/>
    <n v="190801"/>
    <n v="280000"/>
  </r>
  <r>
    <x v="246"/>
    <x v="3"/>
    <m/>
    <x v="18"/>
    <x v="2"/>
    <x v="38"/>
    <n v="190801"/>
    <n v="190801"/>
    <m/>
    <n v="1"/>
    <n v="190801"/>
    <n v="10000"/>
  </r>
  <r>
    <x v="246"/>
    <x v="3"/>
    <m/>
    <x v="24"/>
    <x v="2"/>
    <x v="34"/>
    <n v="190801"/>
    <n v="190801"/>
    <m/>
    <n v="6"/>
    <n v="190801"/>
    <n v="594000"/>
  </r>
  <r>
    <x v="246"/>
    <x v="3"/>
    <m/>
    <x v="1"/>
    <x v="2"/>
    <x v="18"/>
    <n v="190801"/>
    <n v="190801"/>
    <m/>
    <n v="4"/>
    <n v="190801"/>
    <n v="80000"/>
  </r>
  <r>
    <x v="246"/>
    <x v="3"/>
    <m/>
    <x v="4"/>
    <x v="2"/>
    <x v="26"/>
    <n v="190801"/>
    <n v="190801"/>
    <m/>
    <n v="3"/>
    <n v="190801"/>
    <n v="12000"/>
  </r>
  <r>
    <x v="246"/>
    <x v="3"/>
    <m/>
    <x v="4"/>
    <x v="2"/>
    <x v="27"/>
    <n v="190801"/>
    <n v="190801"/>
    <m/>
    <n v="1"/>
    <n v="190801"/>
    <n v="20000"/>
  </r>
  <r>
    <x v="246"/>
    <x v="3"/>
    <m/>
    <x v="0"/>
    <x v="2"/>
    <x v="15"/>
    <n v="190801"/>
    <n v="190801"/>
    <m/>
    <n v="89"/>
    <n v="190801"/>
    <n v="1780000"/>
  </r>
  <r>
    <x v="246"/>
    <x v="3"/>
    <m/>
    <x v="0"/>
    <x v="2"/>
    <x v="16"/>
    <n v="190801"/>
    <n v="190801"/>
    <m/>
    <n v="50"/>
    <n v="190801"/>
    <n v="1750000"/>
  </r>
  <r>
    <x v="246"/>
    <x v="3"/>
    <m/>
    <x v="0"/>
    <x v="2"/>
    <x v="17"/>
    <n v="190801"/>
    <n v="190801"/>
    <m/>
    <n v="48"/>
    <n v="190801"/>
    <n v="1584000"/>
  </r>
  <r>
    <x v="246"/>
    <x v="3"/>
    <m/>
    <x v="0"/>
    <x v="2"/>
    <x v="19"/>
    <n v="190801"/>
    <n v="190801"/>
    <m/>
    <n v="60"/>
    <n v="190801"/>
    <n v="180000"/>
  </r>
  <r>
    <x v="246"/>
    <x v="3"/>
    <m/>
    <x v="5"/>
    <x v="2"/>
    <x v="28"/>
    <n v="190801"/>
    <n v="190801"/>
    <m/>
    <n v="22"/>
    <n v="190801"/>
    <n v="616000"/>
  </r>
  <r>
    <x v="246"/>
    <x v="3"/>
    <m/>
    <x v="21"/>
    <x v="2"/>
    <x v="29"/>
    <n v="190801"/>
    <n v="190801"/>
    <m/>
    <n v="6"/>
    <n v="190801"/>
    <n v="228000"/>
  </r>
  <r>
    <x v="246"/>
    <x v="3"/>
    <m/>
    <x v="0"/>
    <x v="4"/>
    <x v="15"/>
    <n v="190801"/>
    <n v="190801"/>
    <m/>
    <n v="22"/>
    <n v="190801"/>
    <n v="693000"/>
  </r>
  <r>
    <x v="246"/>
    <x v="3"/>
    <m/>
    <x v="0"/>
    <x v="4"/>
    <x v="16"/>
    <n v="190801"/>
    <n v="190801"/>
    <m/>
    <n v="17"/>
    <n v="190801"/>
    <n v="748000"/>
  </r>
  <r>
    <x v="246"/>
    <x v="3"/>
    <m/>
    <x v="5"/>
    <x v="4"/>
    <x v="28"/>
    <n v="190801"/>
    <n v="190801"/>
    <m/>
    <n v="11"/>
    <n v="190801"/>
    <n v="418000"/>
  </r>
  <r>
    <x v="246"/>
    <x v="3"/>
    <m/>
    <x v="18"/>
    <x v="2"/>
    <x v="22"/>
    <n v="190801"/>
    <n v="190801"/>
    <m/>
    <n v="12"/>
    <n v="190801"/>
    <n v="156000"/>
  </r>
  <r>
    <x v="247"/>
    <x v="4"/>
    <m/>
    <x v="0"/>
    <x v="1"/>
    <x v="15"/>
    <n v="190801"/>
    <n v="190801"/>
    <m/>
    <n v="2"/>
    <n v="190801"/>
    <n v="40000"/>
  </r>
  <r>
    <x v="247"/>
    <x v="4"/>
    <m/>
    <x v="0"/>
    <x v="1"/>
    <x v="16"/>
    <n v="190801"/>
    <n v="190801"/>
    <m/>
    <n v="8"/>
    <n v="190801"/>
    <n v="280000"/>
  </r>
  <r>
    <x v="247"/>
    <x v="4"/>
    <m/>
    <x v="0"/>
    <x v="7"/>
    <x v="15"/>
    <n v="190801"/>
    <n v="190801"/>
    <m/>
    <n v="3"/>
    <n v="190801"/>
    <n v="60000"/>
  </r>
  <r>
    <x v="247"/>
    <x v="4"/>
    <m/>
    <x v="6"/>
    <x v="2"/>
    <x v="37"/>
    <n v="190801"/>
    <n v="190801"/>
    <m/>
    <n v="11"/>
    <n v="190801"/>
    <n v="220000"/>
  </r>
  <r>
    <x v="247"/>
    <x v="4"/>
    <m/>
    <x v="24"/>
    <x v="2"/>
    <x v="34"/>
    <n v="190801"/>
    <n v="190801"/>
    <m/>
    <n v="12"/>
    <n v="190801"/>
    <n v="1188000"/>
  </r>
  <r>
    <x v="247"/>
    <x v="4"/>
    <m/>
    <x v="1"/>
    <x v="2"/>
    <x v="18"/>
    <n v="190801"/>
    <n v="190801"/>
    <m/>
    <n v="1"/>
    <n v="190801"/>
    <n v="20000"/>
  </r>
  <r>
    <x v="247"/>
    <x v="4"/>
    <m/>
    <x v="4"/>
    <x v="2"/>
    <x v="26"/>
    <n v="190801"/>
    <n v="190801"/>
    <m/>
    <n v="4"/>
    <n v="190801"/>
    <n v="16000"/>
  </r>
  <r>
    <x v="247"/>
    <x v="4"/>
    <m/>
    <x v="4"/>
    <x v="2"/>
    <x v="27"/>
    <n v="190801"/>
    <n v="190801"/>
    <m/>
    <n v="4"/>
    <n v="190801"/>
    <n v="80000"/>
  </r>
  <r>
    <x v="247"/>
    <x v="4"/>
    <m/>
    <x v="0"/>
    <x v="2"/>
    <x v="15"/>
    <n v="190801"/>
    <n v="190801"/>
    <m/>
    <n v="63"/>
    <n v="190801"/>
    <n v="1260000"/>
  </r>
  <r>
    <x v="247"/>
    <x v="4"/>
    <m/>
    <x v="0"/>
    <x v="2"/>
    <x v="16"/>
    <n v="190801"/>
    <n v="190801"/>
    <m/>
    <n v="39"/>
    <n v="190801"/>
    <n v="1365000"/>
  </r>
  <r>
    <x v="247"/>
    <x v="4"/>
    <m/>
    <x v="0"/>
    <x v="2"/>
    <x v="17"/>
    <n v="190801"/>
    <n v="190801"/>
    <m/>
    <n v="53"/>
    <n v="190801"/>
    <n v="1749000"/>
  </r>
  <r>
    <x v="247"/>
    <x v="4"/>
    <m/>
    <x v="0"/>
    <x v="2"/>
    <x v="19"/>
    <n v="190801"/>
    <n v="190801"/>
    <m/>
    <n v="60"/>
    <n v="190801"/>
    <n v="180000"/>
  </r>
  <r>
    <x v="247"/>
    <x v="4"/>
    <m/>
    <x v="5"/>
    <x v="2"/>
    <x v="28"/>
    <n v="190801"/>
    <n v="190801"/>
    <m/>
    <n v="8"/>
    <n v="190801"/>
    <n v="224000"/>
  </r>
  <r>
    <x v="247"/>
    <x v="4"/>
    <m/>
    <x v="21"/>
    <x v="2"/>
    <x v="29"/>
    <n v="190801"/>
    <n v="190801"/>
    <m/>
    <n v="5"/>
    <n v="190801"/>
    <n v="190000"/>
  </r>
  <r>
    <x v="247"/>
    <x v="4"/>
    <m/>
    <x v="18"/>
    <x v="2"/>
    <x v="22"/>
    <n v="190801"/>
    <n v="190801"/>
    <m/>
    <n v="9"/>
    <n v="190801"/>
    <n v="117000"/>
  </r>
  <r>
    <x v="247"/>
    <x v="4"/>
    <m/>
    <x v="18"/>
    <x v="2"/>
    <x v="23"/>
    <n v="190801"/>
    <n v="190801"/>
    <m/>
    <n v="1"/>
    <n v="190801"/>
    <n v="24000"/>
  </r>
  <r>
    <x v="247"/>
    <x v="4"/>
    <m/>
    <x v="18"/>
    <x v="2"/>
    <x v="24"/>
    <n v="190801"/>
    <n v="190801"/>
    <m/>
    <n v="3"/>
    <n v="190801"/>
    <n v="99000"/>
  </r>
  <r>
    <x v="247"/>
    <x v="4"/>
    <m/>
    <x v="0"/>
    <x v="4"/>
    <x v="15"/>
    <n v="190801"/>
    <n v="190801"/>
    <m/>
    <n v="12"/>
    <n v="190801"/>
    <n v="378000"/>
  </r>
  <r>
    <x v="247"/>
    <x v="4"/>
    <m/>
    <x v="0"/>
    <x v="4"/>
    <x v="16"/>
    <n v="190801"/>
    <n v="190801"/>
    <m/>
    <n v="2"/>
    <n v="190801"/>
    <n v="88000"/>
  </r>
  <r>
    <x v="247"/>
    <x v="4"/>
    <m/>
    <x v="5"/>
    <x v="4"/>
    <x v="28"/>
    <n v="190801"/>
    <n v="190801"/>
    <m/>
    <n v="2"/>
    <n v="190801"/>
    <n v="76000"/>
  </r>
  <r>
    <x v="248"/>
    <x v="1"/>
    <m/>
    <x v="0"/>
    <x v="1"/>
    <x v="15"/>
    <n v="190801"/>
    <n v="190801"/>
    <m/>
    <n v="2"/>
    <n v="190801"/>
    <n v="40000"/>
  </r>
  <r>
    <x v="248"/>
    <x v="1"/>
    <m/>
    <x v="0"/>
    <x v="1"/>
    <x v="16"/>
    <n v="190801"/>
    <n v="190801"/>
    <m/>
    <n v="3"/>
    <n v="190801"/>
    <n v="105000"/>
  </r>
  <r>
    <x v="248"/>
    <x v="1"/>
    <m/>
    <x v="0"/>
    <x v="7"/>
    <x v="15"/>
    <n v="190801"/>
    <n v="190801"/>
    <m/>
    <n v="3"/>
    <n v="190801"/>
    <n v="60000"/>
  </r>
  <r>
    <x v="248"/>
    <x v="1"/>
    <m/>
    <x v="6"/>
    <x v="2"/>
    <x v="37"/>
    <n v="190801"/>
    <n v="190801"/>
    <m/>
    <n v="13"/>
    <n v="190801"/>
    <n v="260000"/>
  </r>
  <r>
    <x v="248"/>
    <x v="1"/>
    <m/>
    <x v="18"/>
    <x v="2"/>
    <x v="38"/>
    <n v="190801"/>
    <n v="190801"/>
    <m/>
    <n v="3"/>
    <n v="190801"/>
    <n v="30000"/>
  </r>
  <r>
    <x v="248"/>
    <x v="1"/>
    <m/>
    <x v="24"/>
    <x v="2"/>
    <x v="34"/>
    <n v="190801"/>
    <n v="190801"/>
    <m/>
    <n v="4"/>
    <n v="190801"/>
    <n v="396000"/>
  </r>
  <r>
    <x v="248"/>
    <x v="1"/>
    <m/>
    <x v="1"/>
    <x v="2"/>
    <x v="18"/>
    <n v="190801"/>
    <n v="190801"/>
    <m/>
    <n v="1"/>
    <n v="190801"/>
    <n v="20000"/>
  </r>
  <r>
    <x v="248"/>
    <x v="1"/>
    <m/>
    <x v="1"/>
    <x v="2"/>
    <x v="21"/>
    <n v="190801"/>
    <n v="190801"/>
    <m/>
    <n v="2"/>
    <n v="190801"/>
    <n v="70000"/>
  </r>
  <r>
    <x v="248"/>
    <x v="1"/>
    <m/>
    <x v="4"/>
    <x v="2"/>
    <x v="26"/>
    <n v="190801"/>
    <n v="190801"/>
    <m/>
    <n v="6"/>
    <n v="190801"/>
    <n v="24000"/>
  </r>
  <r>
    <x v="248"/>
    <x v="1"/>
    <m/>
    <x v="4"/>
    <x v="2"/>
    <x v="27"/>
    <n v="190801"/>
    <n v="190801"/>
    <m/>
    <n v="9"/>
    <n v="190801"/>
    <n v="180000"/>
  </r>
  <r>
    <x v="248"/>
    <x v="1"/>
    <m/>
    <x v="0"/>
    <x v="2"/>
    <x v="15"/>
    <n v="190801"/>
    <n v="190801"/>
    <m/>
    <n v="56"/>
    <n v="190801"/>
    <n v="1120000"/>
  </r>
  <r>
    <x v="248"/>
    <x v="1"/>
    <m/>
    <x v="0"/>
    <x v="2"/>
    <x v="16"/>
    <n v="190801"/>
    <n v="190801"/>
    <m/>
    <n v="220"/>
    <n v="190801"/>
    <n v="7700000"/>
  </r>
  <r>
    <x v="248"/>
    <x v="1"/>
    <m/>
    <x v="0"/>
    <x v="2"/>
    <x v="17"/>
    <n v="190801"/>
    <n v="190801"/>
    <m/>
    <n v="27"/>
    <n v="190801"/>
    <n v="891000"/>
  </r>
  <r>
    <x v="248"/>
    <x v="1"/>
    <m/>
    <x v="0"/>
    <x v="2"/>
    <x v="19"/>
    <n v="190801"/>
    <n v="190801"/>
    <m/>
    <n v="457"/>
    <n v="190801"/>
    <n v="1371000"/>
  </r>
  <r>
    <x v="248"/>
    <x v="1"/>
    <m/>
    <x v="5"/>
    <x v="2"/>
    <x v="28"/>
    <n v="190801"/>
    <n v="190801"/>
    <m/>
    <n v="19"/>
    <n v="190801"/>
    <n v="532000"/>
  </r>
  <r>
    <x v="248"/>
    <x v="1"/>
    <m/>
    <x v="21"/>
    <x v="2"/>
    <x v="29"/>
    <n v="190801"/>
    <n v="190801"/>
    <m/>
    <n v="5"/>
    <n v="190801"/>
    <n v="190000"/>
  </r>
  <r>
    <x v="248"/>
    <x v="1"/>
    <m/>
    <x v="18"/>
    <x v="2"/>
    <x v="22"/>
    <n v="190801"/>
    <n v="190801"/>
    <m/>
    <n v="6"/>
    <n v="190801"/>
    <n v="78000"/>
  </r>
  <r>
    <x v="248"/>
    <x v="1"/>
    <m/>
    <x v="0"/>
    <x v="4"/>
    <x v="15"/>
    <n v="190801"/>
    <n v="190801"/>
    <m/>
    <n v="25"/>
    <n v="190801"/>
    <n v="787500"/>
  </r>
  <r>
    <x v="248"/>
    <x v="1"/>
    <m/>
    <x v="0"/>
    <x v="4"/>
    <x v="16"/>
    <n v="190801"/>
    <n v="190801"/>
    <m/>
    <n v="43"/>
    <n v="190801"/>
    <n v="1892000"/>
  </r>
  <r>
    <x v="248"/>
    <x v="1"/>
    <m/>
    <x v="5"/>
    <x v="4"/>
    <x v="28"/>
    <n v="190801"/>
    <n v="190801"/>
    <m/>
    <n v="5"/>
    <n v="190801"/>
    <n v="190000"/>
  </r>
  <r>
    <x v="248"/>
    <x v="1"/>
    <m/>
    <x v="4"/>
    <x v="4"/>
    <x v="27"/>
    <n v="190801"/>
    <n v="190801"/>
    <m/>
    <n v="2"/>
    <n v="190801"/>
    <n v="72000"/>
  </r>
  <r>
    <x v="248"/>
    <x v="1"/>
    <m/>
    <x v="18"/>
    <x v="4"/>
    <x v="22"/>
    <n v="190801"/>
    <n v="190801"/>
    <m/>
    <n v="5"/>
    <n v="190801"/>
    <n v="125000"/>
  </r>
  <r>
    <x v="248"/>
    <x v="1"/>
    <m/>
    <x v="1"/>
    <x v="4"/>
    <x v="18"/>
    <n v="190801"/>
    <n v="190801"/>
    <m/>
    <n v="3"/>
    <n v="190801"/>
    <n v="94500"/>
  </r>
  <r>
    <x v="249"/>
    <x v="0"/>
    <m/>
    <x v="0"/>
    <x v="1"/>
    <x v="16"/>
    <n v="190801"/>
    <n v="190801"/>
    <m/>
    <n v="4"/>
    <n v="190801"/>
    <n v="140000"/>
  </r>
  <r>
    <x v="249"/>
    <x v="0"/>
    <m/>
    <x v="0"/>
    <x v="1"/>
    <x v="15"/>
    <n v="190801"/>
    <n v="190801"/>
    <m/>
    <n v="1"/>
    <n v="190801"/>
    <n v="20000"/>
  </r>
  <r>
    <x v="249"/>
    <x v="0"/>
    <m/>
    <x v="0"/>
    <x v="7"/>
    <x v="15"/>
    <n v="190801"/>
    <n v="190801"/>
    <m/>
    <n v="2"/>
    <n v="190801"/>
    <n v="40000"/>
  </r>
  <r>
    <x v="249"/>
    <x v="0"/>
    <m/>
    <x v="0"/>
    <x v="3"/>
    <x v="15"/>
    <n v="190801"/>
    <n v="190801"/>
    <m/>
    <n v="12"/>
    <n v="190801"/>
    <n v="0"/>
  </r>
  <r>
    <x v="249"/>
    <x v="0"/>
    <m/>
    <x v="17"/>
    <x v="3"/>
    <x v="19"/>
    <n v="190801"/>
    <n v="190801"/>
    <m/>
    <n v="3"/>
    <n v="190801"/>
    <n v="0"/>
  </r>
  <r>
    <x v="249"/>
    <x v="0"/>
    <m/>
    <x v="5"/>
    <x v="3"/>
    <x v="28"/>
    <n v="190801"/>
    <n v="190801"/>
    <m/>
    <n v="3"/>
    <n v="190801"/>
    <n v="0"/>
  </r>
  <r>
    <x v="249"/>
    <x v="0"/>
    <m/>
    <x v="4"/>
    <x v="3"/>
    <x v="27"/>
    <n v="190801"/>
    <n v="190801"/>
    <m/>
    <n v="3"/>
    <n v="190801"/>
    <n v="0"/>
  </r>
  <r>
    <x v="249"/>
    <x v="0"/>
    <m/>
    <x v="6"/>
    <x v="3"/>
    <x v="37"/>
    <n v="190801"/>
    <n v="190801"/>
    <m/>
    <n v="3"/>
    <n v="190801"/>
    <n v="0"/>
  </r>
  <r>
    <x v="249"/>
    <x v="0"/>
    <m/>
    <x v="6"/>
    <x v="2"/>
    <x v="37"/>
    <n v="190801"/>
    <n v="190801"/>
    <m/>
    <n v="14"/>
    <n v="190801"/>
    <n v="280000"/>
  </r>
  <r>
    <x v="249"/>
    <x v="0"/>
    <m/>
    <x v="18"/>
    <x v="2"/>
    <x v="38"/>
    <n v="190801"/>
    <n v="190801"/>
    <m/>
    <n v="2"/>
    <n v="190801"/>
    <n v="20000"/>
  </r>
  <r>
    <x v="249"/>
    <x v="0"/>
    <m/>
    <x v="24"/>
    <x v="2"/>
    <x v="34"/>
    <n v="190801"/>
    <n v="190801"/>
    <m/>
    <n v="3"/>
    <n v="190801"/>
    <n v="297000"/>
  </r>
  <r>
    <x v="249"/>
    <x v="0"/>
    <m/>
    <x v="0"/>
    <x v="2"/>
    <x v="17"/>
    <n v="190801"/>
    <n v="190801"/>
    <m/>
    <n v="36"/>
    <n v="190801"/>
    <n v="1188000"/>
  </r>
  <r>
    <x v="249"/>
    <x v="0"/>
    <m/>
    <x v="0"/>
    <x v="2"/>
    <x v="16"/>
    <n v="190801"/>
    <n v="190801"/>
    <m/>
    <n v="4"/>
    <n v="190801"/>
    <n v="140000"/>
  </r>
  <r>
    <x v="249"/>
    <x v="0"/>
    <m/>
    <x v="1"/>
    <x v="2"/>
    <x v="18"/>
    <n v="190801"/>
    <n v="190801"/>
    <m/>
    <n v="4"/>
    <n v="190801"/>
    <n v="80000"/>
  </r>
  <r>
    <x v="249"/>
    <x v="0"/>
    <m/>
    <x v="1"/>
    <x v="2"/>
    <x v="21"/>
    <n v="190801"/>
    <n v="190801"/>
    <m/>
    <n v="1"/>
    <n v="190801"/>
    <n v="35000"/>
  </r>
  <r>
    <x v="249"/>
    <x v="0"/>
    <m/>
    <x v="4"/>
    <x v="2"/>
    <x v="26"/>
    <n v="190801"/>
    <n v="190801"/>
    <m/>
    <n v="4"/>
    <n v="190801"/>
    <n v="16000"/>
  </r>
  <r>
    <x v="249"/>
    <x v="0"/>
    <m/>
    <x v="4"/>
    <x v="2"/>
    <x v="27"/>
    <n v="190801"/>
    <n v="190801"/>
    <m/>
    <n v="2"/>
    <n v="190801"/>
    <n v="40000"/>
  </r>
  <r>
    <x v="249"/>
    <x v="0"/>
    <m/>
    <x v="0"/>
    <x v="2"/>
    <x v="15"/>
    <n v="190801"/>
    <n v="190801"/>
    <m/>
    <n v="71"/>
    <n v="190801"/>
    <n v="1420000"/>
  </r>
  <r>
    <x v="249"/>
    <x v="0"/>
    <m/>
    <x v="0"/>
    <x v="2"/>
    <x v="16"/>
    <n v="190801"/>
    <n v="190801"/>
    <m/>
    <n v="38"/>
    <n v="190801"/>
    <n v="1330000"/>
  </r>
  <r>
    <x v="249"/>
    <x v="0"/>
    <m/>
    <x v="0"/>
    <x v="2"/>
    <x v="19"/>
    <n v="190801"/>
    <n v="190801"/>
    <m/>
    <n v="36"/>
    <n v="190801"/>
    <n v="108000"/>
  </r>
  <r>
    <x v="249"/>
    <x v="0"/>
    <m/>
    <x v="21"/>
    <x v="2"/>
    <x v="29"/>
    <n v="190801"/>
    <n v="190801"/>
    <m/>
    <n v="3"/>
    <n v="190801"/>
    <n v="114000"/>
  </r>
  <r>
    <x v="249"/>
    <x v="0"/>
    <m/>
    <x v="5"/>
    <x v="2"/>
    <x v="28"/>
    <n v="190801"/>
    <n v="190801"/>
    <m/>
    <n v="13"/>
    <n v="190801"/>
    <n v="364000"/>
  </r>
  <r>
    <x v="249"/>
    <x v="0"/>
    <m/>
    <x v="18"/>
    <x v="2"/>
    <x v="22"/>
    <n v="190801"/>
    <n v="190801"/>
    <m/>
    <n v="4"/>
    <n v="190801"/>
    <n v="52000"/>
  </r>
  <r>
    <x v="249"/>
    <x v="0"/>
    <m/>
    <x v="18"/>
    <x v="2"/>
    <x v="23"/>
    <n v="190801"/>
    <n v="190801"/>
    <m/>
    <n v="1"/>
    <n v="190801"/>
    <n v="24000"/>
  </r>
  <r>
    <x v="249"/>
    <x v="0"/>
    <m/>
    <x v="0"/>
    <x v="2"/>
    <x v="19"/>
    <n v="190801"/>
    <n v="190801"/>
    <m/>
    <n v="19"/>
    <n v="190801"/>
    <n v="57000"/>
  </r>
  <r>
    <x v="249"/>
    <x v="0"/>
    <m/>
    <x v="0"/>
    <x v="4"/>
    <x v="15"/>
    <n v="190801"/>
    <n v="190801"/>
    <m/>
    <n v="45"/>
    <n v="190801"/>
    <n v="1417500"/>
  </r>
  <r>
    <x v="249"/>
    <x v="0"/>
    <m/>
    <x v="0"/>
    <x v="4"/>
    <x v="16"/>
    <n v="190801"/>
    <n v="190801"/>
    <m/>
    <n v="52"/>
    <n v="190801"/>
    <n v="2288000"/>
  </r>
  <r>
    <x v="249"/>
    <x v="0"/>
    <m/>
    <x v="5"/>
    <x v="4"/>
    <x v="28"/>
    <n v="190801"/>
    <n v="190801"/>
    <m/>
    <n v="3"/>
    <n v="190801"/>
    <n v="114000"/>
  </r>
  <r>
    <x v="249"/>
    <x v="0"/>
    <m/>
    <x v="4"/>
    <x v="4"/>
    <x v="27"/>
    <n v="190801"/>
    <n v="190801"/>
    <m/>
    <n v="1"/>
    <n v="190801"/>
    <n v="36000"/>
  </r>
  <r>
    <x v="249"/>
    <x v="0"/>
    <m/>
    <x v="1"/>
    <x v="4"/>
    <x v="18"/>
    <n v="190801"/>
    <n v="190801"/>
    <m/>
    <n v="3"/>
    <n v="190801"/>
    <n v="94500"/>
  </r>
  <r>
    <x v="250"/>
    <x v="2"/>
    <m/>
    <x v="0"/>
    <x v="1"/>
    <x v="16"/>
    <n v="190801"/>
    <n v="190801"/>
    <m/>
    <n v="3"/>
    <n v="190801"/>
    <n v="105000"/>
  </r>
  <r>
    <x v="250"/>
    <x v="2"/>
    <m/>
    <x v="0"/>
    <x v="7"/>
    <x v="15"/>
    <n v="190801"/>
    <n v="190801"/>
    <m/>
    <n v="2"/>
    <n v="190801"/>
    <n v="40000"/>
  </r>
  <r>
    <x v="250"/>
    <x v="2"/>
    <m/>
    <x v="0"/>
    <x v="3"/>
    <x v="15"/>
    <n v="190801"/>
    <n v="190801"/>
    <m/>
    <n v="206"/>
    <n v="190801"/>
    <n v="0"/>
  </r>
  <r>
    <x v="250"/>
    <x v="2"/>
    <m/>
    <x v="0"/>
    <x v="3"/>
    <x v="20"/>
    <n v="190801"/>
    <n v="190801"/>
    <m/>
    <n v="200"/>
    <n v="190801"/>
    <n v="0"/>
  </r>
  <r>
    <x v="250"/>
    <x v="2"/>
    <m/>
    <x v="6"/>
    <x v="3"/>
    <x v="37"/>
    <n v="190801"/>
    <n v="190801"/>
    <m/>
    <n v="2"/>
    <n v="190801"/>
    <n v="0"/>
  </r>
  <r>
    <x v="250"/>
    <x v="2"/>
    <m/>
    <x v="5"/>
    <x v="3"/>
    <x v="28"/>
    <n v="190801"/>
    <n v="190801"/>
    <m/>
    <n v="3"/>
    <n v="190801"/>
    <n v="0"/>
  </r>
  <r>
    <x v="250"/>
    <x v="2"/>
    <m/>
    <x v="17"/>
    <x v="3"/>
    <x v="19"/>
    <n v="190801"/>
    <n v="190801"/>
    <m/>
    <n v="2"/>
    <n v="190801"/>
    <n v="0"/>
  </r>
  <r>
    <x v="250"/>
    <x v="2"/>
    <m/>
    <x v="4"/>
    <x v="3"/>
    <x v="27"/>
    <n v="190801"/>
    <n v="190801"/>
    <m/>
    <n v="2"/>
    <n v="190801"/>
    <n v="0"/>
  </r>
  <r>
    <x v="250"/>
    <x v="2"/>
    <m/>
    <x v="6"/>
    <x v="2"/>
    <x v="37"/>
    <n v="190801"/>
    <n v="190801"/>
    <m/>
    <n v="4"/>
    <n v="190801"/>
    <n v="80000"/>
  </r>
  <r>
    <x v="250"/>
    <x v="2"/>
    <m/>
    <x v="18"/>
    <x v="2"/>
    <x v="38"/>
    <n v="190801"/>
    <n v="190801"/>
    <m/>
    <n v="1"/>
    <n v="190801"/>
    <n v="10000"/>
  </r>
  <r>
    <x v="250"/>
    <x v="2"/>
    <m/>
    <x v="24"/>
    <x v="2"/>
    <x v="34"/>
    <n v="190801"/>
    <n v="190801"/>
    <m/>
    <n v="3"/>
    <n v="190801"/>
    <n v="297000"/>
  </r>
  <r>
    <x v="250"/>
    <x v="2"/>
    <m/>
    <x v="0"/>
    <x v="2"/>
    <x v="17"/>
    <n v="190801"/>
    <n v="190801"/>
    <m/>
    <n v="20"/>
    <n v="190801"/>
    <n v="660000"/>
  </r>
  <r>
    <x v="250"/>
    <x v="2"/>
    <m/>
    <x v="1"/>
    <x v="2"/>
    <x v="21"/>
    <n v="190801"/>
    <n v="190801"/>
    <m/>
    <n v="1"/>
    <n v="190801"/>
    <n v="35000"/>
  </r>
  <r>
    <x v="250"/>
    <x v="2"/>
    <m/>
    <x v="4"/>
    <x v="2"/>
    <x v="27"/>
    <n v="190801"/>
    <n v="190801"/>
    <m/>
    <n v="2"/>
    <n v="190801"/>
    <n v="40000"/>
  </r>
  <r>
    <x v="250"/>
    <x v="2"/>
    <m/>
    <x v="0"/>
    <x v="2"/>
    <x v="15"/>
    <n v="190801"/>
    <n v="190801"/>
    <m/>
    <n v="45"/>
    <n v="190801"/>
    <n v="900000"/>
  </r>
  <r>
    <x v="250"/>
    <x v="2"/>
    <m/>
    <x v="0"/>
    <x v="2"/>
    <x v="16"/>
    <n v="190801"/>
    <n v="190801"/>
    <m/>
    <n v="40"/>
    <n v="190801"/>
    <n v="1400000"/>
  </r>
  <r>
    <x v="250"/>
    <x v="2"/>
    <m/>
    <x v="0"/>
    <x v="2"/>
    <x v="19"/>
    <n v="190801"/>
    <n v="190801"/>
    <m/>
    <n v="34"/>
    <n v="190801"/>
    <n v="102000"/>
  </r>
  <r>
    <x v="250"/>
    <x v="2"/>
    <m/>
    <x v="21"/>
    <x v="2"/>
    <x v="29"/>
    <n v="190801"/>
    <n v="190801"/>
    <m/>
    <n v="1"/>
    <n v="190801"/>
    <n v="38000"/>
  </r>
  <r>
    <x v="250"/>
    <x v="2"/>
    <m/>
    <x v="5"/>
    <x v="2"/>
    <x v="28"/>
    <n v="190801"/>
    <n v="190801"/>
    <m/>
    <n v="2"/>
    <n v="190801"/>
    <n v="56000"/>
  </r>
  <r>
    <x v="250"/>
    <x v="2"/>
    <m/>
    <x v="5"/>
    <x v="2"/>
    <x v="28"/>
    <n v="190801"/>
    <n v="190801"/>
    <m/>
    <n v="7"/>
    <n v="190801"/>
    <n v="196000"/>
  </r>
  <r>
    <x v="250"/>
    <x v="2"/>
    <m/>
    <x v="18"/>
    <x v="2"/>
    <x v="22"/>
    <n v="190801"/>
    <n v="190801"/>
    <m/>
    <n v="3"/>
    <n v="190801"/>
    <n v="39000"/>
  </r>
  <r>
    <x v="250"/>
    <x v="2"/>
    <m/>
    <x v="0"/>
    <x v="2"/>
    <x v="19"/>
    <n v="190801"/>
    <n v="190801"/>
    <m/>
    <n v="4"/>
    <n v="190801"/>
    <n v="12000"/>
  </r>
  <r>
    <x v="250"/>
    <x v="2"/>
    <m/>
    <x v="0"/>
    <x v="4"/>
    <x v="15"/>
    <n v="190801"/>
    <n v="190801"/>
    <m/>
    <n v="40"/>
    <n v="190801"/>
    <n v="1260000"/>
  </r>
  <r>
    <x v="250"/>
    <x v="2"/>
    <m/>
    <x v="0"/>
    <x v="4"/>
    <x v="16"/>
    <n v="190801"/>
    <n v="190801"/>
    <m/>
    <n v="31"/>
    <n v="190801"/>
    <n v="1364000"/>
  </r>
  <r>
    <x v="250"/>
    <x v="2"/>
    <m/>
    <x v="5"/>
    <x v="4"/>
    <x v="28"/>
    <n v="190801"/>
    <n v="190801"/>
    <m/>
    <n v="5"/>
    <n v="190801"/>
    <n v="190000"/>
  </r>
  <r>
    <x v="250"/>
    <x v="2"/>
    <m/>
    <x v="4"/>
    <x v="4"/>
    <x v="27"/>
    <n v="190801"/>
    <n v="190801"/>
    <m/>
    <n v="1"/>
    <n v="190801"/>
    <n v="36000"/>
  </r>
  <r>
    <x v="250"/>
    <x v="2"/>
    <m/>
    <x v="18"/>
    <x v="4"/>
    <x v="22"/>
    <n v="190801"/>
    <n v="190801"/>
    <m/>
    <n v="2"/>
    <n v="190801"/>
    <n v="50000"/>
  </r>
  <r>
    <x v="251"/>
    <x v="5"/>
    <m/>
    <x v="0"/>
    <x v="7"/>
    <x v="15"/>
    <n v="190801"/>
    <n v="190801"/>
    <m/>
    <n v="10"/>
    <n v="190801"/>
    <n v="200000"/>
  </r>
  <r>
    <x v="251"/>
    <x v="5"/>
    <m/>
    <x v="6"/>
    <x v="2"/>
    <x v="37"/>
    <n v="190801"/>
    <n v="190801"/>
    <m/>
    <n v="11"/>
    <n v="190801"/>
    <n v="220000"/>
  </r>
  <r>
    <x v="251"/>
    <x v="5"/>
    <m/>
    <x v="18"/>
    <x v="2"/>
    <x v="38"/>
    <n v="190801"/>
    <n v="190801"/>
    <m/>
    <n v="5"/>
    <n v="190801"/>
    <n v="50000"/>
  </r>
  <r>
    <x v="251"/>
    <x v="5"/>
    <m/>
    <x v="24"/>
    <x v="2"/>
    <x v="34"/>
    <n v="190801"/>
    <n v="190801"/>
    <m/>
    <n v="4"/>
    <n v="190801"/>
    <n v="396000"/>
  </r>
  <r>
    <x v="251"/>
    <x v="5"/>
    <m/>
    <x v="0"/>
    <x v="2"/>
    <x v="17"/>
    <n v="190801"/>
    <n v="190801"/>
    <m/>
    <n v="26"/>
    <n v="190801"/>
    <n v="858000"/>
  </r>
  <r>
    <x v="251"/>
    <x v="5"/>
    <m/>
    <x v="0"/>
    <x v="2"/>
    <x v="16"/>
    <n v="190801"/>
    <n v="190801"/>
    <m/>
    <n v="1"/>
    <n v="190801"/>
    <n v="35000"/>
  </r>
  <r>
    <x v="251"/>
    <x v="5"/>
    <m/>
    <x v="1"/>
    <x v="2"/>
    <x v="21"/>
    <n v="190801"/>
    <n v="190801"/>
    <m/>
    <n v="1"/>
    <n v="190801"/>
    <n v="35000"/>
  </r>
  <r>
    <x v="251"/>
    <x v="5"/>
    <m/>
    <x v="4"/>
    <x v="2"/>
    <x v="26"/>
    <n v="190801"/>
    <n v="190801"/>
    <m/>
    <n v="1"/>
    <n v="190801"/>
    <n v="4000"/>
  </r>
  <r>
    <x v="251"/>
    <x v="5"/>
    <m/>
    <x v="4"/>
    <x v="2"/>
    <x v="27"/>
    <n v="190801"/>
    <n v="190801"/>
    <m/>
    <n v="3"/>
    <n v="190801"/>
    <n v="60000"/>
  </r>
  <r>
    <x v="251"/>
    <x v="5"/>
    <m/>
    <x v="4"/>
    <x v="2"/>
    <x v="26"/>
    <n v="190801"/>
    <n v="190801"/>
    <m/>
    <n v="1"/>
    <n v="190801"/>
    <n v="4000"/>
  </r>
  <r>
    <x v="251"/>
    <x v="5"/>
    <m/>
    <x v="0"/>
    <x v="2"/>
    <x v="15"/>
    <n v="190801"/>
    <n v="190801"/>
    <m/>
    <n v="52"/>
    <n v="190801"/>
    <n v="1040000"/>
  </r>
  <r>
    <x v="251"/>
    <x v="5"/>
    <m/>
    <x v="0"/>
    <x v="2"/>
    <x v="16"/>
    <n v="190801"/>
    <n v="190801"/>
    <m/>
    <n v="34"/>
    <n v="190801"/>
    <n v="1190000"/>
  </r>
  <r>
    <x v="251"/>
    <x v="5"/>
    <m/>
    <x v="0"/>
    <x v="2"/>
    <x v="19"/>
    <n v="190801"/>
    <n v="190801"/>
    <m/>
    <n v="28"/>
    <n v="190801"/>
    <n v="84000"/>
  </r>
  <r>
    <x v="251"/>
    <x v="5"/>
    <m/>
    <x v="21"/>
    <x v="2"/>
    <x v="29"/>
    <n v="190801"/>
    <n v="190801"/>
    <m/>
    <n v="4"/>
    <n v="190801"/>
    <n v="152000"/>
  </r>
  <r>
    <x v="251"/>
    <x v="5"/>
    <m/>
    <x v="21"/>
    <x v="2"/>
    <x v="29"/>
    <n v="190801"/>
    <n v="190801"/>
    <m/>
    <n v="1"/>
    <n v="190801"/>
    <n v="38000"/>
  </r>
  <r>
    <x v="251"/>
    <x v="5"/>
    <m/>
    <x v="5"/>
    <x v="2"/>
    <x v="28"/>
    <n v="190801"/>
    <n v="190801"/>
    <m/>
    <n v="3"/>
    <n v="190801"/>
    <n v="84000"/>
  </r>
  <r>
    <x v="251"/>
    <x v="5"/>
    <m/>
    <x v="5"/>
    <x v="2"/>
    <x v="28"/>
    <n v="190801"/>
    <n v="190801"/>
    <m/>
    <n v="8"/>
    <n v="190801"/>
    <n v="224000"/>
  </r>
  <r>
    <x v="251"/>
    <x v="5"/>
    <m/>
    <x v="18"/>
    <x v="2"/>
    <x v="22"/>
    <n v="190801"/>
    <n v="190801"/>
    <m/>
    <n v="10"/>
    <n v="190801"/>
    <n v="130000"/>
  </r>
  <r>
    <x v="251"/>
    <x v="5"/>
    <m/>
    <x v="18"/>
    <x v="2"/>
    <x v="23"/>
    <n v="190801"/>
    <n v="190801"/>
    <m/>
    <n v="1"/>
    <n v="190801"/>
    <n v="24000"/>
  </r>
  <r>
    <x v="251"/>
    <x v="5"/>
    <m/>
    <x v="18"/>
    <x v="2"/>
    <x v="22"/>
    <n v="190801"/>
    <n v="190801"/>
    <m/>
    <n v="1"/>
    <n v="190801"/>
    <n v="13000"/>
  </r>
  <r>
    <x v="251"/>
    <x v="5"/>
    <m/>
    <x v="0"/>
    <x v="2"/>
    <x v="19"/>
    <n v="190801"/>
    <n v="190801"/>
    <m/>
    <n v="10"/>
    <n v="190801"/>
    <n v="30000"/>
  </r>
  <r>
    <x v="251"/>
    <x v="5"/>
    <m/>
    <x v="0"/>
    <x v="2"/>
    <x v="19"/>
    <n v="190801"/>
    <n v="190801"/>
    <m/>
    <n v="1"/>
    <n v="190801"/>
    <n v="3000"/>
  </r>
  <r>
    <x v="252"/>
    <x v="6"/>
    <m/>
    <x v="0"/>
    <x v="7"/>
    <x v="15"/>
    <n v="190801"/>
    <n v="190801"/>
    <m/>
    <n v="19"/>
    <n v="190801"/>
    <n v="380000"/>
  </r>
  <r>
    <x v="252"/>
    <x v="6"/>
    <m/>
    <x v="6"/>
    <x v="2"/>
    <x v="37"/>
    <n v="190801"/>
    <n v="190801"/>
    <m/>
    <n v="10"/>
    <n v="190801"/>
    <n v="200000"/>
  </r>
  <r>
    <x v="252"/>
    <x v="6"/>
    <m/>
    <x v="18"/>
    <x v="2"/>
    <x v="38"/>
    <n v="190801"/>
    <n v="190801"/>
    <m/>
    <n v="7"/>
    <n v="190801"/>
    <n v="70000"/>
  </r>
  <r>
    <x v="252"/>
    <x v="6"/>
    <m/>
    <x v="24"/>
    <x v="2"/>
    <x v="34"/>
    <n v="190801"/>
    <n v="190801"/>
    <m/>
    <n v="3"/>
    <n v="190801"/>
    <n v="297000"/>
  </r>
  <r>
    <x v="252"/>
    <x v="6"/>
    <m/>
    <x v="0"/>
    <x v="2"/>
    <x v="17"/>
    <n v="190801"/>
    <n v="190801"/>
    <m/>
    <n v="35"/>
    <n v="190801"/>
    <n v="1155000"/>
  </r>
  <r>
    <x v="252"/>
    <x v="6"/>
    <m/>
    <x v="0"/>
    <x v="2"/>
    <x v="16"/>
    <n v="190801"/>
    <n v="190801"/>
    <m/>
    <n v="3"/>
    <n v="190801"/>
    <n v="105000"/>
  </r>
  <r>
    <x v="252"/>
    <x v="6"/>
    <m/>
    <x v="1"/>
    <x v="2"/>
    <x v="18"/>
    <n v="190801"/>
    <n v="190801"/>
    <m/>
    <n v="4"/>
    <n v="190801"/>
    <n v="80000"/>
  </r>
  <r>
    <x v="252"/>
    <x v="6"/>
    <m/>
    <x v="1"/>
    <x v="2"/>
    <x v="21"/>
    <n v="190801"/>
    <n v="190801"/>
    <m/>
    <n v="1"/>
    <n v="190801"/>
    <n v="35000"/>
  </r>
  <r>
    <x v="252"/>
    <x v="6"/>
    <m/>
    <x v="4"/>
    <x v="2"/>
    <x v="26"/>
    <n v="190801"/>
    <n v="190801"/>
    <m/>
    <n v="1"/>
    <n v="190801"/>
    <n v="4000"/>
  </r>
  <r>
    <x v="252"/>
    <x v="6"/>
    <m/>
    <x v="4"/>
    <x v="2"/>
    <x v="27"/>
    <n v="190801"/>
    <n v="190801"/>
    <m/>
    <n v="2"/>
    <n v="190801"/>
    <n v="40000"/>
  </r>
  <r>
    <x v="252"/>
    <x v="6"/>
    <m/>
    <x v="0"/>
    <x v="2"/>
    <x v="15"/>
    <n v="190801"/>
    <n v="190801"/>
    <m/>
    <n v="79"/>
    <n v="190801"/>
    <n v="1580000"/>
  </r>
  <r>
    <x v="252"/>
    <x v="6"/>
    <m/>
    <x v="0"/>
    <x v="2"/>
    <x v="16"/>
    <n v="190801"/>
    <n v="190801"/>
    <m/>
    <n v="43"/>
    <n v="190801"/>
    <n v="1505000"/>
  </r>
  <r>
    <x v="252"/>
    <x v="6"/>
    <m/>
    <x v="0"/>
    <x v="2"/>
    <x v="19"/>
    <n v="190801"/>
    <n v="190801"/>
    <m/>
    <n v="43"/>
    <n v="190801"/>
    <n v="129000"/>
  </r>
  <r>
    <x v="252"/>
    <x v="6"/>
    <m/>
    <x v="0"/>
    <x v="2"/>
    <x v="15"/>
    <n v="190801"/>
    <n v="190801"/>
    <m/>
    <n v="3"/>
    <n v="190801"/>
    <n v="60000"/>
  </r>
  <r>
    <x v="252"/>
    <x v="6"/>
    <m/>
    <x v="21"/>
    <x v="2"/>
    <x v="29"/>
    <n v="190801"/>
    <n v="190801"/>
    <m/>
    <n v="5"/>
    <n v="190801"/>
    <n v="190000"/>
  </r>
  <r>
    <x v="252"/>
    <x v="6"/>
    <m/>
    <x v="21"/>
    <x v="2"/>
    <x v="29"/>
    <n v="190801"/>
    <n v="190801"/>
    <m/>
    <n v="1"/>
    <n v="190801"/>
    <n v="38000"/>
  </r>
  <r>
    <x v="252"/>
    <x v="6"/>
    <m/>
    <x v="5"/>
    <x v="2"/>
    <x v="28"/>
    <n v="190801"/>
    <n v="190801"/>
    <m/>
    <n v="4"/>
    <n v="190801"/>
    <n v="112000"/>
  </r>
  <r>
    <x v="252"/>
    <x v="6"/>
    <m/>
    <x v="5"/>
    <x v="2"/>
    <x v="28"/>
    <n v="190801"/>
    <n v="190801"/>
    <m/>
    <n v="9"/>
    <n v="190801"/>
    <n v="252000"/>
  </r>
  <r>
    <x v="252"/>
    <x v="6"/>
    <m/>
    <x v="18"/>
    <x v="2"/>
    <x v="22"/>
    <n v="190801"/>
    <n v="190801"/>
    <m/>
    <n v="9"/>
    <n v="190801"/>
    <n v="117000"/>
  </r>
  <r>
    <x v="252"/>
    <x v="6"/>
    <m/>
    <x v="18"/>
    <x v="2"/>
    <x v="24"/>
    <n v="190801"/>
    <n v="190801"/>
    <m/>
    <n v="1"/>
    <n v="190801"/>
    <n v="33000"/>
  </r>
  <r>
    <x v="252"/>
    <x v="6"/>
    <m/>
    <x v="0"/>
    <x v="2"/>
    <x v="19"/>
    <n v="190801"/>
    <n v="190801"/>
    <m/>
    <n v="11"/>
    <n v="190801"/>
    <n v="33000"/>
  </r>
  <r>
    <x v="252"/>
    <x v="6"/>
    <m/>
    <x v="0"/>
    <x v="2"/>
    <x v="19"/>
    <n v="190801"/>
    <n v="190801"/>
    <m/>
    <n v="1"/>
    <n v="190801"/>
    <n v="3000"/>
  </r>
  <r>
    <x v="252"/>
    <x v="6"/>
    <m/>
    <x v="0"/>
    <x v="6"/>
    <x v="15"/>
    <n v="190801"/>
    <n v="190801"/>
    <m/>
    <n v="40"/>
    <n v="190801"/>
    <n v="362720"/>
  </r>
  <r>
    <x v="252"/>
    <x v="6"/>
    <m/>
    <x v="0"/>
    <x v="6"/>
    <x v="17"/>
    <n v="190801"/>
    <n v="190801"/>
    <m/>
    <n v="48"/>
    <n v="190801"/>
    <n v="759264"/>
  </r>
  <r>
    <x v="252"/>
    <x v="6"/>
    <m/>
    <x v="4"/>
    <x v="6"/>
    <x v="26"/>
    <n v="190801"/>
    <n v="190801"/>
    <m/>
    <n v="718"/>
    <n v="190801"/>
    <n v="770414"/>
  </r>
  <r>
    <x v="252"/>
    <x v="6"/>
    <m/>
    <x v="25"/>
    <x v="6"/>
    <x v="35"/>
    <n v="190801"/>
    <n v="190801"/>
    <m/>
    <n v="81"/>
    <n v="190801"/>
    <n v="1387611"/>
  </r>
  <r>
    <x v="252"/>
    <x v="6"/>
    <m/>
    <x v="21"/>
    <x v="6"/>
    <x v="29"/>
    <n v="190801"/>
    <n v="190801"/>
    <m/>
    <n v="3"/>
    <n v="190801"/>
    <n v="59073"/>
  </r>
  <r>
    <x v="252"/>
    <x v="6"/>
    <m/>
    <x v="23"/>
    <x v="6"/>
    <x v="31"/>
    <n v="190801"/>
    <n v="190801"/>
    <m/>
    <n v="95"/>
    <n v="190801"/>
    <n v="1413315"/>
  </r>
  <r>
    <x v="252"/>
    <x v="6"/>
    <m/>
    <x v="22"/>
    <x v="6"/>
    <x v="30"/>
    <n v="190801"/>
    <n v="190801"/>
    <m/>
    <n v="96"/>
    <n v="190801"/>
    <n v="668544"/>
  </r>
  <r>
    <x v="252"/>
    <x v="6"/>
    <m/>
    <x v="19"/>
    <x v="6"/>
    <x v="25"/>
    <n v="190801"/>
    <n v="190801"/>
    <m/>
    <n v="1"/>
    <n v="190801"/>
    <n v="9716"/>
  </r>
  <r>
    <x v="252"/>
    <x v="6"/>
    <m/>
    <x v="18"/>
    <x v="6"/>
    <x v="22"/>
    <n v="190801"/>
    <n v="190801"/>
    <m/>
    <n v="4"/>
    <n v="190801"/>
    <n v="27164"/>
  </r>
  <r>
    <x v="252"/>
    <x v="6"/>
    <m/>
    <x v="26"/>
    <x v="6"/>
    <x v="36"/>
    <n v="190801"/>
    <n v="190801"/>
    <m/>
    <n v="349"/>
    <n v="190801"/>
    <n v="3300493"/>
  </r>
  <r>
    <x v="252"/>
    <x v="6"/>
    <m/>
    <x v="6"/>
    <x v="6"/>
    <x v="37"/>
    <n v="190801"/>
    <n v="190801"/>
    <m/>
    <n v="58"/>
    <n v="190801"/>
    <n v="580000"/>
  </r>
  <r>
    <x v="252"/>
    <x v="6"/>
    <m/>
    <x v="27"/>
    <x v="6"/>
    <x v="39"/>
    <n v="190801"/>
    <n v="190801"/>
    <m/>
    <n v="1047"/>
    <n v="190801"/>
    <n v="16561446"/>
  </r>
  <r>
    <x v="253"/>
    <x v="3"/>
    <m/>
    <x v="0"/>
    <x v="1"/>
    <x v="15"/>
    <n v="190801"/>
    <n v="190801"/>
    <m/>
    <n v="4"/>
    <n v="190801"/>
    <n v="80000"/>
  </r>
  <r>
    <x v="253"/>
    <x v="3"/>
    <m/>
    <x v="0"/>
    <x v="1"/>
    <x v="16"/>
    <n v="190801"/>
    <n v="190801"/>
    <m/>
    <n v="11"/>
    <n v="190801"/>
    <n v="385000"/>
  </r>
  <r>
    <x v="253"/>
    <x v="3"/>
    <m/>
    <x v="0"/>
    <x v="7"/>
    <x v="15"/>
    <n v="190801"/>
    <n v="190801"/>
    <m/>
    <n v="18"/>
    <n v="190801"/>
    <n v="360000"/>
  </r>
  <r>
    <x v="253"/>
    <x v="3"/>
    <m/>
    <x v="6"/>
    <x v="2"/>
    <x v="37"/>
    <n v="190801"/>
    <n v="190801"/>
    <m/>
    <n v="9"/>
    <n v="190801"/>
    <n v="180000"/>
  </r>
  <r>
    <x v="253"/>
    <x v="3"/>
    <m/>
    <x v="18"/>
    <x v="2"/>
    <x v="38"/>
    <n v="190801"/>
    <n v="190801"/>
    <m/>
    <n v="1"/>
    <n v="190801"/>
    <n v="10000"/>
  </r>
  <r>
    <x v="253"/>
    <x v="3"/>
    <m/>
    <x v="24"/>
    <x v="2"/>
    <x v="34"/>
    <n v="190801"/>
    <n v="190801"/>
    <m/>
    <n v="6"/>
    <n v="190801"/>
    <n v="594000"/>
  </r>
  <r>
    <x v="253"/>
    <x v="3"/>
    <m/>
    <x v="1"/>
    <x v="2"/>
    <x v="18"/>
    <n v="190801"/>
    <n v="190801"/>
    <m/>
    <n v="6"/>
    <n v="190801"/>
    <n v="120000"/>
  </r>
  <r>
    <x v="253"/>
    <x v="3"/>
    <m/>
    <x v="4"/>
    <x v="2"/>
    <x v="26"/>
    <n v="190801"/>
    <n v="190801"/>
    <m/>
    <n v="3"/>
    <n v="190801"/>
    <n v="12000"/>
  </r>
  <r>
    <x v="253"/>
    <x v="3"/>
    <m/>
    <x v="4"/>
    <x v="2"/>
    <x v="27"/>
    <n v="190801"/>
    <n v="190801"/>
    <m/>
    <n v="2"/>
    <n v="190801"/>
    <n v="40000"/>
  </r>
  <r>
    <x v="253"/>
    <x v="3"/>
    <m/>
    <x v="0"/>
    <x v="2"/>
    <x v="15"/>
    <n v="190801"/>
    <n v="190801"/>
    <m/>
    <n v="108"/>
    <n v="190801"/>
    <n v="2160000"/>
  </r>
  <r>
    <x v="253"/>
    <x v="3"/>
    <m/>
    <x v="0"/>
    <x v="2"/>
    <x v="16"/>
    <n v="190801"/>
    <n v="190801"/>
    <m/>
    <n v="69"/>
    <n v="190801"/>
    <n v="2415000"/>
  </r>
  <r>
    <x v="253"/>
    <x v="3"/>
    <m/>
    <x v="0"/>
    <x v="2"/>
    <x v="17"/>
    <n v="190801"/>
    <n v="190801"/>
    <m/>
    <n v="47"/>
    <n v="190801"/>
    <n v="1551000"/>
  </r>
  <r>
    <x v="253"/>
    <x v="3"/>
    <m/>
    <x v="0"/>
    <x v="2"/>
    <x v="19"/>
    <n v="190801"/>
    <n v="190801"/>
    <m/>
    <n v="76"/>
    <n v="190801"/>
    <n v="228000"/>
  </r>
  <r>
    <x v="253"/>
    <x v="3"/>
    <m/>
    <x v="5"/>
    <x v="2"/>
    <x v="28"/>
    <n v="190801"/>
    <n v="190801"/>
    <m/>
    <n v="22"/>
    <n v="190801"/>
    <n v="616000"/>
  </r>
  <r>
    <x v="253"/>
    <x v="3"/>
    <m/>
    <x v="21"/>
    <x v="2"/>
    <x v="29"/>
    <n v="190801"/>
    <n v="190801"/>
    <m/>
    <n v="13"/>
    <n v="190801"/>
    <n v="494000"/>
  </r>
  <r>
    <x v="253"/>
    <x v="3"/>
    <m/>
    <x v="18"/>
    <x v="2"/>
    <x v="22"/>
    <n v="190801"/>
    <n v="190801"/>
    <m/>
    <n v="8"/>
    <n v="190801"/>
    <n v="104000"/>
  </r>
  <r>
    <x v="253"/>
    <x v="3"/>
    <m/>
    <x v="18"/>
    <x v="2"/>
    <x v="24"/>
    <n v="190801"/>
    <n v="190801"/>
    <m/>
    <n v="1"/>
    <n v="190801"/>
    <n v="33000"/>
  </r>
  <r>
    <x v="253"/>
    <x v="3"/>
    <m/>
    <x v="0"/>
    <x v="4"/>
    <x v="15"/>
    <n v="190801"/>
    <n v="190801"/>
    <m/>
    <n v="105"/>
    <n v="190801"/>
    <n v="3307500"/>
  </r>
  <r>
    <x v="253"/>
    <x v="3"/>
    <m/>
    <x v="0"/>
    <x v="4"/>
    <x v="16"/>
    <n v="190801"/>
    <n v="190801"/>
    <m/>
    <n v="93"/>
    <n v="190801"/>
    <n v="4092000"/>
  </r>
  <r>
    <x v="253"/>
    <x v="3"/>
    <m/>
    <x v="5"/>
    <x v="4"/>
    <x v="28"/>
    <n v="190801"/>
    <n v="190801"/>
    <m/>
    <n v="9"/>
    <n v="190801"/>
    <n v="342000"/>
  </r>
  <r>
    <x v="253"/>
    <x v="3"/>
    <m/>
    <x v="1"/>
    <x v="4"/>
    <x v="18"/>
    <n v="190801"/>
    <n v="190801"/>
    <m/>
    <n v="4"/>
    <n v="190801"/>
    <n v="126000"/>
  </r>
  <r>
    <x v="253"/>
    <x v="3"/>
    <m/>
    <x v="4"/>
    <x v="4"/>
    <x v="27"/>
    <n v="190801"/>
    <n v="190801"/>
    <m/>
    <n v="2"/>
    <n v="190801"/>
    <n v="72000"/>
  </r>
  <r>
    <x v="253"/>
    <x v="3"/>
    <m/>
    <x v="18"/>
    <x v="4"/>
    <x v="22"/>
    <n v="190801"/>
    <n v="190801"/>
    <m/>
    <n v="3"/>
    <n v="190801"/>
    <n v="75000"/>
  </r>
  <r>
    <x v="253"/>
    <x v="3"/>
    <m/>
    <x v="0"/>
    <x v="3"/>
    <x v="15"/>
    <n v="190801"/>
    <n v="190801"/>
    <m/>
    <n v="9"/>
    <n v="190801"/>
    <n v="0"/>
  </r>
  <r>
    <x v="253"/>
    <x v="3"/>
    <m/>
    <x v="0"/>
    <x v="3"/>
    <x v="17"/>
    <n v="190801"/>
    <n v="190801"/>
    <m/>
    <n v="1"/>
    <n v="190801"/>
    <n v="0"/>
  </r>
  <r>
    <x v="253"/>
    <x v="3"/>
    <m/>
    <x v="17"/>
    <x v="3"/>
    <x v="19"/>
    <n v="190801"/>
    <n v="190801"/>
    <m/>
    <n v="12"/>
    <n v="190801"/>
    <n v="0"/>
  </r>
  <r>
    <x v="253"/>
    <x v="3"/>
    <m/>
    <x v="5"/>
    <x v="3"/>
    <x v="28"/>
    <n v="190801"/>
    <n v="190801"/>
    <m/>
    <n v="14"/>
    <n v="190801"/>
    <n v="0"/>
  </r>
  <r>
    <x v="253"/>
    <x v="3"/>
    <m/>
    <x v="4"/>
    <x v="3"/>
    <x v="27"/>
    <n v="190801"/>
    <n v="190801"/>
    <m/>
    <n v="22"/>
    <n v="190801"/>
    <n v="0"/>
  </r>
  <r>
    <x v="253"/>
    <x v="3"/>
    <m/>
    <x v="6"/>
    <x v="3"/>
    <x v="37"/>
    <n v="190801"/>
    <n v="190801"/>
    <m/>
    <n v="24"/>
    <n v="190801"/>
    <n v="0"/>
  </r>
  <r>
    <x v="254"/>
    <x v="4"/>
    <m/>
    <x v="0"/>
    <x v="1"/>
    <x v="15"/>
    <n v="190801"/>
    <n v="190801"/>
    <m/>
    <n v="2"/>
    <n v="190801"/>
    <n v="40000"/>
  </r>
  <r>
    <x v="254"/>
    <x v="4"/>
    <m/>
    <x v="0"/>
    <x v="1"/>
    <x v="16"/>
    <n v="190801"/>
    <n v="190801"/>
    <m/>
    <n v="3"/>
    <n v="190801"/>
    <n v="105000"/>
  </r>
  <r>
    <x v="254"/>
    <x v="4"/>
    <m/>
    <x v="0"/>
    <x v="5"/>
    <x v="15"/>
    <n v="190801"/>
    <n v="190801"/>
    <m/>
    <n v="100"/>
    <n v="190801"/>
    <n v="1022700"/>
  </r>
  <r>
    <x v="254"/>
    <x v="4"/>
    <m/>
    <x v="0"/>
    <x v="7"/>
    <x v="15"/>
    <n v="190801"/>
    <n v="190801"/>
    <m/>
    <n v="13"/>
    <n v="190801"/>
    <n v="260000"/>
  </r>
  <r>
    <x v="254"/>
    <x v="4"/>
    <m/>
    <x v="6"/>
    <x v="2"/>
    <x v="37"/>
    <n v="190801"/>
    <n v="190801"/>
    <m/>
    <n v="13"/>
    <n v="190801"/>
    <n v="260000"/>
  </r>
  <r>
    <x v="254"/>
    <x v="4"/>
    <m/>
    <x v="18"/>
    <x v="2"/>
    <x v="38"/>
    <n v="190801"/>
    <n v="190801"/>
    <m/>
    <n v="3"/>
    <n v="190801"/>
    <n v="30000"/>
  </r>
  <r>
    <x v="254"/>
    <x v="4"/>
    <m/>
    <x v="24"/>
    <x v="2"/>
    <x v="34"/>
    <n v="190801"/>
    <n v="190801"/>
    <m/>
    <n v="6"/>
    <n v="190801"/>
    <n v="594000"/>
  </r>
  <r>
    <x v="254"/>
    <x v="4"/>
    <m/>
    <x v="1"/>
    <x v="2"/>
    <x v="18"/>
    <n v="190801"/>
    <n v="190801"/>
    <m/>
    <n v="1"/>
    <n v="190801"/>
    <n v="20000"/>
  </r>
  <r>
    <x v="254"/>
    <x v="4"/>
    <m/>
    <x v="4"/>
    <x v="2"/>
    <x v="26"/>
    <n v="190801"/>
    <n v="190801"/>
    <m/>
    <n v="4"/>
    <n v="190801"/>
    <n v="16000"/>
  </r>
  <r>
    <x v="254"/>
    <x v="4"/>
    <m/>
    <x v="4"/>
    <x v="2"/>
    <x v="27"/>
    <n v="190801"/>
    <n v="190801"/>
    <m/>
    <n v="3"/>
    <n v="190801"/>
    <n v="60000"/>
  </r>
  <r>
    <x v="254"/>
    <x v="4"/>
    <m/>
    <x v="0"/>
    <x v="2"/>
    <x v="15"/>
    <n v="190801"/>
    <n v="190801"/>
    <m/>
    <n v="77"/>
    <n v="190801"/>
    <n v="1540000"/>
  </r>
  <r>
    <x v="254"/>
    <x v="4"/>
    <m/>
    <x v="0"/>
    <x v="2"/>
    <x v="16"/>
    <n v="190801"/>
    <n v="190801"/>
    <m/>
    <n v="56"/>
    <n v="190801"/>
    <n v="1960000"/>
  </r>
  <r>
    <x v="254"/>
    <x v="4"/>
    <m/>
    <x v="0"/>
    <x v="2"/>
    <x v="17"/>
    <n v="190801"/>
    <n v="190801"/>
    <m/>
    <n v="36"/>
    <n v="190801"/>
    <n v="1188000"/>
  </r>
  <r>
    <x v="254"/>
    <x v="4"/>
    <m/>
    <x v="0"/>
    <x v="2"/>
    <x v="19"/>
    <n v="190801"/>
    <n v="190801"/>
    <m/>
    <n v="44"/>
    <n v="190801"/>
    <n v="132000"/>
  </r>
  <r>
    <x v="254"/>
    <x v="4"/>
    <m/>
    <x v="5"/>
    <x v="2"/>
    <x v="28"/>
    <n v="190801"/>
    <n v="190801"/>
    <m/>
    <n v="10"/>
    <n v="190801"/>
    <n v="280000"/>
  </r>
  <r>
    <x v="254"/>
    <x v="4"/>
    <m/>
    <x v="21"/>
    <x v="2"/>
    <x v="29"/>
    <n v="190801"/>
    <n v="190801"/>
    <m/>
    <n v="9"/>
    <n v="190801"/>
    <n v="342000"/>
  </r>
  <r>
    <x v="254"/>
    <x v="4"/>
    <m/>
    <x v="18"/>
    <x v="2"/>
    <x v="22"/>
    <n v="190801"/>
    <n v="190801"/>
    <m/>
    <n v="7"/>
    <n v="190801"/>
    <n v="91000"/>
  </r>
  <r>
    <x v="254"/>
    <x v="4"/>
    <m/>
    <x v="18"/>
    <x v="2"/>
    <x v="24"/>
    <n v="190801"/>
    <n v="190801"/>
    <m/>
    <n v="1"/>
    <n v="190801"/>
    <n v="33000"/>
  </r>
  <r>
    <x v="254"/>
    <x v="4"/>
    <m/>
    <x v="0"/>
    <x v="4"/>
    <x v="15"/>
    <n v="190801"/>
    <n v="190801"/>
    <m/>
    <n v="21"/>
    <n v="190801"/>
    <n v="661500"/>
  </r>
  <r>
    <x v="254"/>
    <x v="4"/>
    <m/>
    <x v="0"/>
    <x v="4"/>
    <x v="16"/>
    <n v="190801"/>
    <n v="190801"/>
    <m/>
    <n v="24"/>
    <n v="190801"/>
    <n v="1056000"/>
  </r>
  <r>
    <x v="254"/>
    <x v="4"/>
    <m/>
    <x v="5"/>
    <x v="4"/>
    <x v="28"/>
    <n v="190801"/>
    <n v="190801"/>
    <m/>
    <n v="1"/>
    <n v="190801"/>
    <n v="38000"/>
  </r>
  <r>
    <x v="254"/>
    <x v="4"/>
    <m/>
    <x v="1"/>
    <x v="4"/>
    <x v="18"/>
    <n v="190801"/>
    <n v="190801"/>
    <m/>
    <n v="2"/>
    <n v="190801"/>
    <n v="63000"/>
  </r>
  <r>
    <x v="254"/>
    <x v="4"/>
    <m/>
    <x v="18"/>
    <x v="4"/>
    <x v="22"/>
    <n v="190801"/>
    <n v="190801"/>
    <m/>
    <n v="1"/>
    <n v="190801"/>
    <n v="25000"/>
  </r>
  <r>
    <x v="254"/>
    <x v="4"/>
    <m/>
    <x v="0"/>
    <x v="3"/>
    <x v="15"/>
    <n v="190801"/>
    <n v="190801"/>
    <m/>
    <n v="7"/>
    <n v="190801"/>
    <n v="0"/>
  </r>
  <r>
    <x v="254"/>
    <x v="4"/>
    <m/>
    <x v="17"/>
    <x v="3"/>
    <x v="19"/>
    <n v="190801"/>
    <n v="190801"/>
    <m/>
    <n v="1"/>
    <n v="190801"/>
    <n v="0"/>
  </r>
  <r>
    <x v="254"/>
    <x v="4"/>
    <m/>
    <x v="5"/>
    <x v="3"/>
    <x v="28"/>
    <n v="190801"/>
    <n v="190801"/>
    <m/>
    <n v="1"/>
    <n v="190801"/>
    <n v="0"/>
  </r>
  <r>
    <x v="254"/>
    <x v="4"/>
    <m/>
    <x v="4"/>
    <x v="3"/>
    <x v="27"/>
    <n v="190801"/>
    <n v="190801"/>
    <m/>
    <n v="1"/>
    <n v="190801"/>
    <n v="0"/>
  </r>
  <r>
    <x v="254"/>
    <x v="4"/>
    <m/>
    <x v="6"/>
    <x v="3"/>
    <x v="37"/>
    <n v="190801"/>
    <n v="190801"/>
    <m/>
    <n v="1"/>
    <n v="190801"/>
    <n v="0"/>
  </r>
  <r>
    <x v="255"/>
    <x v="1"/>
    <m/>
    <x v="0"/>
    <x v="1"/>
    <x v="15"/>
    <n v="190801"/>
    <n v="190801"/>
    <m/>
    <n v="1"/>
    <n v="190801"/>
    <n v="20000"/>
  </r>
  <r>
    <x v="255"/>
    <x v="1"/>
    <m/>
    <x v="0"/>
    <x v="1"/>
    <x v="16"/>
    <n v="190801"/>
    <n v="190801"/>
    <m/>
    <n v="11"/>
    <n v="190801"/>
    <n v="385000"/>
  </r>
  <r>
    <x v="255"/>
    <x v="1"/>
    <m/>
    <x v="0"/>
    <x v="7"/>
    <x v="15"/>
    <n v="190801"/>
    <n v="190801"/>
    <m/>
    <n v="5"/>
    <n v="190801"/>
    <n v="100000"/>
  </r>
  <r>
    <x v="255"/>
    <x v="1"/>
    <m/>
    <x v="6"/>
    <x v="2"/>
    <x v="37"/>
    <n v="190801"/>
    <n v="190801"/>
    <m/>
    <n v="12"/>
    <n v="190801"/>
    <n v="240000"/>
  </r>
  <r>
    <x v="255"/>
    <x v="1"/>
    <m/>
    <x v="18"/>
    <x v="2"/>
    <x v="38"/>
    <n v="190801"/>
    <n v="190801"/>
    <m/>
    <n v="2"/>
    <n v="190801"/>
    <n v="20000"/>
  </r>
  <r>
    <x v="255"/>
    <x v="1"/>
    <m/>
    <x v="24"/>
    <x v="2"/>
    <x v="34"/>
    <n v="190801"/>
    <n v="190801"/>
    <m/>
    <n v="5"/>
    <n v="190801"/>
    <n v="495000"/>
  </r>
  <r>
    <x v="255"/>
    <x v="1"/>
    <m/>
    <x v="1"/>
    <x v="2"/>
    <x v="18"/>
    <n v="190801"/>
    <n v="190801"/>
    <m/>
    <n v="1"/>
    <n v="190801"/>
    <n v="20000"/>
  </r>
  <r>
    <x v="255"/>
    <x v="1"/>
    <m/>
    <x v="1"/>
    <x v="2"/>
    <x v="21"/>
    <n v="190801"/>
    <n v="190801"/>
    <m/>
    <n v="2"/>
    <n v="190801"/>
    <n v="70000"/>
  </r>
  <r>
    <x v="255"/>
    <x v="1"/>
    <m/>
    <x v="4"/>
    <x v="2"/>
    <x v="26"/>
    <n v="190801"/>
    <n v="190801"/>
    <m/>
    <n v="8"/>
    <n v="190801"/>
    <n v="32000"/>
  </r>
  <r>
    <x v="255"/>
    <x v="1"/>
    <m/>
    <x v="4"/>
    <x v="2"/>
    <x v="27"/>
    <n v="190801"/>
    <n v="190801"/>
    <m/>
    <n v="1"/>
    <n v="190801"/>
    <n v="20000"/>
  </r>
  <r>
    <x v="255"/>
    <x v="1"/>
    <m/>
    <x v="0"/>
    <x v="2"/>
    <x v="15"/>
    <n v="190801"/>
    <n v="190801"/>
    <m/>
    <n v="81"/>
    <n v="190801"/>
    <n v="1620000"/>
  </r>
  <r>
    <x v="255"/>
    <x v="1"/>
    <m/>
    <x v="0"/>
    <x v="2"/>
    <x v="16"/>
    <n v="190801"/>
    <n v="190801"/>
    <m/>
    <n v="438"/>
    <n v="190801"/>
    <n v="15330000"/>
  </r>
  <r>
    <x v="255"/>
    <x v="1"/>
    <m/>
    <x v="0"/>
    <x v="2"/>
    <x v="17"/>
    <n v="190801"/>
    <n v="190801"/>
    <m/>
    <n v="37"/>
    <n v="190801"/>
    <n v="1221000"/>
  </r>
  <r>
    <x v="255"/>
    <x v="1"/>
    <m/>
    <x v="0"/>
    <x v="2"/>
    <x v="19"/>
    <n v="190801"/>
    <n v="190801"/>
    <m/>
    <n v="43"/>
    <n v="190801"/>
    <n v="129000"/>
  </r>
  <r>
    <x v="255"/>
    <x v="1"/>
    <m/>
    <x v="5"/>
    <x v="2"/>
    <x v="28"/>
    <n v="190801"/>
    <n v="190801"/>
    <m/>
    <n v="12"/>
    <n v="190801"/>
    <n v="336000"/>
  </r>
  <r>
    <x v="255"/>
    <x v="1"/>
    <m/>
    <x v="21"/>
    <x v="2"/>
    <x v="29"/>
    <n v="190801"/>
    <n v="190801"/>
    <m/>
    <n v="6"/>
    <n v="190801"/>
    <n v="228000"/>
  </r>
  <r>
    <x v="255"/>
    <x v="1"/>
    <m/>
    <x v="18"/>
    <x v="2"/>
    <x v="22"/>
    <n v="190801"/>
    <n v="190801"/>
    <m/>
    <n v="6"/>
    <n v="190801"/>
    <n v="78000"/>
  </r>
  <r>
    <x v="255"/>
    <x v="1"/>
    <m/>
    <x v="18"/>
    <x v="2"/>
    <x v="23"/>
    <n v="190801"/>
    <n v="190801"/>
    <m/>
    <n v="3"/>
    <n v="190801"/>
    <n v="72000"/>
  </r>
  <r>
    <x v="255"/>
    <x v="1"/>
    <m/>
    <x v="0"/>
    <x v="8"/>
    <x v="15"/>
    <n v="190801"/>
    <n v="190801"/>
    <m/>
    <n v="200"/>
    <n v="190801"/>
    <n v="1260000"/>
  </r>
  <r>
    <x v="255"/>
    <x v="1"/>
    <m/>
    <x v="0"/>
    <x v="4"/>
    <x v="15"/>
    <n v="190801"/>
    <n v="190801"/>
    <m/>
    <n v="23"/>
    <n v="190801"/>
    <n v="724500"/>
  </r>
  <r>
    <x v="255"/>
    <x v="1"/>
    <m/>
    <x v="0"/>
    <x v="4"/>
    <x v="16"/>
    <n v="190801"/>
    <n v="190801"/>
    <m/>
    <n v="22"/>
    <n v="190801"/>
    <n v="968000"/>
  </r>
  <r>
    <x v="255"/>
    <x v="1"/>
    <m/>
    <x v="5"/>
    <x v="4"/>
    <x v="28"/>
    <n v="190801"/>
    <n v="190801"/>
    <m/>
    <n v="2"/>
    <n v="190801"/>
    <n v="76000"/>
  </r>
  <r>
    <x v="255"/>
    <x v="1"/>
    <m/>
    <x v="1"/>
    <x v="4"/>
    <x v="18"/>
    <n v="190801"/>
    <n v="190801"/>
    <m/>
    <n v="1"/>
    <n v="190801"/>
    <n v="31500"/>
  </r>
  <r>
    <x v="255"/>
    <x v="1"/>
    <m/>
    <x v="18"/>
    <x v="4"/>
    <x v="22"/>
    <n v="190801"/>
    <n v="190801"/>
    <m/>
    <n v="1"/>
    <n v="190801"/>
    <n v="25000"/>
  </r>
  <r>
    <x v="255"/>
    <x v="1"/>
    <m/>
    <x v="0"/>
    <x v="3"/>
    <x v="15"/>
    <n v="190801"/>
    <n v="190801"/>
    <m/>
    <n v="217"/>
    <n v="190801"/>
    <n v="0"/>
  </r>
  <r>
    <x v="255"/>
    <x v="1"/>
    <m/>
    <x v="0"/>
    <x v="3"/>
    <x v="20"/>
    <n v="190801"/>
    <n v="190801"/>
    <m/>
    <n v="240"/>
    <n v="190801"/>
    <n v="0"/>
  </r>
  <r>
    <x v="255"/>
    <x v="1"/>
    <m/>
    <x v="17"/>
    <x v="3"/>
    <x v="19"/>
    <n v="190801"/>
    <n v="190801"/>
    <m/>
    <n v="1"/>
    <n v="190801"/>
    <n v="0"/>
  </r>
  <r>
    <x v="255"/>
    <x v="1"/>
    <m/>
    <x v="5"/>
    <x v="3"/>
    <x v="28"/>
    <n v="190801"/>
    <n v="190801"/>
    <m/>
    <n v="1"/>
    <n v="190801"/>
    <n v="0"/>
  </r>
  <r>
    <x v="255"/>
    <x v="1"/>
    <m/>
    <x v="4"/>
    <x v="3"/>
    <x v="27"/>
    <n v="190801"/>
    <n v="190801"/>
    <m/>
    <n v="1"/>
    <n v="190801"/>
    <n v="0"/>
  </r>
  <r>
    <x v="255"/>
    <x v="1"/>
    <m/>
    <x v="6"/>
    <x v="3"/>
    <x v="37"/>
    <n v="190801"/>
    <n v="190801"/>
    <m/>
    <n v="1"/>
    <n v="190801"/>
    <n v="0"/>
  </r>
  <r>
    <x v="256"/>
    <x v="0"/>
    <m/>
    <x v="0"/>
    <x v="1"/>
    <x v="16"/>
    <n v="190801"/>
    <n v="190801"/>
    <m/>
    <n v="4"/>
    <n v="190801"/>
    <n v="140000"/>
  </r>
  <r>
    <x v="256"/>
    <x v="0"/>
    <m/>
    <x v="0"/>
    <x v="7"/>
    <x v="15"/>
    <n v="190801"/>
    <n v="190801"/>
    <m/>
    <n v="5"/>
    <n v="190801"/>
    <n v="100000"/>
  </r>
  <r>
    <x v="256"/>
    <x v="0"/>
    <m/>
    <x v="6"/>
    <x v="2"/>
    <x v="37"/>
    <n v="190801"/>
    <n v="190801"/>
    <m/>
    <n v="15"/>
    <n v="190801"/>
    <n v="300000"/>
  </r>
  <r>
    <x v="256"/>
    <x v="0"/>
    <m/>
    <x v="18"/>
    <x v="2"/>
    <x v="38"/>
    <n v="190801"/>
    <n v="190801"/>
    <m/>
    <n v="5"/>
    <n v="190801"/>
    <n v="50000"/>
  </r>
  <r>
    <x v="256"/>
    <x v="0"/>
    <m/>
    <x v="24"/>
    <x v="2"/>
    <x v="34"/>
    <n v="190801"/>
    <n v="190801"/>
    <m/>
    <n v="6"/>
    <n v="190801"/>
    <n v="594000"/>
  </r>
  <r>
    <x v="256"/>
    <x v="0"/>
    <m/>
    <x v="1"/>
    <x v="2"/>
    <x v="18"/>
    <n v="190801"/>
    <n v="190801"/>
    <m/>
    <n v="1"/>
    <n v="190801"/>
    <n v="20000"/>
  </r>
  <r>
    <x v="256"/>
    <x v="0"/>
    <m/>
    <x v="1"/>
    <x v="2"/>
    <x v="21"/>
    <n v="190801"/>
    <n v="190801"/>
    <m/>
    <n v="1"/>
    <n v="190801"/>
    <n v="35000"/>
  </r>
  <r>
    <x v="256"/>
    <x v="0"/>
    <m/>
    <x v="4"/>
    <x v="2"/>
    <x v="26"/>
    <n v="190801"/>
    <n v="190801"/>
    <m/>
    <n v="13"/>
    <n v="190801"/>
    <n v="52000"/>
  </r>
  <r>
    <x v="256"/>
    <x v="0"/>
    <m/>
    <x v="4"/>
    <x v="2"/>
    <x v="27"/>
    <n v="190801"/>
    <n v="190801"/>
    <m/>
    <n v="12"/>
    <n v="190801"/>
    <n v="240000"/>
  </r>
  <r>
    <x v="256"/>
    <x v="0"/>
    <m/>
    <x v="0"/>
    <x v="2"/>
    <x v="15"/>
    <n v="190801"/>
    <n v="190801"/>
    <m/>
    <n v="53"/>
    <n v="190801"/>
    <n v="1060000"/>
  </r>
  <r>
    <x v="256"/>
    <x v="0"/>
    <m/>
    <x v="0"/>
    <x v="2"/>
    <x v="16"/>
    <n v="190801"/>
    <n v="190801"/>
    <m/>
    <n v="49"/>
    <n v="190801"/>
    <n v="1715000"/>
  </r>
  <r>
    <x v="256"/>
    <x v="0"/>
    <m/>
    <x v="0"/>
    <x v="2"/>
    <x v="17"/>
    <n v="190801"/>
    <n v="190801"/>
    <m/>
    <n v="41"/>
    <n v="190801"/>
    <n v="1353000"/>
  </r>
  <r>
    <x v="256"/>
    <x v="0"/>
    <m/>
    <x v="0"/>
    <x v="2"/>
    <x v="19"/>
    <n v="190801"/>
    <n v="190801"/>
    <m/>
    <n v="51"/>
    <n v="190801"/>
    <n v="153000"/>
  </r>
  <r>
    <x v="256"/>
    <x v="0"/>
    <m/>
    <x v="5"/>
    <x v="2"/>
    <x v="28"/>
    <n v="190801"/>
    <n v="190801"/>
    <m/>
    <n v="18"/>
    <n v="190801"/>
    <n v="504000"/>
  </r>
  <r>
    <x v="256"/>
    <x v="0"/>
    <m/>
    <x v="21"/>
    <x v="2"/>
    <x v="29"/>
    <n v="190801"/>
    <n v="190801"/>
    <m/>
    <n v="7"/>
    <n v="190801"/>
    <n v="266000"/>
  </r>
  <r>
    <x v="256"/>
    <x v="0"/>
    <m/>
    <x v="18"/>
    <x v="2"/>
    <x v="22"/>
    <n v="190801"/>
    <n v="190801"/>
    <m/>
    <n v="8"/>
    <n v="190801"/>
    <n v="104000"/>
  </r>
  <r>
    <x v="256"/>
    <x v="0"/>
    <m/>
    <x v="18"/>
    <x v="2"/>
    <x v="23"/>
    <n v="190801"/>
    <n v="190801"/>
    <m/>
    <n v="1"/>
    <n v="190801"/>
    <n v="24000"/>
  </r>
  <r>
    <x v="256"/>
    <x v="0"/>
    <m/>
    <x v="0"/>
    <x v="4"/>
    <x v="15"/>
    <n v="190801"/>
    <n v="190801"/>
    <m/>
    <n v="31"/>
    <n v="190801"/>
    <n v="976500"/>
  </r>
  <r>
    <x v="256"/>
    <x v="0"/>
    <m/>
    <x v="0"/>
    <x v="4"/>
    <x v="16"/>
    <n v="190801"/>
    <n v="190801"/>
    <m/>
    <n v="37"/>
    <n v="190801"/>
    <n v="1628000"/>
  </r>
  <r>
    <x v="256"/>
    <x v="0"/>
    <m/>
    <x v="5"/>
    <x v="4"/>
    <x v="28"/>
    <n v="190801"/>
    <n v="190801"/>
    <m/>
    <n v="2"/>
    <n v="190801"/>
    <n v="76000"/>
  </r>
  <r>
    <x v="256"/>
    <x v="0"/>
    <m/>
    <x v="4"/>
    <x v="4"/>
    <x v="27"/>
    <n v="190801"/>
    <n v="190801"/>
    <m/>
    <n v="1"/>
    <n v="190801"/>
    <n v="36000"/>
  </r>
  <r>
    <x v="256"/>
    <x v="0"/>
    <m/>
    <x v="0"/>
    <x v="3"/>
    <x v="15"/>
    <n v="190801"/>
    <n v="190801"/>
    <m/>
    <n v="2"/>
    <n v="190801"/>
    <n v="0"/>
  </r>
  <r>
    <x v="256"/>
    <x v="0"/>
    <m/>
    <x v="0"/>
    <x v="3"/>
    <x v="20"/>
    <n v="190801"/>
    <n v="190801"/>
    <m/>
    <n v="2"/>
    <n v="190801"/>
    <n v="0"/>
  </r>
  <r>
    <x v="256"/>
    <x v="0"/>
    <m/>
    <x v="5"/>
    <x v="3"/>
    <x v="28"/>
    <n v="190801"/>
    <n v="190801"/>
    <m/>
    <n v="2"/>
    <n v="190801"/>
    <n v="0"/>
  </r>
  <r>
    <x v="256"/>
    <x v="0"/>
    <m/>
    <x v="6"/>
    <x v="3"/>
    <x v="37"/>
    <n v="190801"/>
    <n v="190801"/>
    <m/>
    <n v="2"/>
    <n v="190801"/>
    <n v="0"/>
  </r>
  <r>
    <x v="257"/>
    <x v="2"/>
    <m/>
    <x v="0"/>
    <x v="1"/>
    <x v="16"/>
    <n v="190801"/>
    <n v="190801"/>
    <m/>
    <n v="5"/>
    <n v="190801"/>
    <n v="175000"/>
  </r>
  <r>
    <x v="257"/>
    <x v="2"/>
    <m/>
    <x v="0"/>
    <x v="5"/>
    <x v="15"/>
    <n v="190801"/>
    <n v="190801"/>
    <m/>
    <n v="100"/>
    <n v="190801"/>
    <n v="1022700"/>
  </r>
  <r>
    <x v="257"/>
    <x v="2"/>
    <m/>
    <x v="0"/>
    <x v="7"/>
    <x v="15"/>
    <n v="190801"/>
    <n v="190801"/>
    <m/>
    <n v="5"/>
    <n v="190801"/>
    <n v="100000"/>
  </r>
  <r>
    <x v="257"/>
    <x v="2"/>
    <m/>
    <x v="6"/>
    <x v="2"/>
    <x v="37"/>
    <n v="190801"/>
    <n v="190801"/>
    <m/>
    <n v="28"/>
    <n v="190801"/>
    <n v="560000"/>
  </r>
  <r>
    <x v="257"/>
    <x v="2"/>
    <m/>
    <x v="18"/>
    <x v="2"/>
    <x v="38"/>
    <n v="190801"/>
    <n v="190801"/>
    <m/>
    <n v="1"/>
    <n v="190801"/>
    <n v="10000"/>
  </r>
  <r>
    <x v="257"/>
    <x v="2"/>
    <m/>
    <x v="24"/>
    <x v="2"/>
    <x v="34"/>
    <n v="190801"/>
    <n v="190801"/>
    <m/>
    <n v="4"/>
    <n v="190801"/>
    <n v="396000"/>
  </r>
  <r>
    <x v="257"/>
    <x v="2"/>
    <m/>
    <x v="1"/>
    <x v="2"/>
    <x v="18"/>
    <n v="190801"/>
    <n v="190801"/>
    <m/>
    <n v="3"/>
    <n v="190801"/>
    <n v="60000"/>
  </r>
  <r>
    <x v="257"/>
    <x v="2"/>
    <m/>
    <x v="1"/>
    <x v="2"/>
    <x v="21"/>
    <n v="190801"/>
    <n v="190801"/>
    <m/>
    <n v="10"/>
    <n v="190801"/>
    <n v="350000"/>
  </r>
  <r>
    <x v="257"/>
    <x v="2"/>
    <m/>
    <x v="4"/>
    <x v="2"/>
    <x v="26"/>
    <n v="190801"/>
    <n v="190801"/>
    <m/>
    <n v="1"/>
    <n v="190801"/>
    <n v="4000"/>
  </r>
  <r>
    <x v="257"/>
    <x v="2"/>
    <m/>
    <x v="4"/>
    <x v="2"/>
    <x v="27"/>
    <n v="190801"/>
    <n v="190801"/>
    <m/>
    <n v="80"/>
    <n v="190801"/>
    <n v="1600000"/>
  </r>
  <r>
    <x v="257"/>
    <x v="2"/>
    <m/>
    <x v="0"/>
    <x v="2"/>
    <x v="15"/>
    <n v="190801"/>
    <n v="190801"/>
    <m/>
    <n v="48"/>
    <n v="190801"/>
    <n v="960000"/>
  </r>
  <r>
    <x v="257"/>
    <x v="2"/>
    <m/>
    <x v="0"/>
    <x v="2"/>
    <x v="16"/>
    <n v="190801"/>
    <n v="190801"/>
    <m/>
    <n v="44"/>
    <n v="190801"/>
    <n v="1540000"/>
  </r>
  <r>
    <x v="257"/>
    <x v="2"/>
    <m/>
    <x v="0"/>
    <x v="2"/>
    <x v="17"/>
    <n v="190801"/>
    <n v="190801"/>
    <m/>
    <n v="27"/>
    <n v="190801"/>
    <n v="891000"/>
  </r>
  <r>
    <x v="257"/>
    <x v="2"/>
    <m/>
    <x v="0"/>
    <x v="2"/>
    <x v="19"/>
    <n v="190801"/>
    <n v="190801"/>
    <m/>
    <n v="53"/>
    <n v="190801"/>
    <n v="159000"/>
  </r>
  <r>
    <x v="257"/>
    <x v="2"/>
    <m/>
    <x v="5"/>
    <x v="2"/>
    <x v="28"/>
    <n v="190801"/>
    <n v="190801"/>
    <m/>
    <n v="13"/>
    <n v="190801"/>
    <n v="364000"/>
  </r>
  <r>
    <x v="257"/>
    <x v="2"/>
    <m/>
    <x v="21"/>
    <x v="2"/>
    <x v="29"/>
    <n v="190801"/>
    <n v="190801"/>
    <m/>
    <n v="4"/>
    <n v="190801"/>
    <n v="152000"/>
  </r>
  <r>
    <x v="257"/>
    <x v="2"/>
    <m/>
    <x v="18"/>
    <x v="2"/>
    <x v="22"/>
    <n v="190801"/>
    <n v="190801"/>
    <m/>
    <n v="7"/>
    <n v="190801"/>
    <n v="91000"/>
  </r>
  <r>
    <x v="257"/>
    <x v="2"/>
    <m/>
    <x v="18"/>
    <x v="2"/>
    <x v="23"/>
    <n v="190801"/>
    <n v="190801"/>
    <m/>
    <n v="3"/>
    <n v="190801"/>
    <n v="72000"/>
  </r>
  <r>
    <x v="257"/>
    <x v="2"/>
    <m/>
    <x v="18"/>
    <x v="2"/>
    <x v="24"/>
    <n v="190801"/>
    <n v="190801"/>
    <m/>
    <n v="1"/>
    <n v="190801"/>
    <n v="33000"/>
  </r>
  <r>
    <x v="257"/>
    <x v="2"/>
    <m/>
    <x v="0"/>
    <x v="4"/>
    <x v="15"/>
    <n v="190801"/>
    <n v="190801"/>
    <m/>
    <n v="24"/>
    <n v="190801"/>
    <n v="756000"/>
  </r>
  <r>
    <x v="257"/>
    <x v="2"/>
    <m/>
    <x v="0"/>
    <x v="4"/>
    <x v="16"/>
    <n v="190801"/>
    <n v="190801"/>
    <m/>
    <n v="21"/>
    <n v="190801"/>
    <n v="924000"/>
  </r>
  <r>
    <x v="257"/>
    <x v="2"/>
    <m/>
    <x v="1"/>
    <x v="4"/>
    <x v="18"/>
    <n v="190801"/>
    <n v="190801"/>
    <m/>
    <n v="1"/>
    <n v="190801"/>
    <n v="31500"/>
  </r>
  <r>
    <x v="257"/>
    <x v="2"/>
    <m/>
    <x v="0"/>
    <x v="3"/>
    <x v="15"/>
    <n v="190801"/>
    <n v="190801"/>
    <m/>
    <n v="2"/>
    <n v="190801"/>
    <n v="0"/>
  </r>
  <r>
    <x v="257"/>
    <x v="2"/>
    <m/>
    <x v="0"/>
    <x v="3"/>
    <x v="17"/>
    <n v="190801"/>
    <n v="190801"/>
    <m/>
    <n v="1"/>
    <n v="190801"/>
    <n v="0"/>
  </r>
  <r>
    <x v="257"/>
    <x v="2"/>
    <m/>
    <x v="17"/>
    <x v="3"/>
    <x v="19"/>
    <n v="190801"/>
    <n v="190801"/>
    <m/>
    <n v="1"/>
    <n v="190801"/>
    <n v="0"/>
  </r>
  <r>
    <x v="257"/>
    <x v="2"/>
    <m/>
    <x v="5"/>
    <x v="3"/>
    <x v="28"/>
    <n v="190801"/>
    <n v="190801"/>
    <m/>
    <n v="1"/>
    <n v="190801"/>
    <n v="0"/>
  </r>
  <r>
    <x v="257"/>
    <x v="2"/>
    <m/>
    <x v="4"/>
    <x v="3"/>
    <x v="27"/>
    <n v="190801"/>
    <n v="190801"/>
    <m/>
    <n v="1"/>
    <n v="190801"/>
    <n v="0"/>
  </r>
  <r>
    <x v="257"/>
    <x v="2"/>
    <m/>
    <x v="6"/>
    <x v="3"/>
    <x v="37"/>
    <n v="190801"/>
    <n v="190801"/>
    <m/>
    <n v="1"/>
    <n v="190801"/>
    <n v="0"/>
  </r>
  <r>
    <x v="258"/>
    <x v="5"/>
    <m/>
    <x v="0"/>
    <x v="7"/>
    <x v="15"/>
    <n v="190801"/>
    <n v="190801"/>
    <m/>
    <n v="1"/>
    <n v="190801"/>
    <n v="20000"/>
  </r>
  <r>
    <x v="258"/>
    <x v="5"/>
    <m/>
    <x v="6"/>
    <x v="2"/>
    <x v="37"/>
    <n v="190801"/>
    <n v="190801"/>
    <m/>
    <n v="13"/>
    <n v="190801"/>
    <n v="260000"/>
  </r>
  <r>
    <x v="258"/>
    <x v="5"/>
    <m/>
    <x v="18"/>
    <x v="2"/>
    <x v="38"/>
    <n v="190801"/>
    <n v="190801"/>
    <m/>
    <n v="1"/>
    <n v="190801"/>
    <n v="10000"/>
  </r>
  <r>
    <x v="258"/>
    <x v="5"/>
    <m/>
    <x v="24"/>
    <x v="2"/>
    <x v="34"/>
    <n v="190801"/>
    <n v="190801"/>
    <m/>
    <n v="4"/>
    <n v="190801"/>
    <n v="396000"/>
  </r>
  <r>
    <x v="258"/>
    <x v="5"/>
    <m/>
    <x v="1"/>
    <x v="2"/>
    <x v="18"/>
    <n v="190801"/>
    <n v="190801"/>
    <m/>
    <n v="1"/>
    <n v="190801"/>
    <n v="20000"/>
  </r>
  <r>
    <x v="258"/>
    <x v="5"/>
    <m/>
    <x v="1"/>
    <x v="2"/>
    <x v="21"/>
    <n v="190801"/>
    <n v="190801"/>
    <m/>
    <n v="1"/>
    <n v="190801"/>
    <n v="35000"/>
  </r>
  <r>
    <x v="258"/>
    <x v="5"/>
    <m/>
    <x v="0"/>
    <x v="2"/>
    <x v="15"/>
    <n v="190801"/>
    <n v="190801"/>
    <m/>
    <n v="41"/>
    <n v="190801"/>
    <n v="820000"/>
  </r>
  <r>
    <x v="258"/>
    <x v="5"/>
    <m/>
    <x v="0"/>
    <x v="2"/>
    <x v="16"/>
    <n v="190801"/>
    <n v="190801"/>
    <m/>
    <n v="37"/>
    <n v="190801"/>
    <n v="1295000"/>
  </r>
  <r>
    <x v="258"/>
    <x v="5"/>
    <m/>
    <x v="0"/>
    <x v="2"/>
    <x v="17"/>
    <n v="190801"/>
    <n v="190801"/>
    <m/>
    <n v="22"/>
    <n v="190801"/>
    <n v="726000"/>
  </r>
  <r>
    <x v="258"/>
    <x v="5"/>
    <m/>
    <x v="0"/>
    <x v="2"/>
    <x v="19"/>
    <n v="190801"/>
    <n v="190801"/>
    <m/>
    <n v="34"/>
    <n v="190801"/>
    <n v="102000"/>
  </r>
  <r>
    <x v="258"/>
    <x v="5"/>
    <m/>
    <x v="5"/>
    <x v="2"/>
    <x v="28"/>
    <n v="190801"/>
    <n v="190801"/>
    <m/>
    <n v="10"/>
    <n v="190801"/>
    <n v="280000"/>
  </r>
  <r>
    <x v="258"/>
    <x v="5"/>
    <m/>
    <x v="21"/>
    <x v="2"/>
    <x v="29"/>
    <n v="190801"/>
    <n v="190801"/>
    <m/>
    <n v="6"/>
    <n v="190801"/>
    <n v="228000"/>
  </r>
  <r>
    <x v="258"/>
    <x v="5"/>
    <m/>
    <x v="18"/>
    <x v="2"/>
    <x v="22"/>
    <n v="190801"/>
    <n v="190801"/>
    <m/>
    <n v="5"/>
    <n v="190801"/>
    <n v="65000"/>
  </r>
  <r>
    <x v="258"/>
    <x v="5"/>
    <m/>
    <x v="18"/>
    <x v="2"/>
    <x v="23"/>
    <n v="190801"/>
    <n v="190801"/>
    <m/>
    <n v="1"/>
    <n v="190801"/>
    <n v="24000"/>
  </r>
  <r>
    <x v="258"/>
    <x v="5"/>
    <m/>
    <x v="18"/>
    <x v="2"/>
    <x v="24"/>
    <n v="190801"/>
    <n v="190801"/>
    <m/>
    <n v="1"/>
    <n v="190801"/>
    <n v="33000"/>
  </r>
  <r>
    <x v="259"/>
    <x v="6"/>
    <m/>
    <x v="0"/>
    <x v="7"/>
    <x v="15"/>
    <n v="190801"/>
    <n v="190801"/>
    <m/>
    <n v="7"/>
    <n v="190801"/>
    <n v="140000"/>
  </r>
  <r>
    <x v="259"/>
    <x v="6"/>
    <m/>
    <x v="6"/>
    <x v="2"/>
    <x v="37"/>
    <n v="190801"/>
    <n v="190801"/>
    <m/>
    <n v="7"/>
    <n v="190801"/>
    <n v="140000"/>
  </r>
  <r>
    <x v="259"/>
    <x v="6"/>
    <m/>
    <x v="18"/>
    <x v="2"/>
    <x v="38"/>
    <n v="190801"/>
    <n v="190801"/>
    <m/>
    <n v="1"/>
    <n v="190801"/>
    <n v="10000"/>
  </r>
  <r>
    <x v="259"/>
    <x v="6"/>
    <m/>
    <x v="24"/>
    <x v="2"/>
    <x v="34"/>
    <n v="190801"/>
    <n v="190801"/>
    <m/>
    <n v="8"/>
    <n v="190801"/>
    <n v="792000"/>
  </r>
  <r>
    <x v="259"/>
    <x v="6"/>
    <m/>
    <x v="1"/>
    <x v="2"/>
    <x v="18"/>
    <n v="190801"/>
    <n v="190801"/>
    <m/>
    <n v="4"/>
    <n v="190801"/>
    <n v="80000"/>
  </r>
  <r>
    <x v="259"/>
    <x v="6"/>
    <m/>
    <x v="4"/>
    <x v="2"/>
    <x v="26"/>
    <n v="190801"/>
    <n v="190801"/>
    <m/>
    <n v="2"/>
    <n v="190801"/>
    <n v="8000"/>
  </r>
  <r>
    <x v="259"/>
    <x v="6"/>
    <m/>
    <x v="4"/>
    <x v="2"/>
    <x v="27"/>
    <n v="190801"/>
    <n v="190801"/>
    <m/>
    <n v="4"/>
    <n v="190801"/>
    <n v="80000"/>
  </r>
  <r>
    <x v="259"/>
    <x v="6"/>
    <m/>
    <x v="0"/>
    <x v="2"/>
    <x v="15"/>
    <n v="190801"/>
    <n v="190801"/>
    <m/>
    <n v="46"/>
    <n v="190801"/>
    <n v="920000"/>
  </r>
  <r>
    <x v="259"/>
    <x v="6"/>
    <m/>
    <x v="0"/>
    <x v="2"/>
    <x v="16"/>
    <n v="190801"/>
    <n v="190801"/>
    <m/>
    <n v="54"/>
    <n v="190801"/>
    <n v="1890000"/>
  </r>
  <r>
    <x v="259"/>
    <x v="6"/>
    <m/>
    <x v="0"/>
    <x v="2"/>
    <x v="17"/>
    <n v="190801"/>
    <n v="190801"/>
    <m/>
    <n v="30"/>
    <n v="190801"/>
    <n v="990000"/>
  </r>
  <r>
    <x v="259"/>
    <x v="6"/>
    <m/>
    <x v="0"/>
    <x v="2"/>
    <x v="19"/>
    <n v="190801"/>
    <n v="190801"/>
    <m/>
    <n v="59"/>
    <n v="190801"/>
    <n v="177000"/>
  </r>
  <r>
    <x v="259"/>
    <x v="6"/>
    <m/>
    <x v="5"/>
    <x v="2"/>
    <x v="28"/>
    <n v="190801"/>
    <n v="190801"/>
    <m/>
    <n v="12"/>
    <n v="190801"/>
    <n v="336000"/>
  </r>
  <r>
    <x v="259"/>
    <x v="6"/>
    <m/>
    <x v="21"/>
    <x v="2"/>
    <x v="29"/>
    <n v="190801"/>
    <n v="190801"/>
    <m/>
    <n v="1"/>
    <n v="190801"/>
    <n v="38000"/>
  </r>
  <r>
    <x v="259"/>
    <x v="6"/>
    <m/>
    <x v="18"/>
    <x v="2"/>
    <x v="22"/>
    <n v="190801"/>
    <n v="190801"/>
    <m/>
    <n v="4"/>
    <n v="190801"/>
    <n v="52000"/>
  </r>
  <r>
    <x v="259"/>
    <x v="6"/>
    <m/>
    <x v="18"/>
    <x v="2"/>
    <x v="23"/>
    <n v="190801"/>
    <n v="190801"/>
    <m/>
    <n v="1"/>
    <n v="190801"/>
    <n v="24000"/>
  </r>
  <r>
    <x v="259"/>
    <x v="6"/>
    <m/>
    <x v="18"/>
    <x v="2"/>
    <x v="24"/>
    <n v="190801"/>
    <n v="190801"/>
    <m/>
    <n v="1"/>
    <n v="190801"/>
    <n v="33000"/>
  </r>
  <r>
    <x v="259"/>
    <x v="6"/>
    <m/>
    <x v="0"/>
    <x v="6"/>
    <x v="15"/>
    <n v="190801"/>
    <n v="190801"/>
    <m/>
    <n v="47"/>
    <n v="190801"/>
    <n v="426196"/>
  </r>
  <r>
    <x v="259"/>
    <x v="6"/>
    <m/>
    <x v="0"/>
    <x v="6"/>
    <x v="17"/>
    <n v="190801"/>
    <n v="190801"/>
    <m/>
    <n v="43"/>
    <n v="190801"/>
    <n v="680174"/>
  </r>
  <r>
    <x v="259"/>
    <x v="6"/>
    <m/>
    <x v="4"/>
    <x v="6"/>
    <x v="26"/>
    <n v="190801"/>
    <n v="190801"/>
    <m/>
    <n v="680"/>
    <n v="190801"/>
    <n v="729640"/>
  </r>
  <r>
    <x v="259"/>
    <x v="6"/>
    <m/>
    <x v="25"/>
    <x v="6"/>
    <x v="35"/>
    <n v="190801"/>
    <n v="190801"/>
    <m/>
    <n v="66"/>
    <n v="190801"/>
    <n v="1130646"/>
  </r>
  <r>
    <x v="259"/>
    <x v="6"/>
    <m/>
    <x v="21"/>
    <x v="6"/>
    <x v="29"/>
    <n v="190801"/>
    <n v="190801"/>
    <m/>
    <n v="6"/>
    <n v="190801"/>
    <n v="118146"/>
  </r>
  <r>
    <x v="259"/>
    <x v="6"/>
    <m/>
    <x v="23"/>
    <x v="6"/>
    <x v="31"/>
    <n v="190801"/>
    <n v="190801"/>
    <m/>
    <n v="60"/>
    <n v="190801"/>
    <n v="892620"/>
  </r>
  <r>
    <x v="259"/>
    <x v="6"/>
    <m/>
    <x v="22"/>
    <x v="6"/>
    <x v="30"/>
    <n v="190801"/>
    <n v="190801"/>
    <m/>
    <n v="47"/>
    <n v="190801"/>
    <n v="327308"/>
  </r>
  <r>
    <x v="259"/>
    <x v="6"/>
    <m/>
    <x v="18"/>
    <x v="6"/>
    <x v="22"/>
    <n v="190801"/>
    <n v="190801"/>
    <m/>
    <n v="7"/>
    <n v="190801"/>
    <n v="47537"/>
  </r>
  <r>
    <x v="259"/>
    <x v="6"/>
    <m/>
    <x v="26"/>
    <x v="6"/>
    <x v="36"/>
    <n v="190801"/>
    <n v="190801"/>
    <m/>
    <n v="59"/>
    <n v="190801"/>
    <n v="557963"/>
  </r>
  <r>
    <x v="259"/>
    <x v="6"/>
    <m/>
    <x v="6"/>
    <x v="6"/>
    <x v="37"/>
    <n v="190801"/>
    <n v="190801"/>
    <m/>
    <n v="42"/>
    <n v="190801"/>
    <n v="420000"/>
  </r>
  <r>
    <x v="259"/>
    <x v="6"/>
    <m/>
    <x v="27"/>
    <x v="6"/>
    <x v="39"/>
    <n v="190801"/>
    <n v="190801"/>
    <m/>
    <n v="771"/>
    <n v="190801"/>
    <n v="12195678"/>
  </r>
  <r>
    <x v="260"/>
    <x v="3"/>
    <m/>
    <x v="0"/>
    <x v="1"/>
    <x v="15"/>
    <n v="190801"/>
    <n v="190801"/>
    <m/>
    <n v="2"/>
    <n v="190801"/>
    <n v="40000"/>
  </r>
  <r>
    <x v="260"/>
    <x v="3"/>
    <m/>
    <x v="0"/>
    <x v="1"/>
    <x v="16"/>
    <n v="190801"/>
    <n v="190801"/>
    <m/>
    <n v="5"/>
    <n v="190801"/>
    <n v="175000"/>
  </r>
  <r>
    <x v="260"/>
    <x v="3"/>
    <m/>
    <x v="0"/>
    <x v="7"/>
    <x v="15"/>
    <n v="190801"/>
    <n v="190801"/>
    <m/>
    <n v="3"/>
    <n v="190801"/>
    <n v="60000"/>
  </r>
  <r>
    <x v="260"/>
    <x v="3"/>
    <m/>
    <x v="6"/>
    <x v="2"/>
    <x v="37"/>
    <n v="190801"/>
    <n v="190801"/>
    <m/>
    <n v="11"/>
    <n v="190801"/>
    <n v="220000"/>
  </r>
  <r>
    <x v="260"/>
    <x v="3"/>
    <m/>
    <x v="18"/>
    <x v="2"/>
    <x v="38"/>
    <n v="190801"/>
    <n v="190801"/>
    <m/>
    <n v="3"/>
    <n v="190801"/>
    <n v="30000"/>
  </r>
  <r>
    <x v="260"/>
    <x v="3"/>
    <m/>
    <x v="24"/>
    <x v="2"/>
    <x v="34"/>
    <n v="190801"/>
    <n v="190801"/>
    <m/>
    <n v="4"/>
    <n v="190801"/>
    <n v="396000"/>
  </r>
  <r>
    <x v="260"/>
    <x v="3"/>
    <m/>
    <x v="1"/>
    <x v="2"/>
    <x v="18"/>
    <n v="190801"/>
    <n v="190801"/>
    <m/>
    <n v="2"/>
    <n v="190801"/>
    <n v="40000"/>
  </r>
  <r>
    <x v="260"/>
    <x v="3"/>
    <m/>
    <x v="1"/>
    <x v="2"/>
    <x v="21"/>
    <n v="190801"/>
    <n v="190801"/>
    <m/>
    <n v="2"/>
    <n v="190801"/>
    <n v="70000"/>
  </r>
  <r>
    <x v="260"/>
    <x v="3"/>
    <m/>
    <x v="4"/>
    <x v="2"/>
    <x v="26"/>
    <n v="190801"/>
    <n v="190801"/>
    <m/>
    <n v="2"/>
    <n v="190801"/>
    <n v="8000"/>
  </r>
  <r>
    <x v="260"/>
    <x v="3"/>
    <m/>
    <x v="4"/>
    <x v="2"/>
    <x v="27"/>
    <n v="190801"/>
    <n v="190801"/>
    <m/>
    <n v="8"/>
    <n v="190801"/>
    <n v="160000"/>
  </r>
  <r>
    <x v="260"/>
    <x v="3"/>
    <m/>
    <x v="0"/>
    <x v="2"/>
    <x v="15"/>
    <n v="190801"/>
    <n v="190801"/>
    <m/>
    <n v="59"/>
    <n v="190801"/>
    <n v="1180000"/>
  </r>
  <r>
    <x v="260"/>
    <x v="3"/>
    <m/>
    <x v="0"/>
    <x v="2"/>
    <x v="16"/>
    <n v="190801"/>
    <n v="190801"/>
    <m/>
    <n v="50"/>
    <n v="190801"/>
    <n v="1750000"/>
  </r>
  <r>
    <x v="260"/>
    <x v="3"/>
    <m/>
    <x v="0"/>
    <x v="2"/>
    <x v="17"/>
    <n v="190801"/>
    <n v="190801"/>
    <m/>
    <n v="55"/>
    <n v="190801"/>
    <n v="1815000"/>
  </r>
  <r>
    <x v="260"/>
    <x v="3"/>
    <m/>
    <x v="0"/>
    <x v="2"/>
    <x v="19"/>
    <n v="190801"/>
    <n v="190801"/>
    <m/>
    <n v="51"/>
    <n v="190801"/>
    <n v="153000"/>
  </r>
  <r>
    <x v="260"/>
    <x v="3"/>
    <m/>
    <x v="5"/>
    <x v="2"/>
    <x v="28"/>
    <n v="190801"/>
    <n v="190801"/>
    <m/>
    <n v="17"/>
    <n v="190801"/>
    <n v="476000"/>
  </r>
  <r>
    <x v="260"/>
    <x v="3"/>
    <m/>
    <x v="21"/>
    <x v="2"/>
    <x v="29"/>
    <n v="190801"/>
    <n v="190801"/>
    <m/>
    <n v="5"/>
    <n v="190801"/>
    <n v="190000"/>
  </r>
  <r>
    <x v="260"/>
    <x v="3"/>
    <m/>
    <x v="18"/>
    <x v="2"/>
    <x v="22"/>
    <n v="190801"/>
    <n v="190801"/>
    <m/>
    <n v="10"/>
    <n v="190801"/>
    <n v="130000"/>
  </r>
  <r>
    <x v="260"/>
    <x v="3"/>
    <m/>
    <x v="18"/>
    <x v="2"/>
    <x v="24"/>
    <n v="190801"/>
    <n v="190801"/>
    <m/>
    <n v="1"/>
    <n v="190801"/>
    <n v="33000"/>
  </r>
  <r>
    <x v="260"/>
    <x v="3"/>
    <m/>
    <x v="0"/>
    <x v="3"/>
    <x v="15"/>
    <n v="190801"/>
    <n v="190801"/>
    <m/>
    <n v="2"/>
    <n v="190801"/>
    <n v="0"/>
  </r>
  <r>
    <x v="261"/>
    <x v="4"/>
    <m/>
    <x v="0"/>
    <x v="1"/>
    <x v="16"/>
    <n v="190801"/>
    <n v="190801"/>
    <m/>
    <n v="3"/>
    <n v="190801"/>
    <n v="105000"/>
  </r>
  <r>
    <x v="261"/>
    <x v="4"/>
    <m/>
    <x v="6"/>
    <x v="2"/>
    <x v="37"/>
    <n v="190801"/>
    <n v="190801"/>
    <m/>
    <n v="8"/>
    <n v="190801"/>
    <n v="160000"/>
  </r>
  <r>
    <x v="261"/>
    <x v="4"/>
    <m/>
    <x v="18"/>
    <x v="2"/>
    <x v="38"/>
    <n v="190801"/>
    <n v="190801"/>
    <m/>
    <n v="1"/>
    <n v="190801"/>
    <n v="10000"/>
  </r>
  <r>
    <x v="261"/>
    <x v="4"/>
    <m/>
    <x v="24"/>
    <x v="2"/>
    <x v="34"/>
    <n v="190801"/>
    <n v="190801"/>
    <m/>
    <n v="4"/>
    <n v="190801"/>
    <n v="396000"/>
  </r>
  <r>
    <x v="261"/>
    <x v="4"/>
    <m/>
    <x v="1"/>
    <x v="2"/>
    <x v="18"/>
    <n v="190801"/>
    <n v="190801"/>
    <m/>
    <n v="2"/>
    <n v="190801"/>
    <n v="40000"/>
  </r>
  <r>
    <x v="261"/>
    <x v="4"/>
    <m/>
    <x v="1"/>
    <x v="2"/>
    <x v="21"/>
    <n v="190801"/>
    <n v="190801"/>
    <m/>
    <n v="1"/>
    <n v="190801"/>
    <n v="35000"/>
  </r>
  <r>
    <x v="261"/>
    <x v="4"/>
    <m/>
    <x v="4"/>
    <x v="2"/>
    <x v="26"/>
    <n v="190801"/>
    <n v="190801"/>
    <m/>
    <n v="2"/>
    <n v="190801"/>
    <n v="8000"/>
  </r>
  <r>
    <x v="261"/>
    <x v="4"/>
    <m/>
    <x v="4"/>
    <x v="2"/>
    <x v="27"/>
    <n v="190801"/>
    <n v="190801"/>
    <m/>
    <n v="2"/>
    <n v="190801"/>
    <n v="40000"/>
  </r>
  <r>
    <x v="261"/>
    <x v="4"/>
    <m/>
    <x v="0"/>
    <x v="2"/>
    <x v="15"/>
    <n v="190801"/>
    <n v="190801"/>
    <m/>
    <n v="59"/>
    <n v="190801"/>
    <n v="1180000"/>
  </r>
  <r>
    <x v="261"/>
    <x v="4"/>
    <m/>
    <x v="0"/>
    <x v="2"/>
    <x v="16"/>
    <n v="190801"/>
    <n v="190801"/>
    <m/>
    <n v="45"/>
    <n v="190801"/>
    <n v="1575000"/>
  </r>
  <r>
    <x v="261"/>
    <x v="4"/>
    <m/>
    <x v="0"/>
    <x v="2"/>
    <x v="17"/>
    <n v="190801"/>
    <n v="190801"/>
    <m/>
    <n v="49"/>
    <n v="190801"/>
    <n v="1617000"/>
  </r>
  <r>
    <x v="261"/>
    <x v="4"/>
    <m/>
    <x v="0"/>
    <x v="2"/>
    <x v="19"/>
    <n v="190801"/>
    <n v="190801"/>
    <m/>
    <n v="50"/>
    <n v="190801"/>
    <n v="150000"/>
  </r>
  <r>
    <x v="261"/>
    <x v="4"/>
    <m/>
    <x v="5"/>
    <x v="2"/>
    <x v="28"/>
    <n v="190801"/>
    <n v="190801"/>
    <m/>
    <n v="15"/>
    <n v="190801"/>
    <n v="420000"/>
  </r>
  <r>
    <x v="261"/>
    <x v="4"/>
    <m/>
    <x v="21"/>
    <x v="2"/>
    <x v="29"/>
    <n v="190801"/>
    <n v="190801"/>
    <m/>
    <n v="3"/>
    <n v="190801"/>
    <n v="114000"/>
  </r>
  <r>
    <x v="261"/>
    <x v="4"/>
    <m/>
    <x v="18"/>
    <x v="2"/>
    <x v="22"/>
    <n v="190801"/>
    <n v="190801"/>
    <m/>
    <n v="8"/>
    <n v="190801"/>
    <n v="104000"/>
  </r>
  <r>
    <x v="261"/>
    <x v="4"/>
    <m/>
    <x v="0"/>
    <x v="4"/>
    <x v="15"/>
    <n v="190801"/>
    <n v="190801"/>
    <m/>
    <n v="84"/>
    <n v="190801"/>
    <n v="2646000"/>
  </r>
  <r>
    <x v="261"/>
    <x v="4"/>
    <m/>
    <x v="0"/>
    <x v="4"/>
    <x v="16"/>
    <n v="190801"/>
    <n v="190801"/>
    <m/>
    <n v="90"/>
    <n v="190801"/>
    <n v="3960000"/>
  </r>
  <r>
    <x v="261"/>
    <x v="4"/>
    <m/>
    <x v="5"/>
    <x v="4"/>
    <x v="28"/>
    <n v="190801"/>
    <n v="190801"/>
    <m/>
    <n v="8"/>
    <n v="190801"/>
    <n v="304000"/>
  </r>
  <r>
    <x v="261"/>
    <x v="4"/>
    <m/>
    <x v="1"/>
    <x v="4"/>
    <x v="18"/>
    <n v="190801"/>
    <n v="190801"/>
    <m/>
    <n v="5"/>
    <n v="190801"/>
    <n v="157500"/>
  </r>
  <r>
    <x v="261"/>
    <x v="4"/>
    <m/>
    <x v="4"/>
    <x v="4"/>
    <x v="27"/>
    <n v="190801"/>
    <n v="190801"/>
    <m/>
    <n v="5"/>
    <n v="190801"/>
    <n v="180000"/>
  </r>
  <r>
    <x v="261"/>
    <x v="4"/>
    <m/>
    <x v="18"/>
    <x v="4"/>
    <x v="22"/>
    <n v="190801"/>
    <n v="190801"/>
    <m/>
    <n v="2"/>
    <n v="190801"/>
    <n v="50000"/>
  </r>
  <r>
    <x v="261"/>
    <x v="4"/>
    <m/>
    <x v="0"/>
    <x v="3"/>
    <x v="20"/>
    <n v="190801"/>
    <n v="190801"/>
    <m/>
    <n v="1"/>
    <n v="190801"/>
    <n v="0"/>
  </r>
  <r>
    <x v="261"/>
    <x v="4"/>
    <m/>
    <x v="21"/>
    <x v="3"/>
    <x v="29"/>
    <n v="190801"/>
    <n v="190801"/>
    <m/>
    <n v="40"/>
    <n v="190801"/>
    <n v="0"/>
  </r>
  <r>
    <x v="262"/>
    <x v="1"/>
    <m/>
    <x v="0"/>
    <x v="1"/>
    <x v="16"/>
    <n v="190801"/>
    <n v="190801"/>
    <m/>
    <n v="5"/>
    <n v="190801"/>
    <n v="175000"/>
  </r>
  <r>
    <x v="262"/>
    <x v="1"/>
    <m/>
    <x v="0"/>
    <x v="7"/>
    <x v="15"/>
    <n v="190801"/>
    <n v="190801"/>
    <m/>
    <n v="2"/>
    <n v="190801"/>
    <n v="40000"/>
  </r>
  <r>
    <x v="262"/>
    <x v="1"/>
    <m/>
    <x v="6"/>
    <x v="2"/>
    <x v="37"/>
    <n v="190801"/>
    <n v="190801"/>
    <m/>
    <n v="19"/>
    <n v="190801"/>
    <n v="380000"/>
  </r>
  <r>
    <x v="262"/>
    <x v="1"/>
    <m/>
    <x v="18"/>
    <x v="2"/>
    <x v="38"/>
    <n v="190801"/>
    <n v="190801"/>
    <m/>
    <n v="3"/>
    <n v="190801"/>
    <n v="30000"/>
  </r>
  <r>
    <x v="262"/>
    <x v="1"/>
    <m/>
    <x v="28"/>
    <x v="2"/>
    <x v="40"/>
    <n v="190801"/>
    <n v="190801"/>
    <m/>
    <n v="1"/>
    <n v="190801"/>
    <n v="35000"/>
  </r>
  <r>
    <x v="262"/>
    <x v="1"/>
    <m/>
    <x v="28"/>
    <x v="2"/>
    <x v="41"/>
    <n v="190801"/>
    <n v="190801"/>
    <m/>
    <n v="1"/>
    <n v="190801"/>
    <n v="45000"/>
  </r>
  <r>
    <x v="262"/>
    <x v="1"/>
    <m/>
    <x v="24"/>
    <x v="2"/>
    <x v="34"/>
    <n v="190801"/>
    <n v="190801"/>
    <m/>
    <n v="7"/>
    <n v="190801"/>
    <n v="693000"/>
  </r>
  <r>
    <x v="262"/>
    <x v="1"/>
    <m/>
    <x v="1"/>
    <x v="2"/>
    <x v="18"/>
    <n v="190801"/>
    <n v="190801"/>
    <m/>
    <n v="7"/>
    <n v="190801"/>
    <n v="140000"/>
  </r>
  <r>
    <x v="262"/>
    <x v="1"/>
    <m/>
    <x v="4"/>
    <x v="2"/>
    <x v="26"/>
    <n v="190801"/>
    <n v="190801"/>
    <m/>
    <n v="7"/>
    <n v="190801"/>
    <n v="28000"/>
  </r>
  <r>
    <x v="262"/>
    <x v="1"/>
    <m/>
    <x v="4"/>
    <x v="2"/>
    <x v="27"/>
    <n v="190801"/>
    <n v="190801"/>
    <m/>
    <n v="1"/>
    <n v="190801"/>
    <n v="20000"/>
  </r>
  <r>
    <x v="262"/>
    <x v="1"/>
    <m/>
    <x v="0"/>
    <x v="2"/>
    <x v="15"/>
    <n v="190801"/>
    <n v="190801"/>
    <m/>
    <n v="48"/>
    <n v="190801"/>
    <n v="960000"/>
  </r>
  <r>
    <x v="262"/>
    <x v="1"/>
    <m/>
    <x v="0"/>
    <x v="2"/>
    <x v="16"/>
    <n v="190801"/>
    <n v="190801"/>
    <m/>
    <n v="38"/>
    <n v="190801"/>
    <n v="1330000"/>
  </r>
  <r>
    <x v="262"/>
    <x v="1"/>
    <m/>
    <x v="0"/>
    <x v="2"/>
    <x v="17"/>
    <n v="190801"/>
    <n v="190801"/>
    <m/>
    <n v="45"/>
    <n v="190801"/>
    <n v="1485000"/>
  </r>
  <r>
    <x v="262"/>
    <x v="1"/>
    <m/>
    <x v="0"/>
    <x v="2"/>
    <x v="19"/>
    <n v="190801"/>
    <n v="190801"/>
    <m/>
    <n v="41"/>
    <n v="190801"/>
    <n v="123000"/>
  </r>
  <r>
    <x v="262"/>
    <x v="1"/>
    <m/>
    <x v="5"/>
    <x v="2"/>
    <x v="28"/>
    <n v="190801"/>
    <n v="190801"/>
    <m/>
    <n v="15"/>
    <n v="190801"/>
    <n v="420000"/>
  </r>
  <r>
    <x v="262"/>
    <x v="1"/>
    <m/>
    <x v="21"/>
    <x v="2"/>
    <x v="29"/>
    <n v="190801"/>
    <n v="190801"/>
    <m/>
    <n v="3"/>
    <n v="190801"/>
    <n v="114000"/>
  </r>
  <r>
    <x v="262"/>
    <x v="1"/>
    <m/>
    <x v="18"/>
    <x v="2"/>
    <x v="22"/>
    <n v="190801"/>
    <n v="190801"/>
    <m/>
    <n v="6"/>
    <n v="190801"/>
    <n v="78000"/>
  </r>
  <r>
    <x v="262"/>
    <x v="1"/>
    <m/>
    <x v="0"/>
    <x v="4"/>
    <x v="15"/>
    <n v="190801"/>
    <n v="190801"/>
    <m/>
    <n v="6"/>
    <n v="190801"/>
    <n v="189000"/>
  </r>
  <r>
    <x v="262"/>
    <x v="1"/>
    <m/>
    <x v="0"/>
    <x v="4"/>
    <x v="16"/>
    <n v="190801"/>
    <n v="190801"/>
    <m/>
    <n v="5"/>
    <n v="190801"/>
    <n v="220000"/>
  </r>
  <r>
    <x v="262"/>
    <x v="1"/>
    <m/>
    <x v="5"/>
    <x v="4"/>
    <x v="28"/>
    <n v="190801"/>
    <n v="190801"/>
    <m/>
    <n v="2"/>
    <n v="190801"/>
    <n v="76000"/>
  </r>
  <r>
    <x v="262"/>
    <x v="1"/>
    <m/>
    <x v="4"/>
    <x v="4"/>
    <x v="27"/>
    <n v="190801"/>
    <n v="190801"/>
    <m/>
    <n v="1"/>
    <n v="190801"/>
    <n v="36000"/>
  </r>
  <r>
    <x v="263"/>
    <x v="0"/>
    <m/>
    <x v="0"/>
    <x v="1"/>
    <x v="15"/>
    <n v="190801"/>
    <n v="190801"/>
    <m/>
    <n v="2"/>
    <n v="190801"/>
    <n v="40000"/>
  </r>
  <r>
    <x v="263"/>
    <x v="0"/>
    <m/>
    <x v="0"/>
    <x v="1"/>
    <x v="16"/>
    <n v="190801"/>
    <n v="190801"/>
    <m/>
    <n v="21"/>
    <n v="190801"/>
    <n v="735000"/>
  </r>
  <r>
    <x v="263"/>
    <x v="0"/>
    <m/>
    <x v="6"/>
    <x v="2"/>
    <x v="37"/>
    <n v="190801"/>
    <n v="190801"/>
    <m/>
    <n v="10"/>
    <n v="190801"/>
    <n v="200000"/>
  </r>
  <r>
    <x v="263"/>
    <x v="0"/>
    <m/>
    <x v="6"/>
    <x v="2"/>
    <x v="42"/>
    <n v="190801"/>
    <n v="190801"/>
    <m/>
    <n v="2"/>
    <n v="190801"/>
    <n v="70000"/>
  </r>
  <r>
    <x v="263"/>
    <x v="0"/>
    <m/>
    <x v="18"/>
    <x v="2"/>
    <x v="38"/>
    <n v="190801"/>
    <n v="190801"/>
    <m/>
    <n v="4"/>
    <n v="190801"/>
    <n v="40000"/>
  </r>
  <r>
    <x v="263"/>
    <x v="0"/>
    <m/>
    <x v="28"/>
    <x v="2"/>
    <x v="40"/>
    <n v="190801"/>
    <n v="190801"/>
    <m/>
    <n v="12"/>
    <n v="190801"/>
    <n v="420000"/>
  </r>
  <r>
    <x v="263"/>
    <x v="0"/>
    <m/>
    <x v="28"/>
    <x v="2"/>
    <x v="41"/>
    <n v="190801"/>
    <n v="190801"/>
    <m/>
    <n v="25"/>
    <n v="190801"/>
    <n v="1125000"/>
  </r>
  <r>
    <x v="263"/>
    <x v="0"/>
    <m/>
    <x v="24"/>
    <x v="2"/>
    <x v="34"/>
    <n v="190801"/>
    <n v="190801"/>
    <m/>
    <n v="16"/>
    <n v="190801"/>
    <n v="1584000"/>
  </r>
  <r>
    <x v="263"/>
    <x v="0"/>
    <m/>
    <x v="1"/>
    <x v="2"/>
    <x v="18"/>
    <n v="190801"/>
    <n v="190801"/>
    <m/>
    <n v="4"/>
    <n v="190801"/>
    <n v="80000"/>
  </r>
  <r>
    <x v="263"/>
    <x v="0"/>
    <m/>
    <x v="1"/>
    <x v="2"/>
    <x v="21"/>
    <n v="190801"/>
    <n v="190801"/>
    <m/>
    <n v="1"/>
    <n v="190801"/>
    <n v="35000"/>
  </r>
  <r>
    <x v="263"/>
    <x v="0"/>
    <m/>
    <x v="4"/>
    <x v="2"/>
    <x v="27"/>
    <n v="190801"/>
    <n v="190801"/>
    <m/>
    <n v="7"/>
    <n v="190801"/>
    <n v="140000"/>
  </r>
  <r>
    <x v="263"/>
    <x v="0"/>
    <m/>
    <x v="0"/>
    <x v="2"/>
    <x v="15"/>
    <n v="190801"/>
    <n v="190801"/>
    <m/>
    <n v="51"/>
    <n v="190801"/>
    <n v="1020000"/>
  </r>
  <r>
    <x v="263"/>
    <x v="0"/>
    <m/>
    <x v="0"/>
    <x v="2"/>
    <x v="16"/>
    <n v="190801"/>
    <n v="190801"/>
    <m/>
    <n v="48"/>
    <n v="190801"/>
    <n v="1680000"/>
  </r>
  <r>
    <x v="263"/>
    <x v="0"/>
    <m/>
    <x v="0"/>
    <x v="2"/>
    <x v="17"/>
    <n v="190801"/>
    <n v="190801"/>
    <m/>
    <n v="64"/>
    <n v="190801"/>
    <n v="2112000"/>
  </r>
  <r>
    <x v="263"/>
    <x v="0"/>
    <m/>
    <x v="0"/>
    <x v="2"/>
    <x v="19"/>
    <n v="190801"/>
    <n v="190801"/>
    <m/>
    <n v="67"/>
    <n v="190801"/>
    <n v="201000"/>
  </r>
  <r>
    <x v="263"/>
    <x v="0"/>
    <m/>
    <x v="5"/>
    <x v="2"/>
    <x v="28"/>
    <n v="190801"/>
    <n v="190801"/>
    <m/>
    <n v="11"/>
    <n v="190801"/>
    <n v="308000"/>
  </r>
  <r>
    <x v="263"/>
    <x v="0"/>
    <m/>
    <x v="21"/>
    <x v="2"/>
    <x v="29"/>
    <n v="190801"/>
    <n v="190801"/>
    <m/>
    <n v="3"/>
    <n v="190801"/>
    <n v="114000"/>
  </r>
  <r>
    <x v="263"/>
    <x v="0"/>
    <m/>
    <x v="18"/>
    <x v="2"/>
    <x v="22"/>
    <n v="190801"/>
    <n v="190801"/>
    <m/>
    <n v="9"/>
    <n v="190801"/>
    <n v="117000"/>
  </r>
  <r>
    <x v="263"/>
    <x v="0"/>
    <m/>
    <x v="18"/>
    <x v="2"/>
    <x v="23"/>
    <n v="190801"/>
    <n v="190801"/>
    <m/>
    <n v="4"/>
    <n v="190801"/>
    <n v="96000"/>
  </r>
  <r>
    <x v="263"/>
    <x v="0"/>
    <m/>
    <x v="0"/>
    <x v="4"/>
    <x v="15"/>
    <n v="190801"/>
    <n v="190801"/>
    <m/>
    <n v="12"/>
    <n v="190801"/>
    <n v="378000"/>
  </r>
  <r>
    <x v="263"/>
    <x v="0"/>
    <m/>
    <x v="0"/>
    <x v="4"/>
    <x v="16"/>
    <n v="190801"/>
    <n v="190801"/>
    <m/>
    <n v="5"/>
    <n v="190801"/>
    <n v="220000"/>
  </r>
  <r>
    <x v="263"/>
    <x v="0"/>
    <m/>
    <x v="18"/>
    <x v="4"/>
    <x v="22"/>
    <n v="190801"/>
    <n v="190801"/>
    <m/>
    <n v="1"/>
    <n v="190801"/>
    <n v="25000"/>
  </r>
  <r>
    <x v="263"/>
    <x v="0"/>
    <m/>
    <x v="0"/>
    <x v="9"/>
    <x v="43"/>
    <n v="190801"/>
    <n v="190801"/>
    <m/>
    <n v="1"/>
    <n v="200618"/>
    <n v="32000"/>
  </r>
  <r>
    <x v="263"/>
    <x v="0"/>
    <m/>
    <x v="0"/>
    <x v="9"/>
    <x v="44"/>
    <n v="190801"/>
    <n v="190801"/>
    <m/>
    <n v="5"/>
    <n v="200618"/>
    <n v="87500"/>
  </r>
  <r>
    <x v="263"/>
    <x v="0"/>
    <m/>
    <x v="5"/>
    <x v="9"/>
    <x v="45"/>
    <n v="190801"/>
    <n v="190801"/>
    <m/>
    <n v="2"/>
    <n v="200618"/>
    <n v="42000"/>
  </r>
  <r>
    <x v="263"/>
    <x v="0"/>
    <m/>
    <x v="0"/>
    <x v="3"/>
    <x v="15"/>
    <n v="190801"/>
    <n v="190801"/>
    <m/>
    <n v="2"/>
    <n v="190801"/>
    <n v="0"/>
  </r>
  <r>
    <x v="263"/>
    <x v="0"/>
    <m/>
    <x v="0"/>
    <x v="3"/>
    <x v="20"/>
    <n v="190801"/>
    <n v="190801"/>
    <m/>
    <n v="1"/>
    <n v="190801"/>
    <n v="0"/>
  </r>
  <r>
    <x v="263"/>
    <x v="0"/>
    <m/>
    <x v="0"/>
    <x v="3"/>
    <x v="17"/>
    <n v="190801"/>
    <n v="190801"/>
    <m/>
    <n v="1"/>
    <n v="190801"/>
    <n v="0"/>
  </r>
  <r>
    <x v="263"/>
    <x v="0"/>
    <m/>
    <x v="17"/>
    <x v="3"/>
    <x v="19"/>
    <n v="190801"/>
    <n v="190801"/>
    <m/>
    <n v="2"/>
    <n v="190801"/>
    <n v="0"/>
  </r>
  <r>
    <x v="263"/>
    <x v="0"/>
    <m/>
    <x v="5"/>
    <x v="3"/>
    <x v="28"/>
    <n v="190801"/>
    <n v="190801"/>
    <m/>
    <n v="2"/>
    <n v="190801"/>
    <n v="0"/>
  </r>
  <r>
    <x v="263"/>
    <x v="0"/>
    <m/>
    <x v="4"/>
    <x v="3"/>
    <x v="27"/>
    <n v="190801"/>
    <n v="190801"/>
    <m/>
    <n v="2"/>
    <n v="190801"/>
    <n v="0"/>
  </r>
  <r>
    <x v="263"/>
    <x v="0"/>
    <m/>
    <x v="6"/>
    <x v="3"/>
    <x v="37"/>
    <n v="190801"/>
    <n v="190801"/>
    <m/>
    <n v="1"/>
    <n v="190801"/>
    <n v="0"/>
  </r>
  <r>
    <x v="263"/>
    <x v="0"/>
    <m/>
    <x v="21"/>
    <x v="3"/>
    <x v="29"/>
    <n v="190801"/>
    <n v="190801"/>
    <m/>
    <n v="2"/>
    <n v="190801"/>
    <n v="0"/>
  </r>
  <r>
    <x v="263"/>
    <x v="0"/>
    <m/>
    <x v="1"/>
    <x v="3"/>
    <x v="18"/>
    <n v="190801"/>
    <n v="190801"/>
    <m/>
    <n v="2"/>
    <n v="190801"/>
    <n v="0"/>
  </r>
  <r>
    <x v="263"/>
    <x v="0"/>
    <m/>
    <x v="18"/>
    <x v="3"/>
    <x v="22"/>
    <n v="190801"/>
    <n v="190801"/>
    <m/>
    <n v="2"/>
    <n v="190801"/>
    <n v="0"/>
  </r>
  <r>
    <x v="263"/>
    <x v="0"/>
    <m/>
    <x v="4"/>
    <x v="3"/>
    <x v="26"/>
    <n v="190801"/>
    <n v="190801"/>
    <m/>
    <n v="360"/>
    <n v="190801"/>
    <n v="0"/>
  </r>
  <r>
    <x v="264"/>
    <x v="2"/>
    <m/>
    <x v="0"/>
    <x v="1"/>
    <x v="16"/>
    <n v="190801"/>
    <n v="190801"/>
    <m/>
    <n v="7"/>
    <n v="190801"/>
    <n v="245000"/>
  </r>
  <r>
    <x v="264"/>
    <x v="2"/>
    <m/>
    <x v="0"/>
    <x v="7"/>
    <x v="15"/>
    <n v="190801"/>
    <n v="190801"/>
    <m/>
    <n v="4"/>
    <n v="190801"/>
    <n v="80000"/>
  </r>
  <r>
    <x v="264"/>
    <x v="2"/>
    <m/>
    <x v="6"/>
    <x v="2"/>
    <x v="37"/>
    <n v="190801"/>
    <n v="190801"/>
    <m/>
    <n v="2"/>
    <n v="190801"/>
    <n v="40000"/>
  </r>
  <r>
    <x v="264"/>
    <x v="2"/>
    <m/>
    <x v="18"/>
    <x v="2"/>
    <x v="38"/>
    <n v="190801"/>
    <n v="190801"/>
    <m/>
    <n v="1"/>
    <n v="190801"/>
    <n v="10000"/>
  </r>
  <r>
    <x v="264"/>
    <x v="2"/>
    <m/>
    <x v="28"/>
    <x v="2"/>
    <x v="40"/>
    <n v="190801"/>
    <n v="190801"/>
    <m/>
    <n v="10"/>
    <n v="190801"/>
    <n v="350000"/>
  </r>
  <r>
    <x v="264"/>
    <x v="2"/>
    <m/>
    <x v="28"/>
    <x v="2"/>
    <x v="41"/>
    <n v="190801"/>
    <n v="190801"/>
    <m/>
    <n v="10"/>
    <n v="190801"/>
    <n v="450000"/>
  </r>
  <r>
    <x v="264"/>
    <x v="2"/>
    <m/>
    <x v="24"/>
    <x v="2"/>
    <x v="34"/>
    <n v="190801"/>
    <n v="190801"/>
    <m/>
    <n v="15"/>
    <n v="190801"/>
    <n v="1485000"/>
  </r>
  <r>
    <x v="264"/>
    <x v="2"/>
    <m/>
    <x v="1"/>
    <x v="2"/>
    <x v="18"/>
    <n v="190801"/>
    <n v="190801"/>
    <m/>
    <n v="4"/>
    <n v="190801"/>
    <n v="80000"/>
  </r>
  <r>
    <x v="264"/>
    <x v="2"/>
    <m/>
    <x v="1"/>
    <x v="2"/>
    <x v="21"/>
    <n v="190801"/>
    <n v="190801"/>
    <m/>
    <n v="1"/>
    <n v="190801"/>
    <n v="35000"/>
  </r>
  <r>
    <x v="264"/>
    <x v="2"/>
    <m/>
    <x v="4"/>
    <x v="2"/>
    <x v="27"/>
    <n v="190801"/>
    <n v="190801"/>
    <m/>
    <n v="2"/>
    <n v="190801"/>
    <n v="40000"/>
  </r>
  <r>
    <x v="264"/>
    <x v="2"/>
    <m/>
    <x v="0"/>
    <x v="2"/>
    <x v="15"/>
    <n v="190801"/>
    <n v="190801"/>
    <m/>
    <n v="60"/>
    <n v="190801"/>
    <n v="1200000"/>
  </r>
  <r>
    <x v="264"/>
    <x v="2"/>
    <m/>
    <x v="0"/>
    <x v="2"/>
    <x v="16"/>
    <n v="190801"/>
    <n v="190801"/>
    <m/>
    <n v="127"/>
    <n v="190801"/>
    <n v="4445000"/>
  </r>
  <r>
    <x v="264"/>
    <x v="2"/>
    <m/>
    <x v="0"/>
    <x v="2"/>
    <x v="17"/>
    <n v="190801"/>
    <n v="190801"/>
    <m/>
    <n v="59"/>
    <n v="190801"/>
    <n v="1947000"/>
  </r>
  <r>
    <x v="264"/>
    <x v="2"/>
    <m/>
    <x v="0"/>
    <x v="2"/>
    <x v="19"/>
    <n v="190801"/>
    <n v="190801"/>
    <m/>
    <n v="277"/>
    <n v="190801"/>
    <n v="831000"/>
  </r>
  <r>
    <x v="264"/>
    <x v="2"/>
    <m/>
    <x v="5"/>
    <x v="2"/>
    <x v="28"/>
    <n v="190801"/>
    <n v="190801"/>
    <m/>
    <n v="16"/>
    <n v="190801"/>
    <n v="448000"/>
  </r>
  <r>
    <x v="264"/>
    <x v="2"/>
    <m/>
    <x v="21"/>
    <x v="2"/>
    <x v="29"/>
    <n v="190801"/>
    <n v="190801"/>
    <m/>
    <n v="4"/>
    <n v="190801"/>
    <n v="152000"/>
  </r>
  <r>
    <x v="264"/>
    <x v="2"/>
    <m/>
    <x v="18"/>
    <x v="2"/>
    <x v="22"/>
    <n v="190801"/>
    <n v="190801"/>
    <m/>
    <n v="6"/>
    <n v="190801"/>
    <n v="78000"/>
  </r>
  <r>
    <x v="264"/>
    <x v="2"/>
    <m/>
    <x v="18"/>
    <x v="2"/>
    <x v="23"/>
    <n v="190801"/>
    <n v="190801"/>
    <m/>
    <n v="1"/>
    <n v="190801"/>
    <n v="24000"/>
  </r>
  <r>
    <x v="264"/>
    <x v="2"/>
    <m/>
    <x v="0"/>
    <x v="4"/>
    <x v="15"/>
    <n v="190801"/>
    <n v="190801"/>
    <m/>
    <n v="13"/>
    <n v="190801"/>
    <n v="409500"/>
  </r>
  <r>
    <x v="264"/>
    <x v="2"/>
    <m/>
    <x v="0"/>
    <x v="4"/>
    <x v="16"/>
    <n v="190801"/>
    <n v="190801"/>
    <m/>
    <n v="5"/>
    <n v="190801"/>
    <n v="220000"/>
  </r>
  <r>
    <x v="264"/>
    <x v="2"/>
    <m/>
    <x v="5"/>
    <x v="4"/>
    <x v="28"/>
    <n v="190801"/>
    <n v="190801"/>
    <m/>
    <n v="1"/>
    <n v="190801"/>
    <n v="38000"/>
  </r>
  <r>
    <x v="264"/>
    <x v="2"/>
    <m/>
    <x v="18"/>
    <x v="4"/>
    <x v="22"/>
    <n v="190801"/>
    <n v="190801"/>
    <m/>
    <n v="2"/>
    <n v="190801"/>
    <n v="50000"/>
  </r>
  <r>
    <x v="264"/>
    <x v="2"/>
    <m/>
    <x v="6"/>
    <x v="9"/>
    <x v="46"/>
    <n v="190801"/>
    <n v="190801"/>
    <m/>
    <n v="1"/>
    <n v="200618"/>
    <n v="18000"/>
  </r>
  <r>
    <x v="264"/>
    <x v="2"/>
    <m/>
    <x v="0"/>
    <x v="9"/>
    <x v="44"/>
    <n v="190801"/>
    <n v="190801"/>
    <m/>
    <n v="8"/>
    <n v="200618"/>
    <n v="140000"/>
  </r>
  <r>
    <x v="264"/>
    <x v="2"/>
    <m/>
    <x v="0"/>
    <x v="9"/>
    <x v="43"/>
    <n v="190801"/>
    <n v="190801"/>
    <m/>
    <n v="1"/>
    <n v="200618"/>
    <n v="32000"/>
  </r>
  <r>
    <x v="264"/>
    <x v="2"/>
    <m/>
    <x v="0"/>
    <x v="3"/>
    <x v="15"/>
    <n v="190801"/>
    <n v="190801"/>
    <m/>
    <n v="14"/>
    <n v="190801"/>
    <n v="0"/>
  </r>
  <r>
    <x v="264"/>
    <x v="2"/>
    <m/>
    <x v="0"/>
    <x v="3"/>
    <x v="20"/>
    <n v="190801"/>
    <n v="190801"/>
    <m/>
    <n v="3"/>
    <n v="190801"/>
    <n v="0"/>
  </r>
  <r>
    <x v="264"/>
    <x v="2"/>
    <m/>
    <x v="17"/>
    <x v="3"/>
    <x v="19"/>
    <n v="190801"/>
    <n v="190801"/>
    <m/>
    <n v="4"/>
    <n v="190801"/>
    <n v="0"/>
  </r>
  <r>
    <x v="264"/>
    <x v="2"/>
    <m/>
    <x v="5"/>
    <x v="3"/>
    <x v="28"/>
    <n v="190801"/>
    <n v="190801"/>
    <m/>
    <n v="4"/>
    <n v="190801"/>
    <n v="0"/>
  </r>
  <r>
    <x v="264"/>
    <x v="2"/>
    <m/>
    <x v="6"/>
    <x v="3"/>
    <x v="37"/>
    <n v="190801"/>
    <n v="190801"/>
    <m/>
    <n v="4"/>
    <n v="190801"/>
    <n v="0"/>
  </r>
  <r>
    <x v="265"/>
    <x v="5"/>
    <m/>
    <x v="0"/>
    <x v="7"/>
    <x v="15"/>
    <n v="190801"/>
    <n v="190801"/>
    <m/>
    <n v="2"/>
    <n v="190801"/>
    <n v="40000"/>
  </r>
  <r>
    <x v="265"/>
    <x v="5"/>
    <m/>
    <x v="6"/>
    <x v="2"/>
    <x v="37"/>
    <n v="190801"/>
    <n v="190801"/>
    <m/>
    <n v="1"/>
    <n v="190801"/>
    <n v="20000"/>
  </r>
  <r>
    <x v="265"/>
    <x v="5"/>
    <m/>
    <x v="18"/>
    <x v="2"/>
    <x v="38"/>
    <n v="190801"/>
    <n v="190801"/>
    <m/>
    <n v="1"/>
    <n v="190801"/>
    <n v="10000"/>
  </r>
  <r>
    <x v="265"/>
    <x v="5"/>
    <m/>
    <x v="28"/>
    <x v="2"/>
    <x v="40"/>
    <n v="190801"/>
    <n v="190801"/>
    <m/>
    <n v="2"/>
    <n v="190801"/>
    <n v="70000"/>
  </r>
  <r>
    <x v="265"/>
    <x v="5"/>
    <m/>
    <x v="28"/>
    <x v="2"/>
    <x v="41"/>
    <n v="190801"/>
    <n v="190801"/>
    <m/>
    <n v="4"/>
    <n v="190801"/>
    <n v="180000"/>
  </r>
  <r>
    <x v="265"/>
    <x v="5"/>
    <m/>
    <x v="24"/>
    <x v="2"/>
    <x v="34"/>
    <n v="190801"/>
    <n v="190801"/>
    <m/>
    <n v="9"/>
    <n v="190801"/>
    <n v="891000"/>
  </r>
  <r>
    <x v="265"/>
    <x v="5"/>
    <m/>
    <x v="1"/>
    <x v="2"/>
    <x v="18"/>
    <n v="190801"/>
    <n v="190801"/>
    <m/>
    <n v="1"/>
    <n v="190801"/>
    <n v="20000"/>
  </r>
  <r>
    <x v="265"/>
    <x v="5"/>
    <m/>
    <x v="1"/>
    <x v="2"/>
    <x v="21"/>
    <n v="190801"/>
    <n v="190801"/>
    <m/>
    <n v="1"/>
    <n v="190801"/>
    <n v="35000"/>
  </r>
  <r>
    <x v="265"/>
    <x v="5"/>
    <m/>
    <x v="4"/>
    <x v="2"/>
    <x v="26"/>
    <n v="190801"/>
    <n v="190801"/>
    <m/>
    <n v="3"/>
    <n v="190801"/>
    <n v="12000"/>
  </r>
  <r>
    <x v="265"/>
    <x v="5"/>
    <m/>
    <x v="4"/>
    <x v="2"/>
    <x v="27"/>
    <n v="190801"/>
    <n v="190801"/>
    <m/>
    <n v="3"/>
    <n v="190801"/>
    <n v="60000"/>
  </r>
  <r>
    <x v="265"/>
    <x v="5"/>
    <m/>
    <x v="0"/>
    <x v="2"/>
    <x v="15"/>
    <n v="190801"/>
    <n v="190801"/>
    <m/>
    <n v="65"/>
    <n v="190801"/>
    <n v="1300000"/>
  </r>
  <r>
    <x v="265"/>
    <x v="5"/>
    <m/>
    <x v="0"/>
    <x v="2"/>
    <x v="16"/>
    <n v="190801"/>
    <n v="190801"/>
    <m/>
    <n v="42"/>
    <n v="190801"/>
    <n v="1470000"/>
  </r>
  <r>
    <x v="265"/>
    <x v="5"/>
    <m/>
    <x v="0"/>
    <x v="2"/>
    <x v="17"/>
    <n v="190801"/>
    <n v="190801"/>
    <m/>
    <n v="31"/>
    <n v="190801"/>
    <n v="1023000"/>
  </r>
  <r>
    <x v="265"/>
    <x v="5"/>
    <m/>
    <x v="0"/>
    <x v="2"/>
    <x v="19"/>
    <n v="190801"/>
    <n v="190801"/>
    <m/>
    <n v="46"/>
    <n v="190801"/>
    <n v="138000"/>
  </r>
  <r>
    <x v="265"/>
    <x v="5"/>
    <m/>
    <x v="5"/>
    <x v="2"/>
    <x v="28"/>
    <n v="190801"/>
    <n v="190801"/>
    <m/>
    <n v="9"/>
    <n v="190801"/>
    <n v="252000"/>
  </r>
  <r>
    <x v="265"/>
    <x v="5"/>
    <m/>
    <x v="21"/>
    <x v="2"/>
    <x v="29"/>
    <n v="190801"/>
    <n v="190801"/>
    <m/>
    <n v="3"/>
    <n v="190801"/>
    <n v="114000"/>
  </r>
  <r>
    <x v="265"/>
    <x v="5"/>
    <m/>
    <x v="18"/>
    <x v="2"/>
    <x v="22"/>
    <n v="190801"/>
    <n v="190801"/>
    <m/>
    <n v="9"/>
    <n v="190801"/>
    <n v="117000"/>
  </r>
  <r>
    <x v="265"/>
    <x v="5"/>
    <m/>
    <x v="18"/>
    <x v="2"/>
    <x v="23"/>
    <n v="190801"/>
    <n v="190801"/>
    <m/>
    <n v="2"/>
    <n v="190801"/>
    <n v="48000"/>
  </r>
  <r>
    <x v="265"/>
    <x v="5"/>
    <m/>
    <x v="18"/>
    <x v="2"/>
    <x v="24"/>
    <n v="190801"/>
    <n v="190801"/>
    <m/>
    <n v="2"/>
    <n v="190801"/>
    <n v="66000"/>
  </r>
  <r>
    <x v="265"/>
    <x v="5"/>
    <m/>
    <x v="6"/>
    <x v="9"/>
    <x v="46"/>
    <n v="190801"/>
    <n v="190801"/>
    <m/>
    <n v="1"/>
    <n v="200618"/>
    <n v="18000"/>
  </r>
  <r>
    <x v="265"/>
    <x v="5"/>
    <m/>
    <x v="0"/>
    <x v="9"/>
    <x v="44"/>
    <n v="190801"/>
    <n v="190801"/>
    <m/>
    <n v="8"/>
    <n v="200618"/>
    <n v="140000"/>
  </r>
  <r>
    <x v="265"/>
    <x v="5"/>
    <m/>
    <x v="0"/>
    <x v="9"/>
    <x v="43"/>
    <n v="190801"/>
    <n v="190801"/>
    <m/>
    <n v="2"/>
    <n v="200618"/>
    <n v="64000"/>
  </r>
  <r>
    <x v="266"/>
    <x v="6"/>
    <m/>
    <x v="0"/>
    <x v="7"/>
    <x v="15"/>
    <n v="190801"/>
    <n v="190801"/>
    <m/>
    <n v="5"/>
    <n v="190801"/>
    <n v="100000"/>
  </r>
  <r>
    <x v="266"/>
    <x v="6"/>
    <m/>
    <x v="6"/>
    <x v="2"/>
    <x v="37"/>
    <n v="190801"/>
    <n v="190801"/>
    <m/>
    <n v="4"/>
    <n v="190801"/>
    <n v="80000"/>
  </r>
  <r>
    <x v="266"/>
    <x v="6"/>
    <m/>
    <x v="18"/>
    <x v="2"/>
    <x v="38"/>
    <n v="190801"/>
    <n v="190801"/>
    <m/>
    <n v="1"/>
    <n v="190801"/>
    <n v="10000"/>
  </r>
  <r>
    <x v="266"/>
    <x v="6"/>
    <m/>
    <x v="28"/>
    <x v="2"/>
    <x v="41"/>
    <n v="190801"/>
    <n v="190801"/>
    <m/>
    <n v="2"/>
    <n v="190801"/>
    <n v="90000"/>
  </r>
  <r>
    <x v="266"/>
    <x v="6"/>
    <m/>
    <x v="24"/>
    <x v="2"/>
    <x v="34"/>
    <n v="190801"/>
    <n v="190801"/>
    <m/>
    <n v="7"/>
    <n v="190801"/>
    <n v="693000"/>
  </r>
  <r>
    <x v="266"/>
    <x v="6"/>
    <m/>
    <x v="1"/>
    <x v="2"/>
    <x v="18"/>
    <n v="190801"/>
    <n v="190801"/>
    <m/>
    <n v="2"/>
    <n v="190801"/>
    <n v="40000"/>
  </r>
  <r>
    <x v="266"/>
    <x v="6"/>
    <m/>
    <x v="4"/>
    <x v="2"/>
    <x v="26"/>
    <n v="190801"/>
    <n v="190801"/>
    <m/>
    <n v="7"/>
    <n v="190801"/>
    <n v="28000"/>
  </r>
  <r>
    <x v="266"/>
    <x v="6"/>
    <m/>
    <x v="4"/>
    <x v="2"/>
    <x v="27"/>
    <n v="190801"/>
    <n v="190801"/>
    <m/>
    <n v="3"/>
    <n v="190801"/>
    <n v="60000"/>
  </r>
  <r>
    <x v="266"/>
    <x v="6"/>
    <m/>
    <x v="0"/>
    <x v="2"/>
    <x v="15"/>
    <n v="190801"/>
    <n v="190801"/>
    <m/>
    <n v="65"/>
    <n v="190801"/>
    <n v="1300000"/>
  </r>
  <r>
    <x v="266"/>
    <x v="6"/>
    <m/>
    <x v="0"/>
    <x v="2"/>
    <x v="16"/>
    <n v="190801"/>
    <n v="190801"/>
    <m/>
    <n v="39"/>
    <n v="190801"/>
    <n v="1365000"/>
  </r>
  <r>
    <x v="266"/>
    <x v="6"/>
    <m/>
    <x v="0"/>
    <x v="2"/>
    <x v="17"/>
    <n v="190801"/>
    <n v="190801"/>
    <m/>
    <n v="52"/>
    <n v="190801"/>
    <n v="1716000"/>
  </r>
  <r>
    <x v="266"/>
    <x v="6"/>
    <m/>
    <x v="0"/>
    <x v="2"/>
    <x v="19"/>
    <n v="190801"/>
    <n v="190801"/>
    <m/>
    <n v="44"/>
    <n v="190801"/>
    <n v="132000"/>
  </r>
  <r>
    <x v="266"/>
    <x v="6"/>
    <m/>
    <x v="5"/>
    <x v="2"/>
    <x v="28"/>
    <n v="190801"/>
    <n v="190801"/>
    <m/>
    <n v="17"/>
    <n v="190801"/>
    <n v="476000"/>
  </r>
  <r>
    <x v="266"/>
    <x v="6"/>
    <m/>
    <x v="21"/>
    <x v="2"/>
    <x v="29"/>
    <n v="190801"/>
    <n v="190801"/>
    <m/>
    <n v="8"/>
    <n v="190801"/>
    <n v="304000"/>
  </r>
  <r>
    <x v="266"/>
    <x v="6"/>
    <m/>
    <x v="18"/>
    <x v="2"/>
    <x v="22"/>
    <n v="190801"/>
    <n v="190801"/>
    <m/>
    <n v="3"/>
    <n v="190801"/>
    <n v="39000"/>
  </r>
  <r>
    <x v="266"/>
    <x v="6"/>
    <m/>
    <x v="18"/>
    <x v="2"/>
    <x v="23"/>
    <n v="190801"/>
    <n v="190801"/>
    <m/>
    <n v="2"/>
    <n v="190801"/>
    <n v="48000"/>
  </r>
  <r>
    <x v="266"/>
    <x v="6"/>
    <m/>
    <x v="18"/>
    <x v="2"/>
    <x v="24"/>
    <n v="190801"/>
    <n v="190801"/>
    <m/>
    <n v="2"/>
    <n v="190801"/>
    <n v="66000"/>
  </r>
  <r>
    <x v="266"/>
    <x v="6"/>
    <m/>
    <x v="4"/>
    <x v="9"/>
    <x v="47"/>
    <n v="190801"/>
    <n v="190801"/>
    <m/>
    <n v="3"/>
    <n v="200618"/>
    <n v="12000"/>
  </r>
  <r>
    <x v="266"/>
    <x v="6"/>
    <m/>
    <x v="18"/>
    <x v="9"/>
    <x v="48"/>
    <n v="190801"/>
    <n v="190801"/>
    <m/>
    <n v="1"/>
    <n v="200618"/>
    <n v="12000"/>
  </r>
  <r>
    <x v="266"/>
    <x v="6"/>
    <m/>
    <x v="0"/>
    <x v="9"/>
    <x v="44"/>
    <n v="190801"/>
    <n v="190801"/>
    <m/>
    <n v="16"/>
    <n v="200618"/>
    <n v="280000"/>
  </r>
  <r>
    <x v="266"/>
    <x v="6"/>
    <m/>
    <x v="0"/>
    <x v="9"/>
    <x v="43"/>
    <n v="190801"/>
    <n v="190801"/>
    <m/>
    <n v="3"/>
    <n v="200618"/>
    <n v="96000"/>
  </r>
  <r>
    <x v="266"/>
    <x v="6"/>
    <m/>
    <x v="5"/>
    <x v="9"/>
    <x v="45"/>
    <n v="190801"/>
    <n v="190801"/>
    <m/>
    <n v="1"/>
    <n v="200618"/>
    <n v="21000"/>
  </r>
  <r>
    <x v="266"/>
    <x v="6"/>
    <m/>
    <x v="0"/>
    <x v="6"/>
    <x v="15"/>
    <n v="190801"/>
    <n v="190801"/>
    <m/>
    <n v="57"/>
    <n v="190801"/>
    <n v="516876"/>
  </r>
  <r>
    <x v="266"/>
    <x v="6"/>
    <m/>
    <x v="0"/>
    <x v="6"/>
    <x v="17"/>
    <n v="190801"/>
    <n v="190801"/>
    <m/>
    <n v="54"/>
    <n v="190801"/>
    <n v="854172"/>
  </r>
  <r>
    <x v="266"/>
    <x v="6"/>
    <m/>
    <x v="4"/>
    <x v="6"/>
    <x v="26"/>
    <n v="190801"/>
    <n v="190801"/>
    <m/>
    <n v="473"/>
    <n v="190801"/>
    <n v="507529"/>
  </r>
  <r>
    <x v="266"/>
    <x v="6"/>
    <m/>
    <x v="25"/>
    <x v="6"/>
    <x v="35"/>
    <n v="190801"/>
    <n v="190801"/>
    <m/>
    <n v="77"/>
    <n v="190801"/>
    <n v="1319087"/>
  </r>
  <r>
    <x v="266"/>
    <x v="6"/>
    <m/>
    <x v="21"/>
    <x v="6"/>
    <x v="29"/>
    <n v="190801"/>
    <n v="190801"/>
    <m/>
    <n v="7"/>
    <n v="190801"/>
    <n v="137837"/>
  </r>
  <r>
    <x v="266"/>
    <x v="6"/>
    <m/>
    <x v="23"/>
    <x v="6"/>
    <x v="31"/>
    <n v="190801"/>
    <n v="190801"/>
    <m/>
    <n v="78"/>
    <n v="190801"/>
    <n v="1160406"/>
  </r>
  <r>
    <x v="266"/>
    <x v="6"/>
    <m/>
    <x v="22"/>
    <x v="6"/>
    <x v="30"/>
    <n v="190801"/>
    <n v="190801"/>
    <m/>
    <n v="53"/>
    <n v="190801"/>
    <n v="369092"/>
  </r>
  <r>
    <x v="266"/>
    <x v="6"/>
    <m/>
    <x v="18"/>
    <x v="6"/>
    <x v="22"/>
    <n v="190801"/>
    <n v="190801"/>
    <m/>
    <n v="2"/>
    <n v="190801"/>
    <n v="13582"/>
  </r>
  <r>
    <x v="266"/>
    <x v="6"/>
    <m/>
    <x v="26"/>
    <x v="6"/>
    <x v="36"/>
    <n v="190801"/>
    <n v="190801"/>
    <m/>
    <n v="65"/>
    <n v="190801"/>
    <n v="614705"/>
  </r>
  <r>
    <x v="266"/>
    <x v="6"/>
    <m/>
    <x v="6"/>
    <x v="6"/>
    <x v="37"/>
    <n v="190801"/>
    <n v="190801"/>
    <m/>
    <n v="47"/>
    <n v="190801"/>
    <n v="470000"/>
  </r>
  <r>
    <x v="266"/>
    <x v="6"/>
    <m/>
    <x v="27"/>
    <x v="6"/>
    <x v="39"/>
    <n v="190801"/>
    <n v="190801"/>
    <m/>
    <n v="685"/>
    <n v="190801"/>
    <n v="10835330"/>
  </r>
  <r>
    <x v="266"/>
    <x v="6"/>
    <m/>
    <x v="19"/>
    <x v="6"/>
    <x v="25"/>
    <n v="190801"/>
    <n v="190801"/>
    <m/>
    <n v="1"/>
    <n v="190801"/>
    <n v="9716"/>
  </r>
  <r>
    <x v="267"/>
    <x v="3"/>
    <m/>
    <x v="0"/>
    <x v="1"/>
    <x v="16"/>
    <n v="190801"/>
    <n v="190801"/>
    <m/>
    <n v="14"/>
    <n v="190801"/>
    <n v="490000"/>
  </r>
  <r>
    <x v="267"/>
    <x v="3"/>
    <m/>
    <x v="0"/>
    <x v="5"/>
    <x v="15"/>
    <n v="190801"/>
    <n v="190801"/>
    <m/>
    <n v="310"/>
    <n v="190801"/>
    <n v="3170370"/>
  </r>
  <r>
    <x v="267"/>
    <x v="3"/>
    <m/>
    <x v="0"/>
    <x v="7"/>
    <x v="15"/>
    <n v="190801"/>
    <n v="190801"/>
    <m/>
    <n v="8"/>
    <n v="190801"/>
    <n v="160000"/>
  </r>
  <r>
    <x v="267"/>
    <x v="3"/>
    <m/>
    <x v="6"/>
    <x v="2"/>
    <x v="37"/>
    <n v="190801"/>
    <n v="190801"/>
    <m/>
    <n v="2"/>
    <n v="190801"/>
    <n v="40000"/>
  </r>
  <r>
    <x v="267"/>
    <x v="3"/>
    <m/>
    <x v="6"/>
    <x v="2"/>
    <x v="42"/>
    <n v="190801"/>
    <n v="190801"/>
    <m/>
    <n v="2"/>
    <n v="190801"/>
    <n v="70000"/>
  </r>
  <r>
    <x v="267"/>
    <x v="3"/>
    <m/>
    <x v="28"/>
    <x v="2"/>
    <x v="40"/>
    <n v="190801"/>
    <n v="190801"/>
    <m/>
    <n v="7"/>
    <n v="190801"/>
    <n v="245000"/>
  </r>
  <r>
    <x v="267"/>
    <x v="3"/>
    <m/>
    <x v="28"/>
    <x v="2"/>
    <x v="41"/>
    <n v="190801"/>
    <n v="190801"/>
    <m/>
    <n v="5"/>
    <n v="190801"/>
    <n v="225000"/>
  </r>
  <r>
    <x v="267"/>
    <x v="3"/>
    <m/>
    <x v="24"/>
    <x v="2"/>
    <x v="34"/>
    <n v="190801"/>
    <n v="190801"/>
    <m/>
    <n v="6"/>
    <n v="190801"/>
    <n v="594000"/>
  </r>
  <r>
    <x v="267"/>
    <x v="3"/>
    <m/>
    <x v="1"/>
    <x v="2"/>
    <x v="18"/>
    <n v="190801"/>
    <n v="190801"/>
    <m/>
    <n v="2"/>
    <n v="190801"/>
    <n v="40000"/>
  </r>
  <r>
    <x v="267"/>
    <x v="3"/>
    <m/>
    <x v="4"/>
    <x v="2"/>
    <x v="26"/>
    <n v="190801"/>
    <n v="190801"/>
    <m/>
    <n v="4"/>
    <n v="190801"/>
    <n v="16000"/>
  </r>
  <r>
    <x v="267"/>
    <x v="3"/>
    <m/>
    <x v="4"/>
    <x v="2"/>
    <x v="27"/>
    <n v="190801"/>
    <n v="190801"/>
    <m/>
    <n v="1"/>
    <n v="190801"/>
    <n v="20000"/>
  </r>
  <r>
    <x v="267"/>
    <x v="3"/>
    <m/>
    <x v="0"/>
    <x v="2"/>
    <x v="15"/>
    <n v="190801"/>
    <n v="190801"/>
    <m/>
    <n v="61"/>
    <n v="190801"/>
    <n v="1220000"/>
  </r>
  <r>
    <x v="267"/>
    <x v="3"/>
    <m/>
    <x v="0"/>
    <x v="2"/>
    <x v="16"/>
    <n v="190801"/>
    <n v="190801"/>
    <m/>
    <n v="42"/>
    <n v="190801"/>
    <n v="1470000"/>
  </r>
  <r>
    <x v="267"/>
    <x v="3"/>
    <m/>
    <x v="0"/>
    <x v="2"/>
    <x v="17"/>
    <n v="190801"/>
    <n v="190801"/>
    <m/>
    <n v="55"/>
    <n v="190801"/>
    <n v="1815000"/>
  </r>
  <r>
    <x v="267"/>
    <x v="3"/>
    <m/>
    <x v="0"/>
    <x v="2"/>
    <x v="19"/>
    <n v="190801"/>
    <n v="190801"/>
    <m/>
    <n v="70"/>
    <n v="190801"/>
    <n v="210000"/>
  </r>
  <r>
    <x v="267"/>
    <x v="3"/>
    <m/>
    <x v="5"/>
    <x v="2"/>
    <x v="28"/>
    <n v="190801"/>
    <n v="190801"/>
    <m/>
    <n v="20"/>
    <n v="190801"/>
    <n v="560000"/>
  </r>
  <r>
    <x v="267"/>
    <x v="3"/>
    <m/>
    <x v="21"/>
    <x v="2"/>
    <x v="29"/>
    <n v="190801"/>
    <n v="190801"/>
    <m/>
    <n v="3"/>
    <n v="190801"/>
    <n v="114000"/>
  </r>
  <r>
    <x v="267"/>
    <x v="3"/>
    <m/>
    <x v="18"/>
    <x v="2"/>
    <x v="22"/>
    <n v="190801"/>
    <n v="190801"/>
    <m/>
    <n v="7"/>
    <n v="190801"/>
    <n v="91000"/>
  </r>
  <r>
    <x v="267"/>
    <x v="3"/>
    <m/>
    <x v="18"/>
    <x v="2"/>
    <x v="23"/>
    <n v="190801"/>
    <n v="190801"/>
    <m/>
    <n v="1"/>
    <n v="190801"/>
    <n v="24000"/>
  </r>
  <r>
    <x v="267"/>
    <x v="3"/>
    <m/>
    <x v="18"/>
    <x v="2"/>
    <x v="24"/>
    <n v="190801"/>
    <n v="190801"/>
    <m/>
    <n v="2"/>
    <n v="190801"/>
    <n v="66000"/>
  </r>
  <r>
    <x v="267"/>
    <x v="3"/>
    <m/>
    <x v="0"/>
    <x v="9"/>
    <x v="15"/>
    <n v="190801"/>
    <n v="190801"/>
    <m/>
    <n v="7"/>
    <n v="190801"/>
    <n v="140000"/>
  </r>
  <r>
    <x v="267"/>
    <x v="3"/>
    <m/>
    <x v="21"/>
    <x v="9"/>
    <x v="29"/>
    <n v="190801"/>
    <n v="190801"/>
    <m/>
    <n v="2"/>
    <n v="190801"/>
    <n v="76000"/>
  </r>
  <r>
    <x v="267"/>
    <x v="3"/>
    <m/>
    <x v="0"/>
    <x v="3"/>
    <x v="15"/>
    <n v="190801"/>
    <n v="190801"/>
    <m/>
    <n v="1"/>
    <n v="190801"/>
    <n v="0"/>
  </r>
  <r>
    <x v="267"/>
    <x v="3"/>
    <m/>
    <x v="0"/>
    <x v="3"/>
    <x v="20"/>
    <n v="190801"/>
    <n v="190801"/>
    <m/>
    <n v="1"/>
    <n v="190801"/>
    <n v="0"/>
  </r>
  <r>
    <x v="267"/>
    <x v="3"/>
    <m/>
    <x v="0"/>
    <x v="3"/>
    <x v="17"/>
    <n v="190801"/>
    <n v="190801"/>
    <m/>
    <n v="1"/>
    <n v="190801"/>
    <n v="0"/>
  </r>
  <r>
    <x v="267"/>
    <x v="3"/>
    <m/>
    <x v="5"/>
    <x v="3"/>
    <x v="28"/>
    <n v="190801"/>
    <n v="190801"/>
    <m/>
    <n v="1"/>
    <n v="190801"/>
    <n v="0"/>
  </r>
  <r>
    <x v="267"/>
    <x v="3"/>
    <m/>
    <x v="6"/>
    <x v="3"/>
    <x v="37"/>
    <n v="190801"/>
    <n v="190801"/>
    <m/>
    <n v="1"/>
    <n v="190801"/>
    <n v="0"/>
  </r>
  <r>
    <x v="267"/>
    <x v="3"/>
    <m/>
    <x v="4"/>
    <x v="3"/>
    <x v="27"/>
    <n v="190801"/>
    <n v="190801"/>
    <m/>
    <n v="1"/>
    <n v="190801"/>
    <n v="0"/>
  </r>
  <r>
    <x v="267"/>
    <x v="3"/>
    <m/>
    <x v="21"/>
    <x v="3"/>
    <x v="29"/>
    <n v="190801"/>
    <n v="190801"/>
    <m/>
    <n v="1"/>
    <n v="190801"/>
    <n v="0"/>
  </r>
  <r>
    <x v="267"/>
    <x v="3"/>
    <m/>
    <x v="1"/>
    <x v="3"/>
    <x v="18"/>
    <n v="190801"/>
    <n v="190801"/>
    <m/>
    <n v="1"/>
    <n v="190801"/>
    <n v="0"/>
  </r>
  <r>
    <x v="267"/>
    <x v="3"/>
    <m/>
    <x v="18"/>
    <x v="3"/>
    <x v="22"/>
    <n v="190801"/>
    <n v="190801"/>
    <m/>
    <n v="1"/>
    <n v="190801"/>
    <n v="0"/>
  </r>
  <r>
    <x v="267"/>
    <x v="3"/>
    <m/>
    <x v="17"/>
    <x v="3"/>
    <x v="19"/>
    <n v="190801"/>
    <n v="190801"/>
    <m/>
    <n v="1"/>
    <n v="190801"/>
    <n v="0"/>
  </r>
  <r>
    <x v="268"/>
    <x v="4"/>
    <m/>
    <x v="0"/>
    <x v="1"/>
    <x v="15"/>
    <n v="190801"/>
    <n v="190801"/>
    <m/>
    <n v="1"/>
    <n v="190801"/>
    <n v="20000"/>
  </r>
  <r>
    <x v="268"/>
    <x v="4"/>
    <m/>
    <x v="0"/>
    <x v="1"/>
    <x v="16"/>
    <n v="190801"/>
    <n v="190801"/>
    <m/>
    <n v="5"/>
    <n v="190801"/>
    <n v="175000"/>
  </r>
  <r>
    <x v="268"/>
    <x v="4"/>
    <m/>
    <x v="0"/>
    <x v="7"/>
    <x v="15"/>
    <n v="190801"/>
    <n v="190801"/>
    <m/>
    <n v="3"/>
    <n v="190801"/>
    <n v="60000"/>
  </r>
  <r>
    <x v="268"/>
    <x v="4"/>
    <m/>
    <x v="6"/>
    <x v="2"/>
    <x v="37"/>
    <n v="190801"/>
    <n v="190801"/>
    <m/>
    <n v="5"/>
    <n v="190801"/>
    <n v="100000"/>
  </r>
  <r>
    <x v="268"/>
    <x v="4"/>
    <m/>
    <x v="6"/>
    <x v="2"/>
    <x v="42"/>
    <n v="190801"/>
    <n v="190801"/>
    <m/>
    <n v="2"/>
    <n v="190801"/>
    <n v="70000"/>
  </r>
  <r>
    <x v="268"/>
    <x v="4"/>
    <m/>
    <x v="18"/>
    <x v="2"/>
    <x v="38"/>
    <n v="190801"/>
    <n v="190801"/>
    <m/>
    <n v="3"/>
    <n v="190801"/>
    <n v="30000"/>
  </r>
  <r>
    <x v="268"/>
    <x v="4"/>
    <m/>
    <x v="28"/>
    <x v="2"/>
    <x v="40"/>
    <n v="190801"/>
    <n v="190801"/>
    <m/>
    <n v="7"/>
    <n v="190801"/>
    <n v="245000"/>
  </r>
  <r>
    <x v="268"/>
    <x v="4"/>
    <m/>
    <x v="28"/>
    <x v="2"/>
    <x v="41"/>
    <n v="190801"/>
    <n v="190801"/>
    <m/>
    <n v="11"/>
    <n v="190801"/>
    <n v="495000"/>
  </r>
  <r>
    <x v="268"/>
    <x v="4"/>
    <m/>
    <x v="24"/>
    <x v="2"/>
    <x v="34"/>
    <n v="190801"/>
    <n v="190801"/>
    <m/>
    <n v="7"/>
    <n v="190801"/>
    <n v="693000"/>
  </r>
  <r>
    <x v="268"/>
    <x v="4"/>
    <m/>
    <x v="1"/>
    <x v="2"/>
    <x v="18"/>
    <n v="190801"/>
    <n v="190801"/>
    <m/>
    <n v="2"/>
    <n v="190801"/>
    <n v="40000"/>
  </r>
  <r>
    <x v="268"/>
    <x v="4"/>
    <m/>
    <x v="1"/>
    <x v="2"/>
    <x v="21"/>
    <n v="190801"/>
    <n v="190801"/>
    <m/>
    <n v="1"/>
    <n v="190801"/>
    <n v="35000"/>
  </r>
  <r>
    <x v="268"/>
    <x v="4"/>
    <m/>
    <x v="4"/>
    <x v="2"/>
    <x v="26"/>
    <n v="190801"/>
    <n v="190801"/>
    <m/>
    <n v="1"/>
    <n v="190801"/>
    <n v="4000"/>
  </r>
  <r>
    <x v="268"/>
    <x v="4"/>
    <m/>
    <x v="4"/>
    <x v="2"/>
    <x v="27"/>
    <n v="190801"/>
    <n v="190801"/>
    <m/>
    <n v="5"/>
    <n v="190801"/>
    <n v="100000"/>
  </r>
  <r>
    <x v="268"/>
    <x v="4"/>
    <m/>
    <x v="0"/>
    <x v="2"/>
    <x v="15"/>
    <n v="190801"/>
    <n v="190801"/>
    <m/>
    <n v="65"/>
    <n v="190801"/>
    <n v="1300000"/>
  </r>
  <r>
    <x v="268"/>
    <x v="4"/>
    <m/>
    <x v="0"/>
    <x v="2"/>
    <x v="16"/>
    <n v="190801"/>
    <n v="190801"/>
    <m/>
    <n v="41"/>
    <n v="190801"/>
    <n v="1435000"/>
  </r>
  <r>
    <x v="268"/>
    <x v="4"/>
    <m/>
    <x v="0"/>
    <x v="2"/>
    <x v="17"/>
    <n v="190801"/>
    <n v="190801"/>
    <m/>
    <n v="55"/>
    <n v="190801"/>
    <n v="1815000"/>
  </r>
  <r>
    <x v="268"/>
    <x v="4"/>
    <m/>
    <x v="0"/>
    <x v="2"/>
    <x v="19"/>
    <n v="190801"/>
    <n v="190801"/>
    <m/>
    <n v="54"/>
    <n v="190801"/>
    <n v="162000"/>
  </r>
  <r>
    <x v="268"/>
    <x v="4"/>
    <m/>
    <x v="5"/>
    <x v="2"/>
    <x v="28"/>
    <n v="190801"/>
    <n v="190801"/>
    <m/>
    <n v="14"/>
    <n v="190801"/>
    <n v="392000"/>
  </r>
  <r>
    <x v="268"/>
    <x v="4"/>
    <m/>
    <x v="21"/>
    <x v="2"/>
    <x v="29"/>
    <n v="190801"/>
    <n v="190801"/>
    <m/>
    <n v="8"/>
    <n v="190801"/>
    <n v="304000"/>
  </r>
  <r>
    <x v="268"/>
    <x v="4"/>
    <m/>
    <x v="18"/>
    <x v="2"/>
    <x v="22"/>
    <n v="190801"/>
    <n v="190801"/>
    <m/>
    <n v="7"/>
    <n v="190801"/>
    <n v="91000"/>
  </r>
  <r>
    <x v="268"/>
    <x v="4"/>
    <m/>
    <x v="18"/>
    <x v="2"/>
    <x v="24"/>
    <n v="190801"/>
    <n v="190801"/>
    <m/>
    <n v="1"/>
    <n v="190801"/>
    <n v="33000"/>
  </r>
  <r>
    <x v="268"/>
    <x v="4"/>
    <m/>
    <x v="0"/>
    <x v="4"/>
    <x v="15"/>
    <n v="190801"/>
    <n v="190801"/>
    <m/>
    <n v="30"/>
    <n v="190801"/>
    <n v="945000"/>
  </r>
  <r>
    <x v="268"/>
    <x v="4"/>
    <m/>
    <x v="0"/>
    <x v="4"/>
    <x v="16"/>
    <n v="190801"/>
    <n v="190801"/>
    <m/>
    <n v="23"/>
    <n v="190801"/>
    <n v="1012000"/>
  </r>
  <r>
    <x v="268"/>
    <x v="4"/>
    <m/>
    <x v="5"/>
    <x v="4"/>
    <x v="28"/>
    <n v="190801"/>
    <n v="190801"/>
    <m/>
    <n v="5"/>
    <n v="190801"/>
    <n v="190000"/>
  </r>
  <r>
    <x v="268"/>
    <x v="4"/>
    <m/>
    <x v="1"/>
    <x v="4"/>
    <x v="18"/>
    <n v="190801"/>
    <n v="190801"/>
    <m/>
    <n v="1"/>
    <n v="190801"/>
    <n v="31500"/>
  </r>
  <r>
    <x v="268"/>
    <x v="4"/>
    <m/>
    <x v="4"/>
    <x v="4"/>
    <x v="27"/>
    <n v="190801"/>
    <n v="190801"/>
    <m/>
    <n v="2"/>
    <n v="190801"/>
    <n v="72000"/>
  </r>
  <r>
    <x v="268"/>
    <x v="4"/>
    <m/>
    <x v="18"/>
    <x v="4"/>
    <x v="22"/>
    <n v="190801"/>
    <n v="190801"/>
    <m/>
    <n v="2"/>
    <n v="190801"/>
    <n v="50000"/>
  </r>
  <r>
    <x v="268"/>
    <x v="4"/>
    <m/>
    <x v="5"/>
    <x v="3"/>
    <x v="28"/>
    <n v="190801"/>
    <n v="190801"/>
    <m/>
    <n v="35"/>
    <n v="190801"/>
    <n v="0"/>
  </r>
  <r>
    <x v="268"/>
    <x v="4"/>
    <m/>
    <x v="0"/>
    <x v="9"/>
    <x v="15"/>
    <n v="190801"/>
    <n v="190801"/>
    <m/>
    <n v="4"/>
    <n v="190801"/>
    <n v="80000"/>
  </r>
  <r>
    <x v="269"/>
    <x v="1"/>
    <m/>
    <x v="0"/>
    <x v="1"/>
    <x v="16"/>
    <n v="190801"/>
    <n v="190801"/>
    <m/>
    <n v="4"/>
    <n v="190801"/>
    <n v="140000"/>
  </r>
  <r>
    <x v="269"/>
    <x v="1"/>
    <m/>
    <x v="1"/>
    <x v="5"/>
    <x v="18"/>
    <n v="190801"/>
    <n v="190801"/>
    <m/>
    <n v="5"/>
    <n v="190801"/>
    <n v="51135"/>
  </r>
  <r>
    <x v="269"/>
    <x v="1"/>
    <m/>
    <x v="0"/>
    <x v="7"/>
    <x v="15"/>
    <n v="190801"/>
    <n v="190801"/>
    <m/>
    <n v="9"/>
    <n v="190801"/>
    <n v="180000"/>
  </r>
  <r>
    <x v="269"/>
    <x v="1"/>
    <m/>
    <x v="6"/>
    <x v="2"/>
    <x v="37"/>
    <n v="190801"/>
    <n v="190801"/>
    <m/>
    <n v="2"/>
    <n v="190801"/>
    <n v="40000"/>
  </r>
  <r>
    <x v="269"/>
    <x v="1"/>
    <m/>
    <x v="18"/>
    <x v="2"/>
    <x v="38"/>
    <n v="190801"/>
    <n v="190801"/>
    <m/>
    <n v="1"/>
    <n v="190801"/>
    <n v="10000"/>
  </r>
  <r>
    <x v="269"/>
    <x v="1"/>
    <m/>
    <x v="28"/>
    <x v="2"/>
    <x v="40"/>
    <n v="190801"/>
    <n v="190801"/>
    <m/>
    <n v="3"/>
    <n v="190801"/>
    <n v="105000"/>
  </r>
  <r>
    <x v="269"/>
    <x v="1"/>
    <m/>
    <x v="28"/>
    <x v="2"/>
    <x v="41"/>
    <n v="190801"/>
    <n v="190801"/>
    <m/>
    <n v="2"/>
    <n v="190801"/>
    <n v="90000"/>
  </r>
  <r>
    <x v="269"/>
    <x v="1"/>
    <m/>
    <x v="24"/>
    <x v="2"/>
    <x v="34"/>
    <n v="190801"/>
    <n v="190801"/>
    <m/>
    <n v="6"/>
    <n v="190801"/>
    <n v="594000"/>
  </r>
  <r>
    <x v="269"/>
    <x v="1"/>
    <m/>
    <x v="1"/>
    <x v="2"/>
    <x v="18"/>
    <n v="190801"/>
    <n v="190801"/>
    <m/>
    <n v="1"/>
    <n v="190801"/>
    <n v="20000"/>
  </r>
  <r>
    <x v="269"/>
    <x v="1"/>
    <m/>
    <x v="4"/>
    <x v="2"/>
    <x v="26"/>
    <n v="190801"/>
    <n v="190801"/>
    <m/>
    <n v="3"/>
    <n v="190801"/>
    <n v="12000"/>
  </r>
  <r>
    <x v="269"/>
    <x v="1"/>
    <m/>
    <x v="4"/>
    <x v="2"/>
    <x v="27"/>
    <n v="190801"/>
    <n v="190801"/>
    <m/>
    <n v="1"/>
    <n v="190801"/>
    <n v="20000"/>
  </r>
  <r>
    <x v="269"/>
    <x v="1"/>
    <m/>
    <x v="0"/>
    <x v="2"/>
    <x v="15"/>
    <n v="190801"/>
    <n v="190801"/>
    <m/>
    <n v="49"/>
    <n v="190801"/>
    <n v="980000"/>
  </r>
  <r>
    <x v="269"/>
    <x v="1"/>
    <m/>
    <x v="0"/>
    <x v="2"/>
    <x v="16"/>
    <n v="190801"/>
    <n v="190801"/>
    <m/>
    <n v="37"/>
    <n v="190801"/>
    <n v="1295000"/>
  </r>
  <r>
    <x v="269"/>
    <x v="1"/>
    <m/>
    <x v="0"/>
    <x v="2"/>
    <x v="17"/>
    <n v="190801"/>
    <n v="190801"/>
    <m/>
    <n v="61"/>
    <n v="190801"/>
    <n v="2013000"/>
  </r>
  <r>
    <x v="269"/>
    <x v="1"/>
    <m/>
    <x v="0"/>
    <x v="2"/>
    <x v="19"/>
    <n v="190801"/>
    <n v="190801"/>
    <m/>
    <n v="44"/>
    <n v="190801"/>
    <n v="132000"/>
  </r>
  <r>
    <x v="269"/>
    <x v="1"/>
    <m/>
    <x v="5"/>
    <x v="2"/>
    <x v="28"/>
    <n v="190801"/>
    <n v="190801"/>
    <m/>
    <n v="18"/>
    <n v="190801"/>
    <n v="504000"/>
  </r>
  <r>
    <x v="269"/>
    <x v="1"/>
    <m/>
    <x v="21"/>
    <x v="2"/>
    <x v="29"/>
    <n v="190801"/>
    <n v="190801"/>
    <m/>
    <n v="4"/>
    <n v="190801"/>
    <n v="152000"/>
  </r>
  <r>
    <x v="269"/>
    <x v="1"/>
    <m/>
    <x v="18"/>
    <x v="2"/>
    <x v="22"/>
    <n v="190801"/>
    <n v="190801"/>
    <m/>
    <n v="7"/>
    <n v="190801"/>
    <n v="91000"/>
  </r>
  <r>
    <x v="269"/>
    <x v="1"/>
    <m/>
    <x v="18"/>
    <x v="2"/>
    <x v="24"/>
    <n v="190801"/>
    <n v="190801"/>
    <m/>
    <n v="1"/>
    <n v="190801"/>
    <n v="33000"/>
  </r>
  <r>
    <x v="269"/>
    <x v="1"/>
    <m/>
    <x v="0"/>
    <x v="4"/>
    <x v="15"/>
    <n v="190801"/>
    <n v="190801"/>
    <m/>
    <n v="8"/>
    <n v="190801"/>
    <n v="252000"/>
  </r>
  <r>
    <x v="269"/>
    <x v="1"/>
    <m/>
    <x v="0"/>
    <x v="4"/>
    <x v="16"/>
    <n v="190801"/>
    <n v="190801"/>
    <m/>
    <n v="4"/>
    <n v="190801"/>
    <n v="176000"/>
  </r>
  <r>
    <x v="269"/>
    <x v="1"/>
    <m/>
    <x v="5"/>
    <x v="4"/>
    <x v="28"/>
    <n v="190801"/>
    <n v="190801"/>
    <m/>
    <n v="3"/>
    <n v="190801"/>
    <n v="114000"/>
  </r>
  <r>
    <x v="269"/>
    <x v="1"/>
    <m/>
    <x v="0"/>
    <x v="9"/>
    <x v="15"/>
    <n v="190801"/>
    <n v="190801"/>
    <m/>
    <n v="1"/>
    <n v="190801"/>
    <n v="20000"/>
  </r>
  <r>
    <x v="270"/>
    <x v="0"/>
    <m/>
    <x v="0"/>
    <x v="1"/>
    <x v="15"/>
    <n v="190801"/>
    <n v="190801"/>
    <m/>
    <n v="2"/>
    <n v="190801"/>
    <n v="40000"/>
  </r>
  <r>
    <x v="270"/>
    <x v="0"/>
    <m/>
    <x v="0"/>
    <x v="1"/>
    <x v="16"/>
    <n v="190801"/>
    <n v="190801"/>
    <m/>
    <n v="2"/>
    <n v="190801"/>
    <n v="70000"/>
  </r>
  <r>
    <x v="270"/>
    <x v="0"/>
    <m/>
    <x v="0"/>
    <x v="7"/>
    <x v="15"/>
    <n v="190801"/>
    <n v="190801"/>
    <m/>
    <n v="4"/>
    <n v="190801"/>
    <n v="80000"/>
  </r>
  <r>
    <x v="270"/>
    <x v="0"/>
    <m/>
    <x v="6"/>
    <x v="2"/>
    <x v="37"/>
    <n v="190801"/>
    <n v="190801"/>
    <m/>
    <n v="5"/>
    <n v="190801"/>
    <n v="100000"/>
  </r>
  <r>
    <x v="270"/>
    <x v="0"/>
    <m/>
    <x v="6"/>
    <x v="2"/>
    <x v="42"/>
    <n v="190801"/>
    <n v="190801"/>
    <m/>
    <n v="1"/>
    <n v="190801"/>
    <n v="35000"/>
  </r>
  <r>
    <x v="270"/>
    <x v="0"/>
    <m/>
    <x v="18"/>
    <x v="2"/>
    <x v="38"/>
    <n v="190801"/>
    <n v="190801"/>
    <m/>
    <n v="2"/>
    <n v="190801"/>
    <n v="20000"/>
  </r>
  <r>
    <x v="270"/>
    <x v="0"/>
    <m/>
    <x v="28"/>
    <x v="2"/>
    <x v="40"/>
    <n v="190801"/>
    <n v="190801"/>
    <m/>
    <n v="2"/>
    <n v="190801"/>
    <n v="70000"/>
  </r>
  <r>
    <x v="270"/>
    <x v="0"/>
    <m/>
    <x v="28"/>
    <x v="2"/>
    <x v="41"/>
    <n v="190801"/>
    <n v="190801"/>
    <m/>
    <n v="4"/>
    <n v="190801"/>
    <n v="180000"/>
  </r>
  <r>
    <x v="270"/>
    <x v="0"/>
    <m/>
    <x v="24"/>
    <x v="2"/>
    <x v="34"/>
    <n v="190801"/>
    <n v="190801"/>
    <m/>
    <n v="12"/>
    <n v="190801"/>
    <n v="1188000"/>
  </r>
  <r>
    <x v="270"/>
    <x v="0"/>
    <m/>
    <x v="1"/>
    <x v="2"/>
    <x v="18"/>
    <n v="190801"/>
    <n v="190801"/>
    <m/>
    <n v="5"/>
    <n v="190801"/>
    <n v="100000"/>
  </r>
  <r>
    <x v="270"/>
    <x v="0"/>
    <m/>
    <x v="1"/>
    <x v="2"/>
    <x v="21"/>
    <n v="190801"/>
    <n v="190801"/>
    <m/>
    <n v="1"/>
    <n v="190801"/>
    <n v="35000"/>
  </r>
  <r>
    <x v="270"/>
    <x v="0"/>
    <m/>
    <x v="4"/>
    <x v="2"/>
    <x v="26"/>
    <n v="190801"/>
    <n v="190801"/>
    <m/>
    <n v="1"/>
    <n v="190801"/>
    <n v="4000"/>
  </r>
  <r>
    <x v="270"/>
    <x v="0"/>
    <m/>
    <x v="4"/>
    <x v="2"/>
    <x v="27"/>
    <n v="190801"/>
    <n v="190801"/>
    <m/>
    <n v="1"/>
    <n v="190801"/>
    <n v="20000"/>
  </r>
  <r>
    <x v="270"/>
    <x v="0"/>
    <m/>
    <x v="0"/>
    <x v="2"/>
    <x v="15"/>
    <n v="190801"/>
    <n v="190801"/>
    <m/>
    <n v="55"/>
    <n v="190801"/>
    <n v="1100000"/>
  </r>
  <r>
    <x v="270"/>
    <x v="0"/>
    <m/>
    <x v="0"/>
    <x v="2"/>
    <x v="16"/>
    <n v="190801"/>
    <n v="190801"/>
    <m/>
    <n v="234"/>
    <n v="190801"/>
    <n v="8190000"/>
  </r>
  <r>
    <x v="270"/>
    <x v="0"/>
    <m/>
    <x v="0"/>
    <x v="2"/>
    <x v="17"/>
    <n v="190801"/>
    <n v="190801"/>
    <m/>
    <n v="58"/>
    <n v="190801"/>
    <n v="1914000"/>
  </r>
  <r>
    <x v="270"/>
    <x v="0"/>
    <m/>
    <x v="0"/>
    <x v="2"/>
    <x v="19"/>
    <n v="190801"/>
    <n v="190801"/>
    <m/>
    <n v="129"/>
    <n v="190801"/>
    <n v="387000"/>
  </r>
  <r>
    <x v="270"/>
    <x v="0"/>
    <m/>
    <x v="5"/>
    <x v="2"/>
    <x v="28"/>
    <n v="190801"/>
    <n v="190801"/>
    <m/>
    <n v="10"/>
    <n v="190801"/>
    <n v="280000"/>
  </r>
  <r>
    <x v="270"/>
    <x v="0"/>
    <m/>
    <x v="21"/>
    <x v="2"/>
    <x v="29"/>
    <n v="190801"/>
    <n v="190801"/>
    <m/>
    <n v="3"/>
    <n v="190801"/>
    <n v="114000"/>
  </r>
  <r>
    <x v="270"/>
    <x v="0"/>
    <m/>
    <x v="18"/>
    <x v="2"/>
    <x v="22"/>
    <n v="190801"/>
    <n v="190801"/>
    <m/>
    <n v="10"/>
    <n v="190801"/>
    <n v="130000"/>
  </r>
  <r>
    <x v="270"/>
    <x v="0"/>
    <m/>
    <x v="18"/>
    <x v="2"/>
    <x v="23"/>
    <n v="190801"/>
    <n v="190801"/>
    <m/>
    <n v="1"/>
    <n v="190801"/>
    <n v="24000"/>
  </r>
  <r>
    <x v="270"/>
    <x v="0"/>
    <m/>
    <x v="18"/>
    <x v="2"/>
    <x v="24"/>
    <n v="190801"/>
    <n v="190801"/>
    <m/>
    <n v="2"/>
    <n v="190801"/>
    <n v="66000"/>
  </r>
  <r>
    <x v="270"/>
    <x v="0"/>
    <m/>
    <x v="0"/>
    <x v="4"/>
    <x v="15"/>
    <n v="190801"/>
    <n v="190801"/>
    <m/>
    <n v="10"/>
    <n v="190801"/>
    <n v="315000"/>
  </r>
  <r>
    <x v="270"/>
    <x v="0"/>
    <m/>
    <x v="0"/>
    <x v="4"/>
    <x v="16"/>
    <n v="190801"/>
    <n v="190801"/>
    <m/>
    <n v="6"/>
    <n v="190801"/>
    <n v="264000"/>
  </r>
  <r>
    <x v="270"/>
    <x v="0"/>
    <m/>
    <x v="5"/>
    <x v="4"/>
    <x v="28"/>
    <n v="190801"/>
    <n v="190801"/>
    <m/>
    <n v="1"/>
    <n v="190801"/>
    <n v="38000"/>
  </r>
  <r>
    <x v="270"/>
    <x v="0"/>
    <m/>
    <x v="1"/>
    <x v="9"/>
    <x v="18"/>
    <n v="190801"/>
    <n v="190801"/>
    <m/>
    <n v="1"/>
    <n v="190801"/>
    <n v="20000"/>
  </r>
  <r>
    <x v="270"/>
    <x v="0"/>
    <m/>
    <x v="0"/>
    <x v="9"/>
    <x v="15"/>
    <n v="190801"/>
    <n v="190801"/>
    <m/>
    <n v="5"/>
    <n v="190801"/>
    <n v="100000"/>
  </r>
  <r>
    <x v="270"/>
    <x v="0"/>
    <m/>
    <x v="17"/>
    <x v="3"/>
    <x v="19"/>
    <n v="190801"/>
    <n v="190801"/>
    <m/>
    <n v="30"/>
    <n v="190801"/>
    <n v="0"/>
  </r>
  <r>
    <x v="270"/>
    <x v="0"/>
    <m/>
    <x v="6"/>
    <x v="3"/>
    <x v="37"/>
    <n v="190801"/>
    <n v="190801"/>
    <m/>
    <n v="40"/>
    <n v="190801"/>
    <n v="0"/>
  </r>
  <r>
    <x v="270"/>
    <x v="0"/>
    <m/>
    <x v="18"/>
    <x v="3"/>
    <x v="22"/>
    <n v="190801"/>
    <n v="190801"/>
    <m/>
    <n v="30"/>
    <n v="190801"/>
    <n v="0"/>
  </r>
  <r>
    <x v="271"/>
    <x v="2"/>
    <m/>
    <x v="0"/>
    <x v="1"/>
    <x v="15"/>
    <n v="190801"/>
    <n v="190801"/>
    <m/>
    <n v="2"/>
    <n v="190801"/>
    <n v="40000"/>
  </r>
  <r>
    <x v="271"/>
    <x v="2"/>
    <m/>
    <x v="0"/>
    <x v="1"/>
    <x v="16"/>
    <n v="190801"/>
    <n v="190801"/>
    <m/>
    <n v="2"/>
    <n v="190801"/>
    <n v="70000"/>
  </r>
  <r>
    <x v="271"/>
    <x v="2"/>
    <m/>
    <x v="6"/>
    <x v="5"/>
    <x v="49"/>
    <n v="190801"/>
    <n v="190801"/>
    <m/>
    <n v="10"/>
    <n v="190801"/>
    <n v="112500"/>
  </r>
  <r>
    <x v="271"/>
    <x v="2"/>
    <m/>
    <x v="0"/>
    <x v="5"/>
    <x v="15"/>
    <n v="190801"/>
    <n v="190801"/>
    <m/>
    <n v="150"/>
    <n v="190801"/>
    <n v="1534050"/>
  </r>
  <r>
    <x v="271"/>
    <x v="2"/>
    <m/>
    <x v="0"/>
    <x v="7"/>
    <x v="15"/>
    <n v="190801"/>
    <n v="190801"/>
    <m/>
    <n v="3"/>
    <n v="190801"/>
    <n v="60000"/>
  </r>
  <r>
    <x v="271"/>
    <x v="2"/>
    <m/>
    <x v="6"/>
    <x v="2"/>
    <x v="37"/>
    <n v="190801"/>
    <n v="190801"/>
    <m/>
    <n v="2"/>
    <n v="190801"/>
    <n v="40000"/>
  </r>
  <r>
    <x v="271"/>
    <x v="2"/>
    <m/>
    <x v="6"/>
    <x v="2"/>
    <x v="42"/>
    <n v="190801"/>
    <n v="190801"/>
    <m/>
    <n v="1"/>
    <n v="190801"/>
    <n v="35000"/>
  </r>
  <r>
    <x v="271"/>
    <x v="2"/>
    <m/>
    <x v="28"/>
    <x v="2"/>
    <x v="40"/>
    <n v="190801"/>
    <n v="190801"/>
    <m/>
    <n v="6"/>
    <n v="190801"/>
    <n v="210000"/>
  </r>
  <r>
    <x v="271"/>
    <x v="2"/>
    <m/>
    <x v="28"/>
    <x v="2"/>
    <x v="41"/>
    <n v="190801"/>
    <n v="190801"/>
    <m/>
    <n v="10"/>
    <n v="190801"/>
    <n v="450000"/>
  </r>
  <r>
    <x v="271"/>
    <x v="2"/>
    <m/>
    <x v="24"/>
    <x v="2"/>
    <x v="34"/>
    <n v="190801"/>
    <n v="190801"/>
    <m/>
    <n v="4"/>
    <n v="190801"/>
    <n v="396000"/>
  </r>
  <r>
    <x v="271"/>
    <x v="2"/>
    <m/>
    <x v="1"/>
    <x v="2"/>
    <x v="18"/>
    <n v="190801"/>
    <n v="190801"/>
    <m/>
    <n v="2"/>
    <n v="190801"/>
    <n v="40000"/>
  </r>
  <r>
    <x v="271"/>
    <x v="2"/>
    <m/>
    <x v="4"/>
    <x v="2"/>
    <x v="26"/>
    <n v="190801"/>
    <n v="190801"/>
    <m/>
    <n v="3"/>
    <n v="190801"/>
    <n v="12000"/>
  </r>
  <r>
    <x v="271"/>
    <x v="2"/>
    <m/>
    <x v="0"/>
    <x v="2"/>
    <x v="15"/>
    <n v="190801"/>
    <n v="190801"/>
    <m/>
    <n v="39"/>
    <n v="190801"/>
    <n v="780000"/>
  </r>
  <r>
    <x v="271"/>
    <x v="2"/>
    <m/>
    <x v="0"/>
    <x v="2"/>
    <x v="16"/>
    <n v="190801"/>
    <n v="190801"/>
    <m/>
    <n v="34"/>
    <n v="190801"/>
    <n v="1190000"/>
  </r>
  <r>
    <x v="271"/>
    <x v="2"/>
    <m/>
    <x v="0"/>
    <x v="2"/>
    <x v="17"/>
    <n v="190801"/>
    <n v="190801"/>
    <m/>
    <n v="58"/>
    <n v="190801"/>
    <n v="1914000"/>
  </r>
  <r>
    <x v="271"/>
    <x v="2"/>
    <m/>
    <x v="0"/>
    <x v="2"/>
    <x v="19"/>
    <n v="190801"/>
    <n v="190801"/>
    <m/>
    <n v="48"/>
    <n v="190801"/>
    <n v="144000"/>
  </r>
  <r>
    <x v="271"/>
    <x v="2"/>
    <m/>
    <x v="5"/>
    <x v="2"/>
    <x v="28"/>
    <n v="190801"/>
    <n v="190801"/>
    <m/>
    <n v="18"/>
    <n v="190801"/>
    <n v="504000"/>
  </r>
  <r>
    <x v="271"/>
    <x v="2"/>
    <m/>
    <x v="21"/>
    <x v="2"/>
    <x v="29"/>
    <n v="190801"/>
    <n v="190801"/>
    <m/>
    <n v="4"/>
    <n v="190801"/>
    <n v="152000"/>
  </r>
  <r>
    <x v="271"/>
    <x v="2"/>
    <m/>
    <x v="18"/>
    <x v="2"/>
    <x v="22"/>
    <n v="190801"/>
    <n v="190801"/>
    <m/>
    <n v="8"/>
    <n v="190801"/>
    <n v="104000"/>
  </r>
  <r>
    <x v="271"/>
    <x v="2"/>
    <m/>
    <x v="18"/>
    <x v="2"/>
    <x v="23"/>
    <n v="190801"/>
    <n v="190801"/>
    <m/>
    <n v="1"/>
    <n v="190801"/>
    <n v="24000"/>
  </r>
  <r>
    <x v="271"/>
    <x v="2"/>
    <m/>
    <x v="18"/>
    <x v="2"/>
    <x v="24"/>
    <n v="190801"/>
    <n v="190801"/>
    <m/>
    <n v="1"/>
    <n v="190801"/>
    <n v="33000"/>
  </r>
  <r>
    <x v="271"/>
    <x v="2"/>
    <m/>
    <x v="0"/>
    <x v="4"/>
    <x v="15"/>
    <n v="190801"/>
    <n v="190801"/>
    <m/>
    <n v="4"/>
    <n v="190801"/>
    <n v="126000"/>
  </r>
  <r>
    <x v="271"/>
    <x v="2"/>
    <m/>
    <x v="0"/>
    <x v="4"/>
    <x v="16"/>
    <n v="190801"/>
    <n v="190801"/>
    <m/>
    <n v="5"/>
    <n v="190801"/>
    <n v="220000"/>
  </r>
  <r>
    <x v="271"/>
    <x v="2"/>
    <m/>
    <x v="5"/>
    <x v="4"/>
    <x v="28"/>
    <n v="190801"/>
    <n v="190801"/>
    <m/>
    <n v="2"/>
    <n v="190801"/>
    <n v="76000"/>
  </r>
  <r>
    <x v="271"/>
    <x v="2"/>
    <m/>
    <x v="0"/>
    <x v="9"/>
    <x v="15"/>
    <n v="190801"/>
    <n v="190801"/>
    <m/>
    <n v="6"/>
    <n v="190801"/>
    <n v="120000"/>
  </r>
  <r>
    <x v="272"/>
    <x v="5"/>
    <m/>
    <x v="0"/>
    <x v="7"/>
    <x v="15"/>
    <n v="190801"/>
    <n v="190801"/>
    <m/>
    <n v="7"/>
    <n v="190801"/>
    <n v="140000"/>
  </r>
  <r>
    <x v="272"/>
    <x v="5"/>
    <m/>
    <x v="6"/>
    <x v="2"/>
    <x v="37"/>
    <n v="190801"/>
    <n v="190801"/>
    <m/>
    <n v="4"/>
    <n v="190801"/>
    <n v="80000"/>
  </r>
  <r>
    <x v="272"/>
    <x v="5"/>
    <m/>
    <x v="18"/>
    <x v="2"/>
    <x v="38"/>
    <n v="190801"/>
    <n v="190801"/>
    <m/>
    <n v="1"/>
    <n v="190801"/>
    <n v="10000"/>
  </r>
  <r>
    <x v="272"/>
    <x v="5"/>
    <m/>
    <x v="28"/>
    <x v="2"/>
    <x v="40"/>
    <n v="190801"/>
    <n v="190801"/>
    <m/>
    <n v="4"/>
    <n v="190801"/>
    <n v="140000"/>
  </r>
  <r>
    <x v="272"/>
    <x v="5"/>
    <m/>
    <x v="28"/>
    <x v="2"/>
    <x v="41"/>
    <n v="190801"/>
    <n v="190801"/>
    <m/>
    <n v="4"/>
    <n v="190801"/>
    <n v="180000"/>
  </r>
  <r>
    <x v="272"/>
    <x v="5"/>
    <m/>
    <x v="24"/>
    <x v="2"/>
    <x v="34"/>
    <n v="190801"/>
    <n v="190801"/>
    <m/>
    <n v="6"/>
    <n v="190801"/>
    <n v="594000"/>
  </r>
  <r>
    <x v="272"/>
    <x v="5"/>
    <m/>
    <x v="1"/>
    <x v="2"/>
    <x v="18"/>
    <n v="190801"/>
    <n v="190801"/>
    <m/>
    <n v="3"/>
    <n v="190801"/>
    <n v="60000"/>
  </r>
  <r>
    <x v="272"/>
    <x v="5"/>
    <m/>
    <x v="4"/>
    <x v="2"/>
    <x v="26"/>
    <n v="190801"/>
    <n v="190801"/>
    <m/>
    <n v="1"/>
    <n v="190801"/>
    <n v="4000"/>
  </r>
  <r>
    <x v="272"/>
    <x v="5"/>
    <m/>
    <x v="4"/>
    <x v="2"/>
    <x v="27"/>
    <n v="190801"/>
    <n v="190801"/>
    <m/>
    <n v="2"/>
    <n v="190801"/>
    <n v="40000"/>
  </r>
  <r>
    <x v="272"/>
    <x v="5"/>
    <m/>
    <x v="0"/>
    <x v="2"/>
    <x v="15"/>
    <n v="190801"/>
    <n v="190801"/>
    <m/>
    <n v="32"/>
    <n v="190801"/>
    <n v="640000"/>
  </r>
  <r>
    <x v="272"/>
    <x v="5"/>
    <m/>
    <x v="0"/>
    <x v="2"/>
    <x v="16"/>
    <n v="190801"/>
    <n v="190801"/>
    <m/>
    <n v="41"/>
    <n v="190801"/>
    <n v="1435000"/>
  </r>
  <r>
    <x v="272"/>
    <x v="5"/>
    <m/>
    <x v="0"/>
    <x v="2"/>
    <x v="17"/>
    <n v="190801"/>
    <n v="190801"/>
    <m/>
    <n v="42"/>
    <n v="190801"/>
    <n v="1386000"/>
  </r>
  <r>
    <x v="272"/>
    <x v="5"/>
    <m/>
    <x v="0"/>
    <x v="2"/>
    <x v="19"/>
    <n v="190801"/>
    <n v="190801"/>
    <m/>
    <n v="44"/>
    <n v="190801"/>
    <n v="132000"/>
  </r>
  <r>
    <x v="272"/>
    <x v="5"/>
    <m/>
    <x v="5"/>
    <x v="2"/>
    <x v="28"/>
    <n v="190801"/>
    <n v="190801"/>
    <m/>
    <n v="12"/>
    <n v="190801"/>
    <n v="336000"/>
  </r>
  <r>
    <x v="272"/>
    <x v="5"/>
    <m/>
    <x v="21"/>
    <x v="2"/>
    <x v="29"/>
    <n v="190801"/>
    <n v="190801"/>
    <m/>
    <n v="4"/>
    <n v="190801"/>
    <n v="152000"/>
  </r>
  <r>
    <x v="272"/>
    <x v="5"/>
    <m/>
    <x v="18"/>
    <x v="2"/>
    <x v="22"/>
    <n v="190801"/>
    <n v="190801"/>
    <m/>
    <n v="3"/>
    <n v="190801"/>
    <n v="39000"/>
  </r>
  <r>
    <x v="272"/>
    <x v="5"/>
    <m/>
    <x v="18"/>
    <x v="2"/>
    <x v="23"/>
    <n v="190801"/>
    <n v="190801"/>
    <m/>
    <n v="1"/>
    <n v="190801"/>
    <n v="24000"/>
  </r>
  <r>
    <x v="272"/>
    <x v="5"/>
    <m/>
    <x v="18"/>
    <x v="2"/>
    <x v="24"/>
    <n v="190801"/>
    <n v="190801"/>
    <m/>
    <n v="2"/>
    <n v="190801"/>
    <n v="66000"/>
  </r>
  <r>
    <x v="272"/>
    <x v="5"/>
    <m/>
    <x v="0"/>
    <x v="9"/>
    <x v="15"/>
    <n v="190801"/>
    <n v="190801"/>
    <m/>
    <n v="5"/>
    <n v="190801"/>
    <n v="100000"/>
  </r>
  <r>
    <x v="273"/>
    <x v="6"/>
    <m/>
    <x v="0"/>
    <x v="7"/>
    <x v="15"/>
    <n v="190801"/>
    <n v="190801"/>
    <m/>
    <n v="12"/>
    <n v="190801"/>
    <n v="240000"/>
  </r>
  <r>
    <x v="273"/>
    <x v="6"/>
    <m/>
    <x v="6"/>
    <x v="2"/>
    <x v="37"/>
    <n v="190801"/>
    <n v="190801"/>
    <m/>
    <n v="5"/>
    <n v="190801"/>
    <n v="100000"/>
  </r>
  <r>
    <x v="273"/>
    <x v="6"/>
    <m/>
    <x v="6"/>
    <x v="2"/>
    <x v="42"/>
    <n v="190801"/>
    <n v="190801"/>
    <m/>
    <n v="1"/>
    <n v="190801"/>
    <n v="35000"/>
  </r>
  <r>
    <x v="273"/>
    <x v="6"/>
    <m/>
    <x v="18"/>
    <x v="2"/>
    <x v="38"/>
    <n v="190801"/>
    <n v="190801"/>
    <m/>
    <n v="2"/>
    <n v="190801"/>
    <n v="20000"/>
  </r>
  <r>
    <x v="273"/>
    <x v="6"/>
    <m/>
    <x v="28"/>
    <x v="2"/>
    <x v="40"/>
    <n v="190801"/>
    <n v="190801"/>
    <m/>
    <n v="1"/>
    <n v="190801"/>
    <n v="35000"/>
  </r>
  <r>
    <x v="273"/>
    <x v="6"/>
    <m/>
    <x v="28"/>
    <x v="2"/>
    <x v="41"/>
    <n v="190801"/>
    <n v="190801"/>
    <m/>
    <n v="2"/>
    <n v="190801"/>
    <n v="90000"/>
  </r>
  <r>
    <x v="273"/>
    <x v="6"/>
    <m/>
    <x v="24"/>
    <x v="2"/>
    <x v="34"/>
    <n v="190801"/>
    <n v="190801"/>
    <m/>
    <n v="8"/>
    <n v="190801"/>
    <n v="792000"/>
  </r>
  <r>
    <x v="273"/>
    <x v="6"/>
    <m/>
    <x v="1"/>
    <x v="2"/>
    <x v="18"/>
    <n v="190801"/>
    <n v="190801"/>
    <m/>
    <n v="2"/>
    <n v="190801"/>
    <n v="40000"/>
  </r>
  <r>
    <x v="273"/>
    <x v="6"/>
    <m/>
    <x v="1"/>
    <x v="2"/>
    <x v="21"/>
    <n v="190801"/>
    <n v="190801"/>
    <m/>
    <n v="1"/>
    <n v="190801"/>
    <n v="35000"/>
  </r>
  <r>
    <x v="273"/>
    <x v="6"/>
    <m/>
    <x v="4"/>
    <x v="2"/>
    <x v="26"/>
    <n v="190801"/>
    <n v="190801"/>
    <m/>
    <n v="3"/>
    <n v="190801"/>
    <n v="12000"/>
  </r>
  <r>
    <x v="273"/>
    <x v="6"/>
    <m/>
    <x v="4"/>
    <x v="2"/>
    <x v="27"/>
    <n v="190801"/>
    <n v="190801"/>
    <m/>
    <n v="4"/>
    <n v="190801"/>
    <n v="80000"/>
  </r>
  <r>
    <x v="273"/>
    <x v="6"/>
    <m/>
    <x v="0"/>
    <x v="2"/>
    <x v="15"/>
    <n v="190801"/>
    <n v="190801"/>
    <m/>
    <n v="73"/>
    <n v="190801"/>
    <n v="1460000"/>
  </r>
  <r>
    <x v="273"/>
    <x v="6"/>
    <m/>
    <x v="0"/>
    <x v="2"/>
    <x v="16"/>
    <n v="190801"/>
    <n v="190801"/>
    <m/>
    <n v="31"/>
    <n v="190801"/>
    <n v="1085000"/>
  </r>
  <r>
    <x v="273"/>
    <x v="6"/>
    <m/>
    <x v="0"/>
    <x v="2"/>
    <x v="17"/>
    <n v="190801"/>
    <n v="190801"/>
    <m/>
    <n v="53"/>
    <n v="190801"/>
    <n v="1749000"/>
  </r>
  <r>
    <x v="273"/>
    <x v="6"/>
    <m/>
    <x v="0"/>
    <x v="2"/>
    <x v="19"/>
    <n v="190801"/>
    <n v="190801"/>
    <m/>
    <n v="60"/>
    <n v="190801"/>
    <n v="180000"/>
  </r>
  <r>
    <x v="273"/>
    <x v="6"/>
    <m/>
    <x v="5"/>
    <x v="2"/>
    <x v="28"/>
    <n v="190801"/>
    <n v="190801"/>
    <m/>
    <n v="9"/>
    <n v="190801"/>
    <n v="252000"/>
  </r>
  <r>
    <x v="273"/>
    <x v="6"/>
    <m/>
    <x v="21"/>
    <x v="2"/>
    <x v="29"/>
    <n v="190801"/>
    <n v="190801"/>
    <m/>
    <n v="9"/>
    <n v="190801"/>
    <n v="342000"/>
  </r>
  <r>
    <x v="273"/>
    <x v="6"/>
    <m/>
    <x v="18"/>
    <x v="2"/>
    <x v="22"/>
    <n v="190801"/>
    <n v="190801"/>
    <m/>
    <n v="6"/>
    <n v="190801"/>
    <n v="78000"/>
  </r>
  <r>
    <x v="273"/>
    <x v="6"/>
    <m/>
    <x v="18"/>
    <x v="2"/>
    <x v="24"/>
    <n v="190801"/>
    <n v="190801"/>
    <m/>
    <n v="1"/>
    <n v="190801"/>
    <n v="33000"/>
  </r>
  <r>
    <x v="273"/>
    <x v="6"/>
    <m/>
    <x v="0"/>
    <x v="9"/>
    <x v="15"/>
    <n v="190801"/>
    <n v="190801"/>
    <m/>
    <n v="5"/>
    <n v="190801"/>
    <n v="100000"/>
  </r>
  <r>
    <x v="273"/>
    <x v="6"/>
    <m/>
    <x v="0"/>
    <x v="6"/>
    <x v="15"/>
    <n v="190801"/>
    <n v="190801"/>
    <m/>
    <n v="233"/>
    <n v="190801"/>
    <n v="2112844"/>
  </r>
  <r>
    <x v="273"/>
    <x v="6"/>
    <m/>
    <x v="0"/>
    <x v="6"/>
    <x v="17"/>
    <n v="190801"/>
    <n v="190801"/>
    <m/>
    <n v="90"/>
    <n v="190801"/>
    <n v="1423620"/>
  </r>
  <r>
    <x v="273"/>
    <x v="6"/>
    <m/>
    <x v="4"/>
    <x v="6"/>
    <x v="26"/>
    <n v="190801"/>
    <n v="190801"/>
    <m/>
    <n v="480"/>
    <n v="190801"/>
    <n v="515040"/>
  </r>
  <r>
    <x v="273"/>
    <x v="6"/>
    <m/>
    <x v="25"/>
    <x v="6"/>
    <x v="35"/>
    <n v="190801"/>
    <n v="190801"/>
    <m/>
    <n v="86"/>
    <n v="190801"/>
    <n v="1473266"/>
  </r>
  <r>
    <x v="273"/>
    <x v="6"/>
    <m/>
    <x v="21"/>
    <x v="6"/>
    <x v="29"/>
    <n v="190801"/>
    <n v="190801"/>
    <m/>
    <n v="6"/>
    <n v="190801"/>
    <n v="118146"/>
  </r>
  <r>
    <x v="273"/>
    <x v="6"/>
    <m/>
    <x v="23"/>
    <x v="6"/>
    <x v="31"/>
    <n v="190801"/>
    <n v="190801"/>
    <m/>
    <n v="99"/>
    <n v="190801"/>
    <n v="1472823"/>
  </r>
  <r>
    <x v="273"/>
    <x v="6"/>
    <m/>
    <x v="22"/>
    <x v="6"/>
    <x v="30"/>
    <n v="190801"/>
    <n v="190801"/>
    <m/>
    <n v="66"/>
    <n v="190801"/>
    <n v="459624"/>
  </r>
  <r>
    <x v="273"/>
    <x v="6"/>
    <m/>
    <x v="18"/>
    <x v="6"/>
    <x v="22"/>
    <n v="190801"/>
    <n v="190801"/>
    <m/>
    <n v="7"/>
    <n v="190801"/>
    <n v="47537"/>
  </r>
  <r>
    <x v="273"/>
    <x v="6"/>
    <m/>
    <x v="26"/>
    <x v="6"/>
    <x v="36"/>
    <n v="190801"/>
    <n v="190801"/>
    <m/>
    <n v="175"/>
    <n v="190801"/>
    <n v="1654975"/>
  </r>
  <r>
    <x v="273"/>
    <x v="6"/>
    <m/>
    <x v="6"/>
    <x v="6"/>
    <x v="37"/>
    <n v="190801"/>
    <n v="190801"/>
    <m/>
    <n v="45"/>
    <n v="190801"/>
    <n v="450000"/>
  </r>
  <r>
    <x v="273"/>
    <x v="6"/>
    <m/>
    <x v="27"/>
    <x v="6"/>
    <x v="39"/>
    <n v="190801"/>
    <n v="190801"/>
    <m/>
    <n v="181"/>
    <n v="190801"/>
    <n v="2863058"/>
  </r>
  <r>
    <x v="274"/>
    <x v="3"/>
    <m/>
    <x v="0"/>
    <x v="1"/>
    <x v="15"/>
    <n v="190801"/>
    <n v="190801"/>
    <m/>
    <n v="2"/>
    <n v="190801"/>
    <n v="40000"/>
  </r>
  <r>
    <x v="274"/>
    <x v="3"/>
    <m/>
    <x v="0"/>
    <x v="1"/>
    <x v="16"/>
    <n v="190801"/>
    <n v="190801"/>
    <m/>
    <n v="19"/>
    <n v="190801"/>
    <n v="665000"/>
  </r>
  <r>
    <x v="274"/>
    <x v="3"/>
    <m/>
    <x v="0"/>
    <x v="7"/>
    <x v="15"/>
    <n v="190801"/>
    <n v="190801"/>
    <m/>
    <n v="4"/>
    <n v="190801"/>
    <n v="80000"/>
  </r>
  <r>
    <x v="274"/>
    <x v="3"/>
    <m/>
    <x v="6"/>
    <x v="2"/>
    <x v="37"/>
    <n v="190801"/>
    <n v="190801"/>
    <m/>
    <n v="3"/>
    <n v="190801"/>
    <n v="60000"/>
  </r>
  <r>
    <x v="274"/>
    <x v="3"/>
    <m/>
    <x v="6"/>
    <x v="2"/>
    <x v="42"/>
    <n v="190801"/>
    <n v="190801"/>
    <m/>
    <n v="1"/>
    <n v="190801"/>
    <n v="35000"/>
  </r>
  <r>
    <x v="274"/>
    <x v="3"/>
    <m/>
    <x v="18"/>
    <x v="2"/>
    <x v="38"/>
    <n v="190801"/>
    <n v="190801"/>
    <m/>
    <n v="1"/>
    <n v="190801"/>
    <n v="10000"/>
  </r>
  <r>
    <x v="274"/>
    <x v="3"/>
    <m/>
    <x v="28"/>
    <x v="2"/>
    <x v="40"/>
    <n v="190801"/>
    <n v="190801"/>
    <m/>
    <n v="4"/>
    <n v="190801"/>
    <n v="140000"/>
  </r>
  <r>
    <x v="274"/>
    <x v="3"/>
    <m/>
    <x v="28"/>
    <x v="2"/>
    <x v="41"/>
    <n v="190801"/>
    <n v="190801"/>
    <m/>
    <n v="2"/>
    <n v="190801"/>
    <n v="90000"/>
  </r>
  <r>
    <x v="274"/>
    <x v="3"/>
    <m/>
    <x v="24"/>
    <x v="2"/>
    <x v="34"/>
    <n v="190801"/>
    <n v="190801"/>
    <m/>
    <n v="8"/>
    <n v="190801"/>
    <n v="792000"/>
  </r>
  <r>
    <x v="274"/>
    <x v="3"/>
    <m/>
    <x v="1"/>
    <x v="2"/>
    <x v="18"/>
    <n v="190801"/>
    <n v="190801"/>
    <m/>
    <n v="2"/>
    <n v="190801"/>
    <n v="40000"/>
  </r>
  <r>
    <x v="274"/>
    <x v="3"/>
    <m/>
    <x v="4"/>
    <x v="2"/>
    <x v="26"/>
    <n v="190801"/>
    <n v="190801"/>
    <m/>
    <n v="5"/>
    <n v="190801"/>
    <n v="20000"/>
  </r>
  <r>
    <x v="274"/>
    <x v="3"/>
    <m/>
    <x v="4"/>
    <x v="2"/>
    <x v="27"/>
    <n v="190801"/>
    <n v="190801"/>
    <m/>
    <n v="1"/>
    <n v="190801"/>
    <n v="20000"/>
  </r>
  <r>
    <x v="274"/>
    <x v="3"/>
    <m/>
    <x v="0"/>
    <x v="2"/>
    <x v="15"/>
    <n v="190801"/>
    <n v="190801"/>
    <m/>
    <n v="74"/>
    <n v="190801"/>
    <n v="1480000"/>
  </r>
  <r>
    <x v="274"/>
    <x v="3"/>
    <m/>
    <x v="0"/>
    <x v="2"/>
    <x v="16"/>
    <n v="190801"/>
    <n v="190801"/>
    <m/>
    <n v="42"/>
    <n v="190801"/>
    <n v="1470000"/>
  </r>
  <r>
    <x v="274"/>
    <x v="3"/>
    <m/>
    <x v="0"/>
    <x v="2"/>
    <x v="17"/>
    <n v="190801"/>
    <n v="190801"/>
    <m/>
    <n v="77"/>
    <n v="190801"/>
    <n v="2541000"/>
  </r>
  <r>
    <x v="274"/>
    <x v="3"/>
    <m/>
    <x v="0"/>
    <x v="2"/>
    <x v="19"/>
    <n v="190801"/>
    <n v="190801"/>
    <m/>
    <n v="66"/>
    <n v="190801"/>
    <n v="198000"/>
  </r>
  <r>
    <x v="274"/>
    <x v="3"/>
    <m/>
    <x v="5"/>
    <x v="2"/>
    <x v="28"/>
    <n v="190801"/>
    <n v="190801"/>
    <m/>
    <n v="11"/>
    <n v="190801"/>
    <n v="308000"/>
  </r>
  <r>
    <x v="274"/>
    <x v="3"/>
    <m/>
    <x v="21"/>
    <x v="2"/>
    <x v="29"/>
    <n v="190801"/>
    <n v="190801"/>
    <m/>
    <n v="7"/>
    <n v="190801"/>
    <n v="266000"/>
  </r>
  <r>
    <x v="274"/>
    <x v="3"/>
    <m/>
    <x v="18"/>
    <x v="2"/>
    <x v="22"/>
    <n v="190801"/>
    <n v="190801"/>
    <m/>
    <n v="6"/>
    <n v="190801"/>
    <n v="78000"/>
  </r>
  <r>
    <x v="274"/>
    <x v="3"/>
    <m/>
    <x v="18"/>
    <x v="2"/>
    <x v="24"/>
    <n v="190801"/>
    <n v="190801"/>
    <m/>
    <n v="1"/>
    <n v="190801"/>
    <n v="33000"/>
  </r>
  <r>
    <x v="274"/>
    <x v="3"/>
    <m/>
    <x v="0"/>
    <x v="4"/>
    <x v="15"/>
    <n v="190801"/>
    <n v="190801"/>
    <m/>
    <n v="26"/>
    <n v="190801"/>
    <n v="819000"/>
  </r>
  <r>
    <x v="274"/>
    <x v="3"/>
    <m/>
    <x v="0"/>
    <x v="4"/>
    <x v="16"/>
    <n v="190801"/>
    <n v="190801"/>
    <m/>
    <n v="12"/>
    <n v="190801"/>
    <n v="528000"/>
  </r>
  <r>
    <x v="274"/>
    <x v="3"/>
    <m/>
    <x v="5"/>
    <x v="4"/>
    <x v="28"/>
    <n v="190801"/>
    <n v="190801"/>
    <m/>
    <n v="5"/>
    <n v="190801"/>
    <n v="190000"/>
  </r>
  <r>
    <x v="274"/>
    <x v="3"/>
    <m/>
    <x v="1"/>
    <x v="4"/>
    <x v="18"/>
    <n v="190801"/>
    <n v="190801"/>
    <m/>
    <n v="1"/>
    <n v="190801"/>
    <n v="31500"/>
  </r>
  <r>
    <x v="274"/>
    <x v="3"/>
    <m/>
    <x v="4"/>
    <x v="4"/>
    <x v="27"/>
    <n v="190801"/>
    <n v="190801"/>
    <m/>
    <n v="1"/>
    <n v="190801"/>
    <n v="36000"/>
  </r>
  <r>
    <x v="274"/>
    <x v="3"/>
    <m/>
    <x v="18"/>
    <x v="4"/>
    <x v="22"/>
    <n v="190801"/>
    <n v="190801"/>
    <m/>
    <n v="1"/>
    <n v="190801"/>
    <n v="25000"/>
  </r>
  <r>
    <x v="274"/>
    <x v="3"/>
    <m/>
    <x v="0"/>
    <x v="3"/>
    <x v="15"/>
    <n v="190801"/>
    <n v="190801"/>
    <m/>
    <n v="5"/>
    <n v="190801"/>
    <n v="0"/>
  </r>
  <r>
    <x v="274"/>
    <x v="3"/>
    <m/>
    <x v="17"/>
    <x v="3"/>
    <x v="19"/>
    <n v="190801"/>
    <n v="190801"/>
    <m/>
    <n v="4"/>
    <n v="190801"/>
    <n v="0"/>
  </r>
  <r>
    <x v="274"/>
    <x v="3"/>
    <m/>
    <x v="5"/>
    <x v="3"/>
    <x v="28"/>
    <n v="190801"/>
    <n v="190801"/>
    <m/>
    <n v="4"/>
    <n v="190801"/>
    <n v="0"/>
  </r>
  <r>
    <x v="274"/>
    <x v="3"/>
    <m/>
    <x v="4"/>
    <x v="3"/>
    <x v="27"/>
    <n v="190801"/>
    <n v="190801"/>
    <m/>
    <n v="4"/>
    <n v="190801"/>
    <n v="0"/>
  </r>
  <r>
    <x v="274"/>
    <x v="3"/>
    <m/>
    <x v="6"/>
    <x v="3"/>
    <x v="37"/>
    <n v="190801"/>
    <n v="190801"/>
    <m/>
    <n v="4"/>
    <n v="190801"/>
    <n v="0"/>
  </r>
  <r>
    <x v="274"/>
    <x v="3"/>
    <m/>
    <x v="0"/>
    <x v="9"/>
    <x v="15"/>
    <n v="190801"/>
    <n v="190801"/>
    <m/>
    <n v="8"/>
    <n v="190801"/>
    <n v="160000"/>
  </r>
  <r>
    <x v="275"/>
    <x v="4"/>
    <m/>
    <x v="0"/>
    <x v="1"/>
    <x v="16"/>
    <n v="190801"/>
    <n v="190801"/>
    <m/>
    <n v="7"/>
    <n v="190801"/>
    <n v="245000"/>
  </r>
  <r>
    <x v="275"/>
    <x v="4"/>
    <m/>
    <x v="0"/>
    <x v="5"/>
    <x v="15"/>
    <n v="190801"/>
    <n v="190801"/>
    <m/>
    <n v="250"/>
    <n v="190801"/>
    <n v="2556750"/>
  </r>
  <r>
    <x v="275"/>
    <x v="4"/>
    <m/>
    <x v="0"/>
    <x v="7"/>
    <x v="15"/>
    <n v="190801"/>
    <n v="190801"/>
    <m/>
    <n v="4"/>
    <n v="190801"/>
    <n v="80000"/>
  </r>
  <r>
    <x v="275"/>
    <x v="4"/>
    <m/>
    <x v="6"/>
    <x v="2"/>
    <x v="37"/>
    <n v="190801"/>
    <n v="190801"/>
    <m/>
    <n v="7"/>
    <n v="190801"/>
    <n v="140000"/>
  </r>
  <r>
    <x v="275"/>
    <x v="4"/>
    <m/>
    <x v="6"/>
    <x v="2"/>
    <x v="42"/>
    <n v="190801"/>
    <n v="190801"/>
    <m/>
    <n v="1"/>
    <n v="190801"/>
    <n v="35000"/>
  </r>
  <r>
    <x v="275"/>
    <x v="4"/>
    <m/>
    <x v="18"/>
    <x v="2"/>
    <x v="38"/>
    <n v="190801"/>
    <n v="190801"/>
    <m/>
    <n v="3"/>
    <n v="190801"/>
    <n v="30000"/>
  </r>
  <r>
    <x v="275"/>
    <x v="4"/>
    <m/>
    <x v="28"/>
    <x v="2"/>
    <x v="40"/>
    <n v="190801"/>
    <n v="190801"/>
    <m/>
    <n v="5"/>
    <n v="190801"/>
    <n v="175000"/>
  </r>
  <r>
    <x v="275"/>
    <x v="4"/>
    <m/>
    <x v="28"/>
    <x v="2"/>
    <x v="41"/>
    <n v="190801"/>
    <n v="190801"/>
    <m/>
    <n v="4"/>
    <n v="190801"/>
    <n v="180000"/>
  </r>
  <r>
    <x v="275"/>
    <x v="4"/>
    <m/>
    <x v="24"/>
    <x v="2"/>
    <x v="34"/>
    <n v="190801"/>
    <n v="190801"/>
    <m/>
    <n v="5"/>
    <n v="190801"/>
    <n v="495000"/>
  </r>
  <r>
    <x v="275"/>
    <x v="4"/>
    <m/>
    <x v="1"/>
    <x v="2"/>
    <x v="18"/>
    <n v="190801"/>
    <n v="190801"/>
    <m/>
    <n v="3"/>
    <n v="190801"/>
    <n v="60000"/>
  </r>
  <r>
    <x v="275"/>
    <x v="4"/>
    <m/>
    <x v="4"/>
    <x v="2"/>
    <x v="26"/>
    <n v="190801"/>
    <n v="190801"/>
    <m/>
    <n v="2"/>
    <n v="190801"/>
    <n v="8000"/>
  </r>
  <r>
    <x v="275"/>
    <x v="4"/>
    <m/>
    <x v="4"/>
    <x v="2"/>
    <x v="27"/>
    <n v="190801"/>
    <n v="190801"/>
    <m/>
    <n v="10"/>
    <n v="190801"/>
    <n v="200000"/>
  </r>
  <r>
    <x v="275"/>
    <x v="4"/>
    <m/>
    <x v="0"/>
    <x v="2"/>
    <x v="15"/>
    <n v="190801"/>
    <n v="190801"/>
    <m/>
    <n v="58"/>
    <n v="190801"/>
    <n v="1160000"/>
  </r>
  <r>
    <x v="275"/>
    <x v="4"/>
    <m/>
    <x v="0"/>
    <x v="2"/>
    <x v="16"/>
    <n v="190801"/>
    <n v="190801"/>
    <m/>
    <n v="45"/>
    <n v="190801"/>
    <n v="1575000"/>
  </r>
  <r>
    <x v="275"/>
    <x v="4"/>
    <m/>
    <x v="0"/>
    <x v="2"/>
    <x v="17"/>
    <n v="190801"/>
    <n v="190801"/>
    <m/>
    <n v="65"/>
    <n v="190801"/>
    <n v="2145000"/>
  </r>
  <r>
    <x v="275"/>
    <x v="4"/>
    <m/>
    <x v="0"/>
    <x v="2"/>
    <x v="19"/>
    <n v="190801"/>
    <n v="190801"/>
    <m/>
    <n v="52"/>
    <n v="190801"/>
    <n v="156000"/>
  </r>
  <r>
    <x v="275"/>
    <x v="4"/>
    <m/>
    <x v="5"/>
    <x v="2"/>
    <x v="28"/>
    <n v="190801"/>
    <n v="190801"/>
    <m/>
    <n v="13"/>
    <n v="190801"/>
    <n v="364000"/>
  </r>
  <r>
    <x v="275"/>
    <x v="4"/>
    <m/>
    <x v="21"/>
    <x v="2"/>
    <x v="29"/>
    <n v="190801"/>
    <n v="190801"/>
    <m/>
    <n v="4"/>
    <n v="190801"/>
    <n v="152000"/>
  </r>
  <r>
    <x v="275"/>
    <x v="4"/>
    <m/>
    <x v="18"/>
    <x v="2"/>
    <x v="22"/>
    <n v="190801"/>
    <n v="190801"/>
    <m/>
    <n v="8"/>
    <n v="190801"/>
    <n v="104000"/>
  </r>
  <r>
    <x v="275"/>
    <x v="4"/>
    <m/>
    <x v="18"/>
    <x v="2"/>
    <x v="23"/>
    <n v="190801"/>
    <n v="190801"/>
    <m/>
    <n v="2"/>
    <n v="190801"/>
    <n v="48000"/>
  </r>
  <r>
    <x v="275"/>
    <x v="4"/>
    <m/>
    <x v="18"/>
    <x v="2"/>
    <x v="24"/>
    <n v="190801"/>
    <n v="190801"/>
    <m/>
    <n v="1"/>
    <n v="190801"/>
    <n v="33000"/>
  </r>
  <r>
    <x v="275"/>
    <x v="4"/>
    <m/>
    <x v="0"/>
    <x v="4"/>
    <x v="15"/>
    <n v="190801"/>
    <n v="190801"/>
    <m/>
    <n v="7"/>
    <n v="190801"/>
    <n v="220500"/>
  </r>
  <r>
    <x v="275"/>
    <x v="4"/>
    <m/>
    <x v="0"/>
    <x v="4"/>
    <x v="16"/>
    <n v="190801"/>
    <n v="190801"/>
    <m/>
    <n v="6"/>
    <n v="190801"/>
    <n v="264000"/>
  </r>
  <r>
    <x v="275"/>
    <x v="4"/>
    <m/>
    <x v="5"/>
    <x v="4"/>
    <x v="28"/>
    <n v="190801"/>
    <n v="190801"/>
    <m/>
    <n v="3"/>
    <n v="190801"/>
    <n v="114000"/>
  </r>
  <r>
    <x v="275"/>
    <x v="4"/>
    <m/>
    <x v="0"/>
    <x v="3"/>
    <x v="15"/>
    <n v="190801"/>
    <n v="190801"/>
    <m/>
    <n v="2"/>
    <n v="190801"/>
    <n v="0"/>
  </r>
  <r>
    <x v="275"/>
    <x v="4"/>
    <m/>
    <x v="0"/>
    <x v="9"/>
    <x v="15"/>
    <n v="190801"/>
    <n v="190801"/>
    <m/>
    <n v="1"/>
    <n v="190801"/>
    <n v="20000"/>
  </r>
  <r>
    <x v="275"/>
    <x v="4"/>
    <m/>
    <x v="5"/>
    <x v="9"/>
    <x v="28"/>
    <n v="190801"/>
    <n v="190801"/>
    <m/>
    <n v="1"/>
    <n v="190801"/>
    <n v="28000"/>
  </r>
  <r>
    <x v="276"/>
    <x v="1"/>
    <m/>
    <x v="0"/>
    <x v="1"/>
    <x v="15"/>
    <n v="190801"/>
    <n v="190801"/>
    <m/>
    <n v="1"/>
    <n v="190801"/>
    <n v="20000"/>
  </r>
  <r>
    <x v="276"/>
    <x v="1"/>
    <m/>
    <x v="0"/>
    <x v="1"/>
    <x v="16"/>
    <n v="190801"/>
    <n v="190801"/>
    <m/>
    <n v="11"/>
    <n v="190801"/>
    <n v="385000"/>
  </r>
  <r>
    <x v="276"/>
    <x v="1"/>
    <m/>
    <x v="0"/>
    <x v="7"/>
    <x v="15"/>
    <n v="190801"/>
    <n v="190801"/>
    <m/>
    <n v="15"/>
    <n v="190801"/>
    <n v="300000"/>
  </r>
  <r>
    <x v="276"/>
    <x v="1"/>
    <m/>
    <x v="6"/>
    <x v="2"/>
    <x v="37"/>
    <n v="190801"/>
    <n v="190801"/>
    <m/>
    <n v="9"/>
    <n v="190801"/>
    <n v="180000"/>
  </r>
  <r>
    <x v="276"/>
    <x v="1"/>
    <m/>
    <x v="6"/>
    <x v="2"/>
    <x v="42"/>
    <n v="190801"/>
    <n v="190801"/>
    <m/>
    <n v="5"/>
    <n v="190801"/>
    <n v="175000"/>
  </r>
  <r>
    <x v="276"/>
    <x v="1"/>
    <m/>
    <x v="18"/>
    <x v="2"/>
    <x v="38"/>
    <n v="190801"/>
    <n v="190801"/>
    <m/>
    <n v="3"/>
    <n v="190801"/>
    <n v="30000"/>
  </r>
  <r>
    <x v="276"/>
    <x v="1"/>
    <m/>
    <x v="28"/>
    <x v="2"/>
    <x v="40"/>
    <n v="190801"/>
    <n v="190801"/>
    <m/>
    <n v="3"/>
    <n v="190801"/>
    <n v="105000"/>
  </r>
  <r>
    <x v="276"/>
    <x v="1"/>
    <m/>
    <x v="28"/>
    <x v="2"/>
    <x v="41"/>
    <n v="190801"/>
    <n v="190801"/>
    <m/>
    <n v="10"/>
    <n v="190801"/>
    <n v="450000"/>
  </r>
  <r>
    <x v="276"/>
    <x v="1"/>
    <m/>
    <x v="24"/>
    <x v="2"/>
    <x v="34"/>
    <n v="190801"/>
    <n v="190801"/>
    <m/>
    <n v="5"/>
    <n v="190801"/>
    <n v="495000"/>
  </r>
  <r>
    <x v="276"/>
    <x v="1"/>
    <m/>
    <x v="1"/>
    <x v="2"/>
    <x v="18"/>
    <n v="190801"/>
    <n v="190801"/>
    <m/>
    <n v="2"/>
    <n v="190801"/>
    <n v="40000"/>
  </r>
  <r>
    <x v="276"/>
    <x v="1"/>
    <m/>
    <x v="4"/>
    <x v="2"/>
    <x v="26"/>
    <n v="190801"/>
    <n v="190801"/>
    <m/>
    <n v="6"/>
    <n v="190801"/>
    <n v="24000"/>
  </r>
  <r>
    <x v="276"/>
    <x v="1"/>
    <m/>
    <x v="4"/>
    <x v="2"/>
    <x v="27"/>
    <n v="190801"/>
    <n v="190801"/>
    <m/>
    <n v="2"/>
    <n v="190801"/>
    <n v="40000"/>
  </r>
  <r>
    <x v="276"/>
    <x v="1"/>
    <m/>
    <x v="0"/>
    <x v="2"/>
    <x v="15"/>
    <n v="190801"/>
    <n v="190801"/>
    <m/>
    <n v="69"/>
    <n v="190801"/>
    <n v="1380000"/>
  </r>
  <r>
    <x v="276"/>
    <x v="1"/>
    <m/>
    <x v="0"/>
    <x v="2"/>
    <x v="16"/>
    <n v="190801"/>
    <n v="190801"/>
    <m/>
    <n v="58"/>
    <n v="190801"/>
    <n v="2030000"/>
  </r>
  <r>
    <x v="276"/>
    <x v="1"/>
    <m/>
    <x v="0"/>
    <x v="2"/>
    <x v="17"/>
    <n v="190801"/>
    <n v="190801"/>
    <m/>
    <n v="84"/>
    <n v="190801"/>
    <n v="2772000"/>
  </r>
  <r>
    <x v="276"/>
    <x v="1"/>
    <m/>
    <x v="0"/>
    <x v="2"/>
    <x v="19"/>
    <n v="190801"/>
    <n v="190801"/>
    <m/>
    <n v="90"/>
    <n v="190801"/>
    <n v="270000"/>
  </r>
  <r>
    <x v="276"/>
    <x v="1"/>
    <m/>
    <x v="5"/>
    <x v="2"/>
    <x v="28"/>
    <n v="190801"/>
    <n v="190801"/>
    <m/>
    <n v="23"/>
    <n v="190801"/>
    <n v="644000"/>
  </r>
  <r>
    <x v="276"/>
    <x v="1"/>
    <m/>
    <x v="21"/>
    <x v="2"/>
    <x v="29"/>
    <n v="190801"/>
    <n v="190801"/>
    <m/>
    <n v="8"/>
    <n v="190801"/>
    <n v="304000"/>
  </r>
  <r>
    <x v="276"/>
    <x v="1"/>
    <m/>
    <x v="18"/>
    <x v="2"/>
    <x v="22"/>
    <n v="190801"/>
    <n v="190801"/>
    <m/>
    <n v="9"/>
    <n v="190801"/>
    <n v="117000"/>
  </r>
  <r>
    <x v="276"/>
    <x v="1"/>
    <m/>
    <x v="18"/>
    <x v="2"/>
    <x v="23"/>
    <n v="190801"/>
    <n v="190801"/>
    <m/>
    <n v="1"/>
    <n v="190801"/>
    <n v="24000"/>
  </r>
  <r>
    <x v="276"/>
    <x v="1"/>
    <m/>
    <x v="18"/>
    <x v="2"/>
    <x v="24"/>
    <n v="190801"/>
    <n v="190801"/>
    <m/>
    <n v="2"/>
    <n v="190801"/>
    <n v="66000"/>
  </r>
  <r>
    <x v="276"/>
    <x v="1"/>
    <m/>
    <x v="0"/>
    <x v="4"/>
    <x v="15"/>
    <n v="190801"/>
    <n v="190801"/>
    <m/>
    <n v="7"/>
    <n v="190801"/>
    <n v="220500"/>
  </r>
  <r>
    <x v="276"/>
    <x v="1"/>
    <m/>
    <x v="0"/>
    <x v="4"/>
    <x v="16"/>
    <n v="190801"/>
    <n v="190801"/>
    <m/>
    <n v="6"/>
    <n v="190801"/>
    <n v="264000"/>
  </r>
  <r>
    <x v="276"/>
    <x v="1"/>
    <m/>
    <x v="5"/>
    <x v="4"/>
    <x v="28"/>
    <n v="190801"/>
    <n v="190801"/>
    <m/>
    <n v="4"/>
    <n v="190801"/>
    <n v="152000"/>
  </r>
  <r>
    <x v="276"/>
    <x v="1"/>
    <m/>
    <x v="6"/>
    <x v="3"/>
    <x v="37"/>
    <n v="190801"/>
    <n v="190801"/>
    <m/>
    <n v="2"/>
    <n v="190801"/>
    <n v="0"/>
  </r>
  <r>
    <x v="276"/>
    <x v="1"/>
    <m/>
    <x v="0"/>
    <x v="9"/>
    <x v="15"/>
    <n v="190801"/>
    <n v="190801"/>
    <m/>
    <n v="5"/>
    <n v="190801"/>
    <n v="100000"/>
  </r>
  <r>
    <x v="277"/>
    <x v="0"/>
    <m/>
    <x v="0"/>
    <x v="1"/>
    <x v="15"/>
    <n v="190801"/>
    <n v="190801"/>
    <m/>
    <n v="2"/>
    <n v="190801"/>
    <n v="40000"/>
  </r>
  <r>
    <x v="277"/>
    <x v="0"/>
    <m/>
    <x v="0"/>
    <x v="1"/>
    <x v="16"/>
    <n v="190801"/>
    <n v="190801"/>
    <m/>
    <n v="5"/>
    <n v="190801"/>
    <n v="175000"/>
  </r>
  <r>
    <x v="277"/>
    <x v="0"/>
    <m/>
    <x v="18"/>
    <x v="5"/>
    <x v="50"/>
    <n v="190801"/>
    <n v="190801"/>
    <m/>
    <n v="10"/>
    <n v="190801"/>
    <n v="72000"/>
  </r>
  <r>
    <x v="277"/>
    <x v="0"/>
    <m/>
    <x v="0"/>
    <x v="7"/>
    <x v="15"/>
    <n v="190801"/>
    <n v="190801"/>
    <m/>
    <n v="1"/>
    <n v="190801"/>
    <n v="20000"/>
  </r>
  <r>
    <x v="277"/>
    <x v="0"/>
    <m/>
    <x v="6"/>
    <x v="2"/>
    <x v="37"/>
    <n v="190801"/>
    <n v="190801"/>
    <m/>
    <n v="7"/>
    <n v="190801"/>
    <n v="140000"/>
  </r>
  <r>
    <x v="277"/>
    <x v="0"/>
    <m/>
    <x v="6"/>
    <x v="2"/>
    <x v="42"/>
    <n v="190801"/>
    <n v="190801"/>
    <m/>
    <n v="4"/>
    <n v="190801"/>
    <n v="140000"/>
  </r>
  <r>
    <x v="277"/>
    <x v="0"/>
    <m/>
    <x v="18"/>
    <x v="2"/>
    <x v="38"/>
    <n v="190801"/>
    <n v="190801"/>
    <m/>
    <n v="6"/>
    <n v="190801"/>
    <n v="60000"/>
  </r>
  <r>
    <x v="277"/>
    <x v="0"/>
    <m/>
    <x v="28"/>
    <x v="2"/>
    <x v="40"/>
    <n v="190801"/>
    <n v="190801"/>
    <m/>
    <n v="4"/>
    <n v="190801"/>
    <n v="140000"/>
  </r>
  <r>
    <x v="277"/>
    <x v="0"/>
    <m/>
    <x v="28"/>
    <x v="2"/>
    <x v="41"/>
    <n v="190801"/>
    <n v="190801"/>
    <m/>
    <n v="4"/>
    <n v="190801"/>
    <n v="180000"/>
  </r>
  <r>
    <x v="277"/>
    <x v="0"/>
    <m/>
    <x v="1"/>
    <x v="2"/>
    <x v="18"/>
    <n v="190801"/>
    <n v="190801"/>
    <m/>
    <n v="4"/>
    <n v="190801"/>
    <n v="80000"/>
  </r>
  <r>
    <x v="277"/>
    <x v="0"/>
    <m/>
    <x v="1"/>
    <x v="2"/>
    <x v="21"/>
    <n v="190801"/>
    <n v="190801"/>
    <m/>
    <n v="1"/>
    <n v="190801"/>
    <n v="35000"/>
  </r>
  <r>
    <x v="277"/>
    <x v="0"/>
    <m/>
    <x v="4"/>
    <x v="2"/>
    <x v="26"/>
    <n v="190801"/>
    <n v="190801"/>
    <m/>
    <n v="2"/>
    <n v="190801"/>
    <n v="8000"/>
  </r>
  <r>
    <x v="277"/>
    <x v="0"/>
    <m/>
    <x v="4"/>
    <x v="2"/>
    <x v="27"/>
    <n v="190801"/>
    <n v="190801"/>
    <m/>
    <n v="3"/>
    <n v="190801"/>
    <n v="60000"/>
  </r>
  <r>
    <x v="277"/>
    <x v="0"/>
    <m/>
    <x v="0"/>
    <x v="2"/>
    <x v="15"/>
    <n v="190801"/>
    <n v="190801"/>
    <m/>
    <n v="56"/>
    <n v="190801"/>
    <n v="1120000"/>
  </r>
  <r>
    <x v="277"/>
    <x v="0"/>
    <m/>
    <x v="0"/>
    <x v="2"/>
    <x v="16"/>
    <n v="190801"/>
    <n v="190801"/>
    <m/>
    <n v="40"/>
    <n v="190801"/>
    <n v="1400000"/>
  </r>
  <r>
    <x v="277"/>
    <x v="0"/>
    <m/>
    <x v="0"/>
    <x v="2"/>
    <x v="17"/>
    <n v="190801"/>
    <n v="190801"/>
    <m/>
    <n v="68"/>
    <n v="190801"/>
    <n v="2244000"/>
  </r>
  <r>
    <x v="277"/>
    <x v="0"/>
    <m/>
    <x v="0"/>
    <x v="2"/>
    <x v="19"/>
    <n v="190801"/>
    <n v="190801"/>
    <m/>
    <n v="60"/>
    <n v="190801"/>
    <n v="180000"/>
  </r>
  <r>
    <x v="277"/>
    <x v="0"/>
    <m/>
    <x v="5"/>
    <x v="2"/>
    <x v="28"/>
    <n v="190801"/>
    <n v="190801"/>
    <m/>
    <n v="21"/>
    <n v="190801"/>
    <n v="588000"/>
  </r>
  <r>
    <x v="277"/>
    <x v="0"/>
    <m/>
    <x v="21"/>
    <x v="2"/>
    <x v="29"/>
    <n v="190801"/>
    <n v="190801"/>
    <m/>
    <n v="2"/>
    <n v="190801"/>
    <n v="76000"/>
  </r>
  <r>
    <x v="277"/>
    <x v="0"/>
    <m/>
    <x v="18"/>
    <x v="2"/>
    <x v="22"/>
    <n v="190801"/>
    <n v="190801"/>
    <m/>
    <n v="8"/>
    <n v="190801"/>
    <n v="104000"/>
  </r>
  <r>
    <x v="277"/>
    <x v="0"/>
    <m/>
    <x v="18"/>
    <x v="2"/>
    <x v="23"/>
    <n v="190801"/>
    <n v="190801"/>
    <m/>
    <n v="1"/>
    <n v="190801"/>
    <n v="24000"/>
  </r>
  <r>
    <x v="277"/>
    <x v="0"/>
    <m/>
    <x v="18"/>
    <x v="2"/>
    <x v="24"/>
    <n v="190801"/>
    <n v="190801"/>
    <m/>
    <n v="1"/>
    <n v="190801"/>
    <n v="33000"/>
  </r>
  <r>
    <x v="277"/>
    <x v="0"/>
    <m/>
    <x v="0"/>
    <x v="4"/>
    <x v="15"/>
    <n v="190801"/>
    <n v="190801"/>
    <m/>
    <n v="8"/>
    <n v="190801"/>
    <n v="252000"/>
  </r>
  <r>
    <x v="277"/>
    <x v="0"/>
    <m/>
    <x v="0"/>
    <x v="4"/>
    <x v="16"/>
    <n v="190801"/>
    <n v="190801"/>
    <m/>
    <n v="8"/>
    <n v="190801"/>
    <n v="352000"/>
  </r>
  <r>
    <x v="277"/>
    <x v="0"/>
    <m/>
    <x v="5"/>
    <x v="4"/>
    <x v="28"/>
    <n v="190801"/>
    <n v="190801"/>
    <m/>
    <n v="1"/>
    <n v="190801"/>
    <n v="38000"/>
  </r>
  <r>
    <x v="277"/>
    <x v="0"/>
    <m/>
    <x v="6"/>
    <x v="3"/>
    <x v="37"/>
    <n v="190801"/>
    <n v="190801"/>
    <m/>
    <n v="5"/>
    <n v="190801"/>
    <n v="0"/>
  </r>
  <r>
    <x v="277"/>
    <x v="0"/>
    <m/>
    <x v="0"/>
    <x v="9"/>
    <x v="15"/>
    <n v="190801"/>
    <n v="190801"/>
    <m/>
    <n v="2"/>
    <n v="190801"/>
    <n v="40000"/>
  </r>
  <r>
    <x v="278"/>
    <x v="2"/>
    <m/>
    <x v="0"/>
    <x v="1"/>
    <x v="15"/>
    <n v="190801"/>
    <n v="190801"/>
    <m/>
    <n v="2"/>
    <n v="190801"/>
    <n v="40000"/>
  </r>
  <r>
    <x v="278"/>
    <x v="2"/>
    <m/>
    <x v="0"/>
    <x v="1"/>
    <x v="16"/>
    <n v="190801"/>
    <n v="190801"/>
    <m/>
    <n v="5"/>
    <n v="190801"/>
    <n v="175000"/>
  </r>
  <r>
    <x v="278"/>
    <x v="2"/>
    <m/>
    <x v="0"/>
    <x v="7"/>
    <x v="15"/>
    <n v="190801"/>
    <n v="190801"/>
    <m/>
    <n v="21"/>
    <n v="190801"/>
    <n v="420000"/>
  </r>
  <r>
    <x v="278"/>
    <x v="2"/>
    <m/>
    <x v="6"/>
    <x v="2"/>
    <x v="37"/>
    <n v="190801"/>
    <n v="190801"/>
    <m/>
    <n v="2"/>
    <n v="190801"/>
    <n v="40000"/>
  </r>
  <r>
    <x v="278"/>
    <x v="2"/>
    <m/>
    <x v="6"/>
    <x v="2"/>
    <x v="42"/>
    <n v="190801"/>
    <n v="190801"/>
    <m/>
    <n v="2"/>
    <n v="190801"/>
    <n v="70000"/>
  </r>
  <r>
    <x v="278"/>
    <x v="2"/>
    <m/>
    <x v="28"/>
    <x v="2"/>
    <x v="40"/>
    <n v="190801"/>
    <n v="190801"/>
    <m/>
    <n v="2"/>
    <n v="190801"/>
    <n v="70000"/>
  </r>
  <r>
    <x v="278"/>
    <x v="2"/>
    <m/>
    <x v="28"/>
    <x v="2"/>
    <x v="41"/>
    <n v="190801"/>
    <n v="190801"/>
    <m/>
    <n v="2"/>
    <n v="190801"/>
    <n v="90000"/>
  </r>
  <r>
    <x v="278"/>
    <x v="2"/>
    <m/>
    <x v="24"/>
    <x v="2"/>
    <x v="34"/>
    <n v="190801"/>
    <n v="190801"/>
    <m/>
    <n v="6"/>
    <n v="190801"/>
    <n v="594000"/>
  </r>
  <r>
    <x v="278"/>
    <x v="2"/>
    <m/>
    <x v="1"/>
    <x v="2"/>
    <x v="18"/>
    <n v="190801"/>
    <n v="190801"/>
    <m/>
    <n v="4"/>
    <n v="190801"/>
    <n v="80000"/>
  </r>
  <r>
    <x v="278"/>
    <x v="2"/>
    <m/>
    <x v="4"/>
    <x v="2"/>
    <x v="26"/>
    <n v="190801"/>
    <n v="190801"/>
    <m/>
    <n v="3"/>
    <n v="190801"/>
    <n v="12000"/>
  </r>
  <r>
    <x v="278"/>
    <x v="2"/>
    <m/>
    <x v="0"/>
    <x v="2"/>
    <x v="15"/>
    <n v="190801"/>
    <n v="190801"/>
    <m/>
    <n v="49"/>
    <n v="190801"/>
    <n v="980000"/>
  </r>
  <r>
    <x v="278"/>
    <x v="2"/>
    <m/>
    <x v="0"/>
    <x v="2"/>
    <x v="16"/>
    <n v="190801"/>
    <n v="190801"/>
    <m/>
    <n v="52"/>
    <n v="190801"/>
    <n v="1820000"/>
  </r>
  <r>
    <x v="278"/>
    <x v="2"/>
    <m/>
    <x v="0"/>
    <x v="2"/>
    <x v="17"/>
    <n v="190801"/>
    <n v="190801"/>
    <m/>
    <n v="44"/>
    <n v="190801"/>
    <n v="1452000"/>
  </r>
  <r>
    <x v="278"/>
    <x v="2"/>
    <m/>
    <x v="0"/>
    <x v="2"/>
    <x v="19"/>
    <n v="190801"/>
    <n v="190801"/>
    <m/>
    <n v="38"/>
    <n v="190801"/>
    <n v="114000"/>
  </r>
  <r>
    <x v="278"/>
    <x v="2"/>
    <m/>
    <x v="5"/>
    <x v="2"/>
    <x v="28"/>
    <n v="190801"/>
    <n v="190801"/>
    <m/>
    <n v="10"/>
    <n v="190801"/>
    <n v="280000"/>
  </r>
  <r>
    <x v="278"/>
    <x v="2"/>
    <m/>
    <x v="21"/>
    <x v="2"/>
    <x v="29"/>
    <n v="190801"/>
    <n v="190801"/>
    <m/>
    <n v="3"/>
    <n v="190801"/>
    <n v="114000"/>
  </r>
  <r>
    <x v="278"/>
    <x v="2"/>
    <m/>
    <x v="18"/>
    <x v="2"/>
    <x v="22"/>
    <n v="190801"/>
    <n v="190801"/>
    <m/>
    <n v="6"/>
    <n v="190801"/>
    <n v="78000"/>
  </r>
  <r>
    <x v="278"/>
    <x v="2"/>
    <m/>
    <x v="18"/>
    <x v="2"/>
    <x v="23"/>
    <n v="190801"/>
    <n v="190801"/>
    <m/>
    <n v="2"/>
    <n v="190801"/>
    <n v="48000"/>
  </r>
  <r>
    <x v="278"/>
    <x v="2"/>
    <m/>
    <x v="18"/>
    <x v="2"/>
    <x v="24"/>
    <n v="190801"/>
    <n v="190801"/>
    <m/>
    <n v="1"/>
    <n v="190801"/>
    <n v="33000"/>
  </r>
  <r>
    <x v="278"/>
    <x v="2"/>
    <m/>
    <x v="0"/>
    <x v="4"/>
    <x v="15"/>
    <n v="190801"/>
    <n v="190801"/>
    <m/>
    <n v="12"/>
    <n v="190801"/>
    <n v="378000"/>
  </r>
  <r>
    <x v="278"/>
    <x v="2"/>
    <m/>
    <x v="0"/>
    <x v="4"/>
    <x v="16"/>
    <n v="190801"/>
    <n v="190801"/>
    <m/>
    <n v="7"/>
    <n v="190801"/>
    <n v="308000"/>
  </r>
  <r>
    <x v="278"/>
    <x v="2"/>
    <m/>
    <x v="5"/>
    <x v="4"/>
    <x v="28"/>
    <n v="190801"/>
    <n v="190801"/>
    <m/>
    <n v="3"/>
    <n v="190801"/>
    <n v="114000"/>
  </r>
  <r>
    <x v="278"/>
    <x v="2"/>
    <m/>
    <x v="0"/>
    <x v="3"/>
    <x v="15"/>
    <n v="190801"/>
    <n v="190801"/>
    <m/>
    <n v="2"/>
    <n v="190801"/>
    <n v="0"/>
  </r>
  <r>
    <x v="278"/>
    <x v="2"/>
    <m/>
    <x v="17"/>
    <x v="3"/>
    <x v="19"/>
    <n v="190801"/>
    <n v="190801"/>
    <m/>
    <n v="2"/>
    <n v="190801"/>
    <n v="0"/>
  </r>
  <r>
    <x v="278"/>
    <x v="2"/>
    <m/>
    <x v="6"/>
    <x v="3"/>
    <x v="37"/>
    <n v="190801"/>
    <n v="190801"/>
    <m/>
    <n v="1"/>
    <n v="190801"/>
    <n v="0"/>
  </r>
  <r>
    <x v="278"/>
    <x v="2"/>
    <m/>
    <x v="0"/>
    <x v="9"/>
    <x v="15"/>
    <n v="190801"/>
    <n v="190801"/>
    <m/>
    <n v="5"/>
    <n v="190801"/>
    <n v="100000"/>
  </r>
  <r>
    <x v="279"/>
    <x v="5"/>
    <m/>
    <x v="0"/>
    <x v="7"/>
    <x v="15"/>
    <n v="190801"/>
    <n v="190801"/>
    <m/>
    <n v="13"/>
    <n v="190801"/>
    <n v="260000"/>
  </r>
  <r>
    <x v="279"/>
    <x v="5"/>
    <m/>
    <x v="6"/>
    <x v="2"/>
    <x v="37"/>
    <n v="190801"/>
    <n v="190801"/>
    <m/>
    <n v="2"/>
    <n v="190801"/>
    <n v="40000"/>
  </r>
  <r>
    <x v="279"/>
    <x v="5"/>
    <m/>
    <x v="6"/>
    <x v="2"/>
    <x v="42"/>
    <n v="190801"/>
    <n v="190801"/>
    <m/>
    <n v="1"/>
    <n v="190801"/>
    <n v="35000"/>
  </r>
  <r>
    <x v="279"/>
    <x v="5"/>
    <m/>
    <x v="18"/>
    <x v="2"/>
    <x v="38"/>
    <n v="190801"/>
    <n v="190801"/>
    <m/>
    <n v="1"/>
    <n v="190801"/>
    <n v="10000"/>
  </r>
  <r>
    <x v="279"/>
    <x v="5"/>
    <m/>
    <x v="28"/>
    <x v="2"/>
    <x v="41"/>
    <n v="190801"/>
    <n v="190801"/>
    <m/>
    <n v="1"/>
    <n v="190801"/>
    <n v="45000"/>
  </r>
  <r>
    <x v="279"/>
    <x v="5"/>
    <m/>
    <x v="24"/>
    <x v="2"/>
    <x v="34"/>
    <n v="190801"/>
    <n v="190801"/>
    <m/>
    <n v="3"/>
    <n v="190801"/>
    <n v="297000"/>
  </r>
  <r>
    <x v="279"/>
    <x v="5"/>
    <m/>
    <x v="1"/>
    <x v="2"/>
    <x v="18"/>
    <n v="190801"/>
    <n v="190801"/>
    <m/>
    <n v="2"/>
    <n v="190801"/>
    <n v="40000"/>
  </r>
  <r>
    <x v="279"/>
    <x v="5"/>
    <m/>
    <x v="1"/>
    <x v="2"/>
    <x v="21"/>
    <n v="190801"/>
    <n v="190801"/>
    <m/>
    <n v="1"/>
    <n v="190801"/>
    <n v="35000"/>
  </r>
  <r>
    <x v="279"/>
    <x v="5"/>
    <m/>
    <x v="4"/>
    <x v="2"/>
    <x v="26"/>
    <n v="190801"/>
    <n v="190801"/>
    <m/>
    <n v="2"/>
    <n v="190801"/>
    <n v="8000"/>
  </r>
  <r>
    <x v="279"/>
    <x v="5"/>
    <m/>
    <x v="4"/>
    <x v="2"/>
    <x v="27"/>
    <n v="190801"/>
    <n v="190801"/>
    <m/>
    <n v="4"/>
    <n v="190801"/>
    <n v="80000"/>
  </r>
  <r>
    <x v="279"/>
    <x v="5"/>
    <m/>
    <x v="0"/>
    <x v="2"/>
    <x v="15"/>
    <n v="190801"/>
    <n v="190801"/>
    <m/>
    <n v="43"/>
    <n v="190801"/>
    <n v="860000"/>
  </r>
  <r>
    <x v="279"/>
    <x v="5"/>
    <m/>
    <x v="0"/>
    <x v="2"/>
    <x v="16"/>
    <n v="190801"/>
    <n v="190801"/>
    <m/>
    <n v="24"/>
    <n v="190801"/>
    <n v="840000"/>
  </r>
  <r>
    <x v="279"/>
    <x v="5"/>
    <m/>
    <x v="0"/>
    <x v="2"/>
    <x v="17"/>
    <n v="190801"/>
    <n v="190801"/>
    <m/>
    <n v="38"/>
    <n v="190801"/>
    <n v="1254000"/>
  </r>
  <r>
    <x v="279"/>
    <x v="5"/>
    <m/>
    <x v="0"/>
    <x v="2"/>
    <x v="19"/>
    <n v="190801"/>
    <n v="190801"/>
    <m/>
    <n v="30"/>
    <n v="190801"/>
    <n v="90000"/>
  </r>
  <r>
    <x v="279"/>
    <x v="5"/>
    <m/>
    <x v="5"/>
    <x v="2"/>
    <x v="28"/>
    <n v="190801"/>
    <n v="190801"/>
    <m/>
    <n v="10"/>
    <n v="190801"/>
    <n v="280000"/>
  </r>
  <r>
    <x v="279"/>
    <x v="5"/>
    <m/>
    <x v="21"/>
    <x v="2"/>
    <x v="29"/>
    <n v="190801"/>
    <n v="190801"/>
    <m/>
    <n v="2"/>
    <n v="190801"/>
    <n v="76000"/>
  </r>
  <r>
    <x v="279"/>
    <x v="5"/>
    <m/>
    <x v="18"/>
    <x v="2"/>
    <x v="22"/>
    <n v="190801"/>
    <n v="190801"/>
    <m/>
    <n v="1"/>
    <n v="190801"/>
    <n v="13000"/>
  </r>
  <r>
    <x v="279"/>
    <x v="5"/>
    <m/>
    <x v="18"/>
    <x v="2"/>
    <x v="23"/>
    <n v="190801"/>
    <n v="190801"/>
    <m/>
    <n v="1"/>
    <n v="190801"/>
    <n v="24000"/>
  </r>
  <r>
    <x v="279"/>
    <x v="5"/>
    <m/>
    <x v="0"/>
    <x v="9"/>
    <x v="15"/>
    <n v="190801"/>
    <n v="190801"/>
    <m/>
    <n v="2"/>
    <n v="190801"/>
    <n v="40000"/>
  </r>
  <r>
    <x v="280"/>
    <x v="6"/>
    <m/>
    <x v="0"/>
    <x v="7"/>
    <x v="15"/>
    <n v="190801"/>
    <n v="190801"/>
    <m/>
    <n v="22"/>
    <n v="190801"/>
    <n v="440000"/>
  </r>
  <r>
    <x v="280"/>
    <x v="6"/>
    <m/>
    <x v="6"/>
    <x v="2"/>
    <x v="37"/>
    <n v="190801"/>
    <n v="190801"/>
    <m/>
    <n v="4"/>
    <n v="190801"/>
    <n v="80000"/>
  </r>
  <r>
    <x v="280"/>
    <x v="6"/>
    <m/>
    <x v="6"/>
    <x v="2"/>
    <x v="42"/>
    <n v="190801"/>
    <n v="190801"/>
    <m/>
    <n v="2"/>
    <n v="190801"/>
    <n v="70000"/>
  </r>
  <r>
    <x v="280"/>
    <x v="6"/>
    <m/>
    <x v="18"/>
    <x v="2"/>
    <x v="38"/>
    <n v="190801"/>
    <n v="190801"/>
    <m/>
    <n v="1"/>
    <n v="190801"/>
    <n v="10000"/>
  </r>
  <r>
    <x v="280"/>
    <x v="6"/>
    <m/>
    <x v="28"/>
    <x v="2"/>
    <x v="40"/>
    <n v="190801"/>
    <n v="190801"/>
    <m/>
    <n v="1"/>
    <n v="190801"/>
    <n v="35000"/>
  </r>
  <r>
    <x v="280"/>
    <x v="6"/>
    <m/>
    <x v="28"/>
    <x v="2"/>
    <x v="41"/>
    <n v="190801"/>
    <n v="190801"/>
    <m/>
    <n v="5"/>
    <n v="190801"/>
    <n v="225000"/>
  </r>
  <r>
    <x v="280"/>
    <x v="6"/>
    <m/>
    <x v="24"/>
    <x v="2"/>
    <x v="34"/>
    <n v="190801"/>
    <n v="190801"/>
    <m/>
    <n v="3"/>
    <n v="190801"/>
    <n v="297000"/>
  </r>
  <r>
    <x v="280"/>
    <x v="6"/>
    <m/>
    <x v="1"/>
    <x v="2"/>
    <x v="18"/>
    <n v="190801"/>
    <n v="190801"/>
    <m/>
    <n v="2"/>
    <n v="190801"/>
    <n v="40000"/>
  </r>
  <r>
    <x v="280"/>
    <x v="6"/>
    <m/>
    <x v="1"/>
    <x v="2"/>
    <x v="21"/>
    <n v="190801"/>
    <n v="190801"/>
    <m/>
    <n v="2"/>
    <n v="190801"/>
    <n v="70000"/>
  </r>
  <r>
    <x v="280"/>
    <x v="6"/>
    <m/>
    <x v="4"/>
    <x v="2"/>
    <x v="26"/>
    <n v="190801"/>
    <n v="190801"/>
    <m/>
    <n v="4"/>
    <n v="190801"/>
    <n v="16000"/>
  </r>
  <r>
    <x v="280"/>
    <x v="6"/>
    <m/>
    <x v="4"/>
    <x v="2"/>
    <x v="27"/>
    <n v="190801"/>
    <n v="190801"/>
    <m/>
    <n v="4"/>
    <n v="190801"/>
    <n v="80000"/>
  </r>
  <r>
    <x v="280"/>
    <x v="6"/>
    <m/>
    <x v="0"/>
    <x v="2"/>
    <x v="15"/>
    <n v="190801"/>
    <n v="190801"/>
    <m/>
    <n v="59"/>
    <n v="190801"/>
    <n v="1180000"/>
  </r>
  <r>
    <x v="280"/>
    <x v="6"/>
    <m/>
    <x v="0"/>
    <x v="2"/>
    <x v="16"/>
    <n v="190801"/>
    <n v="190801"/>
    <m/>
    <n v="51"/>
    <n v="190801"/>
    <n v="1785000"/>
  </r>
  <r>
    <x v="280"/>
    <x v="6"/>
    <m/>
    <x v="0"/>
    <x v="2"/>
    <x v="17"/>
    <n v="190801"/>
    <n v="190801"/>
    <m/>
    <n v="53"/>
    <n v="190801"/>
    <n v="1749000"/>
  </r>
  <r>
    <x v="280"/>
    <x v="6"/>
    <m/>
    <x v="0"/>
    <x v="2"/>
    <x v="19"/>
    <n v="190801"/>
    <n v="190801"/>
    <m/>
    <n v="66"/>
    <n v="190801"/>
    <n v="198000"/>
  </r>
  <r>
    <x v="280"/>
    <x v="6"/>
    <m/>
    <x v="5"/>
    <x v="2"/>
    <x v="28"/>
    <n v="190801"/>
    <n v="190801"/>
    <m/>
    <n v="10"/>
    <n v="190801"/>
    <n v="280000"/>
  </r>
  <r>
    <x v="280"/>
    <x v="6"/>
    <m/>
    <x v="21"/>
    <x v="2"/>
    <x v="29"/>
    <n v="190801"/>
    <n v="190801"/>
    <m/>
    <n v="2"/>
    <n v="190801"/>
    <n v="76000"/>
  </r>
  <r>
    <x v="280"/>
    <x v="6"/>
    <m/>
    <x v="18"/>
    <x v="2"/>
    <x v="22"/>
    <n v="190801"/>
    <n v="190801"/>
    <m/>
    <n v="10"/>
    <n v="190801"/>
    <n v="130000"/>
  </r>
  <r>
    <x v="280"/>
    <x v="6"/>
    <m/>
    <x v="18"/>
    <x v="2"/>
    <x v="23"/>
    <n v="190801"/>
    <n v="190801"/>
    <m/>
    <n v="2"/>
    <n v="190801"/>
    <n v="48000"/>
  </r>
  <r>
    <x v="280"/>
    <x v="6"/>
    <m/>
    <x v="0"/>
    <x v="9"/>
    <x v="15"/>
    <n v="190801"/>
    <n v="190801"/>
    <m/>
    <n v="6"/>
    <n v="190801"/>
    <n v="120000"/>
  </r>
  <r>
    <x v="280"/>
    <x v="6"/>
    <m/>
    <x v="0"/>
    <x v="6"/>
    <x v="15"/>
    <n v="190801"/>
    <n v="190801"/>
    <m/>
    <n v="640"/>
    <n v="190801"/>
    <n v="5803520"/>
  </r>
  <r>
    <x v="280"/>
    <x v="6"/>
    <m/>
    <x v="0"/>
    <x v="6"/>
    <x v="17"/>
    <n v="190801"/>
    <n v="190801"/>
    <m/>
    <n v="7"/>
    <n v="190801"/>
    <n v="110726"/>
  </r>
  <r>
    <x v="280"/>
    <x v="6"/>
    <m/>
    <x v="4"/>
    <x v="6"/>
    <x v="26"/>
    <n v="190801"/>
    <n v="190801"/>
    <m/>
    <n v="523"/>
    <n v="190801"/>
    <n v="561179"/>
  </r>
  <r>
    <x v="280"/>
    <x v="6"/>
    <m/>
    <x v="25"/>
    <x v="6"/>
    <x v="35"/>
    <n v="190801"/>
    <n v="190801"/>
    <m/>
    <n v="82"/>
    <n v="190801"/>
    <n v="1404742"/>
  </r>
  <r>
    <x v="280"/>
    <x v="6"/>
    <m/>
    <x v="21"/>
    <x v="6"/>
    <x v="29"/>
    <n v="190801"/>
    <n v="190801"/>
    <m/>
    <n v="17"/>
    <n v="190801"/>
    <n v="334747"/>
  </r>
  <r>
    <x v="280"/>
    <x v="6"/>
    <m/>
    <x v="23"/>
    <x v="6"/>
    <x v="31"/>
    <n v="190801"/>
    <n v="190801"/>
    <m/>
    <n v="73"/>
    <n v="190801"/>
    <n v="1086021"/>
  </r>
  <r>
    <x v="280"/>
    <x v="6"/>
    <m/>
    <x v="22"/>
    <x v="6"/>
    <x v="30"/>
    <n v="190801"/>
    <n v="190801"/>
    <m/>
    <n v="156"/>
    <n v="190801"/>
    <n v="1086384"/>
  </r>
  <r>
    <x v="280"/>
    <x v="6"/>
    <m/>
    <x v="18"/>
    <x v="6"/>
    <x v="22"/>
    <n v="190801"/>
    <n v="190801"/>
    <m/>
    <n v="7"/>
    <n v="190801"/>
    <n v="47537"/>
  </r>
  <r>
    <x v="280"/>
    <x v="6"/>
    <m/>
    <x v="26"/>
    <x v="6"/>
    <x v="36"/>
    <n v="190801"/>
    <n v="190801"/>
    <m/>
    <n v="168"/>
    <n v="190801"/>
    <n v="1588776"/>
  </r>
  <r>
    <x v="280"/>
    <x v="6"/>
    <m/>
    <x v="6"/>
    <x v="6"/>
    <x v="37"/>
    <n v="190801"/>
    <n v="190801"/>
    <m/>
    <n v="38"/>
    <n v="190801"/>
    <n v="380000"/>
  </r>
  <r>
    <x v="280"/>
    <x v="6"/>
    <m/>
    <x v="27"/>
    <x v="6"/>
    <x v="39"/>
    <n v="190801"/>
    <n v="190801"/>
    <m/>
    <n v="32"/>
    <n v="190801"/>
    <n v="506176"/>
  </r>
  <r>
    <x v="280"/>
    <x v="6"/>
    <m/>
    <x v="19"/>
    <x v="6"/>
    <x v="25"/>
    <n v="190801"/>
    <n v="190801"/>
    <m/>
    <n v="1"/>
    <n v="190801"/>
    <n v="9716"/>
  </r>
  <r>
    <x v="281"/>
    <x v="3"/>
    <m/>
    <x v="0"/>
    <x v="1"/>
    <x v="15"/>
    <n v="190801"/>
    <n v="190801"/>
    <m/>
    <n v="2"/>
    <n v="190801"/>
    <n v="40000"/>
  </r>
  <r>
    <x v="281"/>
    <x v="3"/>
    <m/>
    <x v="0"/>
    <x v="1"/>
    <x v="16"/>
    <n v="190801"/>
    <n v="190801"/>
    <m/>
    <n v="14"/>
    <n v="190801"/>
    <n v="490000"/>
  </r>
  <r>
    <x v="281"/>
    <x v="3"/>
    <m/>
    <x v="0"/>
    <x v="7"/>
    <x v="15"/>
    <n v="190801"/>
    <n v="190801"/>
    <m/>
    <n v="16"/>
    <n v="190801"/>
    <n v="320000"/>
  </r>
  <r>
    <x v="281"/>
    <x v="3"/>
    <m/>
    <x v="6"/>
    <x v="2"/>
    <x v="37"/>
    <n v="190801"/>
    <n v="190801"/>
    <m/>
    <n v="6"/>
    <n v="190801"/>
    <n v="120000"/>
  </r>
  <r>
    <x v="281"/>
    <x v="3"/>
    <m/>
    <x v="6"/>
    <x v="2"/>
    <x v="42"/>
    <n v="190801"/>
    <n v="190801"/>
    <m/>
    <n v="1"/>
    <n v="190801"/>
    <n v="35000"/>
  </r>
  <r>
    <x v="281"/>
    <x v="3"/>
    <m/>
    <x v="18"/>
    <x v="2"/>
    <x v="38"/>
    <n v="190801"/>
    <n v="190801"/>
    <m/>
    <n v="1"/>
    <n v="190801"/>
    <n v="10000"/>
  </r>
  <r>
    <x v="281"/>
    <x v="3"/>
    <m/>
    <x v="28"/>
    <x v="2"/>
    <x v="40"/>
    <n v="190801"/>
    <n v="190801"/>
    <m/>
    <n v="8"/>
    <n v="190801"/>
    <n v="280000"/>
  </r>
  <r>
    <x v="281"/>
    <x v="3"/>
    <m/>
    <x v="28"/>
    <x v="2"/>
    <x v="41"/>
    <n v="190801"/>
    <n v="190801"/>
    <m/>
    <n v="8"/>
    <n v="190801"/>
    <n v="360000"/>
  </r>
  <r>
    <x v="281"/>
    <x v="3"/>
    <m/>
    <x v="24"/>
    <x v="2"/>
    <x v="34"/>
    <n v="190801"/>
    <n v="190801"/>
    <m/>
    <n v="10"/>
    <n v="190801"/>
    <n v="990000"/>
  </r>
  <r>
    <x v="281"/>
    <x v="3"/>
    <m/>
    <x v="1"/>
    <x v="2"/>
    <x v="18"/>
    <n v="190801"/>
    <n v="190801"/>
    <m/>
    <n v="3"/>
    <n v="190801"/>
    <n v="60000"/>
  </r>
  <r>
    <x v="281"/>
    <x v="3"/>
    <m/>
    <x v="1"/>
    <x v="2"/>
    <x v="21"/>
    <n v="190801"/>
    <n v="190801"/>
    <m/>
    <n v="1"/>
    <n v="190801"/>
    <n v="35000"/>
  </r>
  <r>
    <x v="281"/>
    <x v="3"/>
    <m/>
    <x v="4"/>
    <x v="2"/>
    <x v="27"/>
    <n v="190801"/>
    <n v="190801"/>
    <m/>
    <n v="60"/>
    <n v="190801"/>
    <n v="1200000"/>
  </r>
  <r>
    <x v="281"/>
    <x v="3"/>
    <m/>
    <x v="0"/>
    <x v="2"/>
    <x v="15"/>
    <n v="190801"/>
    <n v="190801"/>
    <m/>
    <n v="68"/>
    <n v="190801"/>
    <n v="1360000"/>
  </r>
  <r>
    <x v="281"/>
    <x v="3"/>
    <m/>
    <x v="0"/>
    <x v="2"/>
    <x v="16"/>
    <n v="190801"/>
    <n v="190801"/>
    <m/>
    <n v="256"/>
    <n v="190801"/>
    <n v="8960000"/>
  </r>
  <r>
    <x v="281"/>
    <x v="3"/>
    <m/>
    <x v="0"/>
    <x v="2"/>
    <x v="17"/>
    <n v="190801"/>
    <n v="190801"/>
    <m/>
    <n v="73"/>
    <n v="190801"/>
    <n v="2409000"/>
  </r>
  <r>
    <x v="281"/>
    <x v="3"/>
    <m/>
    <x v="0"/>
    <x v="2"/>
    <x v="19"/>
    <n v="190801"/>
    <n v="190801"/>
    <m/>
    <n v="436"/>
    <n v="190801"/>
    <n v="1308000"/>
  </r>
  <r>
    <x v="281"/>
    <x v="3"/>
    <m/>
    <x v="5"/>
    <x v="2"/>
    <x v="28"/>
    <n v="190801"/>
    <n v="190801"/>
    <m/>
    <n v="17"/>
    <n v="190801"/>
    <n v="476000"/>
  </r>
  <r>
    <x v="281"/>
    <x v="3"/>
    <m/>
    <x v="21"/>
    <x v="2"/>
    <x v="29"/>
    <n v="190801"/>
    <n v="190801"/>
    <m/>
    <n v="5"/>
    <n v="190801"/>
    <n v="190000"/>
  </r>
  <r>
    <x v="281"/>
    <x v="3"/>
    <m/>
    <x v="18"/>
    <x v="2"/>
    <x v="22"/>
    <n v="190801"/>
    <n v="190801"/>
    <m/>
    <n v="33"/>
    <n v="190801"/>
    <n v="429000"/>
  </r>
  <r>
    <x v="281"/>
    <x v="3"/>
    <m/>
    <x v="18"/>
    <x v="2"/>
    <x v="23"/>
    <n v="190801"/>
    <n v="190801"/>
    <m/>
    <n v="2"/>
    <n v="190801"/>
    <n v="48000"/>
  </r>
  <r>
    <x v="281"/>
    <x v="3"/>
    <m/>
    <x v="18"/>
    <x v="2"/>
    <x v="24"/>
    <n v="190801"/>
    <n v="190801"/>
    <m/>
    <n v="1"/>
    <n v="190801"/>
    <n v="33000"/>
  </r>
  <r>
    <x v="281"/>
    <x v="3"/>
    <m/>
    <x v="0"/>
    <x v="4"/>
    <x v="15"/>
    <n v="190801"/>
    <n v="190801"/>
    <m/>
    <n v="34"/>
    <n v="190801"/>
    <n v="1071000"/>
  </r>
  <r>
    <x v="281"/>
    <x v="3"/>
    <m/>
    <x v="0"/>
    <x v="4"/>
    <x v="16"/>
    <n v="190801"/>
    <n v="190801"/>
    <m/>
    <n v="7"/>
    <n v="190801"/>
    <n v="308000"/>
  </r>
  <r>
    <x v="281"/>
    <x v="3"/>
    <m/>
    <x v="5"/>
    <x v="4"/>
    <x v="28"/>
    <n v="190801"/>
    <n v="190801"/>
    <m/>
    <n v="2"/>
    <n v="190801"/>
    <n v="76000"/>
  </r>
  <r>
    <x v="281"/>
    <x v="3"/>
    <m/>
    <x v="4"/>
    <x v="4"/>
    <x v="27"/>
    <n v="190801"/>
    <n v="190801"/>
    <m/>
    <n v="2"/>
    <n v="190801"/>
    <n v="72000"/>
  </r>
  <r>
    <x v="281"/>
    <x v="3"/>
    <m/>
    <x v="18"/>
    <x v="4"/>
    <x v="22"/>
    <n v="190801"/>
    <n v="190801"/>
    <m/>
    <n v="2"/>
    <n v="190801"/>
    <n v="50000"/>
  </r>
  <r>
    <x v="281"/>
    <x v="3"/>
    <m/>
    <x v="0"/>
    <x v="3"/>
    <x v="15"/>
    <n v="190801"/>
    <n v="190801"/>
    <m/>
    <n v="5"/>
    <n v="190801"/>
    <n v="0"/>
  </r>
  <r>
    <x v="281"/>
    <x v="3"/>
    <m/>
    <x v="17"/>
    <x v="3"/>
    <x v="19"/>
    <n v="190801"/>
    <n v="190801"/>
    <m/>
    <n v="4"/>
    <n v="190801"/>
    <n v="0"/>
  </r>
  <r>
    <x v="281"/>
    <x v="3"/>
    <m/>
    <x v="5"/>
    <x v="3"/>
    <x v="28"/>
    <n v="190801"/>
    <n v="190801"/>
    <m/>
    <n v="2"/>
    <n v="190801"/>
    <n v="0"/>
  </r>
  <r>
    <x v="281"/>
    <x v="3"/>
    <m/>
    <x v="4"/>
    <x v="3"/>
    <x v="27"/>
    <n v="190801"/>
    <n v="190801"/>
    <m/>
    <n v="2"/>
    <n v="190801"/>
    <n v="0"/>
  </r>
  <r>
    <x v="281"/>
    <x v="3"/>
    <m/>
    <x v="6"/>
    <x v="3"/>
    <x v="37"/>
    <n v="190801"/>
    <n v="190801"/>
    <m/>
    <n v="6"/>
    <n v="190801"/>
    <n v="0"/>
  </r>
  <r>
    <x v="281"/>
    <x v="3"/>
    <m/>
    <x v="0"/>
    <x v="9"/>
    <x v="15"/>
    <n v="190801"/>
    <n v="190801"/>
    <m/>
    <n v="5"/>
    <n v="190801"/>
    <n v="100000"/>
  </r>
  <r>
    <x v="282"/>
    <x v="4"/>
    <m/>
    <x v="0"/>
    <x v="1"/>
    <x v="16"/>
    <n v="190801"/>
    <n v="190801"/>
    <m/>
    <n v="10"/>
    <n v="190801"/>
    <n v="350000"/>
  </r>
  <r>
    <x v="282"/>
    <x v="4"/>
    <m/>
    <x v="0"/>
    <x v="7"/>
    <x v="15"/>
    <n v="190801"/>
    <n v="190801"/>
    <m/>
    <n v="12"/>
    <n v="190801"/>
    <n v="240000"/>
  </r>
  <r>
    <x v="282"/>
    <x v="4"/>
    <m/>
    <x v="6"/>
    <x v="2"/>
    <x v="37"/>
    <n v="190801"/>
    <n v="190801"/>
    <m/>
    <n v="8"/>
    <n v="190801"/>
    <n v="160000"/>
  </r>
  <r>
    <x v="282"/>
    <x v="4"/>
    <m/>
    <x v="6"/>
    <x v="2"/>
    <x v="42"/>
    <n v="190801"/>
    <n v="190801"/>
    <m/>
    <n v="1"/>
    <n v="190801"/>
    <n v="35000"/>
  </r>
  <r>
    <x v="282"/>
    <x v="4"/>
    <m/>
    <x v="18"/>
    <x v="2"/>
    <x v="38"/>
    <n v="190801"/>
    <n v="190801"/>
    <m/>
    <n v="3"/>
    <n v="190801"/>
    <n v="30000"/>
  </r>
  <r>
    <x v="282"/>
    <x v="4"/>
    <m/>
    <x v="28"/>
    <x v="2"/>
    <x v="40"/>
    <n v="190801"/>
    <n v="190801"/>
    <m/>
    <n v="3"/>
    <n v="190801"/>
    <n v="105000"/>
  </r>
  <r>
    <x v="282"/>
    <x v="4"/>
    <m/>
    <x v="28"/>
    <x v="2"/>
    <x v="41"/>
    <n v="190801"/>
    <n v="190801"/>
    <m/>
    <n v="8"/>
    <n v="190801"/>
    <n v="360000"/>
  </r>
  <r>
    <x v="282"/>
    <x v="4"/>
    <m/>
    <x v="24"/>
    <x v="2"/>
    <x v="34"/>
    <n v="190801"/>
    <n v="190801"/>
    <m/>
    <n v="5"/>
    <n v="190801"/>
    <n v="495000"/>
  </r>
  <r>
    <x v="282"/>
    <x v="4"/>
    <m/>
    <x v="1"/>
    <x v="2"/>
    <x v="18"/>
    <n v="190801"/>
    <n v="190801"/>
    <m/>
    <n v="2"/>
    <n v="190801"/>
    <n v="40000"/>
  </r>
  <r>
    <x v="282"/>
    <x v="4"/>
    <m/>
    <x v="4"/>
    <x v="2"/>
    <x v="26"/>
    <n v="190801"/>
    <n v="190801"/>
    <m/>
    <n v="7"/>
    <n v="190801"/>
    <n v="28000"/>
  </r>
  <r>
    <x v="282"/>
    <x v="4"/>
    <m/>
    <x v="4"/>
    <x v="2"/>
    <x v="27"/>
    <n v="190801"/>
    <n v="190801"/>
    <m/>
    <n v="7"/>
    <n v="190801"/>
    <n v="140000"/>
  </r>
  <r>
    <x v="282"/>
    <x v="4"/>
    <m/>
    <x v="0"/>
    <x v="2"/>
    <x v="15"/>
    <n v="190801"/>
    <n v="190801"/>
    <m/>
    <n v="64"/>
    <n v="190801"/>
    <n v="1280000"/>
  </r>
  <r>
    <x v="282"/>
    <x v="4"/>
    <m/>
    <x v="0"/>
    <x v="2"/>
    <x v="16"/>
    <n v="190801"/>
    <n v="190801"/>
    <m/>
    <n v="46"/>
    <n v="190801"/>
    <n v="1610000"/>
  </r>
  <r>
    <x v="282"/>
    <x v="4"/>
    <m/>
    <x v="0"/>
    <x v="2"/>
    <x v="17"/>
    <n v="190801"/>
    <n v="190801"/>
    <m/>
    <n v="56"/>
    <n v="190801"/>
    <n v="1848000"/>
  </r>
  <r>
    <x v="282"/>
    <x v="4"/>
    <m/>
    <x v="0"/>
    <x v="2"/>
    <x v="19"/>
    <n v="190801"/>
    <n v="190801"/>
    <m/>
    <n v="61"/>
    <n v="190801"/>
    <n v="183000"/>
  </r>
  <r>
    <x v="282"/>
    <x v="4"/>
    <m/>
    <x v="5"/>
    <x v="2"/>
    <x v="28"/>
    <n v="190801"/>
    <n v="190801"/>
    <m/>
    <n v="16"/>
    <n v="190801"/>
    <n v="448000"/>
  </r>
  <r>
    <x v="282"/>
    <x v="4"/>
    <m/>
    <x v="21"/>
    <x v="2"/>
    <x v="29"/>
    <n v="190801"/>
    <n v="190801"/>
    <m/>
    <n v="8"/>
    <n v="190801"/>
    <n v="304000"/>
  </r>
  <r>
    <x v="282"/>
    <x v="4"/>
    <m/>
    <x v="18"/>
    <x v="2"/>
    <x v="22"/>
    <n v="190801"/>
    <n v="190801"/>
    <m/>
    <n v="4"/>
    <n v="190801"/>
    <n v="52000"/>
  </r>
  <r>
    <x v="282"/>
    <x v="4"/>
    <m/>
    <x v="18"/>
    <x v="2"/>
    <x v="24"/>
    <n v="190801"/>
    <n v="190801"/>
    <m/>
    <n v="1"/>
    <n v="190801"/>
    <n v="33000"/>
  </r>
  <r>
    <x v="282"/>
    <x v="4"/>
    <m/>
    <x v="0"/>
    <x v="4"/>
    <x v="15"/>
    <n v="190801"/>
    <n v="190801"/>
    <m/>
    <n v="11"/>
    <n v="190801"/>
    <n v="346500"/>
  </r>
  <r>
    <x v="282"/>
    <x v="4"/>
    <m/>
    <x v="0"/>
    <x v="4"/>
    <x v="16"/>
    <n v="190801"/>
    <n v="190801"/>
    <m/>
    <n v="3"/>
    <n v="190801"/>
    <n v="132000"/>
  </r>
  <r>
    <x v="282"/>
    <x v="4"/>
    <m/>
    <x v="5"/>
    <x v="4"/>
    <x v="28"/>
    <n v="190801"/>
    <n v="190801"/>
    <m/>
    <n v="2"/>
    <n v="190801"/>
    <n v="76000"/>
  </r>
  <r>
    <x v="282"/>
    <x v="4"/>
    <m/>
    <x v="0"/>
    <x v="3"/>
    <x v="15"/>
    <n v="190801"/>
    <n v="190801"/>
    <m/>
    <n v="4"/>
    <n v="190801"/>
    <n v="0"/>
  </r>
  <r>
    <x v="282"/>
    <x v="4"/>
    <m/>
    <x v="17"/>
    <x v="3"/>
    <x v="19"/>
    <n v="190801"/>
    <n v="190801"/>
    <m/>
    <n v="4"/>
    <n v="190801"/>
    <n v="0"/>
  </r>
  <r>
    <x v="282"/>
    <x v="4"/>
    <m/>
    <x v="0"/>
    <x v="9"/>
    <x v="15"/>
    <n v="190801"/>
    <n v="190801"/>
    <m/>
    <n v="5"/>
    <n v="190801"/>
    <n v="100000"/>
  </r>
  <r>
    <x v="283"/>
    <x v="1"/>
    <m/>
    <x v="0"/>
    <x v="1"/>
    <x v="15"/>
    <n v="190801"/>
    <n v="190801"/>
    <m/>
    <n v="2"/>
    <n v="190801"/>
    <n v="40000"/>
  </r>
  <r>
    <x v="283"/>
    <x v="1"/>
    <m/>
    <x v="0"/>
    <x v="1"/>
    <x v="16"/>
    <n v="190801"/>
    <n v="190801"/>
    <m/>
    <n v="11"/>
    <n v="190801"/>
    <n v="385000"/>
  </r>
  <r>
    <x v="283"/>
    <x v="1"/>
    <m/>
    <x v="0"/>
    <x v="7"/>
    <x v="15"/>
    <n v="190801"/>
    <n v="190801"/>
    <m/>
    <n v="6"/>
    <n v="190801"/>
    <n v="120000"/>
  </r>
  <r>
    <x v="283"/>
    <x v="1"/>
    <m/>
    <x v="6"/>
    <x v="2"/>
    <x v="37"/>
    <n v="190801"/>
    <n v="190801"/>
    <m/>
    <n v="9"/>
    <n v="190801"/>
    <n v="180000"/>
  </r>
  <r>
    <x v="283"/>
    <x v="1"/>
    <m/>
    <x v="6"/>
    <x v="2"/>
    <x v="42"/>
    <n v="190801"/>
    <n v="190801"/>
    <m/>
    <n v="1"/>
    <n v="190801"/>
    <n v="35000"/>
  </r>
  <r>
    <x v="283"/>
    <x v="1"/>
    <m/>
    <x v="18"/>
    <x v="2"/>
    <x v="38"/>
    <n v="190801"/>
    <n v="190801"/>
    <m/>
    <n v="3"/>
    <n v="190801"/>
    <n v="30000"/>
  </r>
  <r>
    <x v="283"/>
    <x v="1"/>
    <m/>
    <x v="28"/>
    <x v="2"/>
    <x v="40"/>
    <n v="190801"/>
    <n v="190801"/>
    <m/>
    <n v="2"/>
    <n v="190801"/>
    <n v="70000"/>
  </r>
  <r>
    <x v="283"/>
    <x v="1"/>
    <m/>
    <x v="24"/>
    <x v="2"/>
    <x v="34"/>
    <n v="190801"/>
    <n v="190801"/>
    <m/>
    <n v="3"/>
    <n v="190801"/>
    <n v="297000"/>
  </r>
  <r>
    <x v="283"/>
    <x v="1"/>
    <m/>
    <x v="1"/>
    <x v="2"/>
    <x v="18"/>
    <n v="190801"/>
    <n v="190801"/>
    <m/>
    <n v="1"/>
    <n v="190801"/>
    <n v="20000"/>
  </r>
  <r>
    <x v="283"/>
    <x v="1"/>
    <m/>
    <x v="1"/>
    <x v="2"/>
    <x v="21"/>
    <n v="190801"/>
    <n v="190801"/>
    <m/>
    <n v="1"/>
    <n v="190801"/>
    <n v="35000"/>
  </r>
  <r>
    <x v="283"/>
    <x v="1"/>
    <m/>
    <x v="4"/>
    <x v="2"/>
    <x v="26"/>
    <n v="190801"/>
    <n v="190801"/>
    <m/>
    <n v="7"/>
    <n v="190801"/>
    <n v="28000"/>
  </r>
  <r>
    <x v="283"/>
    <x v="1"/>
    <m/>
    <x v="4"/>
    <x v="2"/>
    <x v="27"/>
    <n v="190801"/>
    <n v="190801"/>
    <m/>
    <n v="2"/>
    <n v="190801"/>
    <n v="40000"/>
  </r>
  <r>
    <x v="283"/>
    <x v="1"/>
    <m/>
    <x v="0"/>
    <x v="2"/>
    <x v="15"/>
    <n v="190801"/>
    <n v="190801"/>
    <m/>
    <n v="57"/>
    <n v="190801"/>
    <n v="1140000"/>
  </r>
  <r>
    <x v="283"/>
    <x v="1"/>
    <m/>
    <x v="0"/>
    <x v="2"/>
    <x v="16"/>
    <n v="190801"/>
    <n v="190801"/>
    <m/>
    <n v="47"/>
    <n v="190801"/>
    <n v="1645000"/>
  </r>
  <r>
    <x v="283"/>
    <x v="1"/>
    <m/>
    <x v="0"/>
    <x v="2"/>
    <x v="17"/>
    <n v="190801"/>
    <n v="190801"/>
    <m/>
    <n v="145"/>
    <n v="190801"/>
    <n v="4785000"/>
  </r>
  <r>
    <x v="283"/>
    <x v="1"/>
    <m/>
    <x v="0"/>
    <x v="2"/>
    <x v="19"/>
    <n v="190801"/>
    <n v="190801"/>
    <m/>
    <n v="199"/>
    <n v="190801"/>
    <n v="597000"/>
  </r>
  <r>
    <x v="283"/>
    <x v="1"/>
    <m/>
    <x v="5"/>
    <x v="2"/>
    <x v="28"/>
    <n v="190801"/>
    <n v="190801"/>
    <m/>
    <n v="7"/>
    <n v="190801"/>
    <n v="196000"/>
  </r>
  <r>
    <x v="283"/>
    <x v="1"/>
    <m/>
    <x v="21"/>
    <x v="2"/>
    <x v="29"/>
    <n v="190801"/>
    <n v="190801"/>
    <m/>
    <n v="6"/>
    <n v="190801"/>
    <n v="228000"/>
  </r>
  <r>
    <x v="283"/>
    <x v="1"/>
    <m/>
    <x v="18"/>
    <x v="2"/>
    <x v="22"/>
    <n v="190801"/>
    <n v="190801"/>
    <m/>
    <n v="7"/>
    <n v="190801"/>
    <n v="91000"/>
  </r>
  <r>
    <x v="283"/>
    <x v="1"/>
    <m/>
    <x v="18"/>
    <x v="2"/>
    <x v="24"/>
    <n v="190801"/>
    <n v="190801"/>
    <m/>
    <n v="1"/>
    <n v="190801"/>
    <n v="33000"/>
  </r>
  <r>
    <x v="283"/>
    <x v="1"/>
    <m/>
    <x v="0"/>
    <x v="10"/>
    <x v="15"/>
    <n v="190801"/>
    <n v="190801"/>
    <m/>
    <n v="4"/>
    <n v="190801"/>
    <n v="126000"/>
  </r>
  <r>
    <x v="283"/>
    <x v="1"/>
    <m/>
    <x v="0"/>
    <x v="10"/>
    <x v="16"/>
    <n v="190801"/>
    <n v="190801"/>
    <m/>
    <n v="9"/>
    <n v="190801"/>
    <n v="396000"/>
  </r>
  <r>
    <x v="283"/>
    <x v="1"/>
    <m/>
    <x v="5"/>
    <x v="10"/>
    <x v="28"/>
    <n v="190801"/>
    <n v="190801"/>
    <m/>
    <n v="1"/>
    <n v="190801"/>
    <n v="38000"/>
  </r>
  <r>
    <x v="283"/>
    <x v="1"/>
    <m/>
    <x v="0"/>
    <x v="3"/>
    <x v="15"/>
    <n v="190801"/>
    <n v="190801"/>
    <m/>
    <n v="2"/>
    <n v="190801"/>
    <n v="0"/>
  </r>
  <r>
    <x v="283"/>
    <x v="1"/>
    <m/>
    <x v="17"/>
    <x v="3"/>
    <x v="19"/>
    <n v="190801"/>
    <n v="190801"/>
    <m/>
    <n v="2"/>
    <n v="190801"/>
    <n v="0"/>
  </r>
  <r>
    <x v="283"/>
    <x v="1"/>
    <m/>
    <x v="0"/>
    <x v="9"/>
    <x v="15"/>
    <n v="190801"/>
    <n v="190801"/>
    <m/>
    <n v="7"/>
    <n v="190801"/>
    <n v="140000"/>
  </r>
  <r>
    <x v="283"/>
    <x v="1"/>
    <m/>
    <x v="6"/>
    <x v="9"/>
    <x v="37"/>
    <n v="190801"/>
    <n v="190801"/>
    <m/>
    <n v="2"/>
    <n v="190801"/>
    <n v="40000"/>
  </r>
  <r>
    <x v="284"/>
    <x v="0"/>
    <m/>
    <x v="0"/>
    <x v="1"/>
    <x v="15"/>
    <n v="190801"/>
    <n v="190801"/>
    <m/>
    <n v="2"/>
    <n v="190801"/>
    <n v="40000"/>
  </r>
  <r>
    <x v="284"/>
    <x v="0"/>
    <m/>
    <x v="0"/>
    <x v="1"/>
    <x v="16"/>
    <n v="190801"/>
    <n v="190801"/>
    <m/>
    <n v="5"/>
    <n v="190801"/>
    <n v="175000"/>
  </r>
  <r>
    <x v="284"/>
    <x v="0"/>
    <m/>
    <x v="0"/>
    <x v="7"/>
    <x v="15"/>
    <n v="190801"/>
    <n v="190801"/>
    <m/>
    <n v="27"/>
    <n v="190801"/>
    <n v="540000"/>
  </r>
  <r>
    <x v="284"/>
    <x v="0"/>
    <m/>
    <x v="6"/>
    <x v="2"/>
    <x v="37"/>
    <n v="190801"/>
    <n v="190801"/>
    <m/>
    <n v="7"/>
    <n v="190801"/>
    <n v="140000"/>
  </r>
  <r>
    <x v="284"/>
    <x v="0"/>
    <m/>
    <x v="6"/>
    <x v="2"/>
    <x v="42"/>
    <n v="190801"/>
    <n v="190801"/>
    <m/>
    <n v="4"/>
    <n v="190801"/>
    <n v="140000"/>
  </r>
  <r>
    <x v="284"/>
    <x v="0"/>
    <m/>
    <x v="18"/>
    <x v="2"/>
    <x v="38"/>
    <n v="190801"/>
    <n v="190801"/>
    <m/>
    <n v="7"/>
    <n v="190801"/>
    <n v="70000"/>
  </r>
  <r>
    <x v="284"/>
    <x v="0"/>
    <m/>
    <x v="28"/>
    <x v="2"/>
    <x v="40"/>
    <n v="190801"/>
    <n v="190801"/>
    <m/>
    <n v="6"/>
    <n v="190801"/>
    <n v="210000"/>
  </r>
  <r>
    <x v="284"/>
    <x v="0"/>
    <m/>
    <x v="28"/>
    <x v="2"/>
    <x v="41"/>
    <n v="190801"/>
    <n v="190801"/>
    <m/>
    <n v="6"/>
    <n v="190801"/>
    <n v="270000"/>
  </r>
  <r>
    <x v="284"/>
    <x v="0"/>
    <m/>
    <x v="24"/>
    <x v="2"/>
    <x v="34"/>
    <n v="190801"/>
    <n v="190801"/>
    <m/>
    <n v="5"/>
    <n v="190801"/>
    <n v="495000"/>
  </r>
  <r>
    <x v="284"/>
    <x v="0"/>
    <m/>
    <x v="1"/>
    <x v="2"/>
    <x v="18"/>
    <n v="190801"/>
    <n v="190801"/>
    <m/>
    <n v="2"/>
    <n v="190801"/>
    <n v="40000"/>
  </r>
  <r>
    <x v="284"/>
    <x v="0"/>
    <m/>
    <x v="4"/>
    <x v="2"/>
    <x v="27"/>
    <n v="190801"/>
    <n v="190801"/>
    <m/>
    <n v="1"/>
    <n v="190801"/>
    <n v="20000"/>
  </r>
  <r>
    <x v="284"/>
    <x v="0"/>
    <m/>
    <x v="0"/>
    <x v="2"/>
    <x v="15"/>
    <n v="190801"/>
    <n v="190801"/>
    <m/>
    <n v="67"/>
    <n v="190801"/>
    <n v="1340000"/>
  </r>
  <r>
    <x v="284"/>
    <x v="0"/>
    <m/>
    <x v="0"/>
    <x v="2"/>
    <x v="16"/>
    <n v="190801"/>
    <n v="190801"/>
    <m/>
    <n v="53"/>
    <n v="190801"/>
    <n v="1855000"/>
  </r>
  <r>
    <x v="284"/>
    <x v="0"/>
    <m/>
    <x v="0"/>
    <x v="2"/>
    <x v="17"/>
    <n v="190801"/>
    <n v="190801"/>
    <m/>
    <n v="45"/>
    <n v="190801"/>
    <n v="1485000"/>
  </r>
  <r>
    <x v="284"/>
    <x v="0"/>
    <m/>
    <x v="0"/>
    <x v="2"/>
    <x v="19"/>
    <n v="190801"/>
    <n v="190801"/>
    <m/>
    <n v="51"/>
    <n v="190801"/>
    <n v="153000"/>
  </r>
  <r>
    <x v="284"/>
    <x v="0"/>
    <m/>
    <x v="5"/>
    <x v="2"/>
    <x v="28"/>
    <n v="190801"/>
    <n v="190801"/>
    <m/>
    <n v="16"/>
    <n v="190801"/>
    <n v="448000"/>
  </r>
  <r>
    <x v="284"/>
    <x v="0"/>
    <m/>
    <x v="21"/>
    <x v="2"/>
    <x v="29"/>
    <n v="190801"/>
    <n v="190801"/>
    <m/>
    <n v="9"/>
    <n v="190801"/>
    <n v="342000"/>
  </r>
  <r>
    <x v="284"/>
    <x v="0"/>
    <m/>
    <x v="18"/>
    <x v="2"/>
    <x v="22"/>
    <n v="190801"/>
    <n v="190801"/>
    <m/>
    <n v="4"/>
    <n v="190801"/>
    <n v="52000"/>
  </r>
  <r>
    <x v="284"/>
    <x v="0"/>
    <m/>
    <x v="18"/>
    <x v="2"/>
    <x v="23"/>
    <n v="190801"/>
    <n v="190801"/>
    <m/>
    <n v="5"/>
    <n v="190801"/>
    <n v="120000"/>
  </r>
  <r>
    <x v="284"/>
    <x v="0"/>
    <m/>
    <x v="0"/>
    <x v="10"/>
    <x v="15"/>
    <n v="190801"/>
    <n v="190801"/>
    <m/>
    <n v="7"/>
    <n v="190801"/>
    <n v="220500"/>
  </r>
  <r>
    <x v="284"/>
    <x v="0"/>
    <m/>
    <x v="0"/>
    <x v="10"/>
    <x v="16"/>
    <n v="190801"/>
    <n v="190801"/>
    <m/>
    <n v="4"/>
    <n v="190801"/>
    <n v="176000"/>
  </r>
  <r>
    <x v="284"/>
    <x v="0"/>
    <m/>
    <x v="1"/>
    <x v="10"/>
    <x v="18"/>
    <n v="190801"/>
    <n v="190801"/>
    <m/>
    <n v="1"/>
    <n v="190801"/>
    <n v="31500"/>
  </r>
  <r>
    <x v="284"/>
    <x v="0"/>
    <m/>
    <x v="0"/>
    <x v="3"/>
    <x v="15"/>
    <n v="190801"/>
    <n v="190801"/>
    <m/>
    <n v="3"/>
    <n v="190801"/>
    <n v="0"/>
  </r>
  <r>
    <x v="284"/>
    <x v="0"/>
    <m/>
    <x v="17"/>
    <x v="3"/>
    <x v="19"/>
    <n v="190801"/>
    <n v="190801"/>
    <m/>
    <n v="3"/>
    <n v="190801"/>
    <n v="0"/>
  </r>
  <r>
    <x v="284"/>
    <x v="0"/>
    <m/>
    <x v="6"/>
    <x v="9"/>
    <x v="37"/>
    <n v="190801"/>
    <n v="190801"/>
    <m/>
    <n v="2"/>
    <n v="190801"/>
    <n v="40000"/>
  </r>
  <r>
    <x v="284"/>
    <x v="0"/>
    <m/>
    <x v="0"/>
    <x v="9"/>
    <x v="15"/>
    <n v="190801"/>
    <n v="190801"/>
    <m/>
    <n v="5"/>
    <n v="190801"/>
    <n v="100000"/>
  </r>
  <r>
    <x v="284"/>
    <x v="0"/>
    <m/>
    <x v="5"/>
    <x v="9"/>
    <x v="28"/>
    <n v="190801"/>
    <n v="190801"/>
    <m/>
    <n v="1"/>
    <n v="190801"/>
    <n v="28000"/>
  </r>
  <r>
    <x v="285"/>
    <x v="2"/>
    <m/>
    <x v="0"/>
    <x v="1"/>
    <x v="15"/>
    <n v="190801"/>
    <n v="190801"/>
    <m/>
    <n v="1"/>
    <n v="190801"/>
    <n v="20000"/>
  </r>
  <r>
    <x v="285"/>
    <x v="2"/>
    <m/>
    <x v="0"/>
    <x v="1"/>
    <x v="16"/>
    <n v="190801"/>
    <n v="190801"/>
    <m/>
    <n v="2"/>
    <n v="190801"/>
    <n v="70000"/>
  </r>
  <r>
    <x v="285"/>
    <x v="2"/>
    <m/>
    <x v="0"/>
    <x v="5"/>
    <x v="51"/>
    <n v="190801"/>
    <n v="190801"/>
    <m/>
    <n v="60"/>
    <n v="190801"/>
    <n v="675000"/>
  </r>
  <r>
    <x v="285"/>
    <x v="2"/>
    <m/>
    <x v="0"/>
    <x v="7"/>
    <x v="15"/>
    <n v="190801"/>
    <n v="190801"/>
    <m/>
    <n v="11"/>
    <n v="190801"/>
    <n v="220000"/>
  </r>
  <r>
    <x v="285"/>
    <x v="2"/>
    <m/>
    <x v="6"/>
    <x v="2"/>
    <x v="37"/>
    <n v="190801"/>
    <n v="190801"/>
    <m/>
    <n v="4"/>
    <n v="190801"/>
    <n v="80000"/>
  </r>
  <r>
    <x v="285"/>
    <x v="2"/>
    <m/>
    <x v="6"/>
    <x v="2"/>
    <x v="42"/>
    <n v="190801"/>
    <n v="190801"/>
    <m/>
    <n v="3"/>
    <n v="190801"/>
    <n v="105000"/>
  </r>
  <r>
    <x v="285"/>
    <x v="2"/>
    <m/>
    <x v="18"/>
    <x v="2"/>
    <x v="38"/>
    <n v="190801"/>
    <n v="190801"/>
    <m/>
    <n v="1"/>
    <n v="190801"/>
    <n v="10000"/>
  </r>
  <r>
    <x v="285"/>
    <x v="2"/>
    <m/>
    <x v="28"/>
    <x v="2"/>
    <x v="40"/>
    <n v="190801"/>
    <n v="190801"/>
    <m/>
    <n v="2"/>
    <n v="190801"/>
    <n v="70000"/>
  </r>
  <r>
    <x v="285"/>
    <x v="2"/>
    <m/>
    <x v="28"/>
    <x v="2"/>
    <x v="41"/>
    <n v="190801"/>
    <n v="190801"/>
    <m/>
    <n v="1"/>
    <n v="190801"/>
    <n v="45000"/>
  </r>
  <r>
    <x v="285"/>
    <x v="2"/>
    <m/>
    <x v="24"/>
    <x v="2"/>
    <x v="34"/>
    <n v="190801"/>
    <n v="190801"/>
    <m/>
    <n v="8"/>
    <n v="190801"/>
    <n v="792000"/>
  </r>
  <r>
    <x v="285"/>
    <x v="2"/>
    <m/>
    <x v="1"/>
    <x v="2"/>
    <x v="18"/>
    <n v="190801"/>
    <n v="190801"/>
    <m/>
    <n v="4"/>
    <n v="190801"/>
    <n v="80000"/>
  </r>
  <r>
    <x v="285"/>
    <x v="2"/>
    <m/>
    <x v="1"/>
    <x v="2"/>
    <x v="21"/>
    <n v="190801"/>
    <n v="190801"/>
    <m/>
    <n v="1"/>
    <n v="190801"/>
    <n v="35000"/>
  </r>
  <r>
    <x v="285"/>
    <x v="2"/>
    <m/>
    <x v="0"/>
    <x v="2"/>
    <x v="15"/>
    <n v="190801"/>
    <n v="190801"/>
    <m/>
    <n v="46"/>
    <n v="190801"/>
    <n v="920000"/>
  </r>
  <r>
    <x v="285"/>
    <x v="2"/>
    <m/>
    <x v="0"/>
    <x v="2"/>
    <x v="16"/>
    <n v="190801"/>
    <n v="190801"/>
    <m/>
    <n v="39"/>
    <n v="190801"/>
    <n v="1365000"/>
  </r>
  <r>
    <x v="285"/>
    <x v="2"/>
    <m/>
    <x v="0"/>
    <x v="2"/>
    <x v="17"/>
    <n v="190801"/>
    <n v="190801"/>
    <m/>
    <n v="70"/>
    <n v="190801"/>
    <n v="2310000"/>
  </r>
  <r>
    <x v="285"/>
    <x v="2"/>
    <m/>
    <x v="0"/>
    <x v="2"/>
    <x v="19"/>
    <n v="190801"/>
    <n v="190801"/>
    <m/>
    <n v="54"/>
    <n v="190801"/>
    <n v="162000"/>
  </r>
  <r>
    <x v="285"/>
    <x v="2"/>
    <m/>
    <x v="5"/>
    <x v="2"/>
    <x v="28"/>
    <n v="190801"/>
    <n v="190801"/>
    <m/>
    <n v="17"/>
    <n v="190801"/>
    <n v="476000"/>
  </r>
  <r>
    <x v="285"/>
    <x v="2"/>
    <m/>
    <x v="21"/>
    <x v="2"/>
    <x v="29"/>
    <n v="190801"/>
    <n v="190801"/>
    <m/>
    <n v="3"/>
    <n v="190801"/>
    <n v="114000"/>
  </r>
  <r>
    <x v="285"/>
    <x v="2"/>
    <m/>
    <x v="18"/>
    <x v="2"/>
    <x v="22"/>
    <n v="190801"/>
    <n v="190801"/>
    <m/>
    <n v="4"/>
    <n v="190801"/>
    <n v="52000"/>
  </r>
  <r>
    <x v="285"/>
    <x v="2"/>
    <m/>
    <x v="18"/>
    <x v="2"/>
    <x v="23"/>
    <n v="190801"/>
    <n v="190801"/>
    <m/>
    <n v="4"/>
    <n v="190801"/>
    <n v="96000"/>
  </r>
  <r>
    <x v="285"/>
    <x v="2"/>
    <m/>
    <x v="18"/>
    <x v="2"/>
    <x v="24"/>
    <n v="190801"/>
    <n v="190801"/>
    <m/>
    <n v="2"/>
    <n v="190801"/>
    <n v="66000"/>
  </r>
  <r>
    <x v="285"/>
    <x v="2"/>
    <m/>
    <x v="0"/>
    <x v="10"/>
    <x v="15"/>
    <n v="190801"/>
    <n v="190801"/>
    <m/>
    <n v="5"/>
    <n v="190801"/>
    <n v="157500"/>
  </r>
  <r>
    <x v="285"/>
    <x v="2"/>
    <m/>
    <x v="0"/>
    <x v="10"/>
    <x v="16"/>
    <n v="190801"/>
    <n v="190801"/>
    <m/>
    <n v="3"/>
    <n v="190801"/>
    <n v="132000"/>
  </r>
  <r>
    <x v="285"/>
    <x v="2"/>
    <m/>
    <x v="5"/>
    <x v="10"/>
    <x v="28"/>
    <n v="190801"/>
    <n v="190801"/>
    <m/>
    <n v="1"/>
    <n v="190801"/>
    <n v="38000"/>
  </r>
  <r>
    <x v="285"/>
    <x v="2"/>
    <m/>
    <x v="18"/>
    <x v="10"/>
    <x v="22"/>
    <n v="190801"/>
    <n v="190801"/>
    <m/>
    <n v="1"/>
    <n v="190801"/>
    <n v="25000"/>
  </r>
  <r>
    <x v="285"/>
    <x v="2"/>
    <m/>
    <x v="21"/>
    <x v="10"/>
    <x v="29"/>
    <n v="190801"/>
    <n v="190801"/>
    <m/>
    <n v="1"/>
    <n v="190801"/>
    <n v="43000"/>
  </r>
  <r>
    <x v="285"/>
    <x v="2"/>
    <m/>
    <x v="0"/>
    <x v="9"/>
    <x v="15"/>
    <n v="190801"/>
    <n v="190801"/>
    <m/>
    <n v="1"/>
    <n v="190801"/>
    <n v="20000"/>
  </r>
  <r>
    <x v="286"/>
    <x v="5"/>
    <m/>
    <x v="0"/>
    <x v="7"/>
    <x v="15"/>
    <n v="190801"/>
    <n v="190801"/>
    <m/>
    <n v="8"/>
    <n v="190801"/>
    <n v="160000"/>
  </r>
  <r>
    <x v="286"/>
    <x v="5"/>
    <m/>
    <x v="6"/>
    <x v="2"/>
    <x v="37"/>
    <n v="190801"/>
    <n v="190801"/>
    <m/>
    <n v="4"/>
    <n v="190801"/>
    <n v="80000"/>
  </r>
  <r>
    <x v="286"/>
    <x v="5"/>
    <m/>
    <x v="6"/>
    <x v="2"/>
    <x v="42"/>
    <n v="190801"/>
    <n v="190801"/>
    <m/>
    <n v="3"/>
    <n v="190801"/>
    <n v="105000"/>
  </r>
  <r>
    <x v="286"/>
    <x v="5"/>
    <m/>
    <x v="18"/>
    <x v="2"/>
    <x v="38"/>
    <n v="190801"/>
    <n v="190801"/>
    <m/>
    <n v="1"/>
    <n v="190801"/>
    <n v="10000"/>
  </r>
  <r>
    <x v="286"/>
    <x v="5"/>
    <m/>
    <x v="28"/>
    <x v="2"/>
    <x v="40"/>
    <n v="190801"/>
    <n v="190801"/>
    <m/>
    <n v="3"/>
    <n v="190801"/>
    <n v="105000"/>
  </r>
  <r>
    <x v="286"/>
    <x v="5"/>
    <m/>
    <x v="28"/>
    <x v="2"/>
    <x v="41"/>
    <n v="190801"/>
    <n v="190801"/>
    <m/>
    <n v="5"/>
    <n v="190801"/>
    <n v="225000"/>
  </r>
  <r>
    <x v="286"/>
    <x v="5"/>
    <m/>
    <x v="24"/>
    <x v="2"/>
    <x v="34"/>
    <n v="190801"/>
    <n v="190801"/>
    <m/>
    <n v="4"/>
    <n v="190801"/>
    <n v="396000"/>
  </r>
  <r>
    <x v="286"/>
    <x v="5"/>
    <m/>
    <x v="1"/>
    <x v="2"/>
    <x v="18"/>
    <n v="190801"/>
    <n v="190801"/>
    <m/>
    <n v="1"/>
    <n v="190801"/>
    <n v="20000"/>
  </r>
  <r>
    <x v="286"/>
    <x v="5"/>
    <m/>
    <x v="0"/>
    <x v="2"/>
    <x v="15"/>
    <n v="190801"/>
    <n v="190801"/>
    <m/>
    <n v="42"/>
    <n v="190801"/>
    <n v="840000"/>
  </r>
  <r>
    <x v="286"/>
    <x v="5"/>
    <m/>
    <x v="0"/>
    <x v="2"/>
    <x v="16"/>
    <n v="190801"/>
    <n v="190801"/>
    <m/>
    <n v="28"/>
    <n v="190801"/>
    <n v="980000"/>
  </r>
  <r>
    <x v="286"/>
    <x v="5"/>
    <m/>
    <x v="0"/>
    <x v="2"/>
    <x v="17"/>
    <n v="190801"/>
    <n v="190801"/>
    <m/>
    <n v="48"/>
    <n v="190801"/>
    <n v="1584000"/>
  </r>
  <r>
    <x v="286"/>
    <x v="5"/>
    <m/>
    <x v="0"/>
    <x v="2"/>
    <x v="19"/>
    <n v="190801"/>
    <n v="190801"/>
    <m/>
    <n v="38"/>
    <n v="190801"/>
    <n v="114000"/>
  </r>
  <r>
    <x v="286"/>
    <x v="5"/>
    <m/>
    <x v="5"/>
    <x v="2"/>
    <x v="28"/>
    <n v="190801"/>
    <n v="190801"/>
    <m/>
    <n v="11"/>
    <n v="190801"/>
    <n v="308000"/>
  </r>
  <r>
    <x v="286"/>
    <x v="5"/>
    <m/>
    <x v="21"/>
    <x v="2"/>
    <x v="29"/>
    <n v="190801"/>
    <n v="190801"/>
    <m/>
    <n v="8"/>
    <n v="190801"/>
    <n v="304000"/>
  </r>
  <r>
    <x v="286"/>
    <x v="5"/>
    <m/>
    <x v="18"/>
    <x v="2"/>
    <x v="22"/>
    <n v="190801"/>
    <n v="190801"/>
    <m/>
    <n v="9"/>
    <n v="190801"/>
    <n v="117000"/>
  </r>
  <r>
    <x v="286"/>
    <x v="5"/>
    <m/>
    <x v="18"/>
    <x v="2"/>
    <x v="24"/>
    <n v="190801"/>
    <n v="190801"/>
    <m/>
    <n v="1"/>
    <n v="190801"/>
    <n v="33000"/>
  </r>
  <r>
    <x v="287"/>
    <x v="6"/>
    <m/>
    <x v="0"/>
    <x v="7"/>
    <x v="15"/>
    <n v="190801"/>
    <n v="190801"/>
    <m/>
    <n v="18"/>
    <n v="190801"/>
    <n v="360000"/>
  </r>
  <r>
    <x v="287"/>
    <x v="6"/>
    <m/>
    <x v="6"/>
    <x v="2"/>
    <x v="37"/>
    <n v="190801"/>
    <n v="190801"/>
    <m/>
    <n v="4"/>
    <n v="190801"/>
    <n v="80000"/>
  </r>
  <r>
    <x v="287"/>
    <x v="6"/>
    <m/>
    <x v="6"/>
    <x v="2"/>
    <x v="42"/>
    <n v="190801"/>
    <n v="190801"/>
    <m/>
    <n v="4"/>
    <n v="190801"/>
    <n v="140000"/>
  </r>
  <r>
    <x v="287"/>
    <x v="6"/>
    <m/>
    <x v="18"/>
    <x v="2"/>
    <x v="38"/>
    <n v="190801"/>
    <n v="190801"/>
    <m/>
    <n v="3"/>
    <n v="190801"/>
    <n v="30000"/>
  </r>
  <r>
    <x v="287"/>
    <x v="6"/>
    <m/>
    <x v="28"/>
    <x v="2"/>
    <x v="40"/>
    <n v="190801"/>
    <n v="190801"/>
    <m/>
    <n v="2"/>
    <n v="190801"/>
    <n v="70000"/>
  </r>
  <r>
    <x v="287"/>
    <x v="6"/>
    <m/>
    <x v="28"/>
    <x v="2"/>
    <x v="41"/>
    <n v="190801"/>
    <n v="190801"/>
    <m/>
    <n v="4"/>
    <n v="190801"/>
    <n v="180000"/>
  </r>
  <r>
    <x v="287"/>
    <x v="6"/>
    <m/>
    <x v="24"/>
    <x v="2"/>
    <x v="34"/>
    <n v="190801"/>
    <n v="190801"/>
    <m/>
    <n v="9"/>
    <n v="190801"/>
    <n v="891000"/>
  </r>
  <r>
    <x v="287"/>
    <x v="6"/>
    <m/>
    <x v="1"/>
    <x v="2"/>
    <x v="18"/>
    <n v="190801"/>
    <n v="190801"/>
    <m/>
    <n v="1"/>
    <n v="190801"/>
    <n v="20000"/>
  </r>
  <r>
    <x v="287"/>
    <x v="6"/>
    <m/>
    <x v="1"/>
    <x v="2"/>
    <x v="21"/>
    <n v="190801"/>
    <n v="190801"/>
    <m/>
    <n v="1"/>
    <n v="190801"/>
    <n v="35000"/>
  </r>
  <r>
    <x v="287"/>
    <x v="6"/>
    <m/>
    <x v="0"/>
    <x v="2"/>
    <x v="15"/>
    <n v="190801"/>
    <n v="190801"/>
    <m/>
    <n v="84"/>
    <n v="190801"/>
    <n v="1680000"/>
  </r>
  <r>
    <x v="287"/>
    <x v="6"/>
    <m/>
    <x v="0"/>
    <x v="2"/>
    <x v="16"/>
    <n v="190801"/>
    <n v="190801"/>
    <m/>
    <n v="57"/>
    <n v="190801"/>
    <n v="1995000"/>
  </r>
  <r>
    <x v="287"/>
    <x v="6"/>
    <m/>
    <x v="0"/>
    <x v="2"/>
    <x v="17"/>
    <n v="190801"/>
    <n v="190801"/>
    <m/>
    <n v="64"/>
    <n v="190801"/>
    <n v="2112000"/>
  </r>
  <r>
    <x v="287"/>
    <x v="6"/>
    <m/>
    <x v="0"/>
    <x v="2"/>
    <x v="19"/>
    <n v="190801"/>
    <n v="190801"/>
    <m/>
    <n v="109"/>
    <n v="190801"/>
    <n v="327000"/>
  </r>
  <r>
    <x v="287"/>
    <x v="6"/>
    <m/>
    <x v="5"/>
    <x v="2"/>
    <x v="28"/>
    <n v="190801"/>
    <n v="190801"/>
    <m/>
    <n v="18"/>
    <n v="190801"/>
    <n v="504000"/>
  </r>
  <r>
    <x v="287"/>
    <x v="6"/>
    <m/>
    <x v="21"/>
    <x v="2"/>
    <x v="29"/>
    <n v="190801"/>
    <n v="190801"/>
    <m/>
    <n v="4"/>
    <n v="190801"/>
    <n v="152000"/>
  </r>
  <r>
    <x v="287"/>
    <x v="6"/>
    <m/>
    <x v="18"/>
    <x v="2"/>
    <x v="22"/>
    <n v="190801"/>
    <n v="190801"/>
    <m/>
    <n v="13"/>
    <n v="190801"/>
    <n v="169000"/>
  </r>
  <r>
    <x v="287"/>
    <x v="6"/>
    <m/>
    <x v="18"/>
    <x v="2"/>
    <x v="23"/>
    <n v="190801"/>
    <n v="190801"/>
    <m/>
    <n v="2"/>
    <n v="190801"/>
    <n v="48000"/>
  </r>
  <r>
    <x v="287"/>
    <x v="6"/>
    <m/>
    <x v="18"/>
    <x v="2"/>
    <x v="24"/>
    <n v="190801"/>
    <n v="190801"/>
    <m/>
    <n v="1"/>
    <n v="190801"/>
    <n v="33000"/>
  </r>
  <r>
    <x v="287"/>
    <x v="6"/>
    <m/>
    <x v="0"/>
    <x v="6"/>
    <x v="15"/>
    <n v="190801"/>
    <n v="190801"/>
    <m/>
    <n v="552"/>
    <n v="190801"/>
    <n v="5005536"/>
  </r>
  <r>
    <x v="287"/>
    <x v="6"/>
    <m/>
    <x v="0"/>
    <x v="6"/>
    <x v="17"/>
    <n v="190801"/>
    <n v="190801"/>
    <m/>
    <n v="7"/>
    <n v="190801"/>
    <n v="110726"/>
  </r>
  <r>
    <x v="287"/>
    <x v="6"/>
    <m/>
    <x v="4"/>
    <x v="6"/>
    <x v="26"/>
    <n v="190801"/>
    <n v="190801"/>
    <m/>
    <n v="509"/>
    <n v="190801"/>
    <n v="546157"/>
  </r>
  <r>
    <x v="287"/>
    <x v="6"/>
    <m/>
    <x v="25"/>
    <x v="6"/>
    <x v="35"/>
    <n v="190801"/>
    <n v="190801"/>
    <m/>
    <n v="55"/>
    <n v="190801"/>
    <n v="942205"/>
  </r>
  <r>
    <x v="287"/>
    <x v="6"/>
    <m/>
    <x v="21"/>
    <x v="6"/>
    <x v="29"/>
    <n v="190801"/>
    <n v="190801"/>
    <m/>
    <n v="15"/>
    <n v="190801"/>
    <n v="295365"/>
  </r>
  <r>
    <x v="287"/>
    <x v="6"/>
    <m/>
    <x v="23"/>
    <x v="6"/>
    <x v="31"/>
    <n v="190801"/>
    <n v="190801"/>
    <m/>
    <n v="126"/>
    <n v="190801"/>
    <n v="1874502"/>
  </r>
  <r>
    <x v="287"/>
    <x v="6"/>
    <m/>
    <x v="22"/>
    <x v="6"/>
    <x v="30"/>
    <n v="190801"/>
    <n v="190801"/>
    <m/>
    <n v="168"/>
    <n v="190801"/>
    <n v="1169952"/>
  </r>
  <r>
    <x v="287"/>
    <x v="6"/>
    <m/>
    <x v="19"/>
    <x v="6"/>
    <x v="25"/>
    <n v="190801"/>
    <n v="190801"/>
    <m/>
    <n v="1"/>
    <n v="190801"/>
    <n v="9716"/>
  </r>
  <r>
    <x v="287"/>
    <x v="6"/>
    <m/>
    <x v="18"/>
    <x v="6"/>
    <x v="22"/>
    <n v="190801"/>
    <n v="190801"/>
    <m/>
    <n v="11"/>
    <n v="190801"/>
    <n v="74701"/>
  </r>
  <r>
    <x v="287"/>
    <x v="6"/>
    <m/>
    <x v="26"/>
    <x v="6"/>
    <x v="36"/>
    <n v="190801"/>
    <n v="190801"/>
    <m/>
    <n v="77"/>
    <n v="190801"/>
    <n v="728189"/>
  </r>
  <r>
    <x v="287"/>
    <x v="6"/>
    <m/>
    <x v="6"/>
    <x v="6"/>
    <x v="37"/>
    <n v="190801"/>
    <n v="190801"/>
    <m/>
    <n v="27"/>
    <n v="190801"/>
    <n v="270000"/>
  </r>
  <r>
    <x v="287"/>
    <x v="6"/>
    <m/>
    <x v="27"/>
    <x v="6"/>
    <x v="39"/>
    <n v="190801"/>
    <n v="190801"/>
    <m/>
    <n v="392"/>
    <n v="190801"/>
    <n v="6200656"/>
  </r>
  <r>
    <x v="288"/>
    <x v="3"/>
    <m/>
    <x v="0"/>
    <x v="1"/>
    <x v="15"/>
    <n v="190801"/>
    <n v="190801"/>
    <m/>
    <n v="1"/>
    <n v="190801"/>
    <n v="20000"/>
  </r>
  <r>
    <x v="288"/>
    <x v="3"/>
    <m/>
    <x v="0"/>
    <x v="1"/>
    <x v="16"/>
    <n v="190801"/>
    <n v="190801"/>
    <m/>
    <n v="15"/>
    <n v="190801"/>
    <n v="525000"/>
  </r>
  <r>
    <x v="288"/>
    <x v="3"/>
    <m/>
    <x v="0"/>
    <x v="7"/>
    <x v="15"/>
    <n v="190801"/>
    <n v="190801"/>
    <m/>
    <n v="13"/>
    <n v="190801"/>
    <n v="260000"/>
  </r>
  <r>
    <x v="288"/>
    <x v="3"/>
    <m/>
    <x v="6"/>
    <x v="2"/>
    <x v="37"/>
    <n v="190801"/>
    <n v="190801"/>
    <m/>
    <n v="7"/>
    <n v="190801"/>
    <n v="140000"/>
  </r>
  <r>
    <x v="288"/>
    <x v="3"/>
    <m/>
    <x v="6"/>
    <x v="2"/>
    <x v="42"/>
    <n v="190801"/>
    <n v="190801"/>
    <m/>
    <n v="2"/>
    <n v="190801"/>
    <n v="70000"/>
  </r>
  <r>
    <x v="288"/>
    <x v="3"/>
    <m/>
    <x v="28"/>
    <x v="2"/>
    <x v="40"/>
    <n v="190801"/>
    <n v="190801"/>
    <m/>
    <n v="9"/>
    <n v="190801"/>
    <n v="315000"/>
  </r>
  <r>
    <x v="288"/>
    <x v="3"/>
    <m/>
    <x v="28"/>
    <x v="2"/>
    <x v="41"/>
    <n v="190801"/>
    <n v="190801"/>
    <m/>
    <n v="2"/>
    <n v="190801"/>
    <n v="90000"/>
  </r>
  <r>
    <x v="288"/>
    <x v="3"/>
    <m/>
    <x v="24"/>
    <x v="2"/>
    <x v="34"/>
    <n v="190801"/>
    <n v="190801"/>
    <m/>
    <n v="3"/>
    <n v="190801"/>
    <n v="297000"/>
  </r>
  <r>
    <x v="288"/>
    <x v="3"/>
    <m/>
    <x v="1"/>
    <x v="2"/>
    <x v="18"/>
    <n v="190801"/>
    <n v="190801"/>
    <m/>
    <n v="1"/>
    <n v="190801"/>
    <n v="20000"/>
  </r>
  <r>
    <x v="288"/>
    <x v="3"/>
    <m/>
    <x v="0"/>
    <x v="2"/>
    <x v="15"/>
    <n v="190801"/>
    <n v="190801"/>
    <m/>
    <n v="93"/>
    <n v="190801"/>
    <n v="1860000"/>
  </r>
  <r>
    <x v="288"/>
    <x v="3"/>
    <m/>
    <x v="0"/>
    <x v="2"/>
    <x v="16"/>
    <n v="190801"/>
    <n v="190801"/>
    <m/>
    <n v="109"/>
    <n v="190801"/>
    <n v="3815000"/>
  </r>
  <r>
    <x v="288"/>
    <x v="3"/>
    <m/>
    <x v="0"/>
    <x v="2"/>
    <x v="17"/>
    <n v="190801"/>
    <n v="190801"/>
    <m/>
    <n v="61"/>
    <n v="190801"/>
    <n v="2013000"/>
  </r>
  <r>
    <x v="288"/>
    <x v="3"/>
    <m/>
    <x v="0"/>
    <x v="2"/>
    <x v="19"/>
    <n v="190801"/>
    <n v="190801"/>
    <m/>
    <n v="102"/>
    <n v="190801"/>
    <n v="306000"/>
  </r>
  <r>
    <x v="288"/>
    <x v="3"/>
    <m/>
    <x v="5"/>
    <x v="2"/>
    <x v="28"/>
    <n v="190801"/>
    <n v="190801"/>
    <m/>
    <n v="31"/>
    <n v="190801"/>
    <n v="868000"/>
  </r>
  <r>
    <x v="288"/>
    <x v="3"/>
    <m/>
    <x v="21"/>
    <x v="2"/>
    <x v="29"/>
    <n v="190801"/>
    <n v="190801"/>
    <m/>
    <n v="9"/>
    <n v="190801"/>
    <n v="342000"/>
  </r>
  <r>
    <x v="288"/>
    <x v="3"/>
    <m/>
    <x v="18"/>
    <x v="2"/>
    <x v="22"/>
    <n v="190801"/>
    <n v="190801"/>
    <m/>
    <n v="7"/>
    <n v="190801"/>
    <n v="91000"/>
  </r>
  <r>
    <x v="288"/>
    <x v="3"/>
    <m/>
    <x v="18"/>
    <x v="2"/>
    <x v="23"/>
    <n v="190801"/>
    <n v="190801"/>
    <m/>
    <n v="4"/>
    <n v="190801"/>
    <n v="96000"/>
  </r>
  <r>
    <x v="288"/>
    <x v="3"/>
    <m/>
    <x v="18"/>
    <x v="2"/>
    <x v="24"/>
    <n v="190801"/>
    <n v="190801"/>
    <m/>
    <n v="1"/>
    <n v="190801"/>
    <n v="33000"/>
  </r>
  <r>
    <x v="288"/>
    <x v="3"/>
    <m/>
    <x v="0"/>
    <x v="10"/>
    <x v="15"/>
    <n v="190801"/>
    <n v="190801"/>
    <m/>
    <n v="27"/>
    <n v="190801"/>
    <n v="850500"/>
  </r>
  <r>
    <x v="288"/>
    <x v="3"/>
    <m/>
    <x v="0"/>
    <x v="10"/>
    <x v="16"/>
    <n v="190801"/>
    <n v="190801"/>
    <m/>
    <n v="9"/>
    <n v="190801"/>
    <n v="396000"/>
  </r>
  <r>
    <x v="288"/>
    <x v="3"/>
    <m/>
    <x v="5"/>
    <x v="10"/>
    <x v="28"/>
    <n v="190801"/>
    <n v="190801"/>
    <m/>
    <n v="3"/>
    <n v="190801"/>
    <n v="114000"/>
  </r>
  <r>
    <x v="288"/>
    <x v="3"/>
    <m/>
    <x v="1"/>
    <x v="10"/>
    <x v="18"/>
    <n v="190801"/>
    <n v="190801"/>
    <m/>
    <n v="1"/>
    <n v="190801"/>
    <n v="31500"/>
  </r>
  <r>
    <x v="288"/>
    <x v="3"/>
    <m/>
    <x v="18"/>
    <x v="10"/>
    <x v="22"/>
    <n v="190801"/>
    <n v="190801"/>
    <m/>
    <n v="1"/>
    <n v="190801"/>
    <n v="25000"/>
  </r>
  <r>
    <x v="288"/>
    <x v="3"/>
    <m/>
    <x v="21"/>
    <x v="10"/>
    <x v="29"/>
    <n v="190801"/>
    <n v="190801"/>
    <m/>
    <n v="1"/>
    <n v="190801"/>
    <n v="43000"/>
  </r>
  <r>
    <x v="288"/>
    <x v="3"/>
    <m/>
    <x v="0"/>
    <x v="3"/>
    <x v="15"/>
    <n v="190801"/>
    <n v="190801"/>
    <m/>
    <n v="2"/>
    <n v="190801"/>
    <n v="0"/>
  </r>
  <r>
    <x v="288"/>
    <x v="3"/>
    <m/>
    <x v="0"/>
    <x v="3"/>
    <x v="17"/>
    <n v="190801"/>
    <n v="190801"/>
    <m/>
    <n v="1"/>
    <n v="190801"/>
    <n v="0"/>
  </r>
  <r>
    <x v="288"/>
    <x v="3"/>
    <m/>
    <x v="17"/>
    <x v="3"/>
    <x v="19"/>
    <n v="190801"/>
    <n v="190801"/>
    <m/>
    <n v="3"/>
    <n v="190801"/>
    <n v="0"/>
  </r>
  <r>
    <x v="288"/>
    <x v="3"/>
    <m/>
    <x v="5"/>
    <x v="3"/>
    <x v="28"/>
    <n v="190801"/>
    <n v="190801"/>
    <m/>
    <n v="1"/>
    <n v="190801"/>
    <n v="0"/>
  </r>
  <r>
    <x v="288"/>
    <x v="3"/>
    <m/>
    <x v="4"/>
    <x v="3"/>
    <x v="27"/>
    <n v="190801"/>
    <n v="190801"/>
    <m/>
    <n v="1"/>
    <n v="190801"/>
    <n v="0"/>
  </r>
  <r>
    <x v="288"/>
    <x v="3"/>
    <m/>
    <x v="6"/>
    <x v="3"/>
    <x v="37"/>
    <n v="190801"/>
    <n v="190801"/>
    <m/>
    <n v="1"/>
    <n v="190801"/>
    <n v="0"/>
  </r>
  <r>
    <x v="288"/>
    <x v="3"/>
    <m/>
    <x v="21"/>
    <x v="3"/>
    <x v="29"/>
    <n v="190801"/>
    <n v="190801"/>
    <m/>
    <n v="1"/>
    <n v="190801"/>
    <n v="0"/>
  </r>
  <r>
    <x v="288"/>
    <x v="3"/>
    <m/>
    <x v="1"/>
    <x v="3"/>
    <x v="18"/>
    <n v="190801"/>
    <n v="190801"/>
    <m/>
    <n v="1"/>
    <n v="190801"/>
    <n v="0"/>
  </r>
  <r>
    <x v="288"/>
    <x v="3"/>
    <m/>
    <x v="18"/>
    <x v="3"/>
    <x v="22"/>
    <n v="190801"/>
    <n v="190801"/>
    <m/>
    <n v="1"/>
    <n v="190801"/>
    <n v="0"/>
  </r>
  <r>
    <x v="288"/>
    <x v="3"/>
    <m/>
    <x v="0"/>
    <x v="9"/>
    <x v="15"/>
    <n v="190801"/>
    <n v="190801"/>
    <m/>
    <n v="4"/>
    <n v="190801"/>
    <n v="80000"/>
  </r>
  <r>
    <x v="289"/>
    <x v="4"/>
    <m/>
    <x v="0"/>
    <x v="1"/>
    <x v="15"/>
    <n v="190801"/>
    <n v="190801"/>
    <m/>
    <n v="1"/>
    <n v="190801"/>
    <n v="20000"/>
  </r>
  <r>
    <x v="289"/>
    <x v="4"/>
    <m/>
    <x v="0"/>
    <x v="1"/>
    <x v="16"/>
    <n v="190801"/>
    <n v="190801"/>
    <m/>
    <n v="4"/>
    <n v="190801"/>
    <n v="140000"/>
  </r>
  <r>
    <x v="289"/>
    <x v="4"/>
    <m/>
    <x v="0"/>
    <x v="7"/>
    <x v="15"/>
    <n v="190801"/>
    <n v="190801"/>
    <m/>
    <n v="5"/>
    <n v="190801"/>
    <n v="100000"/>
  </r>
  <r>
    <x v="289"/>
    <x v="4"/>
    <m/>
    <x v="6"/>
    <x v="2"/>
    <x v="37"/>
    <n v="190801"/>
    <n v="190801"/>
    <m/>
    <n v="9"/>
    <n v="190801"/>
    <n v="180000"/>
  </r>
  <r>
    <x v="289"/>
    <x v="4"/>
    <m/>
    <x v="6"/>
    <x v="2"/>
    <x v="42"/>
    <n v="190801"/>
    <n v="190801"/>
    <m/>
    <n v="4"/>
    <n v="190801"/>
    <n v="140000"/>
  </r>
  <r>
    <x v="289"/>
    <x v="4"/>
    <m/>
    <x v="18"/>
    <x v="2"/>
    <x v="38"/>
    <n v="190801"/>
    <n v="190801"/>
    <m/>
    <n v="3"/>
    <n v="190801"/>
    <n v="30000"/>
  </r>
  <r>
    <x v="289"/>
    <x v="4"/>
    <m/>
    <x v="28"/>
    <x v="2"/>
    <x v="40"/>
    <n v="190801"/>
    <n v="190801"/>
    <m/>
    <n v="4"/>
    <n v="190801"/>
    <n v="140000"/>
  </r>
  <r>
    <x v="289"/>
    <x v="4"/>
    <m/>
    <x v="28"/>
    <x v="2"/>
    <x v="41"/>
    <n v="190801"/>
    <n v="190801"/>
    <m/>
    <n v="7"/>
    <n v="190801"/>
    <n v="315000"/>
  </r>
  <r>
    <x v="289"/>
    <x v="4"/>
    <m/>
    <x v="24"/>
    <x v="2"/>
    <x v="34"/>
    <n v="190801"/>
    <n v="190801"/>
    <m/>
    <n v="1"/>
    <n v="190801"/>
    <n v="99000"/>
  </r>
  <r>
    <x v="289"/>
    <x v="4"/>
    <m/>
    <x v="1"/>
    <x v="2"/>
    <x v="18"/>
    <n v="190801"/>
    <n v="190801"/>
    <m/>
    <n v="3"/>
    <n v="190801"/>
    <n v="60000"/>
  </r>
  <r>
    <x v="289"/>
    <x v="4"/>
    <m/>
    <x v="1"/>
    <x v="2"/>
    <x v="21"/>
    <n v="190801"/>
    <n v="190801"/>
    <m/>
    <n v="3"/>
    <n v="190801"/>
    <n v="105000"/>
  </r>
  <r>
    <x v="289"/>
    <x v="4"/>
    <m/>
    <x v="0"/>
    <x v="2"/>
    <x v="15"/>
    <n v="190801"/>
    <n v="190801"/>
    <m/>
    <n v="79"/>
    <n v="190801"/>
    <n v="1580000"/>
  </r>
  <r>
    <x v="289"/>
    <x v="4"/>
    <m/>
    <x v="0"/>
    <x v="2"/>
    <x v="16"/>
    <n v="190801"/>
    <n v="190801"/>
    <m/>
    <n v="74"/>
    <n v="190801"/>
    <n v="2590000"/>
  </r>
  <r>
    <x v="289"/>
    <x v="4"/>
    <m/>
    <x v="0"/>
    <x v="2"/>
    <x v="17"/>
    <n v="190801"/>
    <n v="190801"/>
    <m/>
    <n v="77"/>
    <n v="190801"/>
    <n v="2541000"/>
  </r>
  <r>
    <x v="289"/>
    <x v="4"/>
    <m/>
    <x v="0"/>
    <x v="2"/>
    <x v="19"/>
    <n v="190801"/>
    <n v="190801"/>
    <m/>
    <n v="109"/>
    <n v="190801"/>
    <n v="327000"/>
  </r>
  <r>
    <x v="289"/>
    <x v="4"/>
    <m/>
    <x v="5"/>
    <x v="2"/>
    <x v="28"/>
    <n v="190801"/>
    <n v="190801"/>
    <m/>
    <n v="32"/>
    <n v="190801"/>
    <n v="896000"/>
  </r>
  <r>
    <x v="289"/>
    <x v="4"/>
    <m/>
    <x v="21"/>
    <x v="2"/>
    <x v="29"/>
    <n v="190801"/>
    <n v="190801"/>
    <m/>
    <n v="13"/>
    <n v="190801"/>
    <n v="494000"/>
  </r>
  <r>
    <x v="289"/>
    <x v="4"/>
    <m/>
    <x v="18"/>
    <x v="2"/>
    <x v="22"/>
    <n v="190801"/>
    <n v="190801"/>
    <m/>
    <n v="12"/>
    <n v="190801"/>
    <n v="156000"/>
  </r>
  <r>
    <x v="289"/>
    <x v="4"/>
    <m/>
    <x v="6"/>
    <x v="8"/>
    <x v="37"/>
    <n v="190801"/>
    <n v="190801"/>
    <m/>
    <n v="10"/>
    <n v="190801"/>
    <n v="63000"/>
  </r>
  <r>
    <x v="289"/>
    <x v="4"/>
    <m/>
    <x v="0"/>
    <x v="10"/>
    <x v="15"/>
    <n v="190801"/>
    <n v="190801"/>
    <m/>
    <n v="7"/>
    <n v="190801"/>
    <n v="220500"/>
  </r>
  <r>
    <x v="289"/>
    <x v="4"/>
    <m/>
    <x v="0"/>
    <x v="10"/>
    <x v="16"/>
    <n v="190801"/>
    <n v="190801"/>
    <m/>
    <n v="3"/>
    <n v="190801"/>
    <n v="132000"/>
  </r>
  <r>
    <x v="289"/>
    <x v="4"/>
    <m/>
    <x v="21"/>
    <x v="10"/>
    <x v="29"/>
    <n v="190801"/>
    <n v="190801"/>
    <m/>
    <n v="1"/>
    <n v="190801"/>
    <n v="43000"/>
  </r>
  <r>
    <x v="289"/>
    <x v="4"/>
    <m/>
    <x v="6"/>
    <x v="3"/>
    <x v="37"/>
    <n v="190801"/>
    <n v="190801"/>
    <m/>
    <n v="2"/>
    <n v="190801"/>
    <n v="0"/>
  </r>
  <r>
    <x v="289"/>
    <x v="4"/>
    <m/>
    <x v="0"/>
    <x v="9"/>
    <x v="15"/>
    <n v="190801"/>
    <n v="190801"/>
    <m/>
    <n v="7"/>
    <n v="190801"/>
    <n v="140000"/>
  </r>
  <r>
    <x v="290"/>
    <x v="1"/>
    <m/>
    <x v="0"/>
    <x v="1"/>
    <x v="15"/>
    <n v="190801"/>
    <n v="190801"/>
    <m/>
    <n v="1"/>
    <n v="190801"/>
    <n v="20000"/>
  </r>
  <r>
    <x v="290"/>
    <x v="1"/>
    <m/>
    <x v="0"/>
    <x v="1"/>
    <x v="16"/>
    <n v="190801"/>
    <n v="190801"/>
    <m/>
    <n v="1"/>
    <n v="190801"/>
    <n v="35000"/>
  </r>
  <r>
    <x v="290"/>
    <x v="1"/>
    <m/>
    <x v="21"/>
    <x v="5"/>
    <x v="52"/>
    <n v="190801"/>
    <n v="190801"/>
    <m/>
    <n v="10"/>
    <n v="190801"/>
    <n v="171000"/>
  </r>
  <r>
    <x v="290"/>
    <x v="1"/>
    <m/>
    <x v="0"/>
    <x v="7"/>
    <x v="15"/>
    <n v="190801"/>
    <n v="190801"/>
    <m/>
    <n v="25"/>
    <n v="190801"/>
    <n v="500000"/>
  </r>
  <r>
    <x v="290"/>
    <x v="1"/>
    <m/>
    <x v="6"/>
    <x v="2"/>
    <x v="37"/>
    <n v="190801"/>
    <n v="190801"/>
    <m/>
    <n v="3"/>
    <n v="190801"/>
    <n v="60000"/>
  </r>
  <r>
    <x v="290"/>
    <x v="1"/>
    <m/>
    <x v="6"/>
    <x v="2"/>
    <x v="42"/>
    <n v="190801"/>
    <n v="190801"/>
    <m/>
    <n v="1"/>
    <n v="190801"/>
    <n v="35000"/>
  </r>
  <r>
    <x v="290"/>
    <x v="1"/>
    <m/>
    <x v="28"/>
    <x v="2"/>
    <x v="40"/>
    <n v="190801"/>
    <n v="190801"/>
    <m/>
    <n v="4"/>
    <n v="190801"/>
    <n v="140000"/>
  </r>
  <r>
    <x v="290"/>
    <x v="1"/>
    <m/>
    <x v="28"/>
    <x v="2"/>
    <x v="41"/>
    <n v="190801"/>
    <n v="190801"/>
    <m/>
    <n v="6"/>
    <n v="190801"/>
    <n v="270000"/>
  </r>
  <r>
    <x v="290"/>
    <x v="1"/>
    <m/>
    <x v="1"/>
    <x v="2"/>
    <x v="18"/>
    <n v="190801"/>
    <n v="190801"/>
    <m/>
    <n v="3"/>
    <n v="190801"/>
    <n v="60000"/>
  </r>
  <r>
    <x v="290"/>
    <x v="1"/>
    <m/>
    <x v="1"/>
    <x v="2"/>
    <x v="21"/>
    <n v="190801"/>
    <n v="190801"/>
    <m/>
    <n v="1"/>
    <n v="190801"/>
    <n v="35000"/>
  </r>
  <r>
    <x v="290"/>
    <x v="1"/>
    <m/>
    <x v="0"/>
    <x v="2"/>
    <x v="15"/>
    <n v="190801"/>
    <n v="190801"/>
    <m/>
    <n v="79"/>
    <n v="190801"/>
    <n v="1580000"/>
  </r>
  <r>
    <x v="290"/>
    <x v="1"/>
    <m/>
    <x v="0"/>
    <x v="2"/>
    <x v="16"/>
    <n v="190801"/>
    <n v="190801"/>
    <m/>
    <n v="77"/>
    <n v="190801"/>
    <n v="2695000"/>
  </r>
  <r>
    <x v="290"/>
    <x v="1"/>
    <m/>
    <x v="0"/>
    <x v="2"/>
    <x v="17"/>
    <n v="190801"/>
    <n v="190801"/>
    <m/>
    <n v="69"/>
    <n v="190801"/>
    <n v="2277000"/>
  </r>
  <r>
    <x v="290"/>
    <x v="1"/>
    <m/>
    <x v="0"/>
    <x v="2"/>
    <x v="19"/>
    <n v="190801"/>
    <n v="190801"/>
    <m/>
    <n v="102"/>
    <n v="190801"/>
    <n v="306000"/>
  </r>
  <r>
    <x v="290"/>
    <x v="1"/>
    <m/>
    <x v="5"/>
    <x v="2"/>
    <x v="28"/>
    <n v="190801"/>
    <n v="190801"/>
    <m/>
    <n v="16"/>
    <n v="190801"/>
    <n v="448000"/>
  </r>
  <r>
    <x v="290"/>
    <x v="1"/>
    <m/>
    <x v="21"/>
    <x v="2"/>
    <x v="29"/>
    <n v="190801"/>
    <n v="190801"/>
    <m/>
    <n v="11"/>
    <n v="190801"/>
    <n v="418000"/>
  </r>
  <r>
    <x v="290"/>
    <x v="1"/>
    <m/>
    <x v="18"/>
    <x v="2"/>
    <x v="22"/>
    <n v="190801"/>
    <n v="190801"/>
    <m/>
    <n v="10"/>
    <n v="190801"/>
    <n v="130000"/>
  </r>
  <r>
    <x v="290"/>
    <x v="1"/>
    <m/>
    <x v="18"/>
    <x v="2"/>
    <x v="23"/>
    <n v="190801"/>
    <n v="190801"/>
    <m/>
    <n v="2"/>
    <n v="190801"/>
    <n v="48000"/>
  </r>
  <r>
    <x v="290"/>
    <x v="1"/>
    <m/>
    <x v="18"/>
    <x v="2"/>
    <x v="24"/>
    <n v="190801"/>
    <n v="190801"/>
    <m/>
    <n v="3"/>
    <n v="190801"/>
    <n v="99000"/>
  </r>
  <r>
    <x v="290"/>
    <x v="1"/>
    <m/>
    <x v="0"/>
    <x v="10"/>
    <x v="15"/>
    <n v="190801"/>
    <n v="190801"/>
    <m/>
    <n v="36"/>
    <n v="190801"/>
    <n v="1134000"/>
  </r>
  <r>
    <x v="290"/>
    <x v="1"/>
    <m/>
    <x v="0"/>
    <x v="10"/>
    <x v="16"/>
    <n v="190801"/>
    <n v="190801"/>
    <m/>
    <n v="4"/>
    <n v="190801"/>
    <n v="176000"/>
  </r>
  <r>
    <x v="290"/>
    <x v="1"/>
    <m/>
    <x v="5"/>
    <x v="10"/>
    <x v="28"/>
    <n v="190801"/>
    <n v="190801"/>
    <m/>
    <n v="2"/>
    <n v="190801"/>
    <n v="76000"/>
  </r>
  <r>
    <x v="290"/>
    <x v="1"/>
    <m/>
    <x v="21"/>
    <x v="10"/>
    <x v="29"/>
    <n v="190801"/>
    <n v="190801"/>
    <m/>
    <n v="1"/>
    <n v="190801"/>
    <n v="43000"/>
  </r>
  <r>
    <x v="290"/>
    <x v="1"/>
    <m/>
    <x v="0"/>
    <x v="9"/>
    <x v="15"/>
    <n v="190801"/>
    <n v="190801"/>
    <m/>
    <n v="5"/>
    <n v="190801"/>
    <n v="100000"/>
  </r>
  <r>
    <x v="291"/>
    <x v="0"/>
    <m/>
    <x v="0"/>
    <x v="1"/>
    <x v="15"/>
    <n v="190801"/>
    <n v="190801"/>
    <m/>
    <n v="5"/>
    <n v="190801"/>
    <n v="100000"/>
  </r>
  <r>
    <x v="291"/>
    <x v="0"/>
    <m/>
    <x v="0"/>
    <x v="1"/>
    <x v="16"/>
    <n v="190801"/>
    <n v="190801"/>
    <m/>
    <n v="4"/>
    <n v="190801"/>
    <n v="140000"/>
  </r>
  <r>
    <x v="291"/>
    <x v="0"/>
    <m/>
    <x v="0"/>
    <x v="7"/>
    <x v="15"/>
    <n v="190801"/>
    <n v="190801"/>
    <m/>
    <n v="7"/>
    <n v="190801"/>
    <n v="140000"/>
  </r>
  <r>
    <x v="291"/>
    <x v="0"/>
    <m/>
    <x v="6"/>
    <x v="2"/>
    <x v="37"/>
    <n v="190801"/>
    <n v="190801"/>
    <m/>
    <n v="7"/>
    <n v="190801"/>
    <n v="140000"/>
  </r>
  <r>
    <x v="291"/>
    <x v="0"/>
    <m/>
    <x v="6"/>
    <x v="2"/>
    <x v="42"/>
    <n v="190801"/>
    <n v="190801"/>
    <m/>
    <n v="2"/>
    <n v="190801"/>
    <n v="70000"/>
  </r>
  <r>
    <x v="291"/>
    <x v="0"/>
    <m/>
    <x v="28"/>
    <x v="2"/>
    <x v="40"/>
    <n v="190801"/>
    <n v="190801"/>
    <m/>
    <n v="2"/>
    <n v="190801"/>
    <n v="70000"/>
  </r>
  <r>
    <x v="291"/>
    <x v="0"/>
    <m/>
    <x v="28"/>
    <x v="2"/>
    <x v="41"/>
    <n v="190801"/>
    <n v="190801"/>
    <m/>
    <n v="1"/>
    <n v="190801"/>
    <n v="45000"/>
  </r>
  <r>
    <x v="291"/>
    <x v="0"/>
    <m/>
    <x v="1"/>
    <x v="2"/>
    <x v="18"/>
    <n v="190801"/>
    <n v="190801"/>
    <m/>
    <n v="3"/>
    <n v="190801"/>
    <n v="60000"/>
  </r>
  <r>
    <x v="291"/>
    <x v="0"/>
    <m/>
    <x v="0"/>
    <x v="2"/>
    <x v="15"/>
    <n v="190801"/>
    <n v="190801"/>
    <m/>
    <n v="64"/>
    <n v="190801"/>
    <n v="1280000"/>
  </r>
  <r>
    <x v="291"/>
    <x v="0"/>
    <m/>
    <x v="0"/>
    <x v="2"/>
    <x v="16"/>
    <n v="190801"/>
    <n v="190801"/>
    <m/>
    <n v="92"/>
    <n v="190801"/>
    <n v="3220000"/>
  </r>
  <r>
    <x v="291"/>
    <x v="0"/>
    <m/>
    <x v="0"/>
    <x v="2"/>
    <x v="17"/>
    <n v="190801"/>
    <n v="190801"/>
    <m/>
    <n v="52"/>
    <n v="190801"/>
    <n v="1716000"/>
  </r>
  <r>
    <x v="291"/>
    <x v="0"/>
    <m/>
    <x v="0"/>
    <x v="2"/>
    <x v="19"/>
    <n v="190801"/>
    <n v="190801"/>
    <m/>
    <n v="347"/>
    <n v="190801"/>
    <n v="1041000"/>
  </r>
  <r>
    <x v="291"/>
    <x v="0"/>
    <m/>
    <x v="5"/>
    <x v="2"/>
    <x v="28"/>
    <n v="190801"/>
    <n v="190801"/>
    <m/>
    <n v="220"/>
    <n v="190801"/>
    <n v="6160000"/>
  </r>
  <r>
    <x v="291"/>
    <x v="0"/>
    <m/>
    <x v="21"/>
    <x v="2"/>
    <x v="29"/>
    <n v="190801"/>
    <n v="190801"/>
    <m/>
    <n v="2"/>
    <n v="190801"/>
    <n v="76000"/>
  </r>
  <r>
    <x v="291"/>
    <x v="0"/>
    <m/>
    <x v="18"/>
    <x v="2"/>
    <x v="22"/>
    <n v="190801"/>
    <n v="190801"/>
    <m/>
    <n v="7"/>
    <n v="190801"/>
    <n v="91000"/>
  </r>
  <r>
    <x v="291"/>
    <x v="0"/>
    <m/>
    <x v="18"/>
    <x v="2"/>
    <x v="23"/>
    <n v="190801"/>
    <n v="190801"/>
    <m/>
    <n v="2"/>
    <n v="190801"/>
    <n v="48000"/>
  </r>
  <r>
    <x v="291"/>
    <x v="0"/>
    <m/>
    <x v="0"/>
    <x v="10"/>
    <x v="15"/>
    <n v="190801"/>
    <n v="190801"/>
    <m/>
    <n v="24"/>
    <n v="190801"/>
    <n v="756000"/>
  </r>
  <r>
    <x v="291"/>
    <x v="0"/>
    <m/>
    <x v="0"/>
    <x v="10"/>
    <x v="16"/>
    <n v="190801"/>
    <n v="190801"/>
    <m/>
    <n v="13"/>
    <n v="190801"/>
    <n v="572000"/>
  </r>
  <r>
    <x v="291"/>
    <x v="0"/>
    <m/>
    <x v="5"/>
    <x v="10"/>
    <x v="28"/>
    <n v="190801"/>
    <n v="190801"/>
    <m/>
    <n v="1"/>
    <n v="190801"/>
    <n v="38000"/>
  </r>
  <r>
    <x v="291"/>
    <x v="0"/>
    <m/>
    <x v="1"/>
    <x v="10"/>
    <x v="18"/>
    <n v="190801"/>
    <n v="190801"/>
    <m/>
    <n v="1"/>
    <n v="190801"/>
    <n v="31500"/>
  </r>
  <r>
    <x v="291"/>
    <x v="0"/>
    <m/>
    <x v="18"/>
    <x v="10"/>
    <x v="22"/>
    <n v="190801"/>
    <n v="190801"/>
    <m/>
    <n v="1"/>
    <n v="190801"/>
    <n v="25000"/>
  </r>
  <r>
    <x v="291"/>
    <x v="0"/>
    <m/>
    <x v="21"/>
    <x v="10"/>
    <x v="29"/>
    <n v="190801"/>
    <n v="190801"/>
    <m/>
    <n v="1"/>
    <n v="190801"/>
    <n v="43000"/>
  </r>
  <r>
    <x v="291"/>
    <x v="0"/>
    <m/>
    <x v="0"/>
    <x v="9"/>
    <x v="15"/>
    <n v="190801"/>
    <n v="190801"/>
    <m/>
    <n v="1"/>
    <n v="190801"/>
    <n v="20000"/>
  </r>
  <r>
    <x v="291"/>
    <x v="0"/>
    <m/>
    <x v="6"/>
    <x v="9"/>
    <x v="37"/>
    <n v="190801"/>
    <n v="190801"/>
    <m/>
    <n v="1"/>
    <n v="190801"/>
    <n v="20000"/>
  </r>
  <r>
    <x v="292"/>
    <x v="2"/>
    <m/>
    <x v="0"/>
    <x v="1"/>
    <x v="15"/>
    <n v="190801"/>
    <n v="190801"/>
    <m/>
    <n v="7"/>
    <n v="190801"/>
    <n v="140000"/>
  </r>
  <r>
    <x v="292"/>
    <x v="2"/>
    <m/>
    <x v="0"/>
    <x v="1"/>
    <x v="16"/>
    <n v="190801"/>
    <n v="190801"/>
    <m/>
    <n v="4"/>
    <n v="190801"/>
    <n v="140000"/>
  </r>
  <r>
    <x v="292"/>
    <x v="2"/>
    <m/>
    <x v="0"/>
    <x v="7"/>
    <x v="15"/>
    <n v="190801"/>
    <n v="190801"/>
    <m/>
    <n v="2"/>
    <n v="190801"/>
    <n v="40000"/>
  </r>
  <r>
    <x v="292"/>
    <x v="2"/>
    <m/>
    <x v="6"/>
    <x v="2"/>
    <x v="37"/>
    <n v="190801"/>
    <n v="190801"/>
    <m/>
    <n v="3"/>
    <n v="190801"/>
    <n v="60000"/>
  </r>
  <r>
    <x v="292"/>
    <x v="2"/>
    <m/>
    <x v="6"/>
    <x v="2"/>
    <x v="42"/>
    <n v="190801"/>
    <n v="190801"/>
    <m/>
    <n v="1"/>
    <n v="190801"/>
    <n v="35000"/>
  </r>
  <r>
    <x v="292"/>
    <x v="2"/>
    <m/>
    <x v="18"/>
    <x v="2"/>
    <x v="38"/>
    <n v="190801"/>
    <n v="190801"/>
    <m/>
    <n v="2"/>
    <n v="190801"/>
    <n v="20000"/>
  </r>
  <r>
    <x v="292"/>
    <x v="2"/>
    <m/>
    <x v="28"/>
    <x v="2"/>
    <x v="41"/>
    <n v="190801"/>
    <n v="190801"/>
    <m/>
    <n v="2"/>
    <n v="190801"/>
    <n v="90000"/>
  </r>
  <r>
    <x v="292"/>
    <x v="2"/>
    <m/>
    <x v="1"/>
    <x v="2"/>
    <x v="21"/>
    <n v="190801"/>
    <n v="190801"/>
    <m/>
    <n v="1"/>
    <n v="190801"/>
    <n v="35000"/>
  </r>
  <r>
    <x v="292"/>
    <x v="2"/>
    <m/>
    <x v="0"/>
    <x v="2"/>
    <x v="15"/>
    <n v="190801"/>
    <n v="190801"/>
    <m/>
    <n v="47"/>
    <n v="190801"/>
    <n v="940000"/>
  </r>
  <r>
    <x v="292"/>
    <x v="2"/>
    <m/>
    <x v="0"/>
    <x v="2"/>
    <x v="16"/>
    <n v="190801"/>
    <n v="190801"/>
    <m/>
    <n v="43"/>
    <n v="190801"/>
    <n v="1505000"/>
  </r>
  <r>
    <x v="292"/>
    <x v="2"/>
    <m/>
    <x v="0"/>
    <x v="2"/>
    <x v="17"/>
    <n v="190801"/>
    <n v="190801"/>
    <m/>
    <n v="46"/>
    <n v="190801"/>
    <n v="1518000"/>
  </r>
  <r>
    <x v="292"/>
    <x v="2"/>
    <m/>
    <x v="0"/>
    <x v="2"/>
    <x v="19"/>
    <n v="190801"/>
    <n v="190801"/>
    <m/>
    <n v="56"/>
    <n v="190801"/>
    <n v="168000"/>
  </r>
  <r>
    <x v="292"/>
    <x v="2"/>
    <m/>
    <x v="5"/>
    <x v="2"/>
    <x v="28"/>
    <n v="190801"/>
    <n v="190801"/>
    <m/>
    <n v="14"/>
    <n v="190801"/>
    <n v="392000"/>
  </r>
  <r>
    <x v="292"/>
    <x v="2"/>
    <m/>
    <x v="21"/>
    <x v="2"/>
    <x v="29"/>
    <n v="190801"/>
    <n v="190801"/>
    <m/>
    <n v="5"/>
    <n v="190801"/>
    <n v="190000"/>
  </r>
  <r>
    <x v="292"/>
    <x v="2"/>
    <m/>
    <x v="18"/>
    <x v="2"/>
    <x v="22"/>
    <n v="190801"/>
    <n v="190801"/>
    <m/>
    <n v="7"/>
    <n v="190801"/>
    <n v="91000"/>
  </r>
  <r>
    <x v="292"/>
    <x v="2"/>
    <m/>
    <x v="18"/>
    <x v="2"/>
    <x v="23"/>
    <n v="190801"/>
    <n v="190801"/>
    <m/>
    <n v="1"/>
    <n v="190801"/>
    <n v="24000"/>
  </r>
  <r>
    <x v="292"/>
    <x v="2"/>
    <m/>
    <x v="18"/>
    <x v="2"/>
    <x v="24"/>
    <n v="190801"/>
    <n v="190801"/>
    <m/>
    <n v="1"/>
    <n v="190801"/>
    <n v="33000"/>
  </r>
  <r>
    <x v="292"/>
    <x v="2"/>
    <m/>
    <x v="0"/>
    <x v="10"/>
    <x v="15"/>
    <n v="190801"/>
    <n v="190801"/>
    <m/>
    <n v="17"/>
    <n v="190801"/>
    <n v="535500"/>
  </r>
  <r>
    <x v="292"/>
    <x v="2"/>
    <m/>
    <x v="0"/>
    <x v="10"/>
    <x v="16"/>
    <n v="190801"/>
    <n v="190801"/>
    <m/>
    <n v="3"/>
    <n v="190801"/>
    <n v="132000"/>
  </r>
  <r>
    <x v="292"/>
    <x v="2"/>
    <m/>
    <x v="5"/>
    <x v="10"/>
    <x v="28"/>
    <n v="190801"/>
    <n v="190801"/>
    <m/>
    <n v="1"/>
    <n v="190801"/>
    <n v="38000"/>
  </r>
  <r>
    <x v="292"/>
    <x v="2"/>
    <m/>
    <x v="0"/>
    <x v="9"/>
    <x v="15"/>
    <n v="190801"/>
    <n v="190801"/>
    <m/>
    <n v="8"/>
    <n v="190801"/>
    <n v="160000"/>
  </r>
  <r>
    <x v="293"/>
    <x v="5"/>
    <m/>
    <x v="0"/>
    <x v="7"/>
    <x v="15"/>
    <n v="190801"/>
    <n v="190801"/>
    <m/>
    <n v="5"/>
    <n v="190801"/>
    <n v="100000"/>
  </r>
  <r>
    <x v="293"/>
    <x v="5"/>
    <m/>
    <x v="6"/>
    <x v="2"/>
    <x v="37"/>
    <n v="190801"/>
    <n v="190801"/>
    <m/>
    <n v="4"/>
    <n v="190801"/>
    <n v="80000"/>
  </r>
  <r>
    <x v="293"/>
    <x v="5"/>
    <m/>
    <x v="6"/>
    <x v="2"/>
    <x v="42"/>
    <n v="190801"/>
    <n v="190801"/>
    <m/>
    <n v="1"/>
    <n v="190801"/>
    <n v="35000"/>
  </r>
  <r>
    <x v="293"/>
    <x v="5"/>
    <m/>
    <x v="18"/>
    <x v="2"/>
    <x v="38"/>
    <n v="190801"/>
    <n v="190801"/>
    <m/>
    <n v="2"/>
    <n v="190801"/>
    <n v="20000"/>
  </r>
  <r>
    <x v="293"/>
    <x v="5"/>
    <m/>
    <x v="28"/>
    <x v="2"/>
    <x v="40"/>
    <n v="190801"/>
    <n v="190801"/>
    <m/>
    <n v="4"/>
    <n v="190801"/>
    <n v="140000"/>
  </r>
  <r>
    <x v="293"/>
    <x v="5"/>
    <m/>
    <x v="28"/>
    <x v="2"/>
    <x v="41"/>
    <n v="190801"/>
    <n v="190801"/>
    <m/>
    <n v="3"/>
    <n v="190801"/>
    <n v="135000"/>
  </r>
  <r>
    <x v="293"/>
    <x v="5"/>
    <m/>
    <x v="1"/>
    <x v="2"/>
    <x v="18"/>
    <n v="190801"/>
    <n v="190801"/>
    <m/>
    <n v="2"/>
    <n v="190801"/>
    <n v="40000"/>
  </r>
  <r>
    <x v="293"/>
    <x v="5"/>
    <m/>
    <x v="0"/>
    <x v="2"/>
    <x v="15"/>
    <n v="190801"/>
    <n v="190801"/>
    <m/>
    <n v="44"/>
    <n v="190801"/>
    <n v="880000"/>
  </r>
  <r>
    <x v="293"/>
    <x v="5"/>
    <m/>
    <x v="0"/>
    <x v="2"/>
    <x v="16"/>
    <n v="190801"/>
    <n v="190801"/>
    <m/>
    <n v="38"/>
    <n v="190801"/>
    <n v="1330000"/>
  </r>
  <r>
    <x v="293"/>
    <x v="5"/>
    <m/>
    <x v="0"/>
    <x v="2"/>
    <x v="17"/>
    <n v="190801"/>
    <n v="190801"/>
    <m/>
    <n v="41"/>
    <n v="190801"/>
    <n v="1353000"/>
  </r>
  <r>
    <x v="293"/>
    <x v="5"/>
    <m/>
    <x v="0"/>
    <x v="2"/>
    <x v="19"/>
    <n v="190801"/>
    <n v="190801"/>
    <m/>
    <n v="42"/>
    <n v="190801"/>
    <n v="126000"/>
  </r>
  <r>
    <x v="293"/>
    <x v="5"/>
    <m/>
    <x v="5"/>
    <x v="2"/>
    <x v="28"/>
    <n v="190801"/>
    <n v="190801"/>
    <m/>
    <n v="10"/>
    <n v="190801"/>
    <n v="280000"/>
  </r>
  <r>
    <x v="293"/>
    <x v="5"/>
    <m/>
    <x v="21"/>
    <x v="2"/>
    <x v="29"/>
    <n v="190801"/>
    <n v="190801"/>
    <m/>
    <n v="5"/>
    <n v="190801"/>
    <n v="190000"/>
  </r>
  <r>
    <x v="293"/>
    <x v="5"/>
    <m/>
    <x v="18"/>
    <x v="2"/>
    <x v="22"/>
    <n v="190801"/>
    <n v="190801"/>
    <m/>
    <n v="4"/>
    <n v="190801"/>
    <n v="52000"/>
  </r>
  <r>
    <x v="293"/>
    <x v="5"/>
    <m/>
    <x v="18"/>
    <x v="2"/>
    <x v="23"/>
    <n v="190801"/>
    <n v="190801"/>
    <m/>
    <n v="1"/>
    <n v="190801"/>
    <n v="24000"/>
  </r>
  <r>
    <x v="293"/>
    <x v="5"/>
    <m/>
    <x v="18"/>
    <x v="2"/>
    <x v="24"/>
    <n v="190801"/>
    <n v="190801"/>
    <m/>
    <n v="1"/>
    <n v="190801"/>
    <n v="33000"/>
  </r>
  <r>
    <x v="293"/>
    <x v="5"/>
    <m/>
    <x v="0"/>
    <x v="9"/>
    <x v="15"/>
    <n v="190801"/>
    <n v="190801"/>
    <m/>
    <n v="7"/>
    <n v="190801"/>
    <n v="140000"/>
  </r>
  <r>
    <x v="294"/>
    <x v="6"/>
    <m/>
    <x v="0"/>
    <x v="7"/>
    <x v="15"/>
    <n v="190801"/>
    <n v="190801"/>
    <m/>
    <n v="12"/>
    <n v="190801"/>
    <n v="240000"/>
  </r>
  <r>
    <x v="294"/>
    <x v="6"/>
    <m/>
    <x v="6"/>
    <x v="2"/>
    <x v="37"/>
    <n v="190801"/>
    <n v="190801"/>
    <m/>
    <n v="2"/>
    <n v="190801"/>
    <n v="40000"/>
  </r>
  <r>
    <x v="294"/>
    <x v="6"/>
    <m/>
    <x v="18"/>
    <x v="2"/>
    <x v="38"/>
    <n v="190801"/>
    <n v="190801"/>
    <m/>
    <n v="1"/>
    <n v="190801"/>
    <n v="10000"/>
  </r>
  <r>
    <x v="294"/>
    <x v="6"/>
    <m/>
    <x v="28"/>
    <x v="2"/>
    <x v="40"/>
    <n v="190801"/>
    <n v="190801"/>
    <m/>
    <n v="2"/>
    <n v="190801"/>
    <n v="70000"/>
  </r>
  <r>
    <x v="294"/>
    <x v="6"/>
    <m/>
    <x v="28"/>
    <x v="2"/>
    <x v="41"/>
    <n v="190801"/>
    <n v="190801"/>
    <m/>
    <n v="2"/>
    <n v="190801"/>
    <n v="90000"/>
  </r>
  <r>
    <x v="294"/>
    <x v="6"/>
    <m/>
    <x v="1"/>
    <x v="2"/>
    <x v="18"/>
    <n v="190801"/>
    <n v="190801"/>
    <m/>
    <n v="3"/>
    <n v="190801"/>
    <n v="60000"/>
  </r>
  <r>
    <x v="294"/>
    <x v="6"/>
    <m/>
    <x v="0"/>
    <x v="2"/>
    <x v="15"/>
    <n v="190801"/>
    <n v="190801"/>
    <m/>
    <n v="44"/>
    <n v="190801"/>
    <n v="880000"/>
  </r>
  <r>
    <x v="294"/>
    <x v="6"/>
    <m/>
    <x v="0"/>
    <x v="2"/>
    <x v="16"/>
    <n v="190801"/>
    <n v="190801"/>
    <m/>
    <n v="49"/>
    <n v="190801"/>
    <n v="1715000"/>
  </r>
  <r>
    <x v="294"/>
    <x v="6"/>
    <m/>
    <x v="0"/>
    <x v="2"/>
    <x v="17"/>
    <n v="190801"/>
    <n v="190801"/>
    <m/>
    <n v="53"/>
    <n v="190801"/>
    <n v="1749000"/>
  </r>
  <r>
    <x v="294"/>
    <x v="6"/>
    <m/>
    <x v="0"/>
    <x v="2"/>
    <x v="19"/>
    <n v="190801"/>
    <n v="190801"/>
    <m/>
    <n v="66"/>
    <n v="190801"/>
    <n v="198000"/>
  </r>
  <r>
    <x v="294"/>
    <x v="6"/>
    <m/>
    <x v="5"/>
    <x v="2"/>
    <x v="28"/>
    <n v="190801"/>
    <n v="190801"/>
    <m/>
    <n v="18"/>
    <n v="190801"/>
    <n v="504000"/>
  </r>
  <r>
    <x v="294"/>
    <x v="6"/>
    <m/>
    <x v="21"/>
    <x v="2"/>
    <x v="29"/>
    <n v="190801"/>
    <n v="190801"/>
    <m/>
    <n v="5"/>
    <n v="190801"/>
    <n v="190000"/>
  </r>
  <r>
    <x v="294"/>
    <x v="6"/>
    <m/>
    <x v="18"/>
    <x v="2"/>
    <x v="22"/>
    <n v="190801"/>
    <n v="190801"/>
    <m/>
    <n v="4"/>
    <n v="190801"/>
    <n v="52000"/>
  </r>
  <r>
    <x v="294"/>
    <x v="6"/>
    <m/>
    <x v="18"/>
    <x v="2"/>
    <x v="24"/>
    <n v="190801"/>
    <n v="190801"/>
    <m/>
    <n v="1"/>
    <n v="190801"/>
    <n v="33000"/>
  </r>
  <r>
    <x v="294"/>
    <x v="6"/>
    <m/>
    <x v="0"/>
    <x v="9"/>
    <x v="15"/>
    <n v="190801"/>
    <n v="190801"/>
    <m/>
    <n v="3"/>
    <n v="190801"/>
    <n v="60000"/>
  </r>
  <r>
    <x v="294"/>
    <x v="6"/>
    <m/>
    <x v="6"/>
    <x v="9"/>
    <x v="37"/>
    <n v="190801"/>
    <n v="190801"/>
    <m/>
    <n v="1"/>
    <n v="190801"/>
    <n v="20000"/>
  </r>
  <r>
    <x v="294"/>
    <x v="6"/>
    <m/>
    <x v="0"/>
    <x v="6"/>
    <x v="15"/>
    <n v="190801"/>
    <n v="190801"/>
    <m/>
    <n v="924"/>
    <n v="190801"/>
    <n v="8378832"/>
  </r>
  <r>
    <x v="294"/>
    <x v="6"/>
    <m/>
    <x v="0"/>
    <x v="6"/>
    <x v="17"/>
    <n v="190801"/>
    <n v="190801"/>
    <m/>
    <n v="6"/>
    <n v="190801"/>
    <n v="94908"/>
  </r>
  <r>
    <x v="294"/>
    <x v="6"/>
    <m/>
    <x v="4"/>
    <x v="6"/>
    <x v="26"/>
    <n v="190801"/>
    <n v="190801"/>
    <m/>
    <n v="702"/>
    <n v="190801"/>
    <n v="753246"/>
  </r>
  <r>
    <x v="294"/>
    <x v="6"/>
    <m/>
    <x v="25"/>
    <x v="6"/>
    <x v="35"/>
    <n v="190801"/>
    <n v="190801"/>
    <m/>
    <n v="80"/>
    <n v="190801"/>
    <n v="1370480"/>
  </r>
  <r>
    <x v="294"/>
    <x v="6"/>
    <m/>
    <x v="21"/>
    <x v="6"/>
    <x v="29"/>
    <n v="190801"/>
    <n v="190801"/>
    <m/>
    <n v="24"/>
    <n v="190801"/>
    <n v="472584"/>
  </r>
  <r>
    <x v="294"/>
    <x v="6"/>
    <m/>
    <x v="23"/>
    <x v="6"/>
    <x v="31"/>
    <n v="190801"/>
    <n v="190801"/>
    <m/>
    <n v="96"/>
    <n v="190801"/>
    <n v="1428192"/>
  </r>
  <r>
    <x v="294"/>
    <x v="6"/>
    <m/>
    <x v="22"/>
    <x v="6"/>
    <x v="30"/>
    <n v="190801"/>
    <n v="190801"/>
    <m/>
    <n v="208"/>
    <n v="190801"/>
    <n v="1448512"/>
  </r>
  <r>
    <x v="294"/>
    <x v="6"/>
    <m/>
    <x v="18"/>
    <x v="6"/>
    <x v="22"/>
    <n v="190801"/>
    <n v="190801"/>
    <m/>
    <n v="14"/>
    <n v="190801"/>
    <n v="95074"/>
  </r>
  <r>
    <x v="294"/>
    <x v="6"/>
    <m/>
    <x v="26"/>
    <x v="6"/>
    <x v="36"/>
    <n v="190801"/>
    <n v="190801"/>
    <m/>
    <n v="45"/>
    <n v="190801"/>
    <n v="425565"/>
  </r>
  <r>
    <x v="294"/>
    <x v="6"/>
    <m/>
    <x v="6"/>
    <x v="6"/>
    <x v="37"/>
    <n v="190801"/>
    <n v="190801"/>
    <m/>
    <n v="32"/>
    <n v="190801"/>
    <n v="320000"/>
  </r>
  <r>
    <x v="294"/>
    <x v="6"/>
    <m/>
    <x v="27"/>
    <x v="6"/>
    <x v="39"/>
    <n v="190801"/>
    <n v="190801"/>
    <m/>
    <n v="484"/>
    <n v="190801"/>
    <n v="7655912"/>
  </r>
  <r>
    <x v="295"/>
    <x v="3"/>
    <m/>
    <x v="0"/>
    <x v="1"/>
    <x v="15"/>
    <n v="190801"/>
    <n v="190801"/>
    <m/>
    <n v="8"/>
    <n v="190801"/>
    <n v="160000"/>
  </r>
  <r>
    <x v="295"/>
    <x v="3"/>
    <m/>
    <x v="0"/>
    <x v="1"/>
    <x v="16"/>
    <n v="190801"/>
    <n v="190801"/>
    <m/>
    <n v="21"/>
    <n v="190801"/>
    <n v="735000"/>
  </r>
  <r>
    <x v="295"/>
    <x v="3"/>
    <m/>
    <x v="0"/>
    <x v="7"/>
    <x v="15"/>
    <n v="190801"/>
    <n v="190801"/>
    <m/>
    <n v="5"/>
    <n v="190801"/>
    <n v="100000"/>
  </r>
  <r>
    <x v="295"/>
    <x v="3"/>
    <m/>
    <x v="6"/>
    <x v="2"/>
    <x v="37"/>
    <n v="190801"/>
    <n v="190801"/>
    <m/>
    <n v="3"/>
    <n v="190801"/>
    <n v="60000"/>
  </r>
  <r>
    <x v="295"/>
    <x v="3"/>
    <m/>
    <x v="6"/>
    <x v="2"/>
    <x v="42"/>
    <n v="190801"/>
    <n v="190801"/>
    <m/>
    <n v="3"/>
    <n v="190801"/>
    <n v="105000"/>
  </r>
  <r>
    <x v="295"/>
    <x v="3"/>
    <m/>
    <x v="18"/>
    <x v="2"/>
    <x v="38"/>
    <n v="190801"/>
    <n v="190801"/>
    <m/>
    <n v="3"/>
    <n v="190801"/>
    <n v="30000"/>
  </r>
  <r>
    <x v="295"/>
    <x v="3"/>
    <m/>
    <x v="28"/>
    <x v="2"/>
    <x v="40"/>
    <n v="190801"/>
    <n v="190801"/>
    <m/>
    <n v="6"/>
    <n v="190801"/>
    <n v="210000"/>
  </r>
  <r>
    <x v="295"/>
    <x v="3"/>
    <m/>
    <x v="28"/>
    <x v="2"/>
    <x v="41"/>
    <n v="190801"/>
    <n v="190801"/>
    <m/>
    <n v="10"/>
    <n v="190801"/>
    <n v="450000"/>
  </r>
  <r>
    <x v="295"/>
    <x v="3"/>
    <m/>
    <x v="1"/>
    <x v="2"/>
    <x v="18"/>
    <n v="190801"/>
    <n v="190801"/>
    <m/>
    <n v="3"/>
    <n v="190801"/>
    <n v="60000"/>
  </r>
  <r>
    <x v="295"/>
    <x v="3"/>
    <m/>
    <x v="1"/>
    <x v="2"/>
    <x v="21"/>
    <n v="190801"/>
    <n v="190801"/>
    <m/>
    <n v="1"/>
    <n v="190801"/>
    <n v="35000"/>
  </r>
  <r>
    <x v="295"/>
    <x v="3"/>
    <m/>
    <x v="0"/>
    <x v="2"/>
    <x v="15"/>
    <n v="190801"/>
    <n v="190801"/>
    <m/>
    <n v="62"/>
    <n v="190801"/>
    <n v="1240000"/>
  </r>
  <r>
    <x v="295"/>
    <x v="3"/>
    <m/>
    <x v="0"/>
    <x v="2"/>
    <x v="16"/>
    <n v="190801"/>
    <n v="190801"/>
    <m/>
    <n v="46"/>
    <n v="190801"/>
    <n v="1610000"/>
  </r>
  <r>
    <x v="295"/>
    <x v="3"/>
    <m/>
    <x v="0"/>
    <x v="2"/>
    <x v="17"/>
    <n v="190801"/>
    <n v="190801"/>
    <m/>
    <n v="77"/>
    <n v="190801"/>
    <n v="2541000"/>
  </r>
  <r>
    <x v="295"/>
    <x v="3"/>
    <m/>
    <x v="0"/>
    <x v="2"/>
    <x v="19"/>
    <n v="190801"/>
    <n v="190801"/>
    <m/>
    <n v="72"/>
    <n v="190801"/>
    <n v="216000"/>
  </r>
  <r>
    <x v="295"/>
    <x v="3"/>
    <m/>
    <x v="5"/>
    <x v="2"/>
    <x v="28"/>
    <n v="190801"/>
    <n v="190801"/>
    <m/>
    <n v="23"/>
    <n v="190801"/>
    <n v="644000"/>
  </r>
  <r>
    <x v="295"/>
    <x v="3"/>
    <m/>
    <x v="21"/>
    <x v="2"/>
    <x v="29"/>
    <n v="190801"/>
    <n v="190801"/>
    <m/>
    <n v="11"/>
    <n v="190801"/>
    <n v="418000"/>
  </r>
  <r>
    <x v="295"/>
    <x v="3"/>
    <m/>
    <x v="18"/>
    <x v="2"/>
    <x v="22"/>
    <n v="190801"/>
    <n v="190801"/>
    <m/>
    <n v="14"/>
    <n v="190801"/>
    <n v="182000"/>
  </r>
  <r>
    <x v="295"/>
    <x v="3"/>
    <m/>
    <x v="18"/>
    <x v="2"/>
    <x v="23"/>
    <n v="190801"/>
    <n v="190801"/>
    <m/>
    <n v="3"/>
    <n v="190801"/>
    <n v="72000"/>
  </r>
  <r>
    <x v="295"/>
    <x v="3"/>
    <m/>
    <x v="18"/>
    <x v="2"/>
    <x v="24"/>
    <n v="190801"/>
    <n v="190801"/>
    <m/>
    <n v="1"/>
    <n v="190801"/>
    <n v="33000"/>
  </r>
  <r>
    <x v="295"/>
    <x v="3"/>
    <m/>
    <x v="0"/>
    <x v="10"/>
    <x v="15"/>
    <n v="190801"/>
    <n v="190801"/>
    <m/>
    <n v="72"/>
    <n v="190801"/>
    <n v="2268000"/>
  </r>
  <r>
    <x v="295"/>
    <x v="3"/>
    <m/>
    <x v="0"/>
    <x v="10"/>
    <x v="16"/>
    <n v="190801"/>
    <n v="190801"/>
    <m/>
    <n v="19"/>
    <n v="190801"/>
    <n v="836000"/>
  </r>
  <r>
    <x v="295"/>
    <x v="3"/>
    <m/>
    <x v="5"/>
    <x v="10"/>
    <x v="28"/>
    <n v="190801"/>
    <n v="190801"/>
    <m/>
    <n v="7"/>
    <n v="190801"/>
    <n v="266000"/>
  </r>
  <r>
    <x v="295"/>
    <x v="3"/>
    <m/>
    <x v="1"/>
    <x v="10"/>
    <x v="18"/>
    <n v="190801"/>
    <n v="190801"/>
    <m/>
    <n v="3"/>
    <n v="190801"/>
    <n v="94500"/>
  </r>
  <r>
    <x v="295"/>
    <x v="3"/>
    <m/>
    <x v="21"/>
    <x v="10"/>
    <x v="29"/>
    <n v="190801"/>
    <n v="190801"/>
    <m/>
    <n v="1"/>
    <n v="190801"/>
    <n v="43000"/>
  </r>
  <r>
    <x v="295"/>
    <x v="3"/>
    <m/>
    <x v="0"/>
    <x v="3"/>
    <x v="15"/>
    <n v="190801"/>
    <n v="190801"/>
    <m/>
    <n v="2"/>
    <n v="190801"/>
    <n v="0"/>
  </r>
  <r>
    <x v="295"/>
    <x v="3"/>
    <m/>
    <x v="17"/>
    <x v="3"/>
    <x v="19"/>
    <n v="190801"/>
    <n v="190801"/>
    <m/>
    <n v="2"/>
    <n v="190801"/>
    <n v="0"/>
  </r>
  <r>
    <x v="295"/>
    <x v="3"/>
    <m/>
    <x v="5"/>
    <x v="3"/>
    <x v="28"/>
    <n v="190801"/>
    <n v="190801"/>
    <m/>
    <n v="2"/>
    <n v="190801"/>
    <n v="0"/>
  </r>
  <r>
    <x v="295"/>
    <x v="3"/>
    <m/>
    <x v="4"/>
    <x v="3"/>
    <x v="27"/>
    <n v="190801"/>
    <n v="190801"/>
    <m/>
    <n v="2"/>
    <n v="190801"/>
    <n v="0"/>
  </r>
  <r>
    <x v="295"/>
    <x v="3"/>
    <m/>
    <x v="6"/>
    <x v="3"/>
    <x v="37"/>
    <n v="190801"/>
    <n v="190801"/>
    <m/>
    <n v="2"/>
    <n v="190801"/>
    <n v="0"/>
  </r>
  <r>
    <x v="295"/>
    <x v="3"/>
    <m/>
    <x v="0"/>
    <x v="9"/>
    <x v="15"/>
    <n v="190801"/>
    <n v="190801"/>
    <m/>
    <n v="3"/>
    <n v="190801"/>
    <n v="60000"/>
  </r>
  <r>
    <x v="295"/>
    <x v="3"/>
    <m/>
    <x v="0"/>
    <x v="11"/>
    <x v="15"/>
    <n v="190801"/>
    <n v="190801"/>
    <m/>
    <n v="1"/>
    <n v="190801"/>
    <n v="26200"/>
  </r>
  <r>
    <x v="244"/>
    <x v="4"/>
    <m/>
    <x v="0"/>
    <x v="7"/>
    <x v="15"/>
    <n v="190801"/>
    <n v="190801"/>
    <m/>
    <n v="1"/>
    <n v="190801"/>
    <n v="20000"/>
  </r>
  <r>
    <x v="244"/>
    <x v="4"/>
    <m/>
    <x v="6"/>
    <x v="2"/>
    <x v="37"/>
    <n v="190801"/>
    <n v="190801"/>
    <m/>
    <n v="9"/>
    <n v="190801"/>
    <n v="180000"/>
  </r>
  <r>
    <x v="244"/>
    <x v="4"/>
    <m/>
    <x v="6"/>
    <x v="2"/>
    <x v="42"/>
    <n v="190801"/>
    <n v="190801"/>
    <m/>
    <n v="8"/>
    <n v="190801"/>
    <n v="280000"/>
  </r>
  <r>
    <x v="244"/>
    <x v="4"/>
    <m/>
    <x v="18"/>
    <x v="2"/>
    <x v="38"/>
    <n v="190801"/>
    <n v="190801"/>
    <m/>
    <n v="6"/>
    <n v="190801"/>
    <n v="60000"/>
  </r>
  <r>
    <x v="244"/>
    <x v="4"/>
    <m/>
    <x v="28"/>
    <x v="2"/>
    <x v="40"/>
    <n v="190801"/>
    <n v="190801"/>
    <m/>
    <n v="1"/>
    <n v="190801"/>
    <n v="35000"/>
  </r>
  <r>
    <x v="244"/>
    <x v="4"/>
    <m/>
    <x v="28"/>
    <x v="2"/>
    <x v="41"/>
    <n v="190801"/>
    <n v="190801"/>
    <m/>
    <n v="4"/>
    <n v="190801"/>
    <n v="180000"/>
  </r>
  <r>
    <x v="244"/>
    <x v="4"/>
    <m/>
    <x v="1"/>
    <x v="2"/>
    <x v="18"/>
    <n v="190801"/>
    <n v="190801"/>
    <m/>
    <n v="3"/>
    <n v="190801"/>
    <n v="60000"/>
  </r>
  <r>
    <x v="244"/>
    <x v="4"/>
    <m/>
    <x v="1"/>
    <x v="2"/>
    <x v="21"/>
    <n v="190801"/>
    <n v="190801"/>
    <m/>
    <n v="1"/>
    <n v="190801"/>
    <n v="35000"/>
  </r>
  <r>
    <x v="244"/>
    <x v="4"/>
    <m/>
    <x v="0"/>
    <x v="2"/>
    <x v="15"/>
    <n v="190801"/>
    <n v="190801"/>
    <m/>
    <n v="42"/>
    <n v="190801"/>
    <n v="840000"/>
  </r>
  <r>
    <x v="244"/>
    <x v="4"/>
    <m/>
    <x v="0"/>
    <x v="2"/>
    <x v="16"/>
    <n v="190801"/>
    <n v="190801"/>
    <m/>
    <n v="43"/>
    <n v="190801"/>
    <n v="1505000"/>
  </r>
  <r>
    <x v="244"/>
    <x v="4"/>
    <m/>
    <x v="0"/>
    <x v="2"/>
    <x v="17"/>
    <n v="190801"/>
    <n v="190801"/>
    <m/>
    <n v="45"/>
    <n v="190801"/>
    <n v="1485000"/>
  </r>
  <r>
    <x v="244"/>
    <x v="4"/>
    <m/>
    <x v="0"/>
    <x v="2"/>
    <x v="19"/>
    <n v="190801"/>
    <n v="190801"/>
    <m/>
    <n v="55"/>
    <n v="190801"/>
    <n v="165000"/>
  </r>
  <r>
    <x v="244"/>
    <x v="4"/>
    <m/>
    <x v="5"/>
    <x v="2"/>
    <x v="28"/>
    <n v="190801"/>
    <n v="190801"/>
    <m/>
    <n v="19"/>
    <n v="190801"/>
    <n v="532000"/>
  </r>
  <r>
    <x v="244"/>
    <x v="4"/>
    <m/>
    <x v="21"/>
    <x v="2"/>
    <x v="29"/>
    <n v="190801"/>
    <n v="190801"/>
    <m/>
    <n v="7"/>
    <n v="190801"/>
    <n v="266000"/>
  </r>
  <r>
    <x v="244"/>
    <x v="4"/>
    <m/>
    <x v="18"/>
    <x v="2"/>
    <x v="22"/>
    <n v="190801"/>
    <n v="190801"/>
    <m/>
    <n v="6"/>
    <n v="190801"/>
    <n v="78000"/>
  </r>
  <r>
    <x v="244"/>
    <x v="4"/>
    <m/>
    <x v="18"/>
    <x v="2"/>
    <x v="23"/>
    <n v="190801"/>
    <n v="190801"/>
    <m/>
    <n v="1"/>
    <n v="190801"/>
    <n v="24000"/>
  </r>
  <r>
    <x v="244"/>
    <x v="4"/>
    <m/>
    <x v="18"/>
    <x v="2"/>
    <x v="24"/>
    <n v="190801"/>
    <n v="190801"/>
    <m/>
    <n v="4"/>
    <n v="190801"/>
    <n v="132000"/>
  </r>
  <r>
    <x v="244"/>
    <x v="4"/>
    <m/>
    <x v="0"/>
    <x v="3"/>
    <x v="15"/>
    <n v="190801"/>
    <n v="190801"/>
    <m/>
    <n v="1"/>
    <n v="190801"/>
    <n v="0"/>
  </r>
  <r>
    <x v="244"/>
    <x v="4"/>
    <m/>
    <x v="1"/>
    <x v="9"/>
    <x v="18"/>
    <n v="190801"/>
    <n v="190801"/>
    <m/>
    <n v="1"/>
    <n v="190801"/>
    <n v="20000"/>
  </r>
  <r>
    <x v="296"/>
    <x v="1"/>
    <m/>
    <x v="18"/>
    <x v="5"/>
    <x v="50"/>
    <n v="190801"/>
    <n v="190801"/>
    <m/>
    <n v="10"/>
    <n v="190801"/>
    <n v="72000"/>
  </r>
  <r>
    <x v="296"/>
    <x v="1"/>
    <m/>
    <x v="5"/>
    <x v="5"/>
    <x v="53"/>
    <n v="190801"/>
    <n v="190801"/>
    <m/>
    <n v="20"/>
    <n v="190801"/>
    <n v="297000"/>
  </r>
  <r>
    <x v="296"/>
    <x v="1"/>
    <m/>
    <x v="6"/>
    <x v="2"/>
    <x v="37"/>
    <n v="190801"/>
    <n v="190801"/>
    <m/>
    <n v="9"/>
    <n v="190801"/>
    <n v="180000"/>
  </r>
  <r>
    <x v="296"/>
    <x v="1"/>
    <m/>
    <x v="6"/>
    <x v="2"/>
    <x v="42"/>
    <n v="190801"/>
    <n v="190801"/>
    <m/>
    <n v="5"/>
    <n v="190801"/>
    <n v="175000"/>
  </r>
  <r>
    <x v="296"/>
    <x v="1"/>
    <m/>
    <x v="18"/>
    <x v="2"/>
    <x v="38"/>
    <n v="190801"/>
    <n v="190801"/>
    <m/>
    <n v="3"/>
    <n v="190801"/>
    <n v="30000"/>
  </r>
  <r>
    <x v="296"/>
    <x v="1"/>
    <m/>
    <x v="28"/>
    <x v="2"/>
    <x v="40"/>
    <n v="190801"/>
    <n v="190801"/>
    <m/>
    <n v="7"/>
    <n v="190801"/>
    <n v="245000"/>
  </r>
  <r>
    <x v="296"/>
    <x v="1"/>
    <m/>
    <x v="28"/>
    <x v="2"/>
    <x v="41"/>
    <n v="190801"/>
    <n v="190801"/>
    <m/>
    <n v="7"/>
    <n v="190801"/>
    <n v="315000"/>
  </r>
  <r>
    <x v="296"/>
    <x v="1"/>
    <m/>
    <x v="1"/>
    <x v="2"/>
    <x v="18"/>
    <n v="190801"/>
    <n v="190801"/>
    <m/>
    <n v="3"/>
    <n v="190801"/>
    <n v="60000"/>
  </r>
  <r>
    <x v="296"/>
    <x v="1"/>
    <m/>
    <x v="1"/>
    <x v="2"/>
    <x v="21"/>
    <n v="190801"/>
    <n v="190801"/>
    <m/>
    <n v="1"/>
    <n v="190801"/>
    <n v="35000"/>
  </r>
  <r>
    <x v="296"/>
    <x v="1"/>
    <m/>
    <x v="0"/>
    <x v="2"/>
    <x v="15"/>
    <n v="190801"/>
    <n v="190801"/>
    <m/>
    <n v="78"/>
    <n v="190801"/>
    <n v="1560000"/>
  </r>
  <r>
    <x v="296"/>
    <x v="1"/>
    <m/>
    <x v="0"/>
    <x v="2"/>
    <x v="16"/>
    <n v="190801"/>
    <n v="190801"/>
    <m/>
    <n v="50"/>
    <n v="190801"/>
    <n v="1750000"/>
  </r>
  <r>
    <x v="296"/>
    <x v="1"/>
    <m/>
    <x v="0"/>
    <x v="2"/>
    <x v="17"/>
    <n v="190801"/>
    <n v="190801"/>
    <m/>
    <n v="61"/>
    <n v="190801"/>
    <n v="2013000"/>
  </r>
  <r>
    <x v="296"/>
    <x v="1"/>
    <m/>
    <x v="0"/>
    <x v="2"/>
    <x v="19"/>
    <n v="190801"/>
    <n v="190801"/>
    <m/>
    <n v="72"/>
    <n v="190801"/>
    <n v="216000"/>
  </r>
  <r>
    <x v="296"/>
    <x v="1"/>
    <m/>
    <x v="5"/>
    <x v="2"/>
    <x v="28"/>
    <n v="190801"/>
    <n v="190801"/>
    <m/>
    <n v="17"/>
    <n v="190801"/>
    <n v="476000"/>
  </r>
  <r>
    <x v="296"/>
    <x v="1"/>
    <m/>
    <x v="21"/>
    <x v="2"/>
    <x v="29"/>
    <n v="190801"/>
    <n v="190801"/>
    <m/>
    <n v="8"/>
    <n v="190801"/>
    <n v="304000"/>
  </r>
  <r>
    <x v="296"/>
    <x v="1"/>
    <m/>
    <x v="18"/>
    <x v="2"/>
    <x v="22"/>
    <n v="190801"/>
    <n v="190801"/>
    <m/>
    <n v="1"/>
    <n v="190801"/>
    <n v="13000"/>
  </r>
  <r>
    <x v="296"/>
    <x v="1"/>
    <m/>
    <x v="18"/>
    <x v="2"/>
    <x v="24"/>
    <n v="190801"/>
    <n v="190801"/>
    <m/>
    <n v="1"/>
    <n v="190801"/>
    <n v="33000"/>
  </r>
  <r>
    <x v="296"/>
    <x v="1"/>
    <m/>
    <x v="0"/>
    <x v="3"/>
    <x v="15"/>
    <n v="190801"/>
    <n v="190801"/>
    <m/>
    <n v="2"/>
    <n v="190801"/>
    <n v="0"/>
  </r>
  <r>
    <x v="296"/>
    <x v="1"/>
    <m/>
    <x v="17"/>
    <x v="3"/>
    <x v="19"/>
    <n v="190801"/>
    <n v="190801"/>
    <m/>
    <n v="305"/>
    <n v="190801"/>
    <n v="0"/>
  </r>
  <r>
    <x v="296"/>
    <x v="1"/>
    <m/>
    <x v="0"/>
    <x v="10"/>
    <x v="15"/>
    <n v="190801"/>
    <n v="190801"/>
    <m/>
    <n v="22"/>
    <n v="190801"/>
    <n v="693000"/>
  </r>
  <r>
    <x v="296"/>
    <x v="1"/>
    <m/>
    <x v="0"/>
    <x v="10"/>
    <x v="16"/>
    <n v="190801"/>
    <n v="190801"/>
    <m/>
    <n v="9"/>
    <n v="190801"/>
    <n v="396000"/>
  </r>
  <r>
    <x v="296"/>
    <x v="1"/>
    <m/>
    <x v="5"/>
    <x v="10"/>
    <x v="28"/>
    <n v="190801"/>
    <n v="190801"/>
    <m/>
    <n v="5"/>
    <n v="190801"/>
    <n v="190000"/>
  </r>
  <r>
    <x v="296"/>
    <x v="1"/>
    <m/>
    <x v="21"/>
    <x v="10"/>
    <x v="29"/>
    <n v="190801"/>
    <n v="190801"/>
    <m/>
    <n v="2"/>
    <n v="190801"/>
    <n v="86000"/>
  </r>
  <r>
    <x v="296"/>
    <x v="1"/>
    <m/>
    <x v="21"/>
    <x v="12"/>
    <x v="29"/>
    <n v="190801"/>
    <n v="190801"/>
    <m/>
    <n v="1"/>
    <n v="190801"/>
    <n v="37780"/>
  </r>
  <r>
    <x v="296"/>
    <x v="1"/>
    <m/>
    <x v="5"/>
    <x v="12"/>
    <x v="28"/>
    <n v="190801"/>
    <n v="190801"/>
    <m/>
    <n v="1"/>
    <n v="190801"/>
    <n v="32900"/>
  </r>
  <r>
    <x v="296"/>
    <x v="1"/>
    <m/>
    <x v="0"/>
    <x v="13"/>
    <x v="17"/>
    <n v="190801"/>
    <n v="190801"/>
    <m/>
    <n v="1"/>
    <n v="190801"/>
    <n v="44900"/>
  </r>
  <r>
    <x v="296"/>
    <x v="1"/>
    <m/>
    <x v="1"/>
    <x v="13"/>
    <x v="18"/>
    <n v="190801"/>
    <n v="190801"/>
    <m/>
    <n v="1"/>
    <n v="190801"/>
    <n v="25900"/>
  </r>
  <r>
    <x v="297"/>
    <x v="0"/>
    <m/>
    <x v="21"/>
    <x v="5"/>
    <x v="52"/>
    <n v="190801"/>
    <n v="190801"/>
    <m/>
    <n v="10"/>
    <n v="190801"/>
    <n v="171000"/>
  </r>
  <r>
    <x v="297"/>
    <x v="0"/>
    <m/>
    <x v="5"/>
    <x v="5"/>
    <x v="53"/>
    <n v="190801"/>
    <n v="190801"/>
    <m/>
    <n v="10"/>
    <n v="190801"/>
    <n v="148500"/>
  </r>
  <r>
    <x v="297"/>
    <x v="0"/>
    <m/>
    <x v="6"/>
    <x v="2"/>
    <x v="37"/>
    <n v="190801"/>
    <n v="190801"/>
    <m/>
    <n v="3"/>
    <n v="190801"/>
    <n v="60000"/>
  </r>
  <r>
    <x v="297"/>
    <x v="0"/>
    <m/>
    <x v="6"/>
    <x v="2"/>
    <x v="42"/>
    <n v="190801"/>
    <n v="190801"/>
    <m/>
    <n v="2"/>
    <n v="190801"/>
    <n v="70000"/>
  </r>
  <r>
    <x v="297"/>
    <x v="0"/>
    <m/>
    <x v="28"/>
    <x v="2"/>
    <x v="40"/>
    <n v="190801"/>
    <n v="190801"/>
    <m/>
    <n v="2"/>
    <n v="190801"/>
    <n v="70000"/>
  </r>
  <r>
    <x v="297"/>
    <x v="0"/>
    <m/>
    <x v="28"/>
    <x v="2"/>
    <x v="41"/>
    <n v="190801"/>
    <n v="190801"/>
    <m/>
    <n v="6"/>
    <n v="190801"/>
    <n v="270000"/>
  </r>
  <r>
    <x v="297"/>
    <x v="0"/>
    <m/>
    <x v="1"/>
    <x v="2"/>
    <x v="18"/>
    <n v="190801"/>
    <n v="190801"/>
    <m/>
    <n v="3"/>
    <n v="190801"/>
    <n v="60000"/>
  </r>
  <r>
    <x v="297"/>
    <x v="0"/>
    <m/>
    <x v="0"/>
    <x v="2"/>
    <x v="15"/>
    <n v="190801"/>
    <n v="190801"/>
    <m/>
    <n v="53"/>
    <n v="190801"/>
    <n v="1060000"/>
  </r>
  <r>
    <x v="297"/>
    <x v="0"/>
    <m/>
    <x v="0"/>
    <x v="2"/>
    <x v="16"/>
    <n v="190801"/>
    <n v="190801"/>
    <m/>
    <n v="55"/>
    <n v="190801"/>
    <n v="1925000"/>
  </r>
  <r>
    <x v="297"/>
    <x v="0"/>
    <m/>
    <x v="0"/>
    <x v="2"/>
    <x v="17"/>
    <n v="190801"/>
    <n v="190801"/>
    <m/>
    <n v="48"/>
    <n v="190801"/>
    <n v="1584000"/>
  </r>
  <r>
    <x v="297"/>
    <x v="0"/>
    <m/>
    <x v="0"/>
    <x v="2"/>
    <x v="19"/>
    <n v="190801"/>
    <n v="190801"/>
    <m/>
    <n v="69"/>
    <n v="190801"/>
    <n v="207000"/>
  </r>
  <r>
    <x v="297"/>
    <x v="0"/>
    <m/>
    <x v="5"/>
    <x v="2"/>
    <x v="28"/>
    <n v="190801"/>
    <n v="190801"/>
    <m/>
    <n v="18"/>
    <n v="190801"/>
    <n v="504000"/>
  </r>
  <r>
    <x v="297"/>
    <x v="0"/>
    <m/>
    <x v="21"/>
    <x v="2"/>
    <x v="29"/>
    <n v="190801"/>
    <n v="190801"/>
    <m/>
    <n v="8"/>
    <n v="190801"/>
    <n v="304000"/>
  </r>
  <r>
    <x v="297"/>
    <x v="0"/>
    <m/>
    <x v="0"/>
    <x v="10"/>
    <x v="15"/>
    <n v="190801"/>
    <n v="190801"/>
    <m/>
    <n v="10"/>
    <n v="190801"/>
    <n v="315000"/>
  </r>
  <r>
    <x v="297"/>
    <x v="0"/>
    <m/>
    <x v="0"/>
    <x v="10"/>
    <x v="16"/>
    <n v="190801"/>
    <n v="190801"/>
    <m/>
    <n v="3"/>
    <n v="190801"/>
    <n v="132000"/>
  </r>
  <r>
    <x v="297"/>
    <x v="0"/>
    <m/>
    <x v="5"/>
    <x v="10"/>
    <x v="28"/>
    <n v="190801"/>
    <n v="190801"/>
    <m/>
    <n v="1"/>
    <n v="190801"/>
    <n v="38000"/>
  </r>
  <r>
    <x v="297"/>
    <x v="0"/>
    <m/>
    <x v="21"/>
    <x v="10"/>
    <x v="29"/>
    <n v="190801"/>
    <n v="190801"/>
    <m/>
    <n v="1"/>
    <n v="190801"/>
    <n v="43000"/>
  </r>
  <r>
    <x v="297"/>
    <x v="0"/>
    <m/>
    <x v="0"/>
    <x v="3"/>
    <x v="15"/>
    <n v="190801"/>
    <n v="190801"/>
    <m/>
    <n v="5"/>
    <n v="190801"/>
    <n v="0"/>
  </r>
  <r>
    <x v="297"/>
    <x v="0"/>
    <m/>
    <x v="6"/>
    <x v="3"/>
    <x v="37"/>
    <n v="190801"/>
    <n v="190801"/>
    <m/>
    <n v="1"/>
    <n v="190801"/>
    <n v="0"/>
  </r>
  <r>
    <x v="297"/>
    <x v="0"/>
    <m/>
    <x v="5"/>
    <x v="12"/>
    <x v="28"/>
    <n v="190801"/>
    <n v="190801"/>
    <m/>
    <n v="1"/>
    <n v="190801"/>
    <n v="32900"/>
  </r>
  <r>
    <x v="297"/>
    <x v="0"/>
    <m/>
    <x v="0"/>
    <x v="9"/>
    <x v="15"/>
    <n v="190801"/>
    <n v="190801"/>
    <m/>
    <n v="3"/>
    <n v="190801"/>
    <n v="60000"/>
  </r>
  <r>
    <x v="298"/>
    <x v="2"/>
    <m/>
    <x v="0"/>
    <x v="1"/>
    <x v="15"/>
    <n v="190801"/>
    <n v="190801"/>
    <m/>
    <n v="1"/>
    <n v="190801"/>
    <n v="20000"/>
  </r>
  <r>
    <x v="298"/>
    <x v="2"/>
    <m/>
    <x v="0"/>
    <x v="1"/>
    <x v="16"/>
    <n v="190801"/>
    <n v="190801"/>
    <m/>
    <n v="1"/>
    <n v="190801"/>
    <n v="35000"/>
  </r>
  <r>
    <x v="298"/>
    <x v="2"/>
    <m/>
    <x v="6"/>
    <x v="2"/>
    <x v="37"/>
    <n v="190801"/>
    <n v="190801"/>
    <m/>
    <n v="2"/>
    <n v="190801"/>
    <n v="40000"/>
  </r>
  <r>
    <x v="298"/>
    <x v="2"/>
    <m/>
    <x v="6"/>
    <x v="2"/>
    <x v="42"/>
    <n v="190801"/>
    <n v="190801"/>
    <m/>
    <n v="1"/>
    <n v="190801"/>
    <n v="35000"/>
  </r>
  <r>
    <x v="298"/>
    <x v="2"/>
    <m/>
    <x v="28"/>
    <x v="2"/>
    <x v="40"/>
    <n v="190801"/>
    <n v="190801"/>
    <m/>
    <n v="2"/>
    <n v="190801"/>
    <n v="70000"/>
  </r>
  <r>
    <x v="298"/>
    <x v="2"/>
    <m/>
    <x v="28"/>
    <x v="2"/>
    <x v="41"/>
    <n v="190801"/>
    <n v="190801"/>
    <m/>
    <n v="5"/>
    <n v="190801"/>
    <n v="225000"/>
  </r>
  <r>
    <x v="298"/>
    <x v="2"/>
    <m/>
    <x v="1"/>
    <x v="2"/>
    <x v="18"/>
    <n v="190801"/>
    <n v="190801"/>
    <m/>
    <n v="2"/>
    <n v="190801"/>
    <n v="40000"/>
  </r>
  <r>
    <x v="298"/>
    <x v="2"/>
    <m/>
    <x v="0"/>
    <x v="2"/>
    <x v="15"/>
    <n v="190801"/>
    <n v="190801"/>
    <m/>
    <n v="51"/>
    <n v="190801"/>
    <n v="1020000"/>
  </r>
  <r>
    <x v="298"/>
    <x v="2"/>
    <m/>
    <x v="0"/>
    <x v="2"/>
    <x v="16"/>
    <n v="190801"/>
    <n v="190801"/>
    <m/>
    <n v="43"/>
    <n v="190801"/>
    <n v="1505000"/>
  </r>
  <r>
    <x v="298"/>
    <x v="2"/>
    <m/>
    <x v="0"/>
    <x v="2"/>
    <x v="17"/>
    <n v="190801"/>
    <n v="190801"/>
    <m/>
    <n v="35"/>
    <n v="190801"/>
    <n v="1155000"/>
  </r>
  <r>
    <x v="298"/>
    <x v="2"/>
    <m/>
    <x v="0"/>
    <x v="2"/>
    <x v="19"/>
    <n v="190801"/>
    <n v="190801"/>
    <m/>
    <n v="51"/>
    <n v="190801"/>
    <n v="153000"/>
  </r>
  <r>
    <x v="298"/>
    <x v="2"/>
    <m/>
    <x v="5"/>
    <x v="2"/>
    <x v="28"/>
    <n v="190801"/>
    <n v="190801"/>
    <m/>
    <n v="15"/>
    <n v="190801"/>
    <n v="420000"/>
  </r>
  <r>
    <x v="298"/>
    <x v="2"/>
    <m/>
    <x v="21"/>
    <x v="2"/>
    <x v="29"/>
    <n v="190801"/>
    <n v="190801"/>
    <m/>
    <n v="6"/>
    <n v="190801"/>
    <n v="228000"/>
  </r>
  <r>
    <x v="298"/>
    <x v="2"/>
    <m/>
    <x v="0"/>
    <x v="3"/>
    <x v="15"/>
    <n v="190801"/>
    <n v="190801"/>
    <m/>
    <n v="3"/>
    <n v="190801"/>
    <n v="0"/>
  </r>
  <r>
    <x v="298"/>
    <x v="2"/>
    <m/>
    <x v="17"/>
    <x v="3"/>
    <x v="19"/>
    <n v="190801"/>
    <n v="190801"/>
    <m/>
    <n v="3"/>
    <n v="190801"/>
    <n v="0"/>
  </r>
  <r>
    <x v="298"/>
    <x v="2"/>
    <m/>
    <x v="5"/>
    <x v="3"/>
    <x v="28"/>
    <n v="190801"/>
    <n v="190801"/>
    <m/>
    <n v="3"/>
    <n v="190801"/>
    <n v="0"/>
  </r>
  <r>
    <x v="298"/>
    <x v="2"/>
    <m/>
    <x v="4"/>
    <x v="3"/>
    <x v="27"/>
    <n v="190801"/>
    <n v="190801"/>
    <m/>
    <n v="1"/>
    <n v="190801"/>
    <n v="0"/>
  </r>
  <r>
    <x v="298"/>
    <x v="2"/>
    <m/>
    <x v="6"/>
    <x v="3"/>
    <x v="37"/>
    <n v="190801"/>
    <n v="190801"/>
    <m/>
    <n v="3"/>
    <n v="190801"/>
    <n v="0"/>
  </r>
  <r>
    <x v="298"/>
    <x v="2"/>
    <m/>
    <x v="0"/>
    <x v="10"/>
    <x v="54"/>
    <n v="190801"/>
    <n v="190801"/>
    <m/>
    <n v="15"/>
    <n v="190801"/>
    <n v="495000"/>
  </r>
  <r>
    <x v="298"/>
    <x v="2"/>
    <m/>
    <x v="21"/>
    <x v="10"/>
    <x v="55"/>
    <n v="190801"/>
    <n v="190801"/>
    <m/>
    <n v="1"/>
    <n v="190801"/>
    <n v="44000"/>
  </r>
  <r>
    <x v="298"/>
    <x v="2"/>
    <m/>
    <x v="5"/>
    <x v="10"/>
    <x v="56"/>
    <n v="190801"/>
    <n v="190801"/>
    <m/>
    <n v="1"/>
    <n v="190801"/>
    <n v="39000"/>
  </r>
  <r>
    <x v="298"/>
    <x v="2"/>
    <m/>
    <x v="0"/>
    <x v="10"/>
    <x v="57"/>
    <n v="190801"/>
    <n v="190801"/>
    <m/>
    <n v="5"/>
    <n v="190801"/>
    <n v="265000"/>
  </r>
  <r>
    <x v="298"/>
    <x v="2"/>
    <m/>
    <x v="0"/>
    <x v="12"/>
    <x v="54"/>
    <n v="190801"/>
    <n v="190801"/>
    <m/>
    <n v="1"/>
    <n v="190801"/>
    <n v="25053"/>
  </r>
  <r>
    <x v="298"/>
    <x v="2"/>
    <m/>
    <x v="1"/>
    <x v="12"/>
    <x v="58"/>
    <n v="190801"/>
    <n v="190801"/>
    <m/>
    <n v="1"/>
    <n v="190801"/>
    <n v="25053"/>
  </r>
  <r>
    <x v="298"/>
    <x v="2"/>
    <m/>
    <x v="5"/>
    <x v="12"/>
    <x v="56"/>
    <n v="190801"/>
    <n v="190801"/>
    <m/>
    <n v="2"/>
    <n v="190801"/>
    <n v="66050"/>
  </r>
  <r>
    <x v="298"/>
    <x v="2"/>
    <m/>
    <x v="6"/>
    <x v="12"/>
    <x v="59"/>
    <n v="190801"/>
    <n v="190801"/>
    <m/>
    <n v="1"/>
    <n v="190801"/>
    <n v="25053"/>
  </r>
  <r>
    <x v="298"/>
    <x v="2"/>
    <m/>
    <x v="0"/>
    <x v="9"/>
    <x v="15"/>
    <n v="190801"/>
    <n v="190801"/>
    <m/>
    <n v="1"/>
    <n v="190801"/>
    <n v="20000"/>
  </r>
  <r>
    <x v="298"/>
    <x v="2"/>
    <m/>
    <x v="6"/>
    <x v="9"/>
    <x v="37"/>
    <n v="190801"/>
    <n v="190801"/>
    <m/>
    <n v="3"/>
    <n v="190801"/>
    <n v="60000"/>
  </r>
  <r>
    <x v="299"/>
    <x v="5"/>
    <m/>
    <x v="6"/>
    <x v="2"/>
    <x v="37"/>
    <n v="190801"/>
    <n v="190801"/>
    <m/>
    <n v="4"/>
    <n v="190801"/>
    <n v="80000"/>
  </r>
  <r>
    <x v="299"/>
    <x v="5"/>
    <m/>
    <x v="6"/>
    <x v="2"/>
    <x v="42"/>
    <n v="190801"/>
    <n v="190801"/>
    <m/>
    <n v="1"/>
    <n v="190801"/>
    <n v="35000"/>
  </r>
  <r>
    <x v="299"/>
    <x v="5"/>
    <m/>
    <x v="28"/>
    <x v="2"/>
    <x v="41"/>
    <n v="190801"/>
    <n v="190801"/>
    <m/>
    <n v="3"/>
    <n v="190801"/>
    <n v="135000"/>
  </r>
  <r>
    <x v="299"/>
    <x v="5"/>
    <m/>
    <x v="1"/>
    <x v="2"/>
    <x v="18"/>
    <n v="190801"/>
    <n v="190801"/>
    <m/>
    <n v="2"/>
    <n v="190801"/>
    <n v="40000"/>
  </r>
  <r>
    <x v="299"/>
    <x v="5"/>
    <m/>
    <x v="0"/>
    <x v="2"/>
    <x v="15"/>
    <n v="190801"/>
    <n v="190801"/>
    <m/>
    <n v="40"/>
    <n v="190801"/>
    <n v="800000"/>
  </r>
  <r>
    <x v="299"/>
    <x v="5"/>
    <m/>
    <x v="0"/>
    <x v="2"/>
    <x v="16"/>
    <n v="190801"/>
    <n v="190801"/>
    <m/>
    <n v="45"/>
    <n v="190801"/>
    <n v="1575000"/>
  </r>
  <r>
    <x v="299"/>
    <x v="5"/>
    <m/>
    <x v="0"/>
    <x v="2"/>
    <x v="17"/>
    <n v="190801"/>
    <n v="190801"/>
    <m/>
    <n v="47"/>
    <n v="190801"/>
    <n v="1551000"/>
  </r>
  <r>
    <x v="299"/>
    <x v="5"/>
    <m/>
    <x v="0"/>
    <x v="2"/>
    <x v="19"/>
    <n v="190801"/>
    <n v="190801"/>
    <m/>
    <n v="46"/>
    <n v="190801"/>
    <n v="138000"/>
  </r>
  <r>
    <x v="299"/>
    <x v="5"/>
    <m/>
    <x v="5"/>
    <x v="2"/>
    <x v="28"/>
    <n v="190801"/>
    <n v="190801"/>
    <m/>
    <n v="7"/>
    <n v="190801"/>
    <n v="196000"/>
  </r>
  <r>
    <x v="299"/>
    <x v="5"/>
    <m/>
    <x v="21"/>
    <x v="2"/>
    <x v="29"/>
    <n v="190801"/>
    <n v="190801"/>
    <m/>
    <n v="7"/>
    <n v="190801"/>
    <n v="266000"/>
  </r>
  <r>
    <x v="300"/>
    <x v="6"/>
    <m/>
    <x v="6"/>
    <x v="2"/>
    <x v="37"/>
    <n v="190801"/>
    <n v="190801"/>
    <m/>
    <n v="1"/>
    <n v="190801"/>
    <n v="20000"/>
  </r>
  <r>
    <x v="300"/>
    <x v="6"/>
    <m/>
    <x v="6"/>
    <x v="2"/>
    <x v="42"/>
    <n v="190801"/>
    <n v="190801"/>
    <m/>
    <n v="3"/>
    <n v="190801"/>
    <n v="105000"/>
  </r>
  <r>
    <x v="300"/>
    <x v="6"/>
    <m/>
    <x v="28"/>
    <x v="2"/>
    <x v="40"/>
    <n v="190801"/>
    <n v="190801"/>
    <m/>
    <n v="1"/>
    <n v="190801"/>
    <n v="35000"/>
  </r>
  <r>
    <x v="300"/>
    <x v="6"/>
    <m/>
    <x v="28"/>
    <x v="2"/>
    <x v="41"/>
    <n v="190801"/>
    <n v="190801"/>
    <m/>
    <n v="3"/>
    <n v="190801"/>
    <n v="135000"/>
  </r>
  <r>
    <x v="300"/>
    <x v="6"/>
    <m/>
    <x v="1"/>
    <x v="2"/>
    <x v="18"/>
    <n v="190801"/>
    <n v="190801"/>
    <m/>
    <n v="2"/>
    <n v="190801"/>
    <n v="40000"/>
  </r>
  <r>
    <x v="300"/>
    <x v="6"/>
    <m/>
    <x v="1"/>
    <x v="2"/>
    <x v="21"/>
    <n v="190801"/>
    <n v="190801"/>
    <m/>
    <n v="1"/>
    <n v="190801"/>
    <n v="35000"/>
  </r>
  <r>
    <x v="300"/>
    <x v="6"/>
    <m/>
    <x v="0"/>
    <x v="2"/>
    <x v="15"/>
    <n v="190801"/>
    <n v="190801"/>
    <m/>
    <n v="59"/>
    <n v="190801"/>
    <n v="1180000"/>
  </r>
  <r>
    <x v="300"/>
    <x v="6"/>
    <m/>
    <x v="0"/>
    <x v="2"/>
    <x v="16"/>
    <n v="190801"/>
    <n v="190801"/>
    <m/>
    <n v="59"/>
    <n v="190801"/>
    <n v="2065000"/>
  </r>
  <r>
    <x v="300"/>
    <x v="6"/>
    <m/>
    <x v="0"/>
    <x v="2"/>
    <x v="17"/>
    <n v="190801"/>
    <n v="190801"/>
    <m/>
    <n v="48"/>
    <n v="190801"/>
    <n v="1584000"/>
  </r>
  <r>
    <x v="300"/>
    <x v="6"/>
    <m/>
    <x v="0"/>
    <x v="2"/>
    <x v="19"/>
    <n v="190801"/>
    <n v="190801"/>
    <m/>
    <n v="67"/>
    <n v="190801"/>
    <n v="201000"/>
  </r>
  <r>
    <x v="300"/>
    <x v="6"/>
    <m/>
    <x v="5"/>
    <x v="2"/>
    <x v="28"/>
    <n v="190801"/>
    <n v="190801"/>
    <m/>
    <n v="18"/>
    <n v="190801"/>
    <n v="504000"/>
  </r>
  <r>
    <x v="300"/>
    <x v="6"/>
    <m/>
    <x v="21"/>
    <x v="2"/>
    <x v="29"/>
    <n v="190801"/>
    <n v="190801"/>
    <m/>
    <n v="6"/>
    <n v="190801"/>
    <n v="228000"/>
  </r>
  <r>
    <x v="300"/>
    <x v="6"/>
    <m/>
    <x v="0"/>
    <x v="6"/>
    <x v="15"/>
    <n v="190801"/>
    <n v="190801"/>
    <m/>
    <n v="537"/>
    <n v="190801"/>
    <n v="4869516"/>
  </r>
  <r>
    <x v="300"/>
    <x v="6"/>
    <m/>
    <x v="0"/>
    <x v="6"/>
    <x v="17"/>
    <n v="190801"/>
    <n v="190801"/>
    <m/>
    <n v="14"/>
    <n v="190801"/>
    <n v="221452"/>
  </r>
  <r>
    <x v="300"/>
    <x v="6"/>
    <m/>
    <x v="4"/>
    <x v="6"/>
    <x v="26"/>
    <n v="190801"/>
    <n v="190801"/>
    <m/>
    <n v="545"/>
    <n v="190801"/>
    <n v="584785"/>
  </r>
  <r>
    <x v="300"/>
    <x v="6"/>
    <m/>
    <x v="25"/>
    <x v="6"/>
    <x v="35"/>
    <n v="190801"/>
    <n v="190801"/>
    <m/>
    <n v="59"/>
    <n v="190801"/>
    <n v="1010729"/>
  </r>
  <r>
    <x v="300"/>
    <x v="6"/>
    <m/>
    <x v="21"/>
    <x v="6"/>
    <x v="29"/>
    <n v="190801"/>
    <n v="190801"/>
    <m/>
    <n v="26"/>
    <n v="190801"/>
    <n v="511966"/>
  </r>
  <r>
    <x v="300"/>
    <x v="6"/>
    <m/>
    <x v="23"/>
    <x v="6"/>
    <x v="31"/>
    <n v="190801"/>
    <n v="190801"/>
    <m/>
    <n v="173"/>
    <n v="190801"/>
    <n v="2573721"/>
  </r>
  <r>
    <x v="300"/>
    <x v="6"/>
    <m/>
    <x v="22"/>
    <x v="6"/>
    <x v="30"/>
    <n v="190801"/>
    <n v="190801"/>
    <m/>
    <n v="50"/>
    <n v="190801"/>
    <n v="348200"/>
  </r>
  <r>
    <x v="300"/>
    <x v="6"/>
    <m/>
    <x v="18"/>
    <x v="6"/>
    <x v="22"/>
    <n v="190801"/>
    <n v="190801"/>
    <m/>
    <n v="19"/>
    <n v="190801"/>
    <n v="129029"/>
  </r>
  <r>
    <x v="300"/>
    <x v="6"/>
    <m/>
    <x v="26"/>
    <x v="6"/>
    <x v="36"/>
    <n v="190801"/>
    <n v="190801"/>
    <m/>
    <n v="29"/>
    <n v="190801"/>
    <n v="274253"/>
  </r>
  <r>
    <x v="300"/>
    <x v="6"/>
    <m/>
    <x v="6"/>
    <x v="6"/>
    <x v="37"/>
    <n v="190801"/>
    <n v="190801"/>
    <m/>
    <n v="34"/>
    <n v="190801"/>
    <n v="340000"/>
  </r>
  <r>
    <x v="300"/>
    <x v="6"/>
    <m/>
    <x v="27"/>
    <x v="6"/>
    <x v="39"/>
    <n v="190801"/>
    <n v="190801"/>
    <m/>
    <n v="288"/>
    <n v="190801"/>
    <n v="4555584"/>
  </r>
  <r>
    <x v="299"/>
    <x v="5"/>
    <m/>
    <x v="0"/>
    <x v="9"/>
    <x v="15"/>
    <n v="190801"/>
    <n v="190801"/>
    <m/>
    <n v="4"/>
    <n v="190801"/>
    <n v="80000"/>
  </r>
  <r>
    <x v="300"/>
    <x v="6"/>
    <m/>
    <x v="0"/>
    <x v="9"/>
    <x v="15"/>
    <n v="190801"/>
    <n v="190801"/>
    <m/>
    <n v="8"/>
    <n v="190801"/>
    <n v="160000"/>
  </r>
  <r>
    <x v="300"/>
    <x v="6"/>
    <m/>
    <x v="6"/>
    <x v="9"/>
    <x v="37"/>
    <n v="190801"/>
    <n v="190801"/>
    <m/>
    <n v="2"/>
    <n v="190801"/>
    <n v="40000"/>
  </r>
  <r>
    <x v="301"/>
    <x v="3"/>
    <m/>
    <x v="0"/>
    <x v="1"/>
    <x v="16"/>
    <n v="190801"/>
    <n v="190801"/>
    <m/>
    <n v="39"/>
    <n v="190801"/>
    <n v="1365000"/>
  </r>
  <r>
    <x v="301"/>
    <x v="3"/>
    <m/>
    <x v="6"/>
    <x v="2"/>
    <x v="42"/>
    <n v="190801"/>
    <n v="190801"/>
    <m/>
    <n v="2"/>
    <n v="190801"/>
    <n v="70000"/>
  </r>
  <r>
    <x v="301"/>
    <x v="3"/>
    <m/>
    <x v="28"/>
    <x v="2"/>
    <x v="40"/>
    <n v="190801"/>
    <n v="190801"/>
    <m/>
    <n v="1"/>
    <n v="190801"/>
    <n v="35000"/>
  </r>
  <r>
    <x v="301"/>
    <x v="3"/>
    <m/>
    <x v="28"/>
    <x v="2"/>
    <x v="41"/>
    <n v="190801"/>
    <n v="190801"/>
    <m/>
    <n v="1"/>
    <n v="190801"/>
    <n v="45000"/>
  </r>
  <r>
    <x v="301"/>
    <x v="3"/>
    <m/>
    <x v="1"/>
    <x v="2"/>
    <x v="18"/>
    <n v="190801"/>
    <n v="190801"/>
    <m/>
    <n v="3"/>
    <n v="190801"/>
    <n v="60000"/>
  </r>
  <r>
    <x v="301"/>
    <x v="3"/>
    <m/>
    <x v="1"/>
    <x v="2"/>
    <x v="21"/>
    <n v="190801"/>
    <n v="190801"/>
    <m/>
    <n v="3"/>
    <n v="190801"/>
    <n v="105000"/>
  </r>
  <r>
    <x v="301"/>
    <x v="3"/>
    <m/>
    <x v="0"/>
    <x v="2"/>
    <x v="15"/>
    <n v="190801"/>
    <n v="190801"/>
    <m/>
    <n v="91"/>
    <n v="190801"/>
    <n v="1820000"/>
  </r>
  <r>
    <x v="301"/>
    <x v="3"/>
    <m/>
    <x v="0"/>
    <x v="2"/>
    <x v="16"/>
    <n v="190801"/>
    <n v="190801"/>
    <m/>
    <n v="77"/>
    <n v="190801"/>
    <n v="2695000"/>
  </r>
  <r>
    <x v="301"/>
    <x v="3"/>
    <m/>
    <x v="0"/>
    <x v="2"/>
    <x v="17"/>
    <n v="190801"/>
    <n v="190801"/>
    <m/>
    <n v="63"/>
    <n v="190801"/>
    <n v="2079000"/>
  </r>
  <r>
    <x v="301"/>
    <x v="3"/>
    <m/>
    <x v="0"/>
    <x v="2"/>
    <x v="19"/>
    <n v="190801"/>
    <n v="190801"/>
    <m/>
    <n v="93"/>
    <n v="190801"/>
    <n v="279000"/>
  </r>
  <r>
    <x v="301"/>
    <x v="3"/>
    <m/>
    <x v="5"/>
    <x v="2"/>
    <x v="28"/>
    <n v="190801"/>
    <n v="190801"/>
    <m/>
    <n v="23"/>
    <n v="190801"/>
    <n v="644000"/>
  </r>
  <r>
    <x v="301"/>
    <x v="3"/>
    <m/>
    <x v="21"/>
    <x v="2"/>
    <x v="29"/>
    <n v="190801"/>
    <n v="190801"/>
    <m/>
    <n v="8"/>
    <n v="190801"/>
    <n v="304000"/>
  </r>
  <r>
    <x v="301"/>
    <x v="3"/>
    <m/>
    <x v="0"/>
    <x v="3"/>
    <x v="15"/>
    <n v="190801"/>
    <n v="190801"/>
    <m/>
    <n v="2"/>
    <n v="190801"/>
    <n v="0"/>
  </r>
  <r>
    <x v="301"/>
    <x v="3"/>
    <m/>
    <x v="0"/>
    <x v="3"/>
    <x v="20"/>
    <n v="190801"/>
    <n v="190801"/>
    <m/>
    <n v="1"/>
    <n v="190801"/>
    <n v="0"/>
  </r>
  <r>
    <x v="301"/>
    <x v="3"/>
    <m/>
    <x v="0"/>
    <x v="3"/>
    <x v="17"/>
    <n v="190801"/>
    <n v="190801"/>
    <m/>
    <n v="2"/>
    <n v="190801"/>
    <n v="0"/>
  </r>
  <r>
    <x v="301"/>
    <x v="3"/>
    <m/>
    <x v="17"/>
    <x v="3"/>
    <x v="19"/>
    <n v="190801"/>
    <n v="190801"/>
    <m/>
    <n v="2"/>
    <n v="190801"/>
    <n v="0"/>
  </r>
  <r>
    <x v="301"/>
    <x v="3"/>
    <m/>
    <x v="5"/>
    <x v="3"/>
    <x v="28"/>
    <n v="190801"/>
    <n v="190801"/>
    <m/>
    <n v="3"/>
    <n v="190801"/>
    <n v="0"/>
  </r>
  <r>
    <x v="301"/>
    <x v="3"/>
    <m/>
    <x v="4"/>
    <x v="3"/>
    <x v="27"/>
    <n v="190801"/>
    <n v="190801"/>
    <m/>
    <n v="2"/>
    <n v="190801"/>
    <n v="0"/>
  </r>
  <r>
    <x v="301"/>
    <x v="3"/>
    <m/>
    <x v="6"/>
    <x v="3"/>
    <x v="37"/>
    <n v="190801"/>
    <n v="190801"/>
    <m/>
    <n v="2"/>
    <n v="190801"/>
    <n v="0"/>
  </r>
  <r>
    <x v="301"/>
    <x v="3"/>
    <m/>
    <x v="18"/>
    <x v="3"/>
    <x v="22"/>
    <n v="190801"/>
    <n v="190801"/>
    <m/>
    <n v="2"/>
    <n v="190801"/>
    <n v="0"/>
  </r>
  <r>
    <x v="301"/>
    <x v="3"/>
    <m/>
    <x v="1"/>
    <x v="3"/>
    <x v="18"/>
    <n v="190801"/>
    <n v="190801"/>
    <m/>
    <n v="1"/>
    <n v="190801"/>
    <n v="0"/>
  </r>
  <r>
    <x v="301"/>
    <x v="3"/>
    <m/>
    <x v="21"/>
    <x v="3"/>
    <x v="29"/>
    <n v="190801"/>
    <n v="190801"/>
    <m/>
    <n v="1"/>
    <n v="190801"/>
    <n v="0"/>
  </r>
  <r>
    <x v="301"/>
    <x v="3"/>
    <m/>
    <x v="0"/>
    <x v="10"/>
    <x v="54"/>
    <n v="190801"/>
    <n v="190801"/>
    <m/>
    <n v="27"/>
    <n v="190801"/>
    <n v="891000"/>
  </r>
  <r>
    <x v="301"/>
    <x v="3"/>
    <m/>
    <x v="21"/>
    <x v="10"/>
    <x v="55"/>
    <n v="190801"/>
    <n v="190801"/>
    <m/>
    <n v="4"/>
    <n v="190801"/>
    <n v="176000"/>
  </r>
  <r>
    <x v="301"/>
    <x v="3"/>
    <m/>
    <x v="5"/>
    <x v="10"/>
    <x v="56"/>
    <n v="190801"/>
    <n v="190801"/>
    <m/>
    <n v="10"/>
    <n v="190801"/>
    <n v="390000"/>
  </r>
  <r>
    <x v="301"/>
    <x v="3"/>
    <m/>
    <x v="6"/>
    <x v="10"/>
    <x v="59"/>
    <n v="190801"/>
    <n v="190801"/>
    <m/>
    <n v="2"/>
    <n v="190801"/>
    <n v="72000"/>
  </r>
  <r>
    <x v="301"/>
    <x v="3"/>
    <m/>
    <x v="0"/>
    <x v="10"/>
    <x v="57"/>
    <n v="190801"/>
    <n v="190801"/>
    <m/>
    <n v="9"/>
    <n v="190801"/>
    <n v="477000"/>
  </r>
  <r>
    <x v="301"/>
    <x v="3"/>
    <m/>
    <x v="0"/>
    <x v="12"/>
    <x v="54"/>
    <n v="190801"/>
    <n v="190801"/>
    <m/>
    <n v="5"/>
    <n v="190801"/>
    <n v="125265"/>
  </r>
  <r>
    <x v="301"/>
    <x v="3"/>
    <m/>
    <x v="5"/>
    <x v="12"/>
    <x v="56"/>
    <n v="190801"/>
    <n v="190801"/>
    <m/>
    <n v="5"/>
    <n v="190801"/>
    <n v="165125"/>
  </r>
  <r>
    <x v="301"/>
    <x v="3"/>
    <m/>
    <x v="6"/>
    <x v="12"/>
    <x v="59"/>
    <n v="190801"/>
    <n v="190801"/>
    <m/>
    <n v="1"/>
    <n v="190801"/>
    <n v="25053"/>
  </r>
  <r>
    <x v="301"/>
    <x v="3"/>
    <m/>
    <x v="0"/>
    <x v="12"/>
    <x v="60"/>
    <n v="190801"/>
    <n v="190801"/>
    <m/>
    <n v="1"/>
    <n v="190801"/>
    <n v="3000"/>
  </r>
  <r>
    <x v="301"/>
    <x v="3"/>
    <m/>
    <x v="0"/>
    <x v="9"/>
    <x v="15"/>
    <n v="190801"/>
    <n v="190801"/>
    <m/>
    <n v="8"/>
    <n v="190801"/>
    <n v="160000"/>
  </r>
  <r>
    <x v="302"/>
    <x v="4"/>
    <m/>
    <x v="0"/>
    <x v="1"/>
    <x v="15"/>
    <n v="190801"/>
    <n v="190801"/>
    <m/>
    <n v="5"/>
    <n v="190801"/>
    <n v="100000"/>
  </r>
  <r>
    <x v="302"/>
    <x v="4"/>
    <m/>
    <x v="0"/>
    <x v="1"/>
    <x v="16"/>
    <n v="190801"/>
    <n v="190801"/>
    <m/>
    <n v="43"/>
    <n v="190801"/>
    <n v="1505000"/>
  </r>
  <r>
    <x v="302"/>
    <x v="4"/>
    <m/>
    <x v="4"/>
    <x v="5"/>
    <x v="61"/>
    <n v="190801"/>
    <n v="190801"/>
    <m/>
    <n v="30"/>
    <n v="190801"/>
    <n v="54000"/>
  </r>
  <r>
    <x v="302"/>
    <x v="4"/>
    <m/>
    <x v="4"/>
    <x v="5"/>
    <x v="62"/>
    <n v="190801"/>
    <n v="190801"/>
    <m/>
    <n v="10"/>
    <n v="190801"/>
    <n v="180000"/>
  </r>
  <r>
    <x v="302"/>
    <x v="4"/>
    <m/>
    <x v="6"/>
    <x v="2"/>
    <x v="37"/>
    <n v="190801"/>
    <n v="190801"/>
    <m/>
    <n v="5"/>
    <n v="190801"/>
    <n v="100000"/>
  </r>
  <r>
    <x v="302"/>
    <x v="4"/>
    <m/>
    <x v="6"/>
    <x v="2"/>
    <x v="42"/>
    <n v="190801"/>
    <n v="190801"/>
    <m/>
    <n v="2"/>
    <n v="190801"/>
    <n v="70000"/>
  </r>
  <r>
    <x v="302"/>
    <x v="4"/>
    <m/>
    <x v="28"/>
    <x v="2"/>
    <x v="40"/>
    <n v="190801"/>
    <n v="190801"/>
    <m/>
    <n v="5"/>
    <n v="190801"/>
    <n v="175000"/>
  </r>
  <r>
    <x v="302"/>
    <x v="4"/>
    <m/>
    <x v="28"/>
    <x v="2"/>
    <x v="41"/>
    <n v="190801"/>
    <n v="190801"/>
    <m/>
    <n v="6"/>
    <n v="190801"/>
    <n v="270000"/>
  </r>
  <r>
    <x v="302"/>
    <x v="4"/>
    <m/>
    <x v="24"/>
    <x v="2"/>
    <x v="34"/>
    <n v="190801"/>
    <n v="190801"/>
    <m/>
    <n v="7"/>
    <n v="190801"/>
    <n v="693000"/>
  </r>
  <r>
    <x v="302"/>
    <x v="4"/>
    <m/>
    <x v="1"/>
    <x v="2"/>
    <x v="18"/>
    <n v="190801"/>
    <n v="190801"/>
    <m/>
    <n v="4"/>
    <n v="190801"/>
    <n v="80000"/>
  </r>
  <r>
    <x v="302"/>
    <x v="4"/>
    <m/>
    <x v="4"/>
    <x v="2"/>
    <x v="26"/>
    <n v="190801"/>
    <n v="190801"/>
    <m/>
    <n v="1"/>
    <n v="190801"/>
    <n v="4000"/>
  </r>
  <r>
    <x v="302"/>
    <x v="4"/>
    <m/>
    <x v="4"/>
    <x v="2"/>
    <x v="27"/>
    <n v="190801"/>
    <n v="190801"/>
    <m/>
    <n v="10"/>
    <n v="190801"/>
    <n v="200000"/>
  </r>
  <r>
    <x v="302"/>
    <x v="4"/>
    <m/>
    <x v="0"/>
    <x v="2"/>
    <x v="15"/>
    <n v="190801"/>
    <n v="190801"/>
    <m/>
    <n v="88"/>
    <n v="190801"/>
    <n v="1760000"/>
  </r>
  <r>
    <x v="302"/>
    <x v="4"/>
    <m/>
    <x v="0"/>
    <x v="2"/>
    <x v="16"/>
    <n v="190801"/>
    <n v="190801"/>
    <m/>
    <n v="66"/>
    <n v="190801"/>
    <n v="2310000"/>
  </r>
  <r>
    <x v="302"/>
    <x v="4"/>
    <m/>
    <x v="0"/>
    <x v="2"/>
    <x v="17"/>
    <n v="190801"/>
    <n v="190801"/>
    <m/>
    <n v="61"/>
    <n v="190801"/>
    <n v="2013000"/>
  </r>
  <r>
    <x v="302"/>
    <x v="4"/>
    <m/>
    <x v="0"/>
    <x v="2"/>
    <x v="19"/>
    <n v="190801"/>
    <n v="190801"/>
    <m/>
    <n v="88"/>
    <n v="190801"/>
    <n v="264000"/>
  </r>
  <r>
    <x v="302"/>
    <x v="4"/>
    <m/>
    <x v="5"/>
    <x v="2"/>
    <x v="28"/>
    <n v="190801"/>
    <n v="190801"/>
    <m/>
    <n v="21"/>
    <n v="190801"/>
    <n v="588000"/>
  </r>
  <r>
    <x v="302"/>
    <x v="4"/>
    <m/>
    <x v="21"/>
    <x v="2"/>
    <x v="29"/>
    <n v="190801"/>
    <n v="190801"/>
    <m/>
    <n v="7"/>
    <n v="190801"/>
    <n v="266000"/>
  </r>
  <r>
    <x v="302"/>
    <x v="4"/>
    <m/>
    <x v="0"/>
    <x v="3"/>
    <x v="15"/>
    <n v="190801"/>
    <n v="190801"/>
    <m/>
    <n v="5"/>
    <n v="190801"/>
    <n v="0"/>
  </r>
  <r>
    <x v="302"/>
    <x v="4"/>
    <m/>
    <x v="0"/>
    <x v="3"/>
    <x v="17"/>
    <n v="190801"/>
    <n v="190801"/>
    <m/>
    <n v="2"/>
    <n v="190801"/>
    <n v="0"/>
  </r>
  <r>
    <x v="302"/>
    <x v="4"/>
    <m/>
    <x v="5"/>
    <x v="3"/>
    <x v="28"/>
    <n v="190801"/>
    <n v="190801"/>
    <m/>
    <n v="2"/>
    <n v="190801"/>
    <n v="0"/>
  </r>
  <r>
    <x v="302"/>
    <x v="4"/>
    <m/>
    <x v="4"/>
    <x v="3"/>
    <x v="27"/>
    <n v="190801"/>
    <n v="190801"/>
    <m/>
    <n v="2"/>
    <n v="190801"/>
    <n v="0"/>
  </r>
  <r>
    <x v="302"/>
    <x v="4"/>
    <m/>
    <x v="6"/>
    <x v="3"/>
    <x v="37"/>
    <n v="190801"/>
    <n v="190801"/>
    <m/>
    <n v="2"/>
    <n v="190801"/>
    <n v="0"/>
  </r>
  <r>
    <x v="302"/>
    <x v="4"/>
    <m/>
    <x v="21"/>
    <x v="3"/>
    <x v="29"/>
    <n v="190801"/>
    <n v="190801"/>
    <m/>
    <n v="2"/>
    <n v="190801"/>
    <n v="0"/>
  </r>
  <r>
    <x v="302"/>
    <x v="4"/>
    <m/>
    <x v="18"/>
    <x v="3"/>
    <x v="22"/>
    <n v="190801"/>
    <n v="190801"/>
    <m/>
    <n v="2"/>
    <n v="190801"/>
    <n v="0"/>
  </r>
  <r>
    <x v="302"/>
    <x v="4"/>
    <m/>
    <x v="1"/>
    <x v="3"/>
    <x v="18"/>
    <n v="190801"/>
    <n v="190801"/>
    <m/>
    <n v="2"/>
    <n v="190801"/>
    <n v="0"/>
  </r>
  <r>
    <x v="302"/>
    <x v="4"/>
    <m/>
    <x v="0"/>
    <x v="10"/>
    <x v="54"/>
    <n v="190801"/>
    <n v="190801"/>
    <m/>
    <n v="10"/>
    <n v="190801"/>
    <n v="330000"/>
  </r>
  <r>
    <x v="302"/>
    <x v="4"/>
    <m/>
    <x v="21"/>
    <x v="10"/>
    <x v="55"/>
    <n v="190801"/>
    <n v="190801"/>
    <m/>
    <n v="1"/>
    <n v="190801"/>
    <n v="44000"/>
  </r>
  <r>
    <x v="302"/>
    <x v="4"/>
    <m/>
    <x v="5"/>
    <x v="10"/>
    <x v="56"/>
    <n v="190801"/>
    <n v="190801"/>
    <m/>
    <n v="3"/>
    <n v="190801"/>
    <n v="117000"/>
  </r>
  <r>
    <x v="302"/>
    <x v="4"/>
    <m/>
    <x v="0"/>
    <x v="10"/>
    <x v="57"/>
    <n v="190801"/>
    <n v="190801"/>
    <m/>
    <n v="3"/>
    <n v="190801"/>
    <n v="159000"/>
  </r>
  <r>
    <x v="302"/>
    <x v="4"/>
    <m/>
    <x v="0"/>
    <x v="12"/>
    <x v="54"/>
    <n v="190801"/>
    <n v="190801"/>
    <m/>
    <n v="1"/>
    <n v="190801"/>
    <n v="25053"/>
  </r>
  <r>
    <x v="302"/>
    <x v="4"/>
    <m/>
    <x v="5"/>
    <x v="12"/>
    <x v="56"/>
    <n v="190801"/>
    <n v="190801"/>
    <m/>
    <n v="2"/>
    <n v="190801"/>
    <n v="66050"/>
  </r>
  <r>
    <x v="302"/>
    <x v="4"/>
    <m/>
    <x v="5"/>
    <x v="9"/>
    <x v="28"/>
    <n v="190801"/>
    <n v="190801"/>
    <m/>
    <n v="1"/>
    <n v="190801"/>
    <n v="28000"/>
  </r>
  <r>
    <x v="302"/>
    <x v="4"/>
    <m/>
    <x v="0"/>
    <x v="9"/>
    <x v="15"/>
    <n v="190801"/>
    <n v="190801"/>
    <m/>
    <n v="7"/>
    <n v="190801"/>
    <n v="140000"/>
  </r>
  <r>
    <x v="302"/>
    <x v="4"/>
    <m/>
    <x v="21"/>
    <x v="9"/>
    <x v="29"/>
    <n v="190801"/>
    <n v="190801"/>
    <m/>
    <n v="1"/>
    <n v="190801"/>
    <n v="38000"/>
  </r>
  <r>
    <x v="303"/>
    <x v="1"/>
    <m/>
    <x v="0"/>
    <x v="1"/>
    <x v="15"/>
    <n v="190801"/>
    <n v="190801"/>
    <m/>
    <n v="6"/>
    <n v="190801"/>
    <n v="120000"/>
  </r>
  <r>
    <x v="303"/>
    <x v="1"/>
    <m/>
    <x v="0"/>
    <x v="1"/>
    <x v="16"/>
    <n v="190801"/>
    <n v="190801"/>
    <m/>
    <n v="18"/>
    <n v="190801"/>
    <n v="630000"/>
  </r>
  <r>
    <x v="303"/>
    <x v="1"/>
    <m/>
    <x v="6"/>
    <x v="2"/>
    <x v="37"/>
    <n v="190801"/>
    <n v="190801"/>
    <m/>
    <n v="5"/>
    <n v="190801"/>
    <n v="100000"/>
  </r>
  <r>
    <x v="303"/>
    <x v="1"/>
    <m/>
    <x v="6"/>
    <x v="2"/>
    <x v="42"/>
    <n v="190801"/>
    <n v="190801"/>
    <m/>
    <n v="2"/>
    <n v="190801"/>
    <n v="70000"/>
  </r>
  <r>
    <x v="303"/>
    <x v="1"/>
    <m/>
    <x v="28"/>
    <x v="2"/>
    <x v="40"/>
    <n v="190801"/>
    <n v="190801"/>
    <m/>
    <n v="6"/>
    <n v="190801"/>
    <n v="210000"/>
  </r>
  <r>
    <x v="303"/>
    <x v="1"/>
    <m/>
    <x v="28"/>
    <x v="2"/>
    <x v="41"/>
    <n v="190801"/>
    <n v="190801"/>
    <m/>
    <n v="2"/>
    <n v="190801"/>
    <n v="90000"/>
  </r>
  <r>
    <x v="303"/>
    <x v="1"/>
    <m/>
    <x v="24"/>
    <x v="2"/>
    <x v="34"/>
    <n v="190801"/>
    <n v="190801"/>
    <m/>
    <n v="4"/>
    <n v="190801"/>
    <n v="396000"/>
  </r>
  <r>
    <x v="303"/>
    <x v="1"/>
    <m/>
    <x v="1"/>
    <x v="2"/>
    <x v="18"/>
    <n v="190801"/>
    <n v="190801"/>
    <m/>
    <n v="2"/>
    <n v="190801"/>
    <n v="40000"/>
  </r>
  <r>
    <x v="303"/>
    <x v="1"/>
    <m/>
    <x v="1"/>
    <x v="2"/>
    <x v="21"/>
    <n v="190801"/>
    <n v="190801"/>
    <m/>
    <n v="1"/>
    <n v="190801"/>
    <n v="35000"/>
  </r>
  <r>
    <x v="303"/>
    <x v="1"/>
    <m/>
    <x v="4"/>
    <x v="2"/>
    <x v="26"/>
    <n v="190801"/>
    <n v="190801"/>
    <m/>
    <n v="2"/>
    <n v="190801"/>
    <n v="8000"/>
  </r>
  <r>
    <x v="303"/>
    <x v="1"/>
    <m/>
    <x v="4"/>
    <x v="2"/>
    <x v="27"/>
    <n v="190801"/>
    <n v="190801"/>
    <m/>
    <n v="11"/>
    <n v="190801"/>
    <n v="220000"/>
  </r>
  <r>
    <x v="303"/>
    <x v="1"/>
    <m/>
    <x v="0"/>
    <x v="2"/>
    <x v="15"/>
    <n v="190801"/>
    <n v="190801"/>
    <m/>
    <n v="78"/>
    <n v="190801"/>
    <n v="1560000"/>
  </r>
  <r>
    <x v="303"/>
    <x v="1"/>
    <m/>
    <x v="0"/>
    <x v="2"/>
    <x v="16"/>
    <n v="190801"/>
    <n v="190801"/>
    <m/>
    <n v="73"/>
    <n v="190801"/>
    <n v="2555000"/>
  </r>
  <r>
    <x v="303"/>
    <x v="1"/>
    <m/>
    <x v="0"/>
    <x v="2"/>
    <x v="17"/>
    <n v="190801"/>
    <n v="190801"/>
    <m/>
    <n v="67"/>
    <n v="190801"/>
    <n v="2211000"/>
  </r>
  <r>
    <x v="303"/>
    <x v="1"/>
    <m/>
    <x v="0"/>
    <x v="2"/>
    <x v="19"/>
    <n v="190801"/>
    <n v="190801"/>
    <m/>
    <n v="76"/>
    <n v="190801"/>
    <n v="228000"/>
  </r>
  <r>
    <x v="303"/>
    <x v="1"/>
    <m/>
    <x v="5"/>
    <x v="2"/>
    <x v="28"/>
    <n v="190801"/>
    <n v="190801"/>
    <m/>
    <n v="17"/>
    <n v="190801"/>
    <n v="476000"/>
  </r>
  <r>
    <x v="303"/>
    <x v="1"/>
    <m/>
    <x v="21"/>
    <x v="2"/>
    <x v="29"/>
    <n v="190801"/>
    <n v="190801"/>
    <m/>
    <n v="9"/>
    <n v="190801"/>
    <n v="342000"/>
  </r>
  <r>
    <x v="303"/>
    <x v="1"/>
    <m/>
    <x v="5"/>
    <x v="3"/>
    <x v="28"/>
    <n v="190801"/>
    <n v="190801"/>
    <m/>
    <n v="35"/>
    <n v="190801"/>
    <n v="0"/>
  </r>
  <r>
    <x v="303"/>
    <x v="1"/>
    <m/>
    <x v="4"/>
    <x v="3"/>
    <x v="27"/>
    <n v="190801"/>
    <n v="190801"/>
    <m/>
    <n v="10"/>
    <n v="190801"/>
    <n v="0"/>
  </r>
  <r>
    <x v="303"/>
    <x v="1"/>
    <m/>
    <x v="6"/>
    <x v="3"/>
    <x v="37"/>
    <n v="190801"/>
    <n v="190801"/>
    <m/>
    <n v="40"/>
    <n v="190801"/>
    <n v="0"/>
  </r>
  <r>
    <x v="303"/>
    <x v="1"/>
    <m/>
    <x v="21"/>
    <x v="3"/>
    <x v="29"/>
    <n v="190801"/>
    <n v="190801"/>
    <m/>
    <n v="40"/>
    <n v="190801"/>
    <n v="0"/>
  </r>
  <r>
    <x v="303"/>
    <x v="1"/>
    <m/>
    <x v="1"/>
    <x v="3"/>
    <x v="18"/>
    <n v="190801"/>
    <n v="190801"/>
    <m/>
    <n v="40"/>
    <n v="190801"/>
    <n v="0"/>
  </r>
  <r>
    <x v="303"/>
    <x v="1"/>
    <m/>
    <x v="0"/>
    <x v="10"/>
    <x v="54"/>
    <n v="190801"/>
    <n v="190801"/>
    <m/>
    <n v="4"/>
    <n v="190801"/>
    <n v="132000"/>
  </r>
  <r>
    <x v="303"/>
    <x v="1"/>
    <m/>
    <x v="21"/>
    <x v="10"/>
    <x v="55"/>
    <n v="190801"/>
    <n v="190801"/>
    <m/>
    <n v="1"/>
    <n v="190801"/>
    <n v="44000"/>
  </r>
  <r>
    <x v="303"/>
    <x v="1"/>
    <m/>
    <x v="5"/>
    <x v="10"/>
    <x v="56"/>
    <n v="190801"/>
    <n v="190801"/>
    <m/>
    <n v="1"/>
    <n v="190801"/>
    <n v="39000"/>
  </r>
  <r>
    <x v="303"/>
    <x v="1"/>
    <m/>
    <x v="0"/>
    <x v="10"/>
    <x v="57"/>
    <n v="190801"/>
    <n v="190801"/>
    <m/>
    <n v="3"/>
    <n v="190801"/>
    <n v="159000"/>
  </r>
  <r>
    <x v="303"/>
    <x v="1"/>
    <m/>
    <x v="21"/>
    <x v="12"/>
    <x v="55"/>
    <n v="190801"/>
    <n v="190801"/>
    <m/>
    <n v="1"/>
    <n v="190801"/>
    <n v="37960"/>
  </r>
  <r>
    <x v="303"/>
    <x v="1"/>
    <m/>
    <x v="5"/>
    <x v="12"/>
    <x v="56"/>
    <n v="190801"/>
    <n v="190801"/>
    <m/>
    <n v="1"/>
    <n v="190801"/>
    <n v="33025"/>
  </r>
  <r>
    <x v="303"/>
    <x v="1"/>
    <m/>
    <x v="0"/>
    <x v="9"/>
    <x v="15"/>
    <n v="190801"/>
    <n v="190801"/>
    <m/>
    <n v="5"/>
    <n v="190801"/>
    <n v="100000"/>
  </r>
  <r>
    <x v="303"/>
    <x v="1"/>
    <m/>
    <x v="1"/>
    <x v="9"/>
    <x v="18"/>
    <n v="190801"/>
    <n v="190801"/>
    <m/>
    <n v="1"/>
    <n v="190801"/>
    <n v="20000"/>
  </r>
  <r>
    <x v="304"/>
    <x v="0"/>
    <m/>
    <x v="0"/>
    <x v="1"/>
    <x v="15"/>
    <n v="190801"/>
    <n v="190801"/>
    <m/>
    <n v="3"/>
    <n v="190801"/>
    <n v="60000"/>
  </r>
  <r>
    <x v="304"/>
    <x v="0"/>
    <m/>
    <x v="0"/>
    <x v="1"/>
    <x v="16"/>
    <n v="190801"/>
    <n v="190801"/>
    <m/>
    <n v="9"/>
    <n v="190801"/>
    <n v="315000"/>
  </r>
  <r>
    <x v="304"/>
    <x v="0"/>
    <m/>
    <x v="21"/>
    <x v="5"/>
    <x v="52"/>
    <n v="190801"/>
    <n v="190801"/>
    <m/>
    <n v="10"/>
    <n v="190801"/>
    <n v="171000"/>
  </r>
  <r>
    <x v="304"/>
    <x v="0"/>
    <m/>
    <x v="4"/>
    <x v="5"/>
    <x v="61"/>
    <n v="190801"/>
    <n v="190801"/>
    <m/>
    <n v="10"/>
    <n v="190801"/>
    <n v="18000"/>
  </r>
  <r>
    <x v="304"/>
    <x v="0"/>
    <m/>
    <x v="1"/>
    <x v="5"/>
    <x v="63"/>
    <n v="190801"/>
    <n v="190801"/>
    <m/>
    <n v="20"/>
    <n v="190801"/>
    <n v="225000"/>
  </r>
  <r>
    <x v="304"/>
    <x v="0"/>
    <m/>
    <x v="0"/>
    <x v="7"/>
    <x v="15"/>
    <n v="190801"/>
    <n v="190801"/>
    <m/>
    <n v="9"/>
    <n v="190801"/>
    <n v="180000"/>
  </r>
  <r>
    <x v="304"/>
    <x v="0"/>
    <m/>
    <x v="6"/>
    <x v="2"/>
    <x v="37"/>
    <n v="190801"/>
    <n v="190801"/>
    <m/>
    <n v="1"/>
    <n v="190801"/>
    <n v="20000"/>
  </r>
  <r>
    <x v="304"/>
    <x v="0"/>
    <m/>
    <x v="6"/>
    <x v="2"/>
    <x v="42"/>
    <n v="190801"/>
    <n v="190801"/>
    <m/>
    <n v="3"/>
    <n v="190801"/>
    <n v="105000"/>
  </r>
  <r>
    <x v="304"/>
    <x v="0"/>
    <m/>
    <x v="28"/>
    <x v="2"/>
    <x v="40"/>
    <n v="190801"/>
    <n v="190801"/>
    <m/>
    <n v="6"/>
    <n v="190801"/>
    <n v="210000"/>
  </r>
  <r>
    <x v="304"/>
    <x v="0"/>
    <m/>
    <x v="28"/>
    <x v="2"/>
    <x v="41"/>
    <n v="190801"/>
    <n v="190801"/>
    <m/>
    <n v="4"/>
    <n v="190801"/>
    <n v="180000"/>
  </r>
  <r>
    <x v="304"/>
    <x v="0"/>
    <m/>
    <x v="24"/>
    <x v="2"/>
    <x v="34"/>
    <n v="190801"/>
    <n v="190801"/>
    <m/>
    <n v="3"/>
    <n v="190801"/>
    <n v="297000"/>
  </r>
  <r>
    <x v="304"/>
    <x v="0"/>
    <m/>
    <x v="1"/>
    <x v="2"/>
    <x v="18"/>
    <n v="190801"/>
    <n v="190801"/>
    <m/>
    <n v="2"/>
    <n v="190801"/>
    <n v="40000"/>
  </r>
  <r>
    <x v="304"/>
    <x v="0"/>
    <m/>
    <x v="1"/>
    <x v="2"/>
    <x v="21"/>
    <n v="190801"/>
    <n v="190801"/>
    <m/>
    <n v="1"/>
    <n v="190801"/>
    <n v="35000"/>
  </r>
  <r>
    <x v="304"/>
    <x v="0"/>
    <m/>
    <x v="4"/>
    <x v="2"/>
    <x v="26"/>
    <n v="190801"/>
    <n v="190801"/>
    <m/>
    <n v="1"/>
    <n v="190801"/>
    <n v="4000"/>
  </r>
  <r>
    <x v="304"/>
    <x v="0"/>
    <m/>
    <x v="4"/>
    <x v="2"/>
    <x v="27"/>
    <n v="190801"/>
    <n v="190801"/>
    <m/>
    <n v="1"/>
    <n v="190801"/>
    <n v="20000"/>
  </r>
  <r>
    <x v="304"/>
    <x v="0"/>
    <m/>
    <x v="0"/>
    <x v="2"/>
    <x v="15"/>
    <n v="190801"/>
    <n v="190801"/>
    <m/>
    <n v="85"/>
    <n v="190801"/>
    <n v="1700000"/>
  </r>
  <r>
    <x v="304"/>
    <x v="0"/>
    <m/>
    <x v="0"/>
    <x v="2"/>
    <x v="16"/>
    <n v="190801"/>
    <n v="190801"/>
    <m/>
    <n v="94"/>
    <n v="190801"/>
    <n v="3290000"/>
  </r>
  <r>
    <x v="304"/>
    <x v="0"/>
    <m/>
    <x v="0"/>
    <x v="2"/>
    <x v="17"/>
    <n v="190801"/>
    <n v="190801"/>
    <m/>
    <n v="51"/>
    <n v="190801"/>
    <n v="1683000"/>
  </r>
  <r>
    <x v="304"/>
    <x v="0"/>
    <m/>
    <x v="0"/>
    <x v="2"/>
    <x v="19"/>
    <n v="190801"/>
    <n v="190801"/>
    <m/>
    <n v="102"/>
    <n v="190801"/>
    <n v="306000"/>
  </r>
  <r>
    <x v="304"/>
    <x v="0"/>
    <m/>
    <x v="5"/>
    <x v="2"/>
    <x v="28"/>
    <n v="190801"/>
    <n v="190801"/>
    <m/>
    <n v="20"/>
    <n v="190801"/>
    <n v="560000"/>
  </r>
  <r>
    <x v="304"/>
    <x v="0"/>
    <m/>
    <x v="21"/>
    <x v="2"/>
    <x v="29"/>
    <n v="190801"/>
    <n v="190801"/>
    <m/>
    <n v="10"/>
    <n v="190801"/>
    <n v="380000"/>
  </r>
  <r>
    <x v="304"/>
    <x v="0"/>
    <m/>
    <x v="0"/>
    <x v="10"/>
    <x v="54"/>
    <n v="190801"/>
    <n v="190801"/>
    <m/>
    <n v="15"/>
    <n v="190801"/>
    <n v="495000"/>
  </r>
  <r>
    <x v="304"/>
    <x v="0"/>
    <m/>
    <x v="5"/>
    <x v="10"/>
    <x v="56"/>
    <n v="190801"/>
    <n v="190801"/>
    <m/>
    <n v="5"/>
    <n v="190801"/>
    <n v="195000"/>
  </r>
  <r>
    <x v="304"/>
    <x v="0"/>
    <m/>
    <x v="0"/>
    <x v="10"/>
    <x v="57"/>
    <n v="190801"/>
    <n v="190801"/>
    <m/>
    <n v="2"/>
    <n v="190801"/>
    <n v="106000"/>
  </r>
  <r>
    <x v="304"/>
    <x v="0"/>
    <m/>
    <x v="0"/>
    <x v="12"/>
    <x v="64"/>
    <n v="190801"/>
    <n v="190801"/>
    <m/>
    <n v="1"/>
    <n v="190801"/>
    <n v="44792"/>
  </r>
  <r>
    <x v="304"/>
    <x v="0"/>
    <m/>
    <x v="5"/>
    <x v="12"/>
    <x v="56"/>
    <n v="190801"/>
    <n v="190801"/>
    <m/>
    <n v="4"/>
    <n v="190801"/>
    <n v="132100"/>
  </r>
  <r>
    <x v="304"/>
    <x v="0"/>
    <m/>
    <x v="0"/>
    <x v="12"/>
    <x v="65"/>
    <n v="190801"/>
    <n v="190801"/>
    <m/>
    <n v="1"/>
    <n v="190801"/>
    <n v="8400"/>
  </r>
  <r>
    <x v="304"/>
    <x v="0"/>
    <m/>
    <x v="0"/>
    <x v="9"/>
    <x v="15"/>
    <n v="190801"/>
    <n v="190801"/>
    <m/>
    <n v="6"/>
    <n v="190801"/>
    <n v="120000"/>
  </r>
  <r>
    <x v="305"/>
    <x v="2"/>
    <m/>
    <x v="0"/>
    <x v="1"/>
    <x v="15"/>
    <n v="190801"/>
    <n v="190801"/>
    <m/>
    <n v="4"/>
    <n v="190801"/>
    <n v="80000"/>
  </r>
  <r>
    <x v="305"/>
    <x v="2"/>
    <m/>
    <x v="0"/>
    <x v="1"/>
    <x v="16"/>
    <n v="190801"/>
    <n v="190801"/>
    <m/>
    <n v="8"/>
    <n v="190801"/>
    <n v="280000"/>
  </r>
  <r>
    <x v="305"/>
    <x v="2"/>
    <m/>
    <x v="0"/>
    <x v="7"/>
    <x v="15"/>
    <n v="190801"/>
    <n v="190801"/>
    <m/>
    <n v="5"/>
    <n v="190801"/>
    <n v="100000"/>
  </r>
  <r>
    <x v="305"/>
    <x v="2"/>
    <m/>
    <x v="6"/>
    <x v="2"/>
    <x v="37"/>
    <n v="190801"/>
    <n v="190801"/>
    <m/>
    <n v="3"/>
    <n v="190801"/>
    <n v="60000"/>
  </r>
  <r>
    <x v="305"/>
    <x v="2"/>
    <m/>
    <x v="6"/>
    <x v="2"/>
    <x v="42"/>
    <n v="190801"/>
    <n v="190801"/>
    <m/>
    <n v="1"/>
    <n v="190801"/>
    <n v="35000"/>
  </r>
  <r>
    <x v="305"/>
    <x v="2"/>
    <m/>
    <x v="28"/>
    <x v="2"/>
    <x v="41"/>
    <n v="190801"/>
    <n v="190801"/>
    <m/>
    <n v="4"/>
    <n v="190801"/>
    <n v="180000"/>
  </r>
  <r>
    <x v="305"/>
    <x v="2"/>
    <m/>
    <x v="24"/>
    <x v="2"/>
    <x v="34"/>
    <n v="190801"/>
    <n v="190801"/>
    <m/>
    <n v="2"/>
    <n v="190801"/>
    <n v="198000"/>
  </r>
  <r>
    <x v="305"/>
    <x v="2"/>
    <m/>
    <x v="1"/>
    <x v="2"/>
    <x v="18"/>
    <n v="190801"/>
    <n v="190801"/>
    <m/>
    <n v="2"/>
    <n v="190801"/>
    <n v="40000"/>
  </r>
  <r>
    <x v="305"/>
    <x v="2"/>
    <m/>
    <x v="4"/>
    <x v="2"/>
    <x v="27"/>
    <n v="190801"/>
    <n v="190801"/>
    <m/>
    <n v="11"/>
    <n v="190801"/>
    <n v="220000"/>
  </r>
  <r>
    <x v="305"/>
    <x v="2"/>
    <m/>
    <x v="0"/>
    <x v="2"/>
    <x v="15"/>
    <n v="190801"/>
    <n v="190801"/>
    <m/>
    <n v="70"/>
    <n v="190801"/>
    <n v="1400000"/>
  </r>
  <r>
    <x v="305"/>
    <x v="2"/>
    <m/>
    <x v="0"/>
    <x v="2"/>
    <x v="16"/>
    <n v="190801"/>
    <n v="190801"/>
    <m/>
    <n v="75"/>
    <n v="190801"/>
    <n v="2625000"/>
  </r>
  <r>
    <x v="305"/>
    <x v="2"/>
    <m/>
    <x v="0"/>
    <x v="2"/>
    <x v="17"/>
    <n v="190801"/>
    <n v="190801"/>
    <m/>
    <n v="55"/>
    <n v="190801"/>
    <n v="1815000"/>
  </r>
  <r>
    <x v="305"/>
    <x v="2"/>
    <m/>
    <x v="0"/>
    <x v="2"/>
    <x v="19"/>
    <n v="190801"/>
    <n v="190801"/>
    <m/>
    <n v="68"/>
    <n v="190801"/>
    <n v="204000"/>
  </r>
  <r>
    <x v="305"/>
    <x v="2"/>
    <m/>
    <x v="5"/>
    <x v="2"/>
    <x v="28"/>
    <n v="190801"/>
    <n v="190801"/>
    <m/>
    <n v="9"/>
    <n v="190801"/>
    <n v="252000"/>
  </r>
  <r>
    <x v="305"/>
    <x v="2"/>
    <m/>
    <x v="21"/>
    <x v="2"/>
    <x v="29"/>
    <n v="190801"/>
    <n v="190801"/>
    <m/>
    <n v="4"/>
    <n v="190801"/>
    <n v="152000"/>
  </r>
  <r>
    <x v="305"/>
    <x v="2"/>
    <m/>
    <x v="0"/>
    <x v="3"/>
    <x v="15"/>
    <n v="190801"/>
    <n v="190801"/>
    <m/>
    <n v="3"/>
    <n v="190801"/>
    <n v="0"/>
  </r>
  <r>
    <x v="305"/>
    <x v="2"/>
    <m/>
    <x v="17"/>
    <x v="3"/>
    <x v="19"/>
    <n v="190801"/>
    <n v="190801"/>
    <m/>
    <n v="2"/>
    <n v="190801"/>
    <n v="0"/>
  </r>
  <r>
    <x v="305"/>
    <x v="2"/>
    <m/>
    <x v="5"/>
    <x v="3"/>
    <x v="28"/>
    <n v="190801"/>
    <n v="190801"/>
    <m/>
    <n v="2"/>
    <n v="190801"/>
    <n v="0"/>
  </r>
  <r>
    <x v="305"/>
    <x v="2"/>
    <m/>
    <x v="4"/>
    <x v="3"/>
    <x v="26"/>
    <n v="190801"/>
    <n v="190801"/>
    <m/>
    <n v="2"/>
    <n v="190801"/>
    <n v="0"/>
  </r>
  <r>
    <x v="305"/>
    <x v="2"/>
    <m/>
    <x v="4"/>
    <x v="3"/>
    <x v="27"/>
    <n v="190801"/>
    <n v="190801"/>
    <m/>
    <n v="2"/>
    <n v="190801"/>
    <n v="0"/>
  </r>
  <r>
    <x v="305"/>
    <x v="2"/>
    <m/>
    <x v="6"/>
    <x v="3"/>
    <x v="37"/>
    <n v="190801"/>
    <n v="190801"/>
    <m/>
    <n v="2"/>
    <n v="190801"/>
    <n v="0"/>
  </r>
  <r>
    <x v="305"/>
    <x v="2"/>
    <m/>
    <x v="21"/>
    <x v="3"/>
    <x v="29"/>
    <n v="190801"/>
    <n v="190801"/>
    <m/>
    <n v="2"/>
    <n v="190801"/>
    <n v="0"/>
  </r>
  <r>
    <x v="305"/>
    <x v="2"/>
    <m/>
    <x v="18"/>
    <x v="3"/>
    <x v="22"/>
    <n v="190801"/>
    <n v="190801"/>
    <m/>
    <n v="2"/>
    <n v="190801"/>
    <n v="0"/>
  </r>
  <r>
    <x v="305"/>
    <x v="2"/>
    <m/>
    <x v="1"/>
    <x v="3"/>
    <x v="18"/>
    <n v="190801"/>
    <n v="190801"/>
    <m/>
    <n v="2"/>
    <n v="190801"/>
    <n v="0"/>
  </r>
  <r>
    <x v="305"/>
    <x v="2"/>
    <m/>
    <x v="0"/>
    <x v="10"/>
    <x v="54"/>
    <n v="190801"/>
    <n v="190801"/>
    <m/>
    <n v="10"/>
    <n v="190801"/>
    <n v="330000"/>
  </r>
  <r>
    <x v="305"/>
    <x v="2"/>
    <m/>
    <x v="21"/>
    <x v="10"/>
    <x v="55"/>
    <n v="190801"/>
    <n v="190801"/>
    <m/>
    <n v="1"/>
    <n v="190801"/>
    <n v="44000"/>
  </r>
  <r>
    <x v="305"/>
    <x v="2"/>
    <m/>
    <x v="1"/>
    <x v="10"/>
    <x v="58"/>
    <n v="190801"/>
    <n v="190801"/>
    <m/>
    <n v="1"/>
    <n v="190801"/>
    <n v="36000"/>
  </r>
  <r>
    <x v="305"/>
    <x v="2"/>
    <m/>
    <x v="5"/>
    <x v="10"/>
    <x v="56"/>
    <n v="190801"/>
    <n v="190801"/>
    <m/>
    <n v="3"/>
    <n v="190801"/>
    <n v="117000"/>
  </r>
  <r>
    <x v="305"/>
    <x v="2"/>
    <m/>
    <x v="0"/>
    <x v="10"/>
    <x v="57"/>
    <n v="190801"/>
    <n v="190801"/>
    <m/>
    <n v="1"/>
    <n v="190801"/>
    <n v="53000"/>
  </r>
  <r>
    <x v="305"/>
    <x v="2"/>
    <m/>
    <x v="0"/>
    <x v="12"/>
    <x v="54"/>
    <n v="190801"/>
    <n v="190801"/>
    <m/>
    <n v="1"/>
    <n v="190801"/>
    <n v="25053"/>
  </r>
  <r>
    <x v="305"/>
    <x v="2"/>
    <m/>
    <x v="5"/>
    <x v="12"/>
    <x v="56"/>
    <n v="190801"/>
    <n v="190801"/>
    <m/>
    <n v="4"/>
    <n v="190801"/>
    <n v="132100"/>
  </r>
  <r>
    <x v="305"/>
    <x v="2"/>
    <m/>
    <x v="0"/>
    <x v="9"/>
    <x v="15"/>
    <n v="190801"/>
    <n v="190801"/>
    <m/>
    <n v="2"/>
    <n v="190801"/>
    <n v="40000"/>
  </r>
  <r>
    <x v="306"/>
    <x v="5"/>
    <m/>
    <x v="6"/>
    <x v="2"/>
    <x v="37"/>
    <n v="190801"/>
    <n v="190801"/>
    <m/>
    <n v="7"/>
    <n v="190801"/>
    <n v="140000"/>
  </r>
  <r>
    <x v="306"/>
    <x v="5"/>
    <m/>
    <x v="28"/>
    <x v="2"/>
    <x v="40"/>
    <n v="190801"/>
    <n v="190801"/>
    <m/>
    <n v="3"/>
    <n v="190801"/>
    <n v="105000"/>
  </r>
  <r>
    <x v="306"/>
    <x v="5"/>
    <m/>
    <x v="28"/>
    <x v="2"/>
    <x v="41"/>
    <n v="190801"/>
    <n v="190801"/>
    <m/>
    <n v="4"/>
    <n v="190801"/>
    <n v="180000"/>
  </r>
  <r>
    <x v="306"/>
    <x v="5"/>
    <m/>
    <x v="24"/>
    <x v="2"/>
    <x v="34"/>
    <n v="190801"/>
    <n v="190801"/>
    <m/>
    <n v="4"/>
    <n v="190801"/>
    <n v="396000"/>
  </r>
  <r>
    <x v="306"/>
    <x v="5"/>
    <m/>
    <x v="1"/>
    <x v="2"/>
    <x v="18"/>
    <n v="190801"/>
    <n v="190801"/>
    <m/>
    <n v="5"/>
    <n v="190801"/>
    <n v="100000"/>
  </r>
  <r>
    <x v="306"/>
    <x v="5"/>
    <m/>
    <x v="1"/>
    <x v="2"/>
    <x v="21"/>
    <n v="190801"/>
    <n v="190801"/>
    <m/>
    <n v="1"/>
    <n v="190801"/>
    <n v="35000"/>
  </r>
  <r>
    <x v="306"/>
    <x v="5"/>
    <m/>
    <x v="4"/>
    <x v="2"/>
    <x v="26"/>
    <n v="190801"/>
    <n v="190801"/>
    <m/>
    <n v="1"/>
    <n v="190801"/>
    <n v="4000"/>
  </r>
  <r>
    <x v="306"/>
    <x v="5"/>
    <m/>
    <x v="4"/>
    <x v="2"/>
    <x v="27"/>
    <n v="190801"/>
    <n v="190801"/>
    <m/>
    <n v="4"/>
    <n v="190801"/>
    <n v="80000"/>
  </r>
  <r>
    <x v="306"/>
    <x v="5"/>
    <m/>
    <x v="0"/>
    <x v="2"/>
    <x v="15"/>
    <n v="190801"/>
    <n v="190801"/>
    <m/>
    <n v="93"/>
    <n v="190801"/>
    <n v="1860000"/>
  </r>
  <r>
    <x v="306"/>
    <x v="5"/>
    <m/>
    <x v="0"/>
    <x v="2"/>
    <x v="16"/>
    <n v="190801"/>
    <n v="190801"/>
    <m/>
    <n v="62"/>
    <n v="190801"/>
    <n v="2170000"/>
  </r>
  <r>
    <x v="306"/>
    <x v="5"/>
    <m/>
    <x v="0"/>
    <x v="2"/>
    <x v="17"/>
    <n v="190801"/>
    <n v="190801"/>
    <m/>
    <n v="76"/>
    <n v="190801"/>
    <n v="2508000"/>
  </r>
  <r>
    <x v="306"/>
    <x v="5"/>
    <m/>
    <x v="0"/>
    <x v="2"/>
    <x v="19"/>
    <n v="190801"/>
    <n v="190801"/>
    <m/>
    <n v="95"/>
    <n v="190801"/>
    <n v="285000"/>
  </r>
  <r>
    <x v="306"/>
    <x v="5"/>
    <m/>
    <x v="5"/>
    <x v="2"/>
    <x v="28"/>
    <n v="190801"/>
    <n v="190801"/>
    <m/>
    <n v="20"/>
    <n v="190801"/>
    <n v="560000"/>
  </r>
  <r>
    <x v="306"/>
    <x v="5"/>
    <m/>
    <x v="21"/>
    <x v="2"/>
    <x v="29"/>
    <n v="190801"/>
    <n v="190801"/>
    <m/>
    <n v="4"/>
    <n v="190801"/>
    <n v="152000"/>
  </r>
  <r>
    <x v="306"/>
    <x v="5"/>
    <m/>
    <x v="0"/>
    <x v="9"/>
    <x v="15"/>
    <n v="190801"/>
    <n v="190801"/>
    <m/>
    <n v="7"/>
    <n v="190801"/>
    <n v="140000"/>
  </r>
  <r>
    <x v="306"/>
    <x v="5"/>
    <m/>
    <x v="6"/>
    <x v="9"/>
    <x v="37"/>
    <n v="190801"/>
    <n v="190801"/>
    <m/>
    <n v="2"/>
    <n v="190801"/>
    <n v="40000"/>
  </r>
  <r>
    <x v="307"/>
    <x v="6"/>
    <m/>
    <x v="0"/>
    <x v="7"/>
    <x v="15"/>
    <n v="190801"/>
    <n v="190801"/>
    <m/>
    <n v="24"/>
    <n v="190801"/>
    <n v="480000"/>
  </r>
  <r>
    <x v="307"/>
    <x v="6"/>
    <m/>
    <x v="6"/>
    <x v="2"/>
    <x v="37"/>
    <n v="190801"/>
    <n v="190801"/>
    <m/>
    <n v="3"/>
    <n v="190801"/>
    <n v="60000"/>
  </r>
  <r>
    <x v="307"/>
    <x v="6"/>
    <m/>
    <x v="6"/>
    <x v="2"/>
    <x v="42"/>
    <n v="190801"/>
    <n v="190801"/>
    <m/>
    <n v="1"/>
    <n v="190801"/>
    <n v="35000"/>
  </r>
  <r>
    <x v="307"/>
    <x v="6"/>
    <m/>
    <x v="28"/>
    <x v="2"/>
    <x v="40"/>
    <n v="190801"/>
    <n v="190801"/>
    <m/>
    <n v="4"/>
    <n v="190801"/>
    <n v="140000"/>
  </r>
  <r>
    <x v="307"/>
    <x v="6"/>
    <m/>
    <x v="28"/>
    <x v="2"/>
    <x v="41"/>
    <n v="190801"/>
    <n v="190801"/>
    <m/>
    <n v="8"/>
    <n v="190801"/>
    <n v="360000"/>
  </r>
  <r>
    <x v="307"/>
    <x v="6"/>
    <m/>
    <x v="24"/>
    <x v="2"/>
    <x v="34"/>
    <n v="190801"/>
    <n v="190801"/>
    <m/>
    <n v="3"/>
    <n v="190801"/>
    <n v="297000"/>
  </r>
  <r>
    <x v="307"/>
    <x v="6"/>
    <m/>
    <x v="1"/>
    <x v="2"/>
    <x v="18"/>
    <n v="190801"/>
    <n v="190801"/>
    <m/>
    <n v="3"/>
    <n v="190801"/>
    <n v="60000"/>
  </r>
  <r>
    <x v="307"/>
    <x v="6"/>
    <m/>
    <x v="4"/>
    <x v="2"/>
    <x v="26"/>
    <n v="190801"/>
    <n v="190801"/>
    <m/>
    <n v="3"/>
    <n v="190801"/>
    <n v="12000"/>
  </r>
  <r>
    <x v="307"/>
    <x v="6"/>
    <m/>
    <x v="4"/>
    <x v="2"/>
    <x v="27"/>
    <n v="190801"/>
    <n v="190801"/>
    <m/>
    <n v="7"/>
    <n v="190801"/>
    <n v="140000"/>
  </r>
  <r>
    <x v="307"/>
    <x v="6"/>
    <m/>
    <x v="0"/>
    <x v="2"/>
    <x v="15"/>
    <n v="190801"/>
    <n v="190801"/>
    <m/>
    <n v="102"/>
    <n v="190801"/>
    <n v="2040000"/>
  </r>
  <r>
    <x v="307"/>
    <x v="6"/>
    <m/>
    <x v="0"/>
    <x v="2"/>
    <x v="16"/>
    <n v="190801"/>
    <n v="190801"/>
    <m/>
    <n v="62"/>
    <n v="190801"/>
    <n v="2170000"/>
  </r>
  <r>
    <x v="307"/>
    <x v="6"/>
    <m/>
    <x v="0"/>
    <x v="2"/>
    <x v="17"/>
    <n v="190801"/>
    <n v="190801"/>
    <m/>
    <n v="66"/>
    <n v="190801"/>
    <n v="2178000"/>
  </r>
  <r>
    <x v="307"/>
    <x v="6"/>
    <m/>
    <x v="0"/>
    <x v="2"/>
    <x v="19"/>
    <n v="190801"/>
    <n v="190801"/>
    <m/>
    <n v="98"/>
    <n v="190801"/>
    <n v="294000"/>
  </r>
  <r>
    <x v="307"/>
    <x v="6"/>
    <m/>
    <x v="5"/>
    <x v="2"/>
    <x v="28"/>
    <n v="190801"/>
    <n v="190801"/>
    <m/>
    <n v="15"/>
    <n v="190801"/>
    <n v="420000"/>
  </r>
  <r>
    <x v="307"/>
    <x v="6"/>
    <m/>
    <x v="21"/>
    <x v="2"/>
    <x v="29"/>
    <n v="190801"/>
    <n v="190801"/>
    <m/>
    <n v="7"/>
    <n v="190801"/>
    <n v="266000"/>
  </r>
  <r>
    <x v="307"/>
    <x v="6"/>
    <m/>
    <x v="0"/>
    <x v="9"/>
    <x v="15"/>
    <n v="190801"/>
    <n v="190801"/>
    <m/>
    <n v="12"/>
    <n v="190801"/>
    <n v="240000"/>
  </r>
  <r>
    <x v="307"/>
    <x v="6"/>
    <m/>
    <x v="0"/>
    <x v="6"/>
    <x v="15"/>
    <n v="190801"/>
    <n v="190801"/>
    <m/>
    <n v="591"/>
    <n v="190801"/>
    <n v="5359188"/>
  </r>
  <r>
    <x v="307"/>
    <x v="6"/>
    <m/>
    <x v="0"/>
    <x v="6"/>
    <x v="17"/>
    <n v="190801"/>
    <n v="190801"/>
    <m/>
    <n v="142"/>
    <n v="190801"/>
    <n v="2246156"/>
  </r>
  <r>
    <x v="307"/>
    <x v="6"/>
    <m/>
    <x v="4"/>
    <x v="6"/>
    <x v="26"/>
    <n v="190801"/>
    <n v="190801"/>
    <m/>
    <n v="744"/>
    <n v="190801"/>
    <n v="798312"/>
  </r>
  <r>
    <x v="307"/>
    <x v="6"/>
    <m/>
    <x v="25"/>
    <x v="6"/>
    <x v="35"/>
    <n v="190801"/>
    <n v="190801"/>
    <m/>
    <n v="68"/>
    <n v="190801"/>
    <n v="1164908"/>
  </r>
  <r>
    <x v="307"/>
    <x v="6"/>
    <m/>
    <x v="21"/>
    <x v="6"/>
    <x v="29"/>
    <n v="190801"/>
    <n v="190801"/>
    <m/>
    <n v="27"/>
    <n v="190801"/>
    <n v="531657"/>
  </r>
  <r>
    <x v="307"/>
    <x v="6"/>
    <m/>
    <x v="23"/>
    <x v="6"/>
    <x v="31"/>
    <n v="190801"/>
    <n v="190801"/>
    <m/>
    <n v="215"/>
    <n v="190801"/>
    <n v="3198555"/>
  </r>
  <r>
    <x v="307"/>
    <x v="6"/>
    <m/>
    <x v="22"/>
    <x v="6"/>
    <x v="30"/>
    <n v="190801"/>
    <n v="190801"/>
    <m/>
    <n v="59"/>
    <n v="190801"/>
    <n v="410876"/>
  </r>
  <r>
    <x v="307"/>
    <x v="6"/>
    <m/>
    <x v="18"/>
    <x v="6"/>
    <x v="22"/>
    <n v="190801"/>
    <n v="190801"/>
    <m/>
    <n v="5"/>
    <n v="190801"/>
    <n v="33955"/>
  </r>
  <r>
    <x v="307"/>
    <x v="6"/>
    <m/>
    <x v="26"/>
    <x v="6"/>
    <x v="36"/>
    <n v="190801"/>
    <n v="190801"/>
    <m/>
    <n v="13"/>
    <n v="190801"/>
    <n v="122941"/>
  </r>
  <r>
    <x v="307"/>
    <x v="6"/>
    <m/>
    <x v="6"/>
    <x v="6"/>
    <x v="37"/>
    <n v="190801"/>
    <n v="190801"/>
    <m/>
    <n v="34"/>
    <n v="190801"/>
    <n v="340000"/>
  </r>
  <r>
    <x v="307"/>
    <x v="6"/>
    <m/>
    <x v="27"/>
    <x v="6"/>
    <x v="39"/>
    <n v="190801"/>
    <n v="190801"/>
    <m/>
    <n v="257"/>
    <n v="190801"/>
    <n v="4065226"/>
  </r>
  <r>
    <x v="307"/>
    <x v="6"/>
    <m/>
    <x v="4"/>
    <x v="6"/>
    <x v="66"/>
    <n v="190801"/>
    <n v="190801"/>
    <m/>
    <n v="246"/>
    <n v="190801"/>
    <n v="1376862"/>
  </r>
  <r>
    <x v="308"/>
    <x v="3"/>
    <m/>
    <x v="0"/>
    <x v="1"/>
    <x v="15"/>
    <n v="190801"/>
    <n v="190801"/>
    <m/>
    <n v="22"/>
    <n v="190801"/>
    <n v="440000"/>
  </r>
  <r>
    <x v="308"/>
    <x v="3"/>
    <m/>
    <x v="0"/>
    <x v="1"/>
    <x v="16"/>
    <n v="190801"/>
    <n v="190801"/>
    <m/>
    <n v="15"/>
    <n v="190801"/>
    <n v="525000"/>
  </r>
  <r>
    <x v="308"/>
    <x v="3"/>
    <m/>
    <x v="0"/>
    <x v="7"/>
    <x v="15"/>
    <n v="190801"/>
    <n v="190801"/>
    <m/>
    <n v="16"/>
    <n v="190801"/>
    <n v="320000"/>
  </r>
  <r>
    <x v="308"/>
    <x v="3"/>
    <m/>
    <x v="6"/>
    <x v="2"/>
    <x v="37"/>
    <n v="190801"/>
    <n v="190801"/>
    <m/>
    <n v="4"/>
    <n v="190801"/>
    <n v="80000"/>
  </r>
  <r>
    <x v="308"/>
    <x v="3"/>
    <m/>
    <x v="6"/>
    <x v="2"/>
    <x v="42"/>
    <n v="190801"/>
    <n v="190801"/>
    <m/>
    <n v="2"/>
    <n v="190801"/>
    <n v="70000"/>
  </r>
  <r>
    <x v="308"/>
    <x v="3"/>
    <m/>
    <x v="28"/>
    <x v="2"/>
    <x v="40"/>
    <n v="190801"/>
    <n v="190801"/>
    <m/>
    <n v="5"/>
    <n v="190801"/>
    <n v="175000"/>
  </r>
  <r>
    <x v="308"/>
    <x v="3"/>
    <m/>
    <x v="28"/>
    <x v="2"/>
    <x v="41"/>
    <n v="190801"/>
    <n v="190801"/>
    <m/>
    <n v="4"/>
    <n v="190801"/>
    <n v="180000"/>
  </r>
  <r>
    <x v="308"/>
    <x v="3"/>
    <m/>
    <x v="24"/>
    <x v="2"/>
    <x v="34"/>
    <n v="190801"/>
    <n v="190801"/>
    <m/>
    <n v="8"/>
    <n v="190801"/>
    <n v="792000"/>
  </r>
  <r>
    <x v="308"/>
    <x v="3"/>
    <m/>
    <x v="1"/>
    <x v="2"/>
    <x v="18"/>
    <n v="190801"/>
    <n v="190801"/>
    <m/>
    <n v="2"/>
    <n v="190801"/>
    <n v="40000"/>
  </r>
  <r>
    <x v="308"/>
    <x v="3"/>
    <m/>
    <x v="1"/>
    <x v="2"/>
    <x v="21"/>
    <n v="190801"/>
    <n v="190801"/>
    <m/>
    <n v="1"/>
    <n v="190801"/>
    <n v="35000"/>
  </r>
  <r>
    <x v="308"/>
    <x v="3"/>
    <m/>
    <x v="4"/>
    <x v="2"/>
    <x v="26"/>
    <n v="190801"/>
    <n v="190801"/>
    <m/>
    <n v="4"/>
    <n v="190801"/>
    <n v="16000"/>
  </r>
  <r>
    <x v="308"/>
    <x v="3"/>
    <m/>
    <x v="4"/>
    <x v="2"/>
    <x v="27"/>
    <n v="190801"/>
    <n v="190801"/>
    <m/>
    <n v="7"/>
    <n v="190801"/>
    <n v="140000"/>
  </r>
  <r>
    <x v="308"/>
    <x v="3"/>
    <m/>
    <x v="0"/>
    <x v="2"/>
    <x v="15"/>
    <n v="190801"/>
    <n v="190801"/>
    <m/>
    <n v="106"/>
    <n v="190801"/>
    <n v="2120000"/>
  </r>
  <r>
    <x v="308"/>
    <x v="3"/>
    <m/>
    <x v="0"/>
    <x v="2"/>
    <x v="16"/>
    <n v="190801"/>
    <n v="190801"/>
    <m/>
    <n v="94"/>
    <n v="190801"/>
    <n v="3290000"/>
  </r>
  <r>
    <x v="308"/>
    <x v="3"/>
    <m/>
    <x v="0"/>
    <x v="2"/>
    <x v="17"/>
    <n v="190801"/>
    <n v="190801"/>
    <m/>
    <n v="92"/>
    <n v="190801"/>
    <n v="3036000"/>
  </r>
  <r>
    <x v="308"/>
    <x v="3"/>
    <m/>
    <x v="0"/>
    <x v="2"/>
    <x v="19"/>
    <n v="190801"/>
    <n v="190801"/>
    <m/>
    <n v="62"/>
    <n v="190801"/>
    <n v="186000"/>
  </r>
  <r>
    <x v="308"/>
    <x v="3"/>
    <m/>
    <x v="5"/>
    <x v="2"/>
    <x v="28"/>
    <n v="190801"/>
    <n v="190801"/>
    <m/>
    <n v="37"/>
    <n v="190801"/>
    <n v="1036000"/>
  </r>
  <r>
    <x v="308"/>
    <x v="3"/>
    <m/>
    <x v="21"/>
    <x v="2"/>
    <x v="29"/>
    <n v="190801"/>
    <n v="190801"/>
    <m/>
    <n v="10"/>
    <n v="190801"/>
    <n v="380000"/>
  </r>
  <r>
    <x v="308"/>
    <x v="3"/>
    <m/>
    <x v="0"/>
    <x v="10"/>
    <x v="54"/>
    <n v="190801"/>
    <n v="190801"/>
    <m/>
    <n v="45"/>
    <n v="190801"/>
    <n v="1485000"/>
  </r>
  <r>
    <x v="308"/>
    <x v="3"/>
    <m/>
    <x v="21"/>
    <x v="10"/>
    <x v="55"/>
    <n v="190801"/>
    <n v="190801"/>
    <m/>
    <n v="1"/>
    <n v="190801"/>
    <n v="44000"/>
  </r>
  <r>
    <x v="308"/>
    <x v="3"/>
    <m/>
    <x v="5"/>
    <x v="10"/>
    <x v="56"/>
    <n v="190801"/>
    <n v="190801"/>
    <m/>
    <n v="9"/>
    <n v="190801"/>
    <n v="351000"/>
  </r>
  <r>
    <x v="308"/>
    <x v="3"/>
    <m/>
    <x v="0"/>
    <x v="10"/>
    <x v="57"/>
    <n v="190801"/>
    <n v="190801"/>
    <m/>
    <n v="18"/>
    <n v="190801"/>
    <n v="954000"/>
  </r>
  <r>
    <x v="308"/>
    <x v="3"/>
    <m/>
    <x v="0"/>
    <x v="12"/>
    <x v="54"/>
    <n v="190801"/>
    <n v="190801"/>
    <m/>
    <n v="1"/>
    <n v="190801"/>
    <n v="25053"/>
  </r>
  <r>
    <x v="308"/>
    <x v="3"/>
    <m/>
    <x v="5"/>
    <x v="12"/>
    <x v="56"/>
    <n v="190801"/>
    <n v="190801"/>
    <m/>
    <n v="3"/>
    <n v="190801"/>
    <n v="99075"/>
  </r>
  <r>
    <x v="308"/>
    <x v="3"/>
    <m/>
    <x v="0"/>
    <x v="11"/>
    <x v="64"/>
    <n v="190801"/>
    <n v="190801"/>
    <m/>
    <n v="1"/>
    <n v="190801"/>
    <n v="45853"/>
  </r>
  <r>
    <x v="308"/>
    <x v="3"/>
    <m/>
    <x v="0"/>
    <x v="9"/>
    <x v="15"/>
    <n v="190801"/>
    <n v="190801"/>
    <m/>
    <n v="12"/>
    <n v="190801"/>
    <n v="240000"/>
  </r>
  <r>
    <x v="309"/>
    <x v="4"/>
    <m/>
    <x v="0"/>
    <x v="1"/>
    <x v="15"/>
    <n v="190801"/>
    <n v="190801"/>
    <m/>
    <n v="21"/>
    <n v="190801"/>
    <n v="420000"/>
  </r>
  <r>
    <x v="309"/>
    <x v="4"/>
    <m/>
    <x v="0"/>
    <x v="1"/>
    <x v="16"/>
    <n v="190801"/>
    <n v="190801"/>
    <m/>
    <n v="7"/>
    <n v="190801"/>
    <n v="245000"/>
  </r>
  <r>
    <x v="309"/>
    <x v="4"/>
    <m/>
    <x v="0"/>
    <x v="7"/>
    <x v="15"/>
    <n v="190801"/>
    <n v="190801"/>
    <m/>
    <n v="1"/>
    <n v="190801"/>
    <n v="20000"/>
  </r>
  <r>
    <x v="309"/>
    <x v="4"/>
    <m/>
    <x v="6"/>
    <x v="2"/>
    <x v="37"/>
    <n v="190801"/>
    <n v="190801"/>
    <m/>
    <n v="1"/>
    <n v="190801"/>
    <n v="20000"/>
  </r>
  <r>
    <x v="309"/>
    <x v="4"/>
    <m/>
    <x v="6"/>
    <x v="2"/>
    <x v="42"/>
    <n v="190801"/>
    <n v="190801"/>
    <m/>
    <n v="1"/>
    <n v="190801"/>
    <n v="35000"/>
  </r>
  <r>
    <x v="309"/>
    <x v="4"/>
    <m/>
    <x v="28"/>
    <x v="2"/>
    <x v="40"/>
    <n v="190801"/>
    <n v="190801"/>
    <m/>
    <n v="3"/>
    <n v="190801"/>
    <n v="105000"/>
  </r>
  <r>
    <x v="309"/>
    <x v="4"/>
    <m/>
    <x v="28"/>
    <x v="2"/>
    <x v="41"/>
    <n v="190801"/>
    <n v="190801"/>
    <m/>
    <n v="5"/>
    <n v="190801"/>
    <n v="225000"/>
  </r>
  <r>
    <x v="309"/>
    <x v="4"/>
    <m/>
    <x v="24"/>
    <x v="2"/>
    <x v="34"/>
    <n v="190801"/>
    <n v="190801"/>
    <m/>
    <n v="5"/>
    <n v="190801"/>
    <n v="495000"/>
  </r>
  <r>
    <x v="309"/>
    <x v="4"/>
    <m/>
    <x v="1"/>
    <x v="2"/>
    <x v="18"/>
    <n v="190801"/>
    <n v="190801"/>
    <m/>
    <n v="3"/>
    <n v="190801"/>
    <n v="60000"/>
  </r>
  <r>
    <x v="309"/>
    <x v="4"/>
    <m/>
    <x v="4"/>
    <x v="2"/>
    <x v="26"/>
    <n v="190801"/>
    <n v="190801"/>
    <m/>
    <n v="3"/>
    <n v="190801"/>
    <n v="12000"/>
  </r>
  <r>
    <x v="309"/>
    <x v="4"/>
    <m/>
    <x v="4"/>
    <x v="2"/>
    <x v="27"/>
    <n v="190801"/>
    <n v="190801"/>
    <m/>
    <n v="6"/>
    <n v="190801"/>
    <n v="120000"/>
  </r>
  <r>
    <x v="309"/>
    <x v="4"/>
    <m/>
    <x v="0"/>
    <x v="2"/>
    <x v="15"/>
    <n v="190801"/>
    <n v="190801"/>
    <m/>
    <n v="103"/>
    <n v="190801"/>
    <n v="2060000"/>
  </r>
  <r>
    <x v="309"/>
    <x v="4"/>
    <m/>
    <x v="0"/>
    <x v="2"/>
    <x v="16"/>
    <n v="190801"/>
    <n v="190801"/>
    <m/>
    <n v="73"/>
    <n v="190801"/>
    <n v="2555000"/>
  </r>
  <r>
    <x v="309"/>
    <x v="4"/>
    <m/>
    <x v="0"/>
    <x v="2"/>
    <x v="17"/>
    <n v="190801"/>
    <n v="190801"/>
    <m/>
    <n v="64"/>
    <n v="190801"/>
    <n v="2112000"/>
  </r>
  <r>
    <x v="309"/>
    <x v="4"/>
    <m/>
    <x v="0"/>
    <x v="2"/>
    <x v="19"/>
    <n v="190801"/>
    <n v="190801"/>
    <m/>
    <n v="2"/>
    <n v="190801"/>
    <n v="6000"/>
  </r>
  <r>
    <x v="309"/>
    <x v="4"/>
    <m/>
    <x v="5"/>
    <x v="2"/>
    <x v="28"/>
    <n v="190801"/>
    <n v="190801"/>
    <m/>
    <n v="30"/>
    <n v="190801"/>
    <n v="840000"/>
  </r>
  <r>
    <x v="309"/>
    <x v="4"/>
    <m/>
    <x v="21"/>
    <x v="2"/>
    <x v="29"/>
    <n v="190801"/>
    <n v="190801"/>
    <m/>
    <n v="7"/>
    <n v="190801"/>
    <n v="266000"/>
  </r>
  <r>
    <x v="309"/>
    <x v="4"/>
    <m/>
    <x v="6"/>
    <x v="3"/>
    <x v="37"/>
    <n v="190801"/>
    <n v="190801"/>
    <m/>
    <n v="1"/>
    <n v="190801"/>
    <n v="0"/>
  </r>
  <r>
    <x v="309"/>
    <x v="4"/>
    <m/>
    <x v="0"/>
    <x v="10"/>
    <x v="54"/>
    <n v="190801"/>
    <n v="190801"/>
    <m/>
    <n v="16"/>
    <n v="190801"/>
    <n v="528000"/>
  </r>
  <r>
    <x v="309"/>
    <x v="4"/>
    <m/>
    <x v="5"/>
    <x v="10"/>
    <x v="56"/>
    <n v="190801"/>
    <n v="190801"/>
    <m/>
    <n v="5"/>
    <n v="190801"/>
    <n v="195000"/>
  </r>
  <r>
    <x v="309"/>
    <x v="4"/>
    <m/>
    <x v="0"/>
    <x v="10"/>
    <x v="57"/>
    <n v="190801"/>
    <n v="190801"/>
    <m/>
    <n v="5"/>
    <n v="190801"/>
    <n v="265000"/>
  </r>
  <r>
    <x v="309"/>
    <x v="4"/>
    <m/>
    <x v="0"/>
    <x v="9"/>
    <x v="15"/>
    <n v="190801"/>
    <n v="190801"/>
    <m/>
    <n v="3"/>
    <n v="190801"/>
    <n v="60000"/>
  </r>
  <r>
    <x v="309"/>
    <x v="4"/>
    <m/>
    <x v="6"/>
    <x v="9"/>
    <x v="37"/>
    <n v="190801"/>
    <n v="190801"/>
    <m/>
    <n v="1"/>
    <n v="190801"/>
    <n v="20000"/>
  </r>
  <r>
    <x v="310"/>
    <x v="1"/>
    <m/>
    <x v="0"/>
    <x v="1"/>
    <x v="15"/>
    <n v="190801"/>
    <n v="190801"/>
    <m/>
    <n v="1"/>
    <n v="190801"/>
    <n v="20000"/>
  </r>
  <r>
    <x v="310"/>
    <x v="1"/>
    <m/>
    <x v="6"/>
    <x v="2"/>
    <x v="37"/>
    <n v="190801"/>
    <n v="190801"/>
    <m/>
    <n v="6"/>
    <n v="190801"/>
    <n v="120000"/>
  </r>
  <r>
    <x v="310"/>
    <x v="1"/>
    <m/>
    <x v="6"/>
    <x v="2"/>
    <x v="42"/>
    <n v="190801"/>
    <n v="190801"/>
    <m/>
    <n v="2"/>
    <n v="190801"/>
    <n v="70000"/>
  </r>
  <r>
    <x v="310"/>
    <x v="1"/>
    <m/>
    <x v="28"/>
    <x v="2"/>
    <x v="40"/>
    <n v="190801"/>
    <n v="190801"/>
    <m/>
    <n v="3"/>
    <n v="190801"/>
    <n v="105000"/>
  </r>
  <r>
    <x v="310"/>
    <x v="1"/>
    <m/>
    <x v="28"/>
    <x v="2"/>
    <x v="41"/>
    <n v="190801"/>
    <n v="190801"/>
    <m/>
    <n v="3"/>
    <n v="190801"/>
    <n v="135000"/>
  </r>
  <r>
    <x v="310"/>
    <x v="1"/>
    <m/>
    <x v="24"/>
    <x v="2"/>
    <x v="34"/>
    <n v="190801"/>
    <n v="190801"/>
    <m/>
    <n v="2"/>
    <n v="190801"/>
    <n v="198000"/>
  </r>
  <r>
    <x v="310"/>
    <x v="1"/>
    <m/>
    <x v="1"/>
    <x v="2"/>
    <x v="18"/>
    <n v="190801"/>
    <n v="190801"/>
    <m/>
    <n v="2"/>
    <n v="190801"/>
    <n v="40000"/>
  </r>
  <r>
    <x v="310"/>
    <x v="1"/>
    <m/>
    <x v="4"/>
    <x v="2"/>
    <x v="26"/>
    <n v="190801"/>
    <n v="190801"/>
    <m/>
    <n v="5"/>
    <n v="190801"/>
    <n v="20000"/>
  </r>
  <r>
    <x v="310"/>
    <x v="1"/>
    <m/>
    <x v="4"/>
    <x v="2"/>
    <x v="27"/>
    <n v="190801"/>
    <n v="190801"/>
    <m/>
    <n v="6"/>
    <n v="190801"/>
    <n v="120000"/>
  </r>
  <r>
    <x v="310"/>
    <x v="1"/>
    <m/>
    <x v="0"/>
    <x v="2"/>
    <x v="15"/>
    <n v="190801"/>
    <n v="190801"/>
    <m/>
    <n v="78"/>
    <n v="190801"/>
    <n v="1560000"/>
  </r>
  <r>
    <x v="310"/>
    <x v="1"/>
    <m/>
    <x v="0"/>
    <x v="2"/>
    <x v="16"/>
    <n v="190801"/>
    <n v="190801"/>
    <m/>
    <n v="53"/>
    <n v="190801"/>
    <n v="1855000"/>
  </r>
  <r>
    <x v="310"/>
    <x v="1"/>
    <m/>
    <x v="0"/>
    <x v="2"/>
    <x v="17"/>
    <n v="190801"/>
    <n v="190801"/>
    <m/>
    <n v="73"/>
    <n v="190801"/>
    <n v="2409000"/>
  </r>
  <r>
    <x v="310"/>
    <x v="1"/>
    <m/>
    <x v="0"/>
    <x v="2"/>
    <x v="19"/>
    <n v="190801"/>
    <n v="190801"/>
    <m/>
    <n v="2"/>
    <n v="190801"/>
    <n v="6000"/>
  </r>
  <r>
    <x v="310"/>
    <x v="1"/>
    <m/>
    <x v="5"/>
    <x v="2"/>
    <x v="28"/>
    <n v="190801"/>
    <n v="190801"/>
    <m/>
    <n v="23"/>
    <n v="190801"/>
    <n v="644000"/>
  </r>
  <r>
    <x v="310"/>
    <x v="1"/>
    <m/>
    <x v="21"/>
    <x v="2"/>
    <x v="29"/>
    <n v="190801"/>
    <n v="190801"/>
    <m/>
    <n v="4"/>
    <n v="190801"/>
    <n v="152000"/>
  </r>
  <r>
    <x v="310"/>
    <x v="1"/>
    <m/>
    <x v="5"/>
    <x v="10"/>
    <x v="56"/>
    <n v="190801"/>
    <n v="190801"/>
    <m/>
    <n v="4"/>
    <n v="190801"/>
    <n v="156000"/>
  </r>
  <r>
    <x v="310"/>
    <x v="1"/>
    <m/>
    <x v="0"/>
    <x v="12"/>
    <x v="54"/>
    <n v="190801"/>
    <n v="190801"/>
    <m/>
    <n v="1"/>
    <n v="190801"/>
    <n v="25053"/>
  </r>
  <r>
    <x v="310"/>
    <x v="1"/>
    <m/>
    <x v="5"/>
    <x v="12"/>
    <x v="56"/>
    <n v="190801"/>
    <n v="190801"/>
    <m/>
    <n v="1"/>
    <n v="190801"/>
    <n v="33025"/>
  </r>
  <r>
    <x v="311"/>
    <x v="0"/>
    <m/>
    <x v="6"/>
    <x v="2"/>
    <x v="37"/>
    <n v="190801"/>
    <n v="190801"/>
    <m/>
    <n v="3"/>
    <n v="190801"/>
    <n v="60000"/>
  </r>
  <r>
    <x v="311"/>
    <x v="0"/>
    <m/>
    <x v="28"/>
    <x v="2"/>
    <x v="40"/>
    <n v="190801"/>
    <n v="190801"/>
    <m/>
    <n v="4"/>
    <n v="190801"/>
    <n v="140000"/>
  </r>
  <r>
    <x v="311"/>
    <x v="0"/>
    <m/>
    <x v="28"/>
    <x v="2"/>
    <x v="41"/>
    <n v="190801"/>
    <n v="190801"/>
    <m/>
    <n v="6"/>
    <n v="190801"/>
    <n v="270000"/>
  </r>
  <r>
    <x v="311"/>
    <x v="0"/>
    <m/>
    <x v="24"/>
    <x v="2"/>
    <x v="34"/>
    <n v="190801"/>
    <n v="190801"/>
    <m/>
    <n v="4"/>
    <n v="190801"/>
    <n v="396000"/>
  </r>
  <r>
    <x v="311"/>
    <x v="0"/>
    <m/>
    <x v="1"/>
    <x v="2"/>
    <x v="18"/>
    <n v="190801"/>
    <n v="190801"/>
    <m/>
    <n v="2"/>
    <n v="190801"/>
    <n v="40000"/>
  </r>
  <r>
    <x v="311"/>
    <x v="0"/>
    <m/>
    <x v="1"/>
    <x v="2"/>
    <x v="21"/>
    <n v="190801"/>
    <n v="190801"/>
    <m/>
    <n v="1"/>
    <n v="190801"/>
    <n v="35000"/>
  </r>
  <r>
    <x v="311"/>
    <x v="0"/>
    <m/>
    <x v="4"/>
    <x v="2"/>
    <x v="27"/>
    <n v="190801"/>
    <n v="190801"/>
    <m/>
    <n v="6"/>
    <n v="190801"/>
    <n v="120000"/>
  </r>
  <r>
    <x v="311"/>
    <x v="0"/>
    <m/>
    <x v="0"/>
    <x v="2"/>
    <x v="15"/>
    <n v="190801"/>
    <n v="190801"/>
    <m/>
    <n v="59"/>
    <n v="190801"/>
    <n v="1180000"/>
  </r>
  <r>
    <x v="311"/>
    <x v="0"/>
    <m/>
    <x v="0"/>
    <x v="2"/>
    <x v="16"/>
    <n v="190801"/>
    <n v="190801"/>
    <m/>
    <n v="46"/>
    <n v="190801"/>
    <n v="1610000"/>
  </r>
  <r>
    <x v="311"/>
    <x v="0"/>
    <m/>
    <x v="0"/>
    <x v="2"/>
    <x v="17"/>
    <n v="190801"/>
    <n v="190801"/>
    <m/>
    <n v="68"/>
    <n v="190801"/>
    <n v="2244000"/>
  </r>
  <r>
    <x v="311"/>
    <x v="0"/>
    <m/>
    <x v="5"/>
    <x v="2"/>
    <x v="28"/>
    <n v="190801"/>
    <n v="190801"/>
    <m/>
    <n v="8"/>
    <n v="190801"/>
    <n v="224000"/>
  </r>
  <r>
    <x v="311"/>
    <x v="0"/>
    <m/>
    <x v="21"/>
    <x v="2"/>
    <x v="29"/>
    <n v="190801"/>
    <n v="190801"/>
    <m/>
    <n v="4"/>
    <n v="190801"/>
    <n v="152000"/>
  </r>
  <r>
    <x v="311"/>
    <x v="0"/>
    <m/>
    <x v="0"/>
    <x v="3"/>
    <x v="17"/>
    <n v="190801"/>
    <n v="190801"/>
    <m/>
    <n v="10"/>
    <n v="190801"/>
    <n v="0"/>
  </r>
  <r>
    <x v="311"/>
    <x v="0"/>
    <m/>
    <x v="6"/>
    <x v="9"/>
    <x v="37"/>
    <n v="190801"/>
    <n v="190801"/>
    <m/>
    <n v="2"/>
    <n v="190801"/>
    <n v="40000"/>
  </r>
  <r>
    <x v="312"/>
    <x v="2"/>
    <m/>
    <x v="6"/>
    <x v="2"/>
    <x v="37"/>
    <n v="190801"/>
    <n v="190801"/>
    <m/>
    <n v="1"/>
    <n v="190801"/>
    <n v="20000"/>
  </r>
  <r>
    <x v="312"/>
    <x v="2"/>
    <m/>
    <x v="6"/>
    <x v="2"/>
    <x v="42"/>
    <n v="190801"/>
    <n v="190801"/>
    <m/>
    <n v="1"/>
    <n v="190801"/>
    <n v="35000"/>
  </r>
  <r>
    <x v="312"/>
    <x v="2"/>
    <m/>
    <x v="28"/>
    <x v="2"/>
    <x v="40"/>
    <n v="190801"/>
    <n v="190801"/>
    <m/>
    <n v="2"/>
    <n v="190801"/>
    <n v="70000"/>
  </r>
  <r>
    <x v="312"/>
    <x v="2"/>
    <m/>
    <x v="28"/>
    <x v="2"/>
    <x v="41"/>
    <n v="190801"/>
    <n v="190801"/>
    <m/>
    <n v="2"/>
    <n v="190801"/>
    <n v="90000"/>
  </r>
  <r>
    <x v="312"/>
    <x v="2"/>
    <m/>
    <x v="24"/>
    <x v="2"/>
    <x v="34"/>
    <n v="190801"/>
    <n v="190801"/>
    <m/>
    <n v="3"/>
    <n v="190801"/>
    <n v="297000"/>
  </r>
  <r>
    <x v="312"/>
    <x v="2"/>
    <m/>
    <x v="1"/>
    <x v="2"/>
    <x v="18"/>
    <n v="190801"/>
    <n v="190801"/>
    <m/>
    <n v="1"/>
    <n v="190801"/>
    <n v="20000"/>
  </r>
  <r>
    <x v="312"/>
    <x v="2"/>
    <m/>
    <x v="1"/>
    <x v="2"/>
    <x v="21"/>
    <n v="190801"/>
    <n v="190801"/>
    <m/>
    <n v="1"/>
    <n v="190801"/>
    <n v="35000"/>
  </r>
  <r>
    <x v="312"/>
    <x v="2"/>
    <m/>
    <x v="4"/>
    <x v="2"/>
    <x v="26"/>
    <n v="190801"/>
    <n v="190801"/>
    <m/>
    <n v="1"/>
    <n v="190801"/>
    <n v="4000"/>
  </r>
  <r>
    <x v="312"/>
    <x v="2"/>
    <m/>
    <x v="4"/>
    <x v="2"/>
    <x v="27"/>
    <n v="190801"/>
    <n v="190801"/>
    <m/>
    <n v="2"/>
    <n v="190801"/>
    <n v="40000"/>
  </r>
  <r>
    <x v="312"/>
    <x v="2"/>
    <m/>
    <x v="0"/>
    <x v="2"/>
    <x v="15"/>
    <n v="190801"/>
    <n v="190801"/>
    <m/>
    <n v="43"/>
    <n v="190801"/>
    <n v="860000"/>
  </r>
  <r>
    <x v="312"/>
    <x v="2"/>
    <m/>
    <x v="0"/>
    <x v="2"/>
    <x v="16"/>
    <n v="190801"/>
    <n v="190801"/>
    <m/>
    <n v="51"/>
    <n v="190801"/>
    <n v="1785000"/>
  </r>
  <r>
    <x v="312"/>
    <x v="2"/>
    <m/>
    <x v="0"/>
    <x v="2"/>
    <x v="17"/>
    <n v="190801"/>
    <n v="190801"/>
    <m/>
    <n v="57"/>
    <n v="190801"/>
    <n v="1881000"/>
  </r>
  <r>
    <x v="312"/>
    <x v="2"/>
    <m/>
    <x v="5"/>
    <x v="2"/>
    <x v="28"/>
    <n v="190801"/>
    <n v="190801"/>
    <m/>
    <n v="7"/>
    <n v="190801"/>
    <n v="196000"/>
  </r>
  <r>
    <x v="312"/>
    <x v="2"/>
    <m/>
    <x v="21"/>
    <x v="2"/>
    <x v="29"/>
    <n v="190801"/>
    <n v="190801"/>
    <m/>
    <n v="5"/>
    <n v="190801"/>
    <n v="190000"/>
  </r>
  <r>
    <x v="312"/>
    <x v="2"/>
    <m/>
    <x v="0"/>
    <x v="3"/>
    <x v="15"/>
    <n v="190801"/>
    <n v="190801"/>
    <m/>
    <n v="3"/>
    <n v="190801"/>
    <n v="0"/>
  </r>
  <r>
    <x v="312"/>
    <x v="2"/>
    <m/>
    <x v="0"/>
    <x v="3"/>
    <x v="17"/>
    <n v="190801"/>
    <n v="190801"/>
    <m/>
    <n v="1"/>
    <n v="190801"/>
    <n v="0"/>
  </r>
  <r>
    <x v="312"/>
    <x v="2"/>
    <m/>
    <x v="17"/>
    <x v="3"/>
    <x v="19"/>
    <n v="190801"/>
    <n v="190801"/>
    <m/>
    <n v="1"/>
    <n v="190801"/>
    <n v="0"/>
  </r>
  <r>
    <x v="312"/>
    <x v="2"/>
    <m/>
    <x v="5"/>
    <x v="3"/>
    <x v="28"/>
    <n v="190801"/>
    <n v="190801"/>
    <m/>
    <n v="1"/>
    <n v="190801"/>
    <n v="0"/>
  </r>
  <r>
    <x v="312"/>
    <x v="2"/>
    <m/>
    <x v="4"/>
    <x v="3"/>
    <x v="27"/>
    <n v="190801"/>
    <n v="190801"/>
    <m/>
    <n v="1"/>
    <n v="190801"/>
    <n v="0"/>
  </r>
  <r>
    <x v="312"/>
    <x v="2"/>
    <m/>
    <x v="6"/>
    <x v="3"/>
    <x v="37"/>
    <n v="190801"/>
    <n v="190801"/>
    <m/>
    <n v="1"/>
    <n v="190801"/>
    <n v="0"/>
  </r>
  <r>
    <x v="312"/>
    <x v="2"/>
    <m/>
    <x v="21"/>
    <x v="3"/>
    <x v="29"/>
    <n v="190801"/>
    <n v="190801"/>
    <m/>
    <n v="1"/>
    <n v="190801"/>
    <n v="0"/>
  </r>
  <r>
    <x v="312"/>
    <x v="2"/>
    <m/>
    <x v="1"/>
    <x v="3"/>
    <x v="18"/>
    <n v="190801"/>
    <n v="190801"/>
    <m/>
    <n v="1"/>
    <n v="190801"/>
    <n v="0"/>
  </r>
  <r>
    <x v="312"/>
    <x v="2"/>
    <m/>
    <x v="5"/>
    <x v="10"/>
    <x v="56"/>
    <n v="190801"/>
    <n v="190801"/>
    <m/>
    <n v="3"/>
    <n v="190801"/>
    <n v="117000"/>
  </r>
  <r>
    <x v="312"/>
    <x v="2"/>
    <m/>
    <x v="21"/>
    <x v="12"/>
    <x v="55"/>
    <n v="190801"/>
    <n v="190801"/>
    <m/>
    <n v="1"/>
    <n v="190801"/>
    <n v="37960"/>
  </r>
  <r>
    <x v="312"/>
    <x v="2"/>
    <m/>
    <x v="1"/>
    <x v="12"/>
    <x v="58"/>
    <n v="190801"/>
    <n v="190801"/>
    <m/>
    <n v="1"/>
    <n v="190801"/>
    <n v="25053"/>
  </r>
  <r>
    <x v="312"/>
    <x v="2"/>
    <m/>
    <x v="5"/>
    <x v="12"/>
    <x v="56"/>
    <n v="190801"/>
    <n v="190801"/>
    <m/>
    <n v="2"/>
    <n v="190801"/>
    <n v="66050"/>
  </r>
  <r>
    <x v="313"/>
    <x v="5"/>
    <m/>
    <x v="6"/>
    <x v="2"/>
    <x v="37"/>
    <n v="190801"/>
    <n v="190801"/>
    <m/>
    <n v="3"/>
    <n v="190801"/>
    <n v="60000"/>
  </r>
  <r>
    <x v="313"/>
    <x v="5"/>
    <m/>
    <x v="28"/>
    <x v="2"/>
    <x v="40"/>
    <n v="190801"/>
    <n v="190801"/>
    <m/>
    <n v="1"/>
    <n v="190801"/>
    <n v="35000"/>
  </r>
  <r>
    <x v="313"/>
    <x v="5"/>
    <m/>
    <x v="28"/>
    <x v="2"/>
    <x v="41"/>
    <n v="190801"/>
    <n v="190801"/>
    <m/>
    <n v="4"/>
    <n v="190801"/>
    <n v="180000"/>
  </r>
  <r>
    <x v="313"/>
    <x v="5"/>
    <m/>
    <x v="1"/>
    <x v="2"/>
    <x v="18"/>
    <n v="190801"/>
    <n v="190801"/>
    <m/>
    <n v="2"/>
    <n v="190801"/>
    <n v="40000"/>
  </r>
  <r>
    <x v="313"/>
    <x v="5"/>
    <m/>
    <x v="4"/>
    <x v="2"/>
    <x v="26"/>
    <n v="190801"/>
    <n v="190801"/>
    <m/>
    <n v="3"/>
    <n v="190801"/>
    <n v="12000"/>
  </r>
  <r>
    <x v="313"/>
    <x v="5"/>
    <m/>
    <x v="4"/>
    <x v="2"/>
    <x v="27"/>
    <n v="190801"/>
    <n v="190801"/>
    <m/>
    <n v="2"/>
    <n v="190801"/>
    <n v="40000"/>
  </r>
  <r>
    <x v="313"/>
    <x v="5"/>
    <m/>
    <x v="0"/>
    <x v="2"/>
    <x v="15"/>
    <n v="190801"/>
    <n v="190801"/>
    <m/>
    <n v="57"/>
    <n v="190801"/>
    <n v="1140000"/>
  </r>
  <r>
    <x v="313"/>
    <x v="5"/>
    <m/>
    <x v="0"/>
    <x v="2"/>
    <x v="16"/>
    <n v="190801"/>
    <n v="190801"/>
    <m/>
    <n v="37"/>
    <n v="190801"/>
    <n v="1295000"/>
  </r>
  <r>
    <x v="313"/>
    <x v="5"/>
    <m/>
    <x v="0"/>
    <x v="2"/>
    <x v="17"/>
    <n v="190801"/>
    <n v="190801"/>
    <m/>
    <n v="53"/>
    <n v="190801"/>
    <n v="1749000"/>
  </r>
  <r>
    <x v="314"/>
    <x v="6"/>
    <m/>
    <x v="6"/>
    <x v="2"/>
    <x v="37"/>
    <n v="190801"/>
    <n v="190801"/>
    <m/>
    <n v="2"/>
    <n v="190801"/>
    <n v="40000"/>
  </r>
  <r>
    <x v="314"/>
    <x v="6"/>
    <m/>
    <x v="28"/>
    <x v="2"/>
    <x v="40"/>
    <n v="190801"/>
    <n v="190801"/>
    <m/>
    <n v="2"/>
    <n v="190801"/>
    <n v="70000"/>
  </r>
  <r>
    <x v="314"/>
    <x v="6"/>
    <m/>
    <x v="28"/>
    <x v="2"/>
    <x v="41"/>
    <n v="190801"/>
    <n v="190801"/>
    <m/>
    <n v="2"/>
    <n v="190801"/>
    <n v="90000"/>
  </r>
  <r>
    <x v="314"/>
    <x v="6"/>
    <m/>
    <x v="1"/>
    <x v="2"/>
    <x v="18"/>
    <n v="190801"/>
    <n v="190801"/>
    <m/>
    <n v="1"/>
    <n v="190801"/>
    <n v="20000"/>
  </r>
  <r>
    <x v="314"/>
    <x v="6"/>
    <m/>
    <x v="1"/>
    <x v="2"/>
    <x v="21"/>
    <n v="190801"/>
    <n v="190801"/>
    <m/>
    <n v="1"/>
    <n v="190801"/>
    <n v="35000"/>
  </r>
  <r>
    <x v="314"/>
    <x v="6"/>
    <m/>
    <x v="4"/>
    <x v="2"/>
    <x v="27"/>
    <n v="190801"/>
    <n v="190801"/>
    <m/>
    <n v="6"/>
    <n v="190801"/>
    <n v="120000"/>
  </r>
  <r>
    <x v="314"/>
    <x v="6"/>
    <m/>
    <x v="0"/>
    <x v="2"/>
    <x v="15"/>
    <n v="190801"/>
    <n v="190801"/>
    <m/>
    <n v="61"/>
    <n v="190801"/>
    <n v="1220000"/>
  </r>
  <r>
    <x v="314"/>
    <x v="6"/>
    <m/>
    <x v="0"/>
    <x v="2"/>
    <x v="16"/>
    <n v="190801"/>
    <n v="190801"/>
    <m/>
    <n v="51"/>
    <n v="190801"/>
    <n v="1785000"/>
  </r>
  <r>
    <x v="314"/>
    <x v="6"/>
    <m/>
    <x v="0"/>
    <x v="2"/>
    <x v="17"/>
    <n v="190801"/>
    <n v="190801"/>
    <m/>
    <n v="70"/>
    <n v="190801"/>
    <n v="2310000"/>
  </r>
  <r>
    <x v="314"/>
    <x v="6"/>
    <m/>
    <x v="21"/>
    <x v="2"/>
    <x v="29"/>
    <n v="190801"/>
    <n v="190801"/>
    <m/>
    <n v="6"/>
    <n v="190801"/>
    <n v="228000"/>
  </r>
  <r>
    <x v="314"/>
    <x v="6"/>
    <m/>
    <x v="6"/>
    <x v="9"/>
    <x v="37"/>
    <n v="190801"/>
    <n v="190801"/>
    <m/>
    <n v="1"/>
    <n v="190801"/>
    <n v="20000"/>
  </r>
  <r>
    <x v="314"/>
    <x v="6"/>
    <m/>
    <x v="0"/>
    <x v="6"/>
    <x v="15"/>
    <n v="190801"/>
    <n v="190801"/>
    <m/>
    <n v="198"/>
    <n v="190801"/>
    <n v="1795464"/>
  </r>
  <r>
    <x v="314"/>
    <x v="6"/>
    <m/>
    <x v="0"/>
    <x v="6"/>
    <x v="17"/>
    <n v="190801"/>
    <n v="190801"/>
    <m/>
    <n v="387"/>
    <n v="190801"/>
    <n v="6121566"/>
  </r>
  <r>
    <x v="314"/>
    <x v="6"/>
    <m/>
    <x v="4"/>
    <x v="6"/>
    <x v="26"/>
    <n v="190801"/>
    <n v="190801"/>
    <m/>
    <n v="739"/>
    <n v="190801"/>
    <n v="792947"/>
  </r>
  <r>
    <x v="314"/>
    <x v="6"/>
    <m/>
    <x v="25"/>
    <x v="6"/>
    <x v="35"/>
    <n v="190801"/>
    <n v="190801"/>
    <m/>
    <n v="59"/>
    <n v="190801"/>
    <n v="1010729"/>
  </r>
  <r>
    <x v="314"/>
    <x v="6"/>
    <m/>
    <x v="21"/>
    <x v="6"/>
    <x v="29"/>
    <n v="190801"/>
    <n v="190801"/>
    <m/>
    <n v="25"/>
    <n v="190801"/>
    <n v="492275"/>
  </r>
  <r>
    <x v="314"/>
    <x v="6"/>
    <m/>
    <x v="23"/>
    <x v="6"/>
    <x v="31"/>
    <n v="190801"/>
    <n v="190801"/>
    <m/>
    <n v="89"/>
    <n v="190801"/>
    <n v="1324053"/>
  </r>
  <r>
    <x v="314"/>
    <x v="6"/>
    <m/>
    <x v="22"/>
    <x v="6"/>
    <x v="30"/>
    <n v="190801"/>
    <n v="190801"/>
    <m/>
    <n v="48"/>
    <n v="190801"/>
    <n v="334272"/>
  </r>
  <r>
    <x v="314"/>
    <x v="6"/>
    <m/>
    <x v="18"/>
    <x v="6"/>
    <x v="22"/>
    <n v="190801"/>
    <n v="190801"/>
    <m/>
    <n v="36"/>
    <n v="190801"/>
    <n v="244476"/>
  </r>
  <r>
    <x v="314"/>
    <x v="6"/>
    <m/>
    <x v="26"/>
    <x v="6"/>
    <x v="36"/>
    <n v="190801"/>
    <n v="190801"/>
    <m/>
    <n v="3"/>
    <n v="190801"/>
    <n v="28371"/>
  </r>
  <r>
    <x v="314"/>
    <x v="6"/>
    <m/>
    <x v="6"/>
    <x v="6"/>
    <x v="37"/>
    <n v="190801"/>
    <n v="190801"/>
    <m/>
    <n v="24"/>
    <n v="190801"/>
    <n v="240000"/>
  </r>
  <r>
    <x v="314"/>
    <x v="6"/>
    <m/>
    <x v="27"/>
    <x v="6"/>
    <x v="39"/>
    <n v="190801"/>
    <n v="190801"/>
    <m/>
    <n v="117"/>
    <n v="190801"/>
    <n v="1850706"/>
  </r>
  <r>
    <x v="314"/>
    <x v="6"/>
    <m/>
    <x v="4"/>
    <x v="6"/>
    <x v="66"/>
    <n v="190801"/>
    <n v="190801"/>
    <m/>
    <n v="421"/>
    <n v="190801"/>
    <n v="2356337"/>
  </r>
  <r>
    <x v="317"/>
    <x v="3"/>
    <m/>
    <x v="0"/>
    <x v="7"/>
    <x v="15"/>
    <n v="190801"/>
    <n v="190801"/>
    <m/>
    <n v="3"/>
    <n v="190801"/>
    <n v="60000"/>
  </r>
  <r>
    <x v="317"/>
    <x v="3"/>
    <m/>
    <x v="6"/>
    <x v="2"/>
    <x v="37"/>
    <n v="190801"/>
    <n v="190801"/>
    <m/>
    <n v="3"/>
    <n v="190801"/>
    <n v="60000"/>
  </r>
  <r>
    <x v="317"/>
    <x v="3"/>
    <m/>
    <x v="6"/>
    <x v="2"/>
    <x v="42"/>
    <n v="190801"/>
    <n v="190801"/>
    <m/>
    <n v="1"/>
    <n v="190801"/>
    <n v="35000"/>
  </r>
  <r>
    <x v="317"/>
    <x v="3"/>
    <m/>
    <x v="28"/>
    <x v="2"/>
    <x v="40"/>
    <n v="190801"/>
    <n v="190801"/>
    <m/>
    <n v="1"/>
    <n v="190801"/>
    <n v="35000"/>
  </r>
  <r>
    <x v="317"/>
    <x v="3"/>
    <m/>
    <x v="28"/>
    <x v="2"/>
    <x v="41"/>
    <n v="190801"/>
    <n v="190801"/>
    <m/>
    <n v="3"/>
    <n v="190801"/>
    <n v="135000"/>
  </r>
  <r>
    <x v="317"/>
    <x v="3"/>
    <m/>
    <x v="24"/>
    <x v="2"/>
    <x v="34"/>
    <n v="190801"/>
    <n v="190801"/>
    <m/>
    <n v="1"/>
    <n v="190801"/>
    <n v="99000"/>
  </r>
  <r>
    <x v="317"/>
    <x v="3"/>
    <m/>
    <x v="1"/>
    <x v="2"/>
    <x v="18"/>
    <n v="190801"/>
    <n v="190801"/>
    <m/>
    <n v="6"/>
    <n v="190801"/>
    <n v="120000"/>
  </r>
  <r>
    <x v="317"/>
    <x v="3"/>
    <m/>
    <x v="1"/>
    <x v="2"/>
    <x v="21"/>
    <n v="190801"/>
    <n v="190801"/>
    <m/>
    <n v="1"/>
    <n v="190801"/>
    <n v="35000"/>
  </r>
  <r>
    <x v="317"/>
    <x v="3"/>
    <m/>
    <x v="4"/>
    <x v="2"/>
    <x v="26"/>
    <n v="190801"/>
    <n v="190801"/>
    <m/>
    <n v="2"/>
    <n v="190801"/>
    <n v="8000"/>
  </r>
  <r>
    <x v="317"/>
    <x v="3"/>
    <m/>
    <x v="4"/>
    <x v="2"/>
    <x v="27"/>
    <n v="190801"/>
    <n v="190801"/>
    <m/>
    <n v="4"/>
    <n v="190801"/>
    <n v="80000"/>
  </r>
  <r>
    <x v="317"/>
    <x v="3"/>
    <m/>
    <x v="0"/>
    <x v="2"/>
    <x v="15"/>
    <n v="190801"/>
    <n v="190801"/>
    <m/>
    <n v="108"/>
    <n v="190801"/>
    <n v="2160000"/>
  </r>
  <r>
    <x v="317"/>
    <x v="3"/>
    <m/>
    <x v="0"/>
    <x v="2"/>
    <x v="16"/>
    <n v="190801"/>
    <n v="190801"/>
    <m/>
    <n v="108"/>
    <n v="190801"/>
    <n v="3780000"/>
  </r>
  <r>
    <x v="317"/>
    <x v="3"/>
    <m/>
    <x v="0"/>
    <x v="2"/>
    <x v="17"/>
    <n v="190801"/>
    <n v="190801"/>
    <m/>
    <n v="88"/>
    <n v="190801"/>
    <n v="2904000"/>
  </r>
  <r>
    <x v="317"/>
    <x v="3"/>
    <m/>
    <x v="5"/>
    <x v="2"/>
    <x v="28"/>
    <n v="190801"/>
    <n v="190801"/>
    <m/>
    <n v="17"/>
    <n v="190801"/>
    <n v="476000"/>
  </r>
  <r>
    <x v="317"/>
    <x v="3"/>
    <m/>
    <x v="21"/>
    <x v="2"/>
    <x v="29"/>
    <n v="190801"/>
    <n v="190801"/>
    <m/>
    <n v="10"/>
    <n v="190801"/>
    <n v="380000"/>
  </r>
  <r>
    <x v="317"/>
    <x v="3"/>
    <m/>
    <x v="0"/>
    <x v="3"/>
    <x v="15"/>
    <n v="190801"/>
    <n v="190801"/>
    <m/>
    <n v="6"/>
    <n v="190801"/>
    <n v="0"/>
  </r>
  <r>
    <x v="317"/>
    <x v="3"/>
    <m/>
    <x v="17"/>
    <x v="3"/>
    <x v="19"/>
    <n v="190801"/>
    <n v="190801"/>
    <m/>
    <n v="6"/>
    <n v="190801"/>
    <n v="0"/>
  </r>
  <r>
    <x v="317"/>
    <x v="3"/>
    <m/>
    <x v="5"/>
    <x v="3"/>
    <x v="28"/>
    <n v="190801"/>
    <n v="190801"/>
    <m/>
    <n v="2"/>
    <n v="190801"/>
    <n v="0"/>
  </r>
  <r>
    <x v="317"/>
    <x v="3"/>
    <m/>
    <x v="4"/>
    <x v="3"/>
    <x v="27"/>
    <n v="190801"/>
    <n v="190801"/>
    <m/>
    <n v="6"/>
    <n v="190801"/>
    <n v="0"/>
  </r>
  <r>
    <x v="317"/>
    <x v="3"/>
    <m/>
    <x v="6"/>
    <x v="3"/>
    <x v="37"/>
    <n v="190801"/>
    <n v="190801"/>
    <m/>
    <n v="6"/>
    <n v="190801"/>
    <n v="0"/>
  </r>
  <r>
    <x v="317"/>
    <x v="3"/>
    <m/>
    <x v="0"/>
    <x v="9"/>
    <x v="15"/>
    <n v="190801"/>
    <n v="190801"/>
    <m/>
    <n v="4"/>
    <n v="190801"/>
    <n v="80000"/>
  </r>
  <r>
    <x v="318"/>
    <x v="4"/>
    <m/>
    <x v="0"/>
    <x v="1"/>
    <x v="15"/>
    <n v="190801"/>
    <n v="190801"/>
    <m/>
    <n v="2"/>
    <n v="190801"/>
    <n v="40000"/>
  </r>
  <r>
    <x v="318"/>
    <x v="4"/>
    <m/>
    <x v="0"/>
    <x v="1"/>
    <x v="16"/>
    <n v="190801"/>
    <n v="190801"/>
    <m/>
    <n v="3"/>
    <n v="190801"/>
    <n v="105000"/>
  </r>
  <r>
    <x v="318"/>
    <x v="4"/>
    <m/>
    <x v="0"/>
    <x v="5"/>
    <x v="51"/>
    <n v="190801"/>
    <n v="190801"/>
    <m/>
    <n v="6"/>
    <n v="190801"/>
    <n v="67500"/>
  </r>
  <r>
    <x v="318"/>
    <x v="4"/>
    <m/>
    <x v="5"/>
    <x v="5"/>
    <x v="53"/>
    <n v="190801"/>
    <n v="190801"/>
    <m/>
    <n v="3"/>
    <n v="190801"/>
    <n v="44550"/>
  </r>
  <r>
    <x v="318"/>
    <x v="4"/>
    <m/>
    <x v="21"/>
    <x v="5"/>
    <x v="52"/>
    <n v="190801"/>
    <n v="190801"/>
    <m/>
    <n v="3"/>
    <n v="190801"/>
    <n v="51300"/>
  </r>
  <r>
    <x v="318"/>
    <x v="4"/>
    <m/>
    <x v="4"/>
    <x v="5"/>
    <x v="61"/>
    <n v="190801"/>
    <n v="190801"/>
    <m/>
    <n v="3"/>
    <n v="190801"/>
    <n v="5400"/>
  </r>
  <r>
    <x v="318"/>
    <x v="4"/>
    <m/>
    <x v="1"/>
    <x v="5"/>
    <x v="63"/>
    <n v="190801"/>
    <n v="190801"/>
    <m/>
    <n v="3"/>
    <n v="190801"/>
    <n v="33750"/>
  </r>
  <r>
    <x v="318"/>
    <x v="4"/>
    <m/>
    <x v="18"/>
    <x v="5"/>
    <x v="50"/>
    <n v="190801"/>
    <n v="190801"/>
    <m/>
    <n v="3"/>
    <n v="190801"/>
    <n v="21600"/>
  </r>
  <r>
    <x v="318"/>
    <x v="4"/>
    <m/>
    <x v="4"/>
    <x v="5"/>
    <x v="62"/>
    <n v="190801"/>
    <n v="190801"/>
    <m/>
    <n v="3"/>
    <n v="190801"/>
    <n v="54000"/>
  </r>
  <r>
    <x v="318"/>
    <x v="4"/>
    <m/>
    <x v="6"/>
    <x v="5"/>
    <x v="49"/>
    <n v="190801"/>
    <n v="190801"/>
    <m/>
    <n v="3"/>
    <n v="190801"/>
    <n v="33750"/>
  </r>
  <r>
    <x v="318"/>
    <x v="4"/>
    <m/>
    <x v="0"/>
    <x v="7"/>
    <x v="15"/>
    <n v="190801"/>
    <n v="190801"/>
    <m/>
    <n v="13"/>
    <n v="190801"/>
    <n v="260000"/>
  </r>
  <r>
    <x v="318"/>
    <x v="4"/>
    <m/>
    <x v="28"/>
    <x v="2"/>
    <x v="40"/>
    <n v="190801"/>
    <n v="190801"/>
    <m/>
    <n v="1"/>
    <n v="190801"/>
    <n v="35000"/>
  </r>
  <r>
    <x v="318"/>
    <x v="4"/>
    <m/>
    <x v="28"/>
    <x v="2"/>
    <x v="41"/>
    <n v="190801"/>
    <n v="190801"/>
    <m/>
    <n v="3"/>
    <n v="190801"/>
    <n v="135000"/>
  </r>
  <r>
    <x v="318"/>
    <x v="4"/>
    <m/>
    <x v="24"/>
    <x v="2"/>
    <x v="34"/>
    <n v="190801"/>
    <n v="190801"/>
    <m/>
    <n v="4"/>
    <n v="190801"/>
    <n v="396000"/>
  </r>
  <r>
    <x v="318"/>
    <x v="4"/>
    <m/>
    <x v="1"/>
    <x v="2"/>
    <x v="18"/>
    <n v="190801"/>
    <n v="190801"/>
    <m/>
    <n v="2"/>
    <n v="190801"/>
    <n v="40000"/>
  </r>
  <r>
    <x v="318"/>
    <x v="4"/>
    <m/>
    <x v="4"/>
    <x v="2"/>
    <x v="27"/>
    <n v="190801"/>
    <n v="190801"/>
    <m/>
    <n v="6"/>
    <n v="190801"/>
    <n v="120000"/>
  </r>
  <r>
    <x v="318"/>
    <x v="4"/>
    <m/>
    <x v="0"/>
    <x v="2"/>
    <x v="15"/>
    <n v="190801"/>
    <n v="190801"/>
    <m/>
    <n v="101"/>
    <n v="190801"/>
    <n v="2020000"/>
  </r>
  <r>
    <x v="318"/>
    <x v="4"/>
    <m/>
    <x v="0"/>
    <x v="2"/>
    <x v="16"/>
    <n v="190801"/>
    <n v="190801"/>
    <m/>
    <n v="84"/>
    <n v="190801"/>
    <n v="2940000"/>
  </r>
  <r>
    <x v="318"/>
    <x v="4"/>
    <m/>
    <x v="0"/>
    <x v="2"/>
    <x v="17"/>
    <n v="190801"/>
    <n v="190801"/>
    <m/>
    <n v="67"/>
    <n v="190801"/>
    <n v="2211000"/>
  </r>
  <r>
    <x v="318"/>
    <x v="4"/>
    <m/>
    <x v="5"/>
    <x v="2"/>
    <x v="28"/>
    <n v="190801"/>
    <n v="190801"/>
    <m/>
    <n v="23"/>
    <n v="190801"/>
    <n v="644000"/>
  </r>
  <r>
    <x v="318"/>
    <x v="4"/>
    <m/>
    <x v="21"/>
    <x v="2"/>
    <x v="29"/>
    <n v="190801"/>
    <n v="190801"/>
    <m/>
    <n v="8"/>
    <n v="190801"/>
    <n v="304000"/>
  </r>
  <r>
    <x v="318"/>
    <x v="4"/>
    <m/>
    <x v="0"/>
    <x v="3"/>
    <x v="15"/>
    <n v="190801"/>
    <n v="190801"/>
    <m/>
    <n v="20"/>
    <n v="190801"/>
    <n v="0"/>
  </r>
  <r>
    <x v="318"/>
    <x v="4"/>
    <m/>
    <x v="0"/>
    <x v="10"/>
    <x v="54"/>
    <n v="190801"/>
    <n v="190801"/>
    <m/>
    <n v="13"/>
    <n v="190801"/>
    <n v="429000"/>
  </r>
  <r>
    <x v="318"/>
    <x v="4"/>
    <m/>
    <x v="21"/>
    <x v="10"/>
    <x v="55"/>
    <n v="190801"/>
    <n v="190801"/>
    <m/>
    <n v="1"/>
    <n v="190801"/>
    <n v="44000"/>
  </r>
  <r>
    <x v="318"/>
    <x v="4"/>
    <m/>
    <x v="0"/>
    <x v="13"/>
    <x v="54"/>
    <n v="190801"/>
    <n v="190801"/>
    <m/>
    <n v="1"/>
    <n v="190801"/>
    <n v="26000"/>
  </r>
  <r>
    <x v="318"/>
    <x v="4"/>
    <m/>
    <x v="0"/>
    <x v="13"/>
    <x v="67"/>
    <n v="190801"/>
    <n v="190801"/>
    <m/>
    <n v="1"/>
    <n v="190801"/>
    <n v="4341"/>
  </r>
  <r>
    <x v="318"/>
    <x v="4"/>
    <m/>
    <x v="0"/>
    <x v="14"/>
    <x v="68"/>
    <n v="190801"/>
    <n v="190801"/>
    <m/>
    <n v="2"/>
    <n v="190801"/>
    <n v="45186"/>
  </r>
  <r>
    <x v="318"/>
    <x v="4"/>
    <m/>
    <x v="0"/>
    <x v="9"/>
    <x v="15"/>
    <n v="190801"/>
    <n v="190801"/>
    <m/>
    <n v="9"/>
    <n v="190801"/>
    <n v="180000"/>
  </r>
  <r>
    <x v="315"/>
    <x v="1"/>
    <m/>
    <x v="0"/>
    <x v="1"/>
    <x v="15"/>
    <n v="190801"/>
    <n v="190801"/>
    <m/>
    <n v="3"/>
    <n v="190801"/>
    <n v="60000"/>
  </r>
  <r>
    <x v="315"/>
    <x v="1"/>
    <m/>
    <x v="0"/>
    <x v="1"/>
    <x v="16"/>
    <n v="190801"/>
    <n v="190801"/>
    <m/>
    <n v="3"/>
    <n v="190801"/>
    <n v="105000"/>
  </r>
  <r>
    <x v="315"/>
    <x v="1"/>
    <m/>
    <x v="4"/>
    <x v="5"/>
    <x v="61"/>
    <n v="190801"/>
    <n v="190801"/>
    <m/>
    <n v="30"/>
    <n v="190801"/>
    <n v="54000"/>
  </r>
  <r>
    <x v="315"/>
    <x v="1"/>
    <m/>
    <x v="0"/>
    <x v="7"/>
    <x v="15"/>
    <n v="190801"/>
    <n v="190801"/>
    <m/>
    <n v="5"/>
    <n v="190801"/>
    <n v="100000"/>
  </r>
  <r>
    <x v="315"/>
    <x v="1"/>
    <m/>
    <x v="6"/>
    <x v="2"/>
    <x v="37"/>
    <n v="190801"/>
    <n v="190801"/>
    <m/>
    <n v="7"/>
    <n v="190801"/>
    <n v="140000"/>
  </r>
  <r>
    <x v="315"/>
    <x v="1"/>
    <m/>
    <x v="6"/>
    <x v="2"/>
    <x v="42"/>
    <n v="190801"/>
    <n v="190801"/>
    <m/>
    <n v="4"/>
    <n v="190801"/>
    <n v="140000"/>
  </r>
  <r>
    <x v="315"/>
    <x v="1"/>
    <m/>
    <x v="28"/>
    <x v="2"/>
    <x v="40"/>
    <n v="190801"/>
    <n v="190801"/>
    <m/>
    <n v="4"/>
    <n v="190801"/>
    <n v="140000"/>
  </r>
  <r>
    <x v="315"/>
    <x v="1"/>
    <m/>
    <x v="28"/>
    <x v="2"/>
    <x v="41"/>
    <n v="190801"/>
    <n v="190801"/>
    <m/>
    <n v="4"/>
    <n v="190801"/>
    <n v="180000"/>
  </r>
  <r>
    <x v="315"/>
    <x v="1"/>
    <m/>
    <x v="24"/>
    <x v="2"/>
    <x v="34"/>
    <n v="190801"/>
    <n v="190801"/>
    <m/>
    <n v="4"/>
    <n v="190801"/>
    <n v="396000"/>
  </r>
  <r>
    <x v="315"/>
    <x v="1"/>
    <m/>
    <x v="1"/>
    <x v="2"/>
    <x v="18"/>
    <n v="190801"/>
    <n v="190801"/>
    <m/>
    <n v="3"/>
    <n v="190801"/>
    <n v="60000"/>
  </r>
  <r>
    <x v="315"/>
    <x v="1"/>
    <m/>
    <x v="4"/>
    <x v="2"/>
    <x v="26"/>
    <n v="190801"/>
    <n v="190801"/>
    <m/>
    <n v="22"/>
    <n v="190801"/>
    <n v="88000"/>
  </r>
  <r>
    <x v="315"/>
    <x v="1"/>
    <m/>
    <x v="4"/>
    <x v="2"/>
    <x v="27"/>
    <n v="190801"/>
    <n v="190801"/>
    <m/>
    <n v="4"/>
    <n v="190801"/>
    <n v="80000"/>
  </r>
  <r>
    <x v="315"/>
    <x v="1"/>
    <m/>
    <x v="0"/>
    <x v="2"/>
    <x v="15"/>
    <n v="190801"/>
    <n v="190801"/>
    <m/>
    <n v="75"/>
    <n v="190801"/>
    <n v="1500000"/>
  </r>
  <r>
    <x v="315"/>
    <x v="1"/>
    <m/>
    <x v="0"/>
    <x v="2"/>
    <x v="16"/>
    <n v="190801"/>
    <n v="190801"/>
    <m/>
    <n v="86"/>
    <n v="190801"/>
    <n v="3010000"/>
  </r>
  <r>
    <x v="315"/>
    <x v="1"/>
    <m/>
    <x v="0"/>
    <x v="2"/>
    <x v="17"/>
    <n v="190801"/>
    <n v="190801"/>
    <m/>
    <n v="46"/>
    <n v="190801"/>
    <n v="1518000"/>
  </r>
  <r>
    <x v="315"/>
    <x v="1"/>
    <m/>
    <x v="5"/>
    <x v="2"/>
    <x v="28"/>
    <n v="190801"/>
    <n v="190801"/>
    <m/>
    <n v="20"/>
    <n v="190801"/>
    <n v="560000"/>
  </r>
  <r>
    <x v="315"/>
    <x v="1"/>
    <m/>
    <x v="21"/>
    <x v="2"/>
    <x v="29"/>
    <n v="190801"/>
    <n v="190801"/>
    <m/>
    <n v="12"/>
    <n v="190801"/>
    <n v="456000"/>
  </r>
  <r>
    <x v="315"/>
    <x v="1"/>
    <m/>
    <x v="0"/>
    <x v="3"/>
    <x v="15"/>
    <n v="190801"/>
    <n v="190801"/>
    <m/>
    <n v="1"/>
    <n v="190801"/>
    <n v="0"/>
  </r>
  <r>
    <x v="315"/>
    <x v="1"/>
    <m/>
    <x v="17"/>
    <x v="3"/>
    <x v="19"/>
    <n v="190801"/>
    <n v="190801"/>
    <m/>
    <n v="1"/>
    <n v="190801"/>
    <n v="0"/>
  </r>
  <r>
    <x v="315"/>
    <x v="1"/>
    <m/>
    <x v="5"/>
    <x v="3"/>
    <x v="28"/>
    <n v="190801"/>
    <n v="190801"/>
    <m/>
    <n v="1"/>
    <n v="190801"/>
    <n v="0"/>
  </r>
  <r>
    <x v="315"/>
    <x v="1"/>
    <m/>
    <x v="4"/>
    <x v="3"/>
    <x v="27"/>
    <n v="190801"/>
    <n v="190801"/>
    <m/>
    <n v="1"/>
    <n v="190801"/>
    <n v="0"/>
  </r>
  <r>
    <x v="315"/>
    <x v="1"/>
    <m/>
    <x v="6"/>
    <x v="3"/>
    <x v="37"/>
    <n v="190801"/>
    <n v="190801"/>
    <m/>
    <n v="1"/>
    <n v="190801"/>
    <n v="0"/>
  </r>
  <r>
    <x v="315"/>
    <x v="1"/>
    <m/>
    <x v="0"/>
    <x v="9"/>
    <x v="15"/>
    <n v="190801"/>
    <n v="190801"/>
    <m/>
    <n v="7"/>
    <n v="190801"/>
    <n v="140000"/>
  </r>
  <r>
    <x v="316"/>
    <x v="0"/>
    <m/>
    <x v="0"/>
    <x v="7"/>
    <x v="15"/>
    <n v="190801"/>
    <n v="190801"/>
    <m/>
    <n v="6"/>
    <n v="190801"/>
    <n v="120000"/>
  </r>
  <r>
    <x v="316"/>
    <x v="0"/>
    <m/>
    <x v="6"/>
    <x v="2"/>
    <x v="37"/>
    <n v="190801"/>
    <n v="190801"/>
    <m/>
    <n v="1"/>
    <n v="190801"/>
    <n v="20000"/>
  </r>
  <r>
    <x v="316"/>
    <x v="0"/>
    <m/>
    <x v="28"/>
    <x v="2"/>
    <x v="40"/>
    <n v="190801"/>
    <n v="190801"/>
    <m/>
    <n v="3"/>
    <n v="190801"/>
    <n v="105000"/>
  </r>
  <r>
    <x v="316"/>
    <x v="0"/>
    <m/>
    <x v="28"/>
    <x v="2"/>
    <x v="41"/>
    <n v="190801"/>
    <n v="190801"/>
    <m/>
    <n v="3"/>
    <n v="190801"/>
    <n v="135000"/>
  </r>
  <r>
    <x v="316"/>
    <x v="0"/>
    <m/>
    <x v="1"/>
    <x v="2"/>
    <x v="18"/>
    <n v="190801"/>
    <n v="190801"/>
    <m/>
    <n v="2"/>
    <n v="190801"/>
    <n v="40000"/>
  </r>
  <r>
    <x v="316"/>
    <x v="0"/>
    <m/>
    <x v="4"/>
    <x v="2"/>
    <x v="26"/>
    <n v="190801"/>
    <n v="190801"/>
    <m/>
    <n v="7"/>
    <n v="190801"/>
    <n v="28000"/>
  </r>
  <r>
    <x v="316"/>
    <x v="0"/>
    <m/>
    <x v="4"/>
    <x v="2"/>
    <x v="27"/>
    <n v="190801"/>
    <n v="190801"/>
    <m/>
    <n v="8"/>
    <n v="190801"/>
    <n v="160000"/>
  </r>
  <r>
    <x v="316"/>
    <x v="0"/>
    <m/>
    <x v="0"/>
    <x v="2"/>
    <x v="15"/>
    <n v="190801"/>
    <n v="190801"/>
    <m/>
    <n v="74"/>
    <n v="190801"/>
    <n v="1480000"/>
  </r>
  <r>
    <x v="316"/>
    <x v="0"/>
    <m/>
    <x v="0"/>
    <x v="2"/>
    <x v="16"/>
    <n v="190801"/>
    <n v="190801"/>
    <m/>
    <n v="45"/>
    <n v="190801"/>
    <n v="1575000"/>
  </r>
  <r>
    <x v="316"/>
    <x v="0"/>
    <m/>
    <x v="0"/>
    <x v="2"/>
    <x v="17"/>
    <n v="190801"/>
    <n v="190801"/>
    <m/>
    <n v="43"/>
    <n v="190801"/>
    <n v="1419000"/>
  </r>
  <r>
    <x v="316"/>
    <x v="0"/>
    <m/>
    <x v="5"/>
    <x v="2"/>
    <x v="28"/>
    <n v="190801"/>
    <n v="190801"/>
    <m/>
    <n v="17"/>
    <n v="190801"/>
    <n v="476000"/>
  </r>
  <r>
    <x v="316"/>
    <x v="0"/>
    <m/>
    <x v="21"/>
    <x v="2"/>
    <x v="29"/>
    <n v="190801"/>
    <n v="190801"/>
    <m/>
    <n v="7"/>
    <n v="190801"/>
    <n v="266000"/>
  </r>
  <r>
    <x v="316"/>
    <x v="0"/>
    <m/>
    <x v="0"/>
    <x v="10"/>
    <x v="54"/>
    <n v="190801"/>
    <n v="190801"/>
    <m/>
    <n v="14"/>
    <n v="190801"/>
    <n v="462000"/>
  </r>
  <r>
    <x v="316"/>
    <x v="0"/>
    <m/>
    <x v="0"/>
    <x v="11"/>
    <x v="57"/>
    <n v="190801"/>
    <n v="190801"/>
    <m/>
    <n v="1"/>
    <n v="190801"/>
    <n v="45853"/>
  </r>
  <r>
    <x v="316"/>
    <x v="0"/>
    <m/>
    <x v="0"/>
    <x v="9"/>
    <x v="15"/>
    <n v="190801"/>
    <n v="190801"/>
    <m/>
    <n v="8"/>
    <n v="190801"/>
    <n v="160000"/>
  </r>
  <r>
    <x v="319"/>
    <x v="2"/>
    <m/>
    <x v="0"/>
    <x v="7"/>
    <x v="15"/>
    <n v="190801"/>
    <n v="190801"/>
    <m/>
    <n v="4"/>
    <n v="190801"/>
    <n v="80000"/>
  </r>
  <r>
    <x v="319"/>
    <x v="2"/>
    <m/>
    <x v="6"/>
    <x v="2"/>
    <x v="37"/>
    <n v="190801"/>
    <n v="190801"/>
    <m/>
    <n v="3"/>
    <n v="190801"/>
    <n v="60000"/>
  </r>
  <r>
    <x v="319"/>
    <x v="2"/>
    <m/>
    <x v="28"/>
    <x v="2"/>
    <x v="40"/>
    <n v="190801"/>
    <n v="190801"/>
    <m/>
    <n v="2"/>
    <n v="190801"/>
    <n v="70000"/>
  </r>
  <r>
    <x v="319"/>
    <x v="2"/>
    <m/>
    <x v="28"/>
    <x v="2"/>
    <x v="41"/>
    <n v="190801"/>
    <n v="190801"/>
    <m/>
    <n v="2"/>
    <n v="190801"/>
    <n v="90000"/>
  </r>
  <r>
    <x v="319"/>
    <x v="2"/>
    <m/>
    <x v="24"/>
    <x v="2"/>
    <x v="34"/>
    <n v="190801"/>
    <n v="190801"/>
    <m/>
    <n v="1"/>
    <n v="190801"/>
    <n v="99000"/>
  </r>
  <r>
    <x v="319"/>
    <x v="2"/>
    <m/>
    <x v="1"/>
    <x v="2"/>
    <x v="18"/>
    <n v="190801"/>
    <n v="190801"/>
    <m/>
    <n v="2"/>
    <n v="190801"/>
    <n v="40000"/>
  </r>
  <r>
    <x v="319"/>
    <x v="2"/>
    <m/>
    <x v="4"/>
    <x v="2"/>
    <x v="26"/>
    <n v="190801"/>
    <n v="190801"/>
    <m/>
    <n v="9"/>
    <n v="190801"/>
    <n v="36000"/>
  </r>
  <r>
    <x v="319"/>
    <x v="2"/>
    <m/>
    <x v="4"/>
    <x v="2"/>
    <x v="27"/>
    <n v="190801"/>
    <n v="190801"/>
    <m/>
    <n v="9"/>
    <n v="190801"/>
    <n v="180000"/>
  </r>
  <r>
    <x v="319"/>
    <x v="2"/>
    <m/>
    <x v="0"/>
    <x v="2"/>
    <x v="15"/>
    <n v="190801"/>
    <n v="190801"/>
    <m/>
    <n v="66"/>
    <n v="190801"/>
    <n v="1320000"/>
  </r>
  <r>
    <x v="319"/>
    <x v="2"/>
    <m/>
    <x v="0"/>
    <x v="2"/>
    <x v="16"/>
    <n v="190801"/>
    <n v="190801"/>
    <m/>
    <n v="70"/>
    <n v="190801"/>
    <n v="2450000"/>
  </r>
  <r>
    <x v="319"/>
    <x v="2"/>
    <m/>
    <x v="0"/>
    <x v="2"/>
    <x v="17"/>
    <n v="190801"/>
    <n v="190801"/>
    <m/>
    <n v="59"/>
    <n v="190801"/>
    <n v="1947000"/>
  </r>
  <r>
    <x v="319"/>
    <x v="2"/>
    <m/>
    <x v="0"/>
    <x v="2"/>
    <x v="19"/>
    <n v="190801"/>
    <n v="190801"/>
    <m/>
    <n v="70"/>
    <n v="190801"/>
    <n v="210000"/>
  </r>
  <r>
    <x v="319"/>
    <x v="2"/>
    <m/>
    <x v="5"/>
    <x v="2"/>
    <x v="28"/>
    <n v="190801"/>
    <n v="190801"/>
    <m/>
    <n v="18"/>
    <n v="190801"/>
    <n v="504000"/>
  </r>
  <r>
    <x v="319"/>
    <x v="2"/>
    <m/>
    <x v="5"/>
    <x v="2"/>
    <x v="69"/>
    <n v="190801"/>
    <n v="190801"/>
    <m/>
    <n v="4"/>
    <n v="190801"/>
    <n v="192000"/>
  </r>
  <r>
    <x v="319"/>
    <x v="2"/>
    <m/>
    <x v="21"/>
    <x v="2"/>
    <x v="29"/>
    <n v="190801"/>
    <n v="190801"/>
    <m/>
    <n v="9"/>
    <n v="190801"/>
    <n v="342000"/>
  </r>
  <r>
    <x v="319"/>
    <x v="2"/>
    <m/>
    <x v="18"/>
    <x v="2"/>
    <x v="22"/>
    <n v="190801"/>
    <n v="190801"/>
    <m/>
    <n v="14"/>
    <n v="190801"/>
    <n v="182000"/>
  </r>
  <r>
    <x v="319"/>
    <x v="2"/>
    <m/>
    <x v="18"/>
    <x v="2"/>
    <x v="23"/>
    <n v="190801"/>
    <n v="190801"/>
    <m/>
    <n v="6"/>
    <n v="190801"/>
    <n v="144000"/>
  </r>
  <r>
    <x v="319"/>
    <x v="2"/>
    <m/>
    <x v="18"/>
    <x v="2"/>
    <x v="24"/>
    <n v="190801"/>
    <n v="190801"/>
    <m/>
    <n v="5"/>
    <n v="190801"/>
    <n v="165000"/>
  </r>
  <r>
    <x v="319"/>
    <x v="2"/>
    <m/>
    <x v="0"/>
    <x v="9"/>
    <x v="15"/>
    <n v="190801"/>
    <n v="190801"/>
    <m/>
    <n v="6"/>
    <n v="190801"/>
    <n v="120000"/>
  </r>
  <r>
    <x v="320"/>
    <x v="5"/>
    <m/>
    <x v="0"/>
    <x v="7"/>
    <x v="15"/>
    <n v="190801"/>
    <n v="190801"/>
    <m/>
    <n v="4"/>
    <n v="190801"/>
    <n v="80000"/>
  </r>
  <r>
    <x v="320"/>
    <x v="5"/>
    <m/>
    <x v="6"/>
    <x v="2"/>
    <x v="42"/>
    <n v="190801"/>
    <n v="190801"/>
    <m/>
    <n v="1"/>
    <n v="190801"/>
    <n v="35000"/>
  </r>
  <r>
    <x v="320"/>
    <x v="5"/>
    <m/>
    <x v="28"/>
    <x v="2"/>
    <x v="40"/>
    <n v="190801"/>
    <n v="190801"/>
    <m/>
    <n v="1"/>
    <n v="190801"/>
    <n v="35000"/>
  </r>
  <r>
    <x v="320"/>
    <x v="5"/>
    <m/>
    <x v="28"/>
    <x v="2"/>
    <x v="41"/>
    <n v="190801"/>
    <n v="190801"/>
    <m/>
    <n v="3"/>
    <n v="190801"/>
    <n v="135000"/>
  </r>
  <r>
    <x v="320"/>
    <x v="5"/>
    <m/>
    <x v="24"/>
    <x v="2"/>
    <x v="34"/>
    <n v="190801"/>
    <n v="190801"/>
    <m/>
    <n v="2"/>
    <n v="190801"/>
    <n v="198000"/>
  </r>
  <r>
    <x v="320"/>
    <x v="5"/>
    <m/>
    <x v="1"/>
    <x v="2"/>
    <x v="18"/>
    <n v="190801"/>
    <n v="190801"/>
    <m/>
    <n v="1"/>
    <n v="190801"/>
    <n v="20000"/>
  </r>
  <r>
    <x v="320"/>
    <x v="5"/>
    <m/>
    <x v="4"/>
    <x v="2"/>
    <x v="26"/>
    <n v="190801"/>
    <n v="190801"/>
    <m/>
    <n v="4"/>
    <n v="190801"/>
    <n v="16000"/>
  </r>
  <r>
    <x v="320"/>
    <x v="5"/>
    <m/>
    <x v="0"/>
    <x v="2"/>
    <x v="15"/>
    <n v="190801"/>
    <n v="190801"/>
    <m/>
    <n v="50"/>
    <n v="190801"/>
    <n v="1000000"/>
  </r>
  <r>
    <x v="320"/>
    <x v="5"/>
    <m/>
    <x v="0"/>
    <x v="2"/>
    <x v="16"/>
    <n v="190801"/>
    <n v="190801"/>
    <m/>
    <n v="17"/>
    <n v="190801"/>
    <n v="595000"/>
  </r>
  <r>
    <x v="320"/>
    <x v="5"/>
    <m/>
    <x v="0"/>
    <x v="2"/>
    <x v="17"/>
    <n v="190801"/>
    <n v="190801"/>
    <m/>
    <n v="46"/>
    <n v="190801"/>
    <n v="1518000"/>
  </r>
  <r>
    <x v="320"/>
    <x v="5"/>
    <m/>
    <x v="0"/>
    <x v="2"/>
    <x v="19"/>
    <n v="190801"/>
    <n v="190801"/>
    <m/>
    <n v="52"/>
    <n v="190801"/>
    <n v="156000"/>
  </r>
  <r>
    <x v="320"/>
    <x v="5"/>
    <m/>
    <x v="5"/>
    <x v="2"/>
    <x v="28"/>
    <n v="190801"/>
    <n v="190801"/>
    <m/>
    <n v="9"/>
    <n v="190801"/>
    <n v="252000"/>
  </r>
  <r>
    <x v="320"/>
    <x v="5"/>
    <m/>
    <x v="5"/>
    <x v="2"/>
    <x v="69"/>
    <n v="190801"/>
    <n v="190801"/>
    <m/>
    <n v="2"/>
    <n v="190801"/>
    <n v="96000"/>
  </r>
  <r>
    <x v="320"/>
    <x v="5"/>
    <m/>
    <x v="21"/>
    <x v="2"/>
    <x v="29"/>
    <n v="190801"/>
    <n v="190801"/>
    <m/>
    <n v="4"/>
    <n v="190801"/>
    <n v="152000"/>
  </r>
  <r>
    <x v="320"/>
    <x v="5"/>
    <m/>
    <x v="18"/>
    <x v="2"/>
    <x v="22"/>
    <n v="190801"/>
    <n v="190801"/>
    <m/>
    <n v="7"/>
    <n v="190801"/>
    <n v="91000"/>
  </r>
  <r>
    <x v="320"/>
    <x v="5"/>
    <m/>
    <x v="18"/>
    <x v="2"/>
    <x v="24"/>
    <n v="190801"/>
    <n v="190801"/>
    <m/>
    <n v="1"/>
    <n v="190801"/>
    <n v="33000"/>
  </r>
  <r>
    <x v="320"/>
    <x v="5"/>
    <m/>
    <x v="0"/>
    <x v="9"/>
    <x v="15"/>
    <n v="190801"/>
    <n v="190801"/>
    <m/>
    <n v="7"/>
    <n v="190801"/>
    <n v="140000"/>
  </r>
  <r>
    <x v="321"/>
    <x v="6"/>
    <m/>
    <x v="0"/>
    <x v="7"/>
    <x v="15"/>
    <n v="190801"/>
    <n v="190801"/>
    <m/>
    <n v="8"/>
    <n v="190801"/>
    <n v="160000"/>
  </r>
  <r>
    <x v="321"/>
    <x v="6"/>
    <m/>
    <x v="6"/>
    <x v="2"/>
    <x v="37"/>
    <n v="190801"/>
    <n v="190801"/>
    <m/>
    <n v="1"/>
    <n v="190801"/>
    <n v="20000"/>
  </r>
  <r>
    <x v="321"/>
    <x v="6"/>
    <m/>
    <x v="6"/>
    <x v="2"/>
    <x v="42"/>
    <n v="190801"/>
    <n v="190801"/>
    <m/>
    <n v="1"/>
    <n v="190801"/>
    <n v="35000"/>
  </r>
  <r>
    <x v="321"/>
    <x v="6"/>
    <m/>
    <x v="28"/>
    <x v="2"/>
    <x v="40"/>
    <n v="190801"/>
    <n v="190801"/>
    <m/>
    <n v="1"/>
    <n v="190801"/>
    <n v="35000"/>
  </r>
  <r>
    <x v="321"/>
    <x v="6"/>
    <m/>
    <x v="28"/>
    <x v="2"/>
    <x v="41"/>
    <n v="190801"/>
    <n v="190801"/>
    <m/>
    <n v="2"/>
    <n v="190801"/>
    <n v="90000"/>
  </r>
  <r>
    <x v="321"/>
    <x v="6"/>
    <m/>
    <x v="24"/>
    <x v="2"/>
    <x v="34"/>
    <n v="190801"/>
    <n v="190801"/>
    <m/>
    <n v="4"/>
    <n v="190801"/>
    <n v="396000"/>
  </r>
  <r>
    <x v="321"/>
    <x v="6"/>
    <m/>
    <x v="1"/>
    <x v="2"/>
    <x v="18"/>
    <n v="190801"/>
    <n v="190801"/>
    <m/>
    <n v="2"/>
    <n v="190801"/>
    <n v="40000"/>
  </r>
  <r>
    <x v="321"/>
    <x v="6"/>
    <m/>
    <x v="1"/>
    <x v="2"/>
    <x v="21"/>
    <n v="190801"/>
    <n v="190801"/>
    <m/>
    <n v="2"/>
    <n v="190801"/>
    <n v="70000"/>
  </r>
  <r>
    <x v="321"/>
    <x v="6"/>
    <m/>
    <x v="4"/>
    <x v="2"/>
    <x v="26"/>
    <n v="190801"/>
    <n v="190801"/>
    <m/>
    <n v="21"/>
    <n v="190801"/>
    <n v="84000"/>
  </r>
  <r>
    <x v="321"/>
    <x v="6"/>
    <m/>
    <x v="4"/>
    <x v="2"/>
    <x v="27"/>
    <n v="190801"/>
    <n v="190801"/>
    <m/>
    <n v="5"/>
    <n v="190801"/>
    <n v="100000"/>
  </r>
  <r>
    <x v="321"/>
    <x v="6"/>
    <m/>
    <x v="0"/>
    <x v="2"/>
    <x v="15"/>
    <n v="190801"/>
    <n v="190801"/>
    <m/>
    <n v="50"/>
    <n v="190801"/>
    <n v="1000000"/>
  </r>
  <r>
    <x v="321"/>
    <x v="6"/>
    <m/>
    <x v="0"/>
    <x v="2"/>
    <x v="16"/>
    <n v="190801"/>
    <n v="190801"/>
    <m/>
    <n v="37"/>
    <n v="190801"/>
    <n v="1295000"/>
  </r>
  <r>
    <x v="321"/>
    <x v="6"/>
    <m/>
    <x v="0"/>
    <x v="2"/>
    <x v="17"/>
    <n v="190801"/>
    <n v="190801"/>
    <m/>
    <n v="49"/>
    <n v="190801"/>
    <n v="1617000"/>
  </r>
  <r>
    <x v="321"/>
    <x v="6"/>
    <m/>
    <x v="0"/>
    <x v="2"/>
    <x v="19"/>
    <n v="190801"/>
    <n v="190801"/>
    <m/>
    <n v="53"/>
    <n v="190801"/>
    <n v="159000"/>
  </r>
  <r>
    <x v="321"/>
    <x v="6"/>
    <m/>
    <x v="5"/>
    <x v="2"/>
    <x v="28"/>
    <n v="190801"/>
    <n v="190801"/>
    <m/>
    <n v="8"/>
    <n v="190801"/>
    <n v="224000"/>
  </r>
  <r>
    <x v="321"/>
    <x v="6"/>
    <m/>
    <x v="5"/>
    <x v="2"/>
    <x v="69"/>
    <n v="190801"/>
    <n v="190801"/>
    <m/>
    <n v="3"/>
    <n v="190801"/>
    <n v="144000"/>
  </r>
  <r>
    <x v="321"/>
    <x v="6"/>
    <m/>
    <x v="21"/>
    <x v="2"/>
    <x v="29"/>
    <n v="190801"/>
    <n v="190801"/>
    <m/>
    <n v="2"/>
    <n v="190801"/>
    <n v="76000"/>
  </r>
  <r>
    <x v="321"/>
    <x v="6"/>
    <m/>
    <x v="18"/>
    <x v="2"/>
    <x v="22"/>
    <n v="190801"/>
    <n v="190801"/>
    <m/>
    <n v="9"/>
    <n v="190801"/>
    <n v="117000"/>
  </r>
  <r>
    <x v="321"/>
    <x v="6"/>
    <m/>
    <x v="18"/>
    <x v="2"/>
    <x v="23"/>
    <n v="190801"/>
    <n v="190801"/>
    <m/>
    <n v="2"/>
    <n v="190801"/>
    <n v="48000"/>
  </r>
  <r>
    <x v="321"/>
    <x v="6"/>
    <m/>
    <x v="18"/>
    <x v="2"/>
    <x v="24"/>
    <n v="190801"/>
    <n v="190801"/>
    <m/>
    <n v="1"/>
    <n v="190801"/>
    <n v="33000"/>
  </r>
  <r>
    <x v="321"/>
    <x v="6"/>
    <m/>
    <x v="0"/>
    <x v="9"/>
    <x v="15"/>
    <n v="190801"/>
    <n v="190801"/>
    <m/>
    <n v="8"/>
    <n v="190801"/>
    <n v="160000"/>
  </r>
  <r>
    <x v="321"/>
    <x v="6"/>
    <m/>
    <x v="0"/>
    <x v="6"/>
    <x v="15"/>
    <n v="190801"/>
    <n v="190801"/>
    <m/>
    <n v="162"/>
    <n v="190801"/>
    <n v="1469016"/>
  </r>
  <r>
    <x v="321"/>
    <x v="6"/>
    <m/>
    <x v="0"/>
    <x v="6"/>
    <x v="17"/>
    <n v="190801"/>
    <n v="190801"/>
    <m/>
    <n v="357"/>
    <n v="190801"/>
    <n v="5647026"/>
  </r>
  <r>
    <x v="321"/>
    <x v="6"/>
    <m/>
    <x v="4"/>
    <x v="6"/>
    <x v="26"/>
    <n v="190801"/>
    <n v="190801"/>
    <m/>
    <n v="734"/>
    <n v="190801"/>
    <n v="787582"/>
  </r>
  <r>
    <x v="321"/>
    <x v="6"/>
    <m/>
    <x v="25"/>
    <x v="6"/>
    <x v="35"/>
    <n v="190801"/>
    <n v="190801"/>
    <m/>
    <n v="59"/>
    <n v="190801"/>
    <n v="1010729"/>
  </r>
  <r>
    <x v="321"/>
    <x v="6"/>
    <m/>
    <x v="21"/>
    <x v="6"/>
    <x v="29"/>
    <n v="190801"/>
    <n v="190801"/>
    <m/>
    <n v="23"/>
    <n v="190801"/>
    <n v="452893"/>
  </r>
  <r>
    <x v="321"/>
    <x v="6"/>
    <m/>
    <x v="23"/>
    <x v="6"/>
    <x v="31"/>
    <n v="190801"/>
    <n v="190801"/>
    <m/>
    <n v="93"/>
    <n v="190801"/>
    <n v="1383561"/>
  </r>
  <r>
    <x v="321"/>
    <x v="6"/>
    <m/>
    <x v="22"/>
    <x v="6"/>
    <x v="30"/>
    <n v="190801"/>
    <n v="190801"/>
    <m/>
    <n v="40"/>
    <n v="190801"/>
    <n v="278560"/>
  </r>
  <r>
    <x v="321"/>
    <x v="6"/>
    <m/>
    <x v="18"/>
    <x v="6"/>
    <x v="22"/>
    <n v="190801"/>
    <n v="190801"/>
    <m/>
    <n v="35"/>
    <n v="190801"/>
    <n v="237685"/>
  </r>
  <r>
    <x v="321"/>
    <x v="6"/>
    <m/>
    <x v="26"/>
    <x v="6"/>
    <x v="36"/>
    <n v="190801"/>
    <n v="190801"/>
    <m/>
    <n v="12"/>
    <n v="190801"/>
    <n v="113484"/>
  </r>
  <r>
    <x v="321"/>
    <x v="6"/>
    <m/>
    <x v="6"/>
    <x v="6"/>
    <x v="37"/>
    <n v="190801"/>
    <n v="190801"/>
    <m/>
    <n v="29"/>
    <n v="190801"/>
    <n v="290000"/>
  </r>
  <r>
    <x v="321"/>
    <x v="6"/>
    <m/>
    <x v="27"/>
    <x v="6"/>
    <x v="39"/>
    <n v="190801"/>
    <n v="190801"/>
    <m/>
    <n v="58"/>
    <n v="190801"/>
    <n v="917444"/>
  </r>
  <r>
    <x v="321"/>
    <x v="6"/>
    <m/>
    <x v="4"/>
    <x v="6"/>
    <x v="66"/>
    <n v="190801"/>
    <n v="190801"/>
    <m/>
    <n v="425"/>
    <n v="190801"/>
    <n v="2378725"/>
  </r>
  <r>
    <x v="322"/>
    <x v="3"/>
    <m/>
    <x v="0"/>
    <x v="7"/>
    <x v="15"/>
    <n v="190801"/>
    <n v="190801"/>
    <m/>
    <n v="11"/>
    <n v="190801"/>
    <n v="220000"/>
  </r>
  <r>
    <x v="322"/>
    <x v="3"/>
    <m/>
    <x v="6"/>
    <x v="2"/>
    <x v="37"/>
    <n v="190801"/>
    <n v="190801"/>
    <m/>
    <n v="6"/>
    <n v="190801"/>
    <n v="120000"/>
  </r>
  <r>
    <x v="322"/>
    <x v="3"/>
    <m/>
    <x v="6"/>
    <x v="2"/>
    <x v="42"/>
    <n v="190801"/>
    <n v="190801"/>
    <m/>
    <n v="1"/>
    <n v="190801"/>
    <n v="35000"/>
  </r>
  <r>
    <x v="322"/>
    <x v="3"/>
    <m/>
    <x v="28"/>
    <x v="2"/>
    <x v="40"/>
    <n v="190801"/>
    <n v="190801"/>
    <m/>
    <n v="2"/>
    <n v="190801"/>
    <n v="70000"/>
  </r>
  <r>
    <x v="322"/>
    <x v="3"/>
    <m/>
    <x v="28"/>
    <x v="2"/>
    <x v="41"/>
    <n v="190801"/>
    <n v="190801"/>
    <m/>
    <n v="6"/>
    <n v="190801"/>
    <n v="270000"/>
  </r>
  <r>
    <x v="322"/>
    <x v="3"/>
    <m/>
    <x v="24"/>
    <x v="2"/>
    <x v="34"/>
    <n v="190801"/>
    <n v="190801"/>
    <m/>
    <n v="2"/>
    <n v="190801"/>
    <n v="198000"/>
  </r>
  <r>
    <x v="322"/>
    <x v="3"/>
    <m/>
    <x v="1"/>
    <x v="2"/>
    <x v="18"/>
    <n v="190801"/>
    <n v="190801"/>
    <m/>
    <n v="6"/>
    <n v="190801"/>
    <n v="120000"/>
  </r>
  <r>
    <x v="322"/>
    <x v="3"/>
    <m/>
    <x v="4"/>
    <x v="2"/>
    <x v="26"/>
    <n v="190801"/>
    <n v="190801"/>
    <m/>
    <n v="6"/>
    <n v="190801"/>
    <n v="24000"/>
  </r>
  <r>
    <x v="322"/>
    <x v="3"/>
    <m/>
    <x v="4"/>
    <x v="2"/>
    <x v="27"/>
    <n v="190801"/>
    <n v="190801"/>
    <m/>
    <n v="3"/>
    <n v="190801"/>
    <n v="60000"/>
  </r>
  <r>
    <x v="322"/>
    <x v="3"/>
    <m/>
    <x v="0"/>
    <x v="2"/>
    <x v="15"/>
    <n v="190801"/>
    <n v="190801"/>
    <m/>
    <n v="83"/>
    <n v="190801"/>
    <n v="1660000"/>
  </r>
  <r>
    <x v="322"/>
    <x v="3"/>
    <m/>
    <x v="0"/>
    <x v="2"/>
    <x v="16"/>
    <n v="190801"/>
    <n v="190801"/>
    <m/>
    <n v="53"/>
    <n v="190801"/>
    <n v="1855000"/>
  </r>
  <r>
    <x v="322"/>
    <x v="3"/>
    <m/>
    <x v="0"/>
    <x v="2"/>
    <x v="17"/>
    <n v="190801"/>
    <n v="190801"/>
    <m/>
    <n v="61"/>
    <n v="190801"/>
    <n v="2013000"/>
  </r>
  <r>
    <x v="322"/>
    <x v="3"/>
    <m/>
    <x v="0"/>
    <x v="2"/>
    <x v="19"/>
    <n v="190801"/>
    <n v="190801"/>
    <m/>
    <n v="113"/>
    <n v="190801"/>
    <n v="339000"/>
  </r>
  <r>
    <x v="322"/>
    <x v="3"/>
    <m/>
    <x v="5"/>
    <x v="2"/>
    <x v="28"/>
    <n v="190801"/>
    <n v="190801"/>
    <m/>
    <n v="20"/>
    <n v="190801"/>
    <n v="560000"/>
  </r>
  <r>
    <x v="322"/>
    <x v="3"/>
    <m/>
    <x v="5"/>
    <x v="2"/>
    <x v="69"/>
    <n v="190801"/>
    <n v="190801"/>
    <m/>
    <n v="2"/>
    <n v="190801"/>
    <n v="96000"/>
  </r>
  <r>
    <x v="322"/>
    <x v="3"/>
    <m/>
    <x v="21"/>
    <x v="2"/>
    <x v="29"/>
    <n v="190801"/>
    <n v="190801"/>
    <m/>
    <n v="7"/>
    <n v="190801"/>
    <n v="266000"/>
  </r>
  <r>
    <x v="322"/>
    <x v="3"/>
    <m/>
    <x v="18"/>
    <x v="2"/>
    <x v="22"/>
    <n v="190801"/>
    <n v="190801"/>
    <m/>
    <n v="19"/>
    <n v="190801"/>
    <n v="247000"/>
  </r>
  <r>
    <x v="322"/>
    <x v="3"/>
    <m/>
    <x v="18"/>
    <x v="2"/>
    <x v="23"/>
    <n v="190801"/>
    <n v="190801"/>
    <m/>
    <n v="3"/>
    <n v="190801"/>
    <n v="72000"/>
  </r>
  <r>
    <x v="322"/>
    <x v="3"/>
    <m/>
    <x v="4"/>
    <x v="9"/>
    <x v="27"/>
    <n v="190801"/>
    <n v="190801"/>
    <m/>
    <n v="1"/>
    <n v="190801"/>
    <n v="20000"/>
  </r>
  <r>
    <x v="322"/>
    <x v="3"/>
    <m/>
    <x v="0"/>
    <x v="9"/>
    <x v="15"/>
    <n v="190801"/>
    <n v="190801"/>
    <m/>
    <n v="6"/>
    <n v="190801"/>
    <n v="120000"/>
  </r>
  <r>
    <x v="323"/>
    <x v="4"/>
    <m/>
    <x v="21"/>
    <x v="12"/>
    <x v="70"/>
    <n v="190801"/>
    <n v="190801"/>
    <m/>
    <n v="2"/>
    <n v="190801"/>
    <n v="76220"/>
  </r>
  <r>
    <x v="323"/>
    <x v="4"/>
    <m/>
    <x v="1"/>
    <x v="12"/>
    <x v="71"/>
    <n v="190801"/>
    <n v="190801"/>
    <m/>
    <n v="1"/>
    <n v="190801"/>
    <n v="22866"/>
  </r>
  <r>
    <x v="323"/>
    <x v="4"/>
    <m/>
    <x v="6"/>
    <x v="12"/>
    <x v="72"/>
    <n v="190801"/>
    <n v="190801"/>
    <m/>
    <n v="2"/>
    <n v="190801"/>
    <n v="45732"/>
  </r>
  <r>
    <x v="323"/>
    <x v="4"/>
    <m/>
    <x v="0"/>
    <x v="7"/>
    <x v="15"/>
    <n v="190801"/>
    <n v="190801"/>
    <m/>
    <n v="7"/>
    <n v="190801"/>
    <n v="140000"/>
  </r>
  <r>
    <x v="323"/>
    <x v="4"/>
    <m/>
    <x v="6"/>
    <x v="2"/>
    <x v="37"/>
    <n v="190801"/>
    <n v="190801"/>
    <m/>
    <n v="2"/>
    <n v="190801"/>
    <n v="40000"/>
  </r>
  <r>
    <x v="323"/>
    <x v="4"/>
    <m/>
    <x v="6"/>
    <x v="2"/>
    <x v="42"/>
    <n v="190801"/>
    <n v="190801"/>
    <m/>
    <n v="1"/>
    <n v="190801"/>
    <n v="35000"/>
  </r>
  <r>
    <x v="323"/>
    <x v="4"/>
    <m/>
    <x v="28"/>
    <x v="2"/>
    <x v="40"/>
    <n v="190801"/>
    <n v="190801"/>
    <m/>
    <n v="6"/>
    <n v="190801"/>
    <n v="210000"/>
  </r>
  <r>
    <x v="323"/>
    <x v="4"/>
    <m/>
    <x v="28"/>
    <x v="2"/>
    <x v="41"/>
    <n v="190801"/>
    <n v="190801"/>
    <m/>
    <n v="8"/>
    <n v="190801"/>
    <n v="360000"/>
  </r>
  <r>
    <x v="323"/>
    <x v="4"/>
    <m/>
    <x v="24"/>
    <x v="2"/>
    <x v="34"/>
    <n v="190801"/>
    <n v="190801"/>
    <m/>
    <n v="2"/>
    <n v="190801"/>
    <n v="198000"/>
  </r>
  <r>
    <x v="323"/>
    <x v="4"/>
    <m/>
    <x v="1"/>
    <x v="2"/>
    <x v="18"/>
    <n v="190801"/>
    <n v="190801"/>
    <m/>
    <n v="2"/>
    <n v="190801"/>
    <n v="40000"/>
  </r>
  <r>
    <x v="323"/>
    <x v="4"/>
    <m/>
    <x v="1"/>
    <x v="2"/>
    <x v="21"/>
    <n v="190801"/>
    <n v="190801"/>
    <m/>
    <n v="2"/>
    <n v="190801"/>
    <n v="70000"/>
  </r>
  <r>
    <x v="323"/>
    <x v="4"/>
    <m/>
    <x v="4"/>
    <x v="2"/>
    <x v="26"/>
    <n v="190801"/>
    <n v="190801"/>
    <m/>
    <n v="2"/>
    <n v="190801"/>
    <n v="8000"/>
  </r>
  <r>
    <x v="323"/>
    <x v="4"/>
    <m/>
    <x v="4"/>
    <x v="2"/>
    <x v="27"/>
    <n v="190801"/>
    <n v="190801"/>
    <m/>
    <n v="4"/>
    <n v="190801"/>
    <n v="80000"/>
  </r>
  <r>
    <x v="323"/>
    <x v="4"/>
    <m/>
    <x v="0"/>
    <x v="2"/>
    <x v="15"/>
    <n v="190801"/>
    <n v="190801"/>
    <m/>
    <n v="88"/>
    <n v="190801"/>
    <n v="1760000"/>
  </r>
  <r>
    <x v="323"/>
    <x v="4"/>
    <m/>
    <x v="0"/>
    <x v="2"/>
    <x v="16"/>
    <n v="190801"/>
    <n v="190801"/>
    <m/>
    <n v="67"/>
    <n v="190801"/>
    <n v="2345000"/>
  </r>
  <r>
    <x v="323"/>
    <x v="4"/>
    <m/>
    <x v="0"/>
    <x v="2"/>
    <x v="17"/>
    <n v="190801"/>
    <n v="190801"/>
    <m/>
    <n v="70"/>
    <n v="190801"/>
    <n v="2310000"/>
  </r>
  <r>
    <x v="323"/>
    <x v="4"/>
    <m/>
    <x v="0"/>
    <x v="2"/>
    <x v="19"/>
    <n v="190801"/>
    <n v="190801"/>
    <m/>
    <n v="76"/>
    <n v="190801"/>
    <n v="228000"/>
  </r>
  <r>
    <x v="323"/>
    <x v="4"/>
    <m/>
    <x v="5"/>
    <x v="2"/>
    <x v="28"/>
    <n v="190801"/>
    <n v="190801"/>
    <m/>
    <n v="14"/>
    <n v="190801"/>
    <n v="392000"/>
  </r>
  <r>
    <x v="323"/>
    <x v="4"/>
    <m/>
    <x v="5"/>
    <x v="2"/>
    <x v="69"/>
    <n v="190801"/>
    <n v="190801"/>
    <m/>
    <n v="2"/>
    <n v="190801"/>
    <n v="96000"/>
  </r>
  <r>
    <x v="323"/>
    <x v="4"/>
    <m/>
    <x v="21"/>
    <x v="2"/>
    <x v="29"/>
    <n v="190801"/>
    <n v="190801"/>
    <m/>
    <n v="10"/>
    <n v="190801"/>
    <n v="380000"/>
  </r>
  <r>
    <x v="323"/>
    <x v="4"/>
    <m/>
    <x v="18"/>
    <x v="2"/>
    <x v="22"/>
    <n v="190801"/>
    <n v="190801"/>
    <m/>
    <n v="21"/>
    <n v="190801"/>
    <n v="273000"/>
  </r>
  <r>
    <x v="323"/>
    <x v="4"/>
    <m/>
    <x v="18"/>
    <x v="2"/>
    <x v="23"/>
    <n v="190801"/>
    <n v="190801"/>
    <m/>
    <n v="5"/>
    <n v="190801"/>
    <n v="120000"/>
  </r>
  <r>
    <x v="323"/>
    <x v="4"/>
    <m/>
    <x v="0"/>
    <x v="3"/>
    <x v="15"/>
    <n v="190801"/>
    <n v="190801"/>
    <m/>
    <n v="7"/>
    <n v="190801"/>
    <n v="0"/>
  </r>
  <r>
    <x v="323"/>
    <x v="4"/>
    <m/>
    <x v="17"/>
    <x v="3"/>
    <x v="19"/>
    <n v="190801"/>
    <n v="190801"/>
    <m/>
    <n v="4"/>
    <n v="190801"/>
    <n v="0"/>
  </r>
  <r>
    <x v="323"/>
    <x v="4"/>
    <m/>
    <x v="5"/>
    <x v="3"/>
    <x v="28"/>
    <n v="190801"/>
    <n v="190801"/>
    <m/>
    <n v="39"/>
    <n v="190801"/>
    <n v="0"/>
  </r>
  <r>
    <x v="323"/>
    <x v="4"/>
    <m/>
    <x v="4"/>
    <x v="3"/>
    <x v="27"/>
    <n v="190801"/>
    <n v="190801"/>
    <m/>
    <n v="4"/>
    <n v="190801"/>
    <n v="0"/>
  </r>
  <r>
    <x v="323"/>
    <x v="4"/>
    <m/>
    <x v="6"/>
    <x v="3"/>
    <x v="37"/>
    <n v="190801"/>
    <n v="190801"/>
    <m/>
    <n v="4"/>
    <n v="190801"/>
    <n v="0"/>
  </r>
  <r>
    <x v="323"/>
    <x v="4"/>
    <m/>
    <x v="18"/>
    <x v="3"/>
    <x v="22"/>
    <n v="190801"/>
    <n v="190801"/>
    <m/>
    <n v="30"/>
    <n v="190801"/>
    <n v="0"/>
  </r>
  <r>
    <x v="323"/>
    <x v="4"/>
    <m/>
    <x v="0"/>
    <x v="9"/>
    <x v="15"/>
    <n v="190801"/>
    <n v="190801"/>
    <m/>
    <n v="7"/>
    <n v="190801"/>
    <n v="140000"/>
  </r>
  <r>
    <x v="324"/>
    <x v="1"/>
    <m/>
    <x v="0"/>
    <x v="5"/>
    <x v="51"/>
    <n v="190801"/>
    <n v="190801"/>
    <m/>
    <n v="83"/>
    <n v="190801"/>
    <n v="933750"/>
  </r>
  <r>
    <x v="324"/>
    <x v="1"/>
    <m/>
    <x v="5"/>
    <x v="5"/>
    <x v="53"/>
    <n v="190801"/>
    <n v="190801"/>
    <m/>
    <n v="93"/>
    <n v="190801"/>
    <n v="1381050"/>
  </r>
  <r>
    <x v="324"/>
    <x v="1"/>
    <m/>
    <x v="21"/>
    <x v="5"/>
    <x v="52"/>
    <n v="190801"/>
    <n v="190801"/>
    <m/>
    <n v="80"/>
    <n v="190801"/>
    <n v="1368000"/>
  </r>
  <r>
    <x v="324"/>
    <x v="1"/>
    <m/>
    <x v="4"/>
    <x v="5"/>
    <x v="61"/>
    <n v="190801"/>
    <n v="190801"/>
    <m/>
    <n v="110"/>
    <n v="190801"/>
    <n v="198000"/>
  </r>
  <r>
    <x v="324"/>
    <x v="1"/>
    <m/>
    <x v="1"/>
    <x v="5"/>
    <x v="63"/>
    <n v="190801"/>
    <n v="190801"/>
    <m/>
    <n v="80"/>
    <n v="190801"/>
    <n v="900000"/>
  </r>
  <r>
    <x v="324"/>
    <x v="1"/>
    <m/>
    <x v="18"/>
    <x v="5"/>
    <x v="50"/>
    <n v="190801"/>
    <n v="190801"/>
    <m/>
    <n v="80"/>
    <n v="190801"/>
    <n v="576000"/>
  </r>
  <r>
    <x v="324"/>
    <x v="1"/>
    <m/>
    <x v="4"/>
    <x v="5"/>
    <x v="62"/>
    <n v="190801"/>
    <n v="190801"/>
    <m/>
    <n v="70"/>
    <n v="190801"/>
    <n v="1260000"/>
  </r>
  <r>
    <x v="324"/>
    <x v="1"/>
    <m/>
    <x v="6"/>
    <x v="5"/>
    <x v="49"/>
    <n v="190801"/>
    <n v="190801"/>
    <m/>
    <n v="90"/>
    <n v="190801"/>
    <n v="1012500"/>
  </r>
  <r>
    <x v="324"/>
    <x v="1"/>
    <m/>
    <x v="0"/>
    <x v="7"/>
    <x v="15"/>
    <n v="190801"/>
    <n v="190801"/>
    <m/>
    <n v="7"/>
    <n v="190801"/>
    <n v="140000"/>
  </r>
  <r>
    <x v="324"/>
    <x v="1"/>
    <m/>
    <x v="6"/>
    <x v="2"/>
    <x v="37"/>
    <n v="190801"/>
    <n v="190801"/>
    <m/>
    <n v="2"/>
    <n v="190801"/>
    <n v="40000"/>
  </r>
  <r>
    <x v="324"/>
    <x v="1"/>
    <m/>
    <x v="6"/>
    <x v="2"/>
    <x v="42"/>
    <n v="190801"/>
    <n v="190801"/>
    <m/>
    <n v="3"/>
    <n v="190801"/>
    <n v="105000"/>
  </r>
  <r>
    <x v="324"/>
    <x v="1"/>
    <m/>
    <x v="28"/>
    <x v="2"/>
    <x v="40"/>
    <n v="190801"/>
    <n v="190801"/>
    <m/>
    <n v="2"/>
    <n v="190801"/>
    <n v="70000"/>
  </r>
  <r>
    <x v="324"/>
    <x v="1"/>
    <m/>
    <x v="28"/>
    <x v="2"/>
    <x v="41"/>
    <n v="190801"/>
    <n v="190801"/>
    <m/>
    <n v="1"/>
    <n v="190801"/>
    <n v="45000"/>
  </r>
  <r>
    <x v="324"/>
    <x v="1"/>
    <m/>
    <x v="24"/>
    <x v="2"/>
    <x v="34"/>
    <n v="190801"/>
    <n v="190801"/>
    <m/>
    <n v="4"/>
    <n v="190801"/>
    <n v="396000"/>
  </r>
  <r>
    <x v="324"/>
    <x v="1"/>
    <m/>
    <x v="1"/>
    <x v="2"/>
    <x v="18"/>
    <n v="190801"/>
    <n v="190801"/>
    <m/>
    <n v="1"/>
    <n v="190801"/>
    <n v="20000"/>
  </r>
  <r>
    <x v="324"/>
    <x v="1"/>
    <m/>
    <x v="4"/>
    <x v="2"/>
    <x v="26"/>
    <n v="190801"/>
    <n v="190801"/>
    <m/>
    <n v="1"/>
    <n v="190801"/>
    <n v="4000"/>
  </r>
  <r>
    <x v="324"/>
    <x v="1"/>
    <m/>
    <x v="4"/>
    <x v="2"/>
    <x v="27"/>
    <n v="190801"/>
    <n v="190801"/>
    <m/>
    <n v="2"/>
    <n v="190801"/>
    <n v="40000"/>
  </r>
  <r>
    <x v="324"/>
    <x v="1"/>
    <m/>
    <x v="0"/>
    <x v="2"/>
    <x v="73"/>
    <n v="190801"/>
    <n v="190801"/>
    <m/>
    <n v="3"/>
    <n v="190801"/>
    <n v="51000"/>
  </r>
  <r>
    <x v="324"/>
    <x v="1"/>
    <m/>
    <x v="0"/>
    <x v="2"/>
    <x v="74"/>
    <n v="190801"/>
    <n v="190801"/>
    <m/>
    <n v="6"/>
    <n v="190801"/>
    <n v="180000"/>
  </r>
  <r>
    <x v="324"/>
    <x v="1"/>
    <m/>
    <x v="0"/>
    <x v="2"/>
    <x v="15"/>
    <n v="190801"/>
    <n v="190801"/>
    <m/>
    <n v="80"/>
    <n v="190801"/>
    <n v="1600000"/>
  </r>
  <r>
    <x v="324"/>
    <x v="1"/>
    <m/>
    <x v="0"/>
    <x v="2"/>
    <x v="16"/>
    <n v="190801"/>
    <n v="190801"/>
    <m/>
    <n v="46"/>
    <n v="190801"/>
    <n v="1610000"/>
  </r>
  <r>
    <x v="324"/>
    <x v="1"/>
    <m/>
    <x v="0"/>
    <x v="2"/>
    <x v="17"/>
    <n v="190801"/>
    <n v="190801"/>
    <m/>
    <n v="70"/>
    <n v="190801"/>
    <n v="2310000"/>
  </r>
  <r>
    <x v="324"/>
    <x v="1"/>
    <m/>
    <x v="0"/>
    <x v="2"/>
    <x v="19"/>
    <n v="190801"/>
    <n v="190801"/>
    <m/>
    <n v="83"/>
    <n v="190801"/>
    <n v="249000"/>
  </r>
  <r>
    <x v="324"/>
    <x v="1"/>
    <m/>
    <x v="5"/>
    <x v="2"/>
    <x v="28"/>
    <n v="190801"/>
    <n v="190801"/>
    <m/>
    <n v="13"/>
    <n v="190801"/>
    <n v="364000"/>
  </r>
  <r>
    <x v="324"/>
    <x v="1"/>
    <m/>
    <x v="5"/>
    <x v="2"/>
    <x v="69"/>
    <n v="190801"/>
    <n v="190801"/>
    <m/>
    <n v="3"/>
    <n v="190801"/>
    <n v="144000"/>
  </r>
  <r>
    <x v="324"/>
    <x v="1"/>
    <m/>
    <x v="21"/>
    <x v="2"/>
    <x v="29"/>
    <n v="190801"/>
    <n v="190801"/>
    <m/>
    <n v="6"/>
    <n v="190801"/>
    <n v="228000"/>
  </r>
  <r>
    <x v="324"/>
    <x v="1"/>
    <m/>
    <x v="18"/>
    <x v="2"/>
    <x v="22"/>
    <n v="190801"/>
    <n v="190801"/>
    <m/>
    <n v="6"/>
    <n v="190801"/>
    <n v="78000"/>
  </r>
  <r>
    <x v="324"/>
    <x v="1"/>
    <m/>
    <x v="18"/>
    <x v="2"/>
    <x v="23"/>
    <n v="190801"/>
    <n v="190801"/>
    <m/>
    <n v="1"/>
    <n v="190801"/>
    <n v="24000"/>
  </r>
  <r>
    <x v="324"/>
    <x v="1"/>
    <m/>
    <x v="18"/>
    <x v="2"/>
    <x v="24"/>
    <n v="190801"/>
    <n v="190801"/>
    <m/>
    <n v="1"/>
    <n v="190801"/>
    <n v="33000"/>
  </r>
  <r>
    <x v="324"/>
    <x v="1"/>
    <m/>
    <x v="0"/>
    <x v="3"/>
    <x v="15"/>
    <n v="190801"/>
    <n v="190801"/>
    <m/>
    <n v="4"/>
    <n v="190801"/>
    <n v="0"/>
  </r>
  <r>
    <x v="324"/>
    <x v="1"/>
    <m/>
    <x v="17"/>
    <x v="3"/>
    <x v="19"/>
    <n v="190801"/>
    <n v="190801"/>
    <m/>
    <n v="1"/>
    <n v="190801"/>
    <n v="0"/>
  </r>
  <r>
    <x v="324"/>
    <x v="1"/>
    <m/>
    <x v="5"/>
    <x v="3"/>
    <x v="28"/>
    <n v="190801"/>
    <n v="190801"/>
    <m/>
    <n v="1"/>
    <n v="190801"/>
    <n v="0"/>
  </r>
  <r>
    <x v="324"/>
    <x v="1"/>
    <m/>
    <x v="4"/>
    <x v="3"/>
    <x v="27"/>
    <n v="190801"/>
    <n v="190801"/>
    <m/>
    <n v="1"/>
    <n v="190801"/>
    <n v="0"/>
  </r>
  <r>
    <x v="324"/>
    <x v="1"/>
    <m/>
    <x v="6"/>
    <x v="3"/>
    <x v="37"/>
    <n v="190801"/>
    <n v="190801"/>
    <m/>
    <n v="1"/>
    <n v="190801"/>
    <n v="0"/>
  </r>
  <r>
    <x v="324"/>
    <x v="1"/>
    <m/>
    <x v="0"/>
    <x v="10"/>
    <x v="54"/>
    <n v="190801"/>
    <n v="190801"/>
    <m/>
    <n v="36"/>
    <n v="190801"/>
    <n v="1188000"/>
  </r>
  <r>
    <x v="324"/>
    <x v="1"/>
    <m/>
    <x v="21"/>
    <x v="10"/>
    <x v="55"/>
    <n v="190801"/>
    <n v="190801"/>
    <m/>
    <n v="1"/>
    <n v="190801"/>
    <n v="44000"/>
  </r>
  <r>
    <x v="324"/>
    <x v="1"/>
    <m/>
    <x v="0"/>
    <x v="10"/>
    <x v="57"/>
    <n v="190801"/>
    <n v="190801"/>
    <m/>
    <n v="17"/>
    <n v="190801"/>
    <n v="901000"/>
  </r>
  <r>
    <x v="324"/>
    <x v="1"/>
    <m/>
    <x v="0"/>
    <x v="11"/>
    <x v="75"/>
    <n v="190801"/>
    <n v="190801"/>
    <m/>
    <n v="1"/>
    <n v="190801"/>
    <n v="24375"/>
  </r>
  <r>
    <x v="324"/>
    <x v="1"/>
    <m/>
    <x v="0"/>
    <x v="14"/>
    <x v="75"/>
    <n v="190801"/>
    <n v="190801"/>
    <m/>
    <n v="1"/>
    <n v="190801"/>
    <n v="19914"/>
  </r>
  <r>
    <x v="325"/>
    <x v="0"/>
    <m/>
    <x v="0"/>
    <x v="15"/>
    <x v="76"/>
    <n v="190801"/>
    <n v="190801"/>
    <m/>
    <n v="1"/>
    <n v="190801"/>
    <n v="24309"/>
  </r>
  <r>
    <x v="325"/>
    <x v="0"/>
    <m/>
    <x v="0"/>
    <x v="7"/>
    <x v="15"/>
    <n v="190801"/>
    <n v="190801"/>
    <m/>
    <n v="7"/>
    <n v="190801"/>
    <n v="140000"/>
  </r>
  <r>
    <x v="325"/>
    <x v="0"/>
    <m/>
    <x v="6"/>
    <x v="2"/>
    <x v="37"/>
    <n v="190801"/>
    <n v="190801"/>
    <m/>
    <n v="2"/>
    <n v="190801"/>
    <n v="40000"/>
  </r>
  <r>
    <x v="325"/>
    <x v="0"/>
    <m/>
    <x v="28"/>
    <x v="2"/>
    <x v="40"/>
    <n v="190801"/>
    <n v="190801"/>
    <m/>
    <n v="1"/>
    <n v="190801"/>
    <n v="35000"/>
  </r>
  <r>
    <x v="325"/>
    <x v="0"/>
    <m/>
    <x v="28"/>
    <x v="2"/>
    <x v="41"/>
    <n v="190801"/>
    <n v="190801"/>
    <m/>
    <n v="3"/>
    <n v="190801"/>
    <n v="135000"/>
  </r>
  <r>
    <x v="325"/>
    <x v="0"/>
    <m/>
    <x v="24"/>
    <x v="2"/>
    <x v="34"/>
    <n v="190801"/>
    <n v="190801"/>
    <m/>
    <n v="4"/>
    <n v="190801"/>
    <n v="396000"/>
  </r>
  <r>
    <x v="325"/>
    <x v="0"/>
    <m/>
    <x v="1"/>
    <x v="2"/>
    <x v="18"/>
    <n v="190801"/>
    <n v="190801"/>
    <m/>
    <n v="6"/>
    <n v="190801"/>
    <n v="120000"/>
  </r>
  <r>
    <x v="325"/>
    <x v="0"/>
    <m/>
    <x v="4"/>
    <x v="2"/>
    <x v="26"/>
    <n v="190801"/>
    <n v="190801"/>
    <m/>
    <n v="1"/>
    <n v="190801"/>
    <n v="4000"/>
  </r>
  <r>
    <x v="325"/>
    <x v="0"/>
    <m/>
    <x v="4"/>
    <x v="2"/>
    <x v="27"/>
    <n v="190801"/>
    <n v="190801"/>
    <m/>
    <n v="5"/>
    <n v="190801"/>
    <n v="100000"/>
  </r>
  <r>
    <x v="325"/>
    <x v="0"/>
    <m/>
    <x v="0"/>
    <x v="2"/>
    <x v="74"/>
    <n v="190801"/>
    <n v="190801"/>
    <m/>
    <n v="5"/>
    <n v="190801"/>
    <n v="150000"/>
  </r>
  <r>
    <x v="325"/>
    <x v="0"/>
    <m/>
    <x v="0"/>
    <x v="2"/>
    <x v="15"/>
    <n v="190801"/>
    <n v="190801"/>
    <m/>
    <n v="75"/>
    <n v="190801"/>
    <n v="1500000"/>
  </r>
  <r>
    <x v="325"/>
    <x v="0"/>
    <m/>
    <x v="0"/>
    <x v="2"/>
    <x v="16"/>
    <n v="190801"/>
    <n v="190801"/>
    <m/>
    <n v="60"/>
    <n v="190801"/>
    <n v="2100000"/>
  </r>
  <r>
    <x v="325"/>
    <x v="0"/>
    <m/>
    <x v="0"/>
    <x v="2"/>
    <x v="17"/>
    <n v="190801"/>
    <n v="190801"/>
    <m/>
    <n v="54"/>
    <n v="190801"/>
    <n v="1782000"/>
  </r>
  <r>
    <x v="325"/>
    <x v="0"/>
    <m/>
    <x v="0"/>
    <x v="2"/>
    <x v="19"/>
    <n v="190801"/>
    <n v="190801"/>
    <m/>
    <n v="67"/>
    <n v="190801"/>
    <n v="201000"/>
  </r>
  <r>
    <x v="325"/>
    <x v="0"/>
    <m/>
    <x v="5"/>
    <x v="2"/>
    <x v="28"/>
    <n v="190801"/>
    <n v="190801"/>
    <m/>
    <n v="14"/>
    <n v="190801"/>
    <n v="392000"/>
  </r>
  <r>
    <x v="325"/>
    <x v="0"/>
    <m/>
    <x v="5"/>
    <x v="2"/>
    <x v="69"/>
    <n v="190801"/>
    <n v="190801"/>
    <m/>
    <n v="4"/>
    <n v="190801"/>
    <n v="192000"/>
  </r>
  <r>
    <x v="325"/>
    <x v="0"/>
    <m/>
    <x v="21"/>
    <x v="2"/>
    <x v="29"/>
    <n v="190801"/>
    <n v="190801"/>
    <m/>
    <n v="8"/>
    <n v="190801"/>
    <n v="304000"/>
  </r>
  <r>
    <x v="325"/>
    <x v="0"/>
    <m/>
    <x v="18"/>
    <x v="2"/>
    <x v="22"/>
    <n v="190801"/>
    <n v="190801"/>
    <m/>
    <n v="9"/>
    <n v="190801"/>
    <n v="117000"/>
  </r>
  <r>
    <x v="325"/>
    <x v="0"/>
    <m/>
    <x v="18"/>
    <x v="2"/>
    <x v="23"/>
    <n v="190801"/>
    <n v="190801"/>
    <m/>
    <n v="1"/>
    <n v="190801"/>
    <n v="24000"/>
  </r>
  <r>
    <x v="325"/>
    <x v="0"/>
    <m/>
    <x v="0"/>
    <x v="3"/>
    <x v="15"/>
    <n v="190801"/>
    <n v="190801"/>
    <m/>
    <n v="1"/>
    <n v="190801"/>
    <n v="0"/>
  </r>
  <r>
    <x v="325"/>
    <x v="0"/>
    <m/>
    <x v="0"/>
    <x v="10"/>
    <x v="54"/>
    <n v="190801"/>
    <n v="190801"/>
    <m/>
    <n v="6"/>
    <n v="190801"/>
    <n v="198000"/>
  </r>
  <r>
    <x v="325"/>
    <x v="0"/>
    <m/>
    <x v="0"/>
    <x v="10"/>
    <x v="57"/>
    <n v="190801"/>
    <n v="190801"/>
    <m/>
    <n v="1"/>
    <n v="190801"/>
    <n v="53000"/>
  </r>
  <r>
    <x v="325"/>
    <x v="0"/>
    <m/>
    <x v="0"/>
    <x v="5"/>
    <x v="51"/>
    <n v="190801"/>
    <n v="190801"/>
    <m/>
    <n v="3"/>
    <n v="190801"/>
    <n v="33750"/>
  </r>
  <r>
    <x v="325"/>
    <x v="0"/>
    <m/>
    <x v="5"/>
    <x v="5"/>
    <x v="53"/>
    <n v="190801"/>
    <n v="190801"/>
    <m/>
    <n v="3"/>
    <n v="190801"/>
    <n v="44550"/>
  </r>
  <r>
    <x v="325"/>
    <x v="0"/>
    <m/>
    <x v="1"/>
    <x v="5"/>
    <x v="63"/>
    <n v="190801"/>
    <n v="190801"/>
    <m/>
    <n v="3"/>
    <n v="190801"/>
    <n v="33750"/>
  </r>
  <r>
    <x v="325"/>
    <x v="0"/>
    <m/>
    <x v="18"/>
    <x v="5"/>
    <x v="50"/>
    <n v="190801"/>
    <n v="190801"/>
    <m/>
    <n v="3"/>
    <n v="190801"/>
    <n v="21600"/>
  </r>
  <r>
    <x v="336"/>
    <x v="2"/>
    <m/>
    <x v="0"/>
    <x v="7"/>
    <x v="15"/>
    <n v="190801"/>
    <n v="190801"/>
    <m/>
    <n v="4"/>
    <n v="190801"/>
    <n v="80000"/>
  </r>
  <r>
    <x v="336"/>
    <x v="2"/>
    <m/>
    <x v="6"/>
    <x v="2"/>
    <x v="37"/>
    <n v="190801"/>
    <n v="190801"/>
    <m/>
    <n v="2"/>
    <n v="190801"/>
    <n v="40000"/>
  </r>
  <r>
    <x v="336"/>
    <x v="2"/>
    <m/>
    <x v="28"/>
    <x v="2"/>
    <x v="40"/>
    <n v="190801"/>
    <n v="190801"/>
    <m/>
    <n v="3"/>
    <n v="190801"/>
    <n v="105000"/>
  </r>
  <r>
    <x v="336"/>
    <x v="2"/>
    <m/>
    <x v="28"/>
    <x v="2"/>
    <x v="41"/>
    <n v="190801"/>
    <n v="190801"/>
    <m/>
    <n v="4"/>
    <n v="190801"/>
    <n v="180000"/>
  </r>
  <r>
    <x v="336"/>
    <x v="2"/>
    <m/>
    <x v="24"/>
    <x v="2"/>
    <x v="34"/>
    <n v="190801"/>
    <n v="190801"/>
    <m/>
    <n v="4"/>
    <n v="190801"/>
    <n v="396000"/>
  </r>
  <r>
    <x v="336"/>
    <x v="2"/>
    <m/>
    <x v="1"/>
    <x v="2"/>
    <x v="18"/>
    <n v="190801"/>
    <n v="190801"/>
    <m/>
    <n v="3"/>
    <n v="190801"/>
    <n v="60000"/>
  </r>
  <r>
    <x v="336"/>
    <x v="2"/>
    <m/>
    <x v="4"/>
    <x v="2"/>
    <x v="27"/>
    <n v="190801"/>
    <n v="190801"/>
    <m/>
    <n v="3"/>
    <n v="190801"/>
    <n v="60000"/>
  </r>
  <r>
    <x v="336"/>
    <x v="2"/>
    <m/>
    <x v="0"/>
    <x v="2"/>
    <x v="15"/>
    <n v="190801"/>
    <n v="190801"/>
    <m/>
    <n v="50"/>
    <n v="190801"/>
    <n v="1000000"/>
  </r>
  <r>
    <x v="336"/>
    <x v="2"/>
    <m/>
    <x v="0"/>
    <x v="2"/>
    <x v="16"/>
    <n v="190801"/>
    <n v="190801"/>
    <m/>
    <n v="45"/>
    <n v="190801"/>
    <n v="1575000"/>
  </r>
  <r>
    <x v="336"/>
    <x v="2"/>
    <m/>
    <x v="0"/>
    <x v="2"/>
    <x v="17"/>
    <n v="190801"/>
    <n v="190801"/>
    <m/>
    <n v="45"/>
    <n v="190801"/>
    <n v="1485000"/>
  </r>
  <r>
    <x v="336"/>
    <x v="2"/>
    <m/>
    <x v="0"/>
    <x v="2"/>
    <x v="19"/>
    <n v="190801"/>
    <n v="190801"/>
    <m/>
    <n v="64"/>
    <n v="190801"/>
    <n v="192000"/>
  </r>
  <r>
    <x v="336"/>
    <x v="2"/>
    <m/>
    <x v="5"/>
    <x v="2"/>
    <x v="28"/>
    <n v="190801"/>
    <n v="190801"/>
    <m/>
    <n v="17"/>
    <n v="190801"/>
    <n v="476000"/>
  </r>
  <r>
    <x v="336"/>
    <x v="2"/>
    <m/>
    <x v="5"/>
    <x v="2"/>
    <x v="69"/>
    <n v="190801"/>
    <n v="190801"/>
    <m/>
    <n v="4"/>
    <n v="190801"/>
    <n v="192000"/>
  </r>
  <r>
    <x v="336"/>
    <x v="2"/>
    <m/>
    <x v="21"/>
    <x v="2"/>
    <x v="29"/>
    <n v="190801"/>
    <n v="190801"/>
    <m/>
    <n v="4"/>
    <n v="190801"/>
    <n v="152000"/>
  </r>
  <r>
    <x v="336"/>
    <x v="2"/>
    <m/>
    <x v="18"/>
    <x v="2"/>
    <x v="22"/>
    <n v="190801"/>
    <n v="190801"/>
    <m/>
    <n v="5"/>
    <n v="190801"/>
    <n v="65000"/>
  </r>
  <r>
    <x v="336"/>
    <x v="2"/>
    <m/>
    <x v="18"/>
    <x v="2"/>
    <x v="23"/>
    <n v="190801"/>
    <n v="190801"/>
    <m/>
    <n v="1"/>
    <n v="190801"/>
    <n v="24000"/>
  </r>
  <r>
    <x v="336"/>
    <x v="2"/>
    <m/>
    <x v="18"/>
    <x v="2"/>
    <x v="24"/>
    <n v="190801"/>
    <n v="190801"/>
    <m/>
    <n v="1"/>
    <n v="190801"/>
    <n v="33000"/>
  </r>
  <r>
    <x v="336"/>
    <x v="2"/>
    <m/>
    <x v="0"/>
    <x v="3"/>
    <x v="15"/>
    <n v="190801"/>
    <n v="190801"/>
    <m/>
    <n v="1"/>
    <n v="190801"/>
    <n v="0"/>
  </r>
  <r>
    <x v="336"/>
    <x v="2"/>
    <m/>
    <x v="0"/>
    <x v="10"/>
    <x v="54"/>
    <n v="190801"/>
    <n v="190801"/>
    <m/>
    <n v="5"/>
    <n v="190801"/>
    <n v="165000"/>
  </r>
  <r>
    <x v="336"/>
    <x v="2"/>
    <m/>
    <x v="0"/>
    <x v="10"/>
    <x v="57"/>
    <n v="190801"/>
    <n v="190801"/>
    <m/>
    <n v="1"/>
    <n v="190801"/>
    <n v="53000"/>
  </r>
  <r>
    <x v="336"/>
    <x v="2"/>
    <m/>
    <x v="0"/>
    <x v="14"/>
    <x v="75"/>
    <n v="190801"/>
    <n v="190801"/>
    <m/>
    <n v="1"/>
    <n v="190801"/>
    <n v="19914"/>
  </r>
  <r>
    <x v="336"/>
    <x v="2"/>
    <m/>
    <x v="1"/>
    <x v="9"/>
    <x v="18"/>
    <n v="190801"/>
    <n v="190801"/>
    <m/>
    <n v="1"/>
    <n v="190801"/>
    <n v="20000"/>
  </r>
  <r>
    <x v="337"/>
    <x v="5"/>
    <m/>
    <x v="0"/>
    <x v="7"/>
    <x v="15"/>
    <n v="190801"/>
    <n v="190801"/>
    <m/>
    <n v="10"/>
    <n v="190801"/>
    <n v="200000"/>
  </r>
  <r>
    <x v="337"/>
    <x v="5"/>
    <m/>
    <x v="6"/>
    <x v="2"/>
    <x v="37"/>
    <n v="190801"/>
    <n v="190801"/>
    <m/>
    <n v="1"/>
    <n v="190801"/>
    <n v="20000"/>
  </r>
  <r>
    <x v="337"/>
    <x v="5"/>
    <m/>
    <x v="28"/>
    <x v="2"/>
    <x v="40"/>
    <n v="190801"/>
    <n v="190801"/>
    <m/>
    <n v="1"/>
    <n v="190801"/>
    <n v="35000"/>
  </r>
  <r>
    <x v="337"/>
    <x v="5"/>
    <m/>
    <x v="28"/>
    <x v="2"/>
    <x v="41"/>
    <n v="190801"/>
    <n v="190801"/>
    <m/>
    <n v="2"/>
    <n v="190801"/>
    <n v="90000"/>
  </r>
  <r>
    <x v="337"/>
    <x v="5"/>
    <m/>
    <x v="1"/>
    <x v="2"/>
    <x v="18"/>
    <n v="190801"/>
    <n v="190801"/>
    <m/>
    <n v="2"/>
    <n v="190801"/>
    <n v="40000"/>
  </r>
  <r>
    <x v="337"/>
    <x v="5"/>
    <m/>
    <x v="4"/>
    <x v="2"/>
    <x v="27"/>
    <n v="190801"/>
    <n v="190801"/>
    <m/>
    <n v="5"/>
    <n v="190801"/>
    <n v="100000"/>
  </r>
  <r>
    <x v="337"/>
    <x v="5"/>
    <m/>
    <x v="0"/>
    <x v="2"/>
    <x v="15"/>
    <n v="190801"/>
    <n v="190801"/>
    <m/>
    <n v="47"/>
    <n v="190801"/>
    <n v="940000"/>
  </r>
  <r>
    <x v="337"/>
    <x v="5"/>
    <m/>
    <x v="0"/>
    <x v="2"/>
    <x v="16"/>
    <n v="190801"/>
    <n v="190801"/>
    <m/>
    <n v="23"/>
    <n v="190801"/>
    <n v="805000"/>
  </r>
  <r>
    <x v="337"/>
    <x v="5"/>
    <m/>
    <x v="0"/>
    <x v="2"/>
    <x v="17"/>
    <n v="190801"/>
    <n v="190801"/>
    <m/>
    <n v="35"/>
    <n v="190801"/>
    <n v="1155000"/>
  </r>
  <r>
    <x v="337"/>
    <x v="5"/>
    <m/>
    <x v="0"/>
    <x v="2"/>
    <x v="19"/>
    <n v="190801"/>
    <n v="190801"/>
    <m/>
    <n v="33"/>
    <n v="190801"/>
    <n v="99000"/>
  </r>
  <r>
    <x v="337"/>
    <x v="5"/>
    <m/>
    <x v="5"/>
    <x v="2"/>
    <x v="28"/>
    <n v="190801"/>
    <n v="190801"/>
    <m/>
    <n v="13"/>
    <n v="190801"/>
    <n v="364000"/>
  </r>
  <r>
    <x v="337"/>
    <x v="5"/>
    <m/>
    <x v="5"/>
    <x v="2"/>
    <x v="69"/>
    <n v="190801"/>
    <n v="190801"/>
    <m/>
    <n v="3"/>
    <n v="190801"/>
    <n v="144000"/>
  </r>
  <r>
    <x v="337"/>
    <x v="5"/>
    <m/>
    <x v="21"/>
    <x v="2"/>
    <x v="29"/>
    <n v="190801"/>
    <n v="190801"/>
    <m/>
    <n v="2"/>
    <n v="190801"/>
    <n v="76000"/>
  </r>
  <r>
    <x v="337"/>
    <x v="5"/>
    <m/>
    <x v="18"/>
    <x v="2"/>
    <x v="22"/>
    <n v="190801"/>
    <n v="190801"/>
    <m/>
    <n v="4"/>
    <n v="190801"/>
    <n v="52000"/>
  </r>
  <r>
    <x v="337"/>
    <x v="5"/>
    <m/>
    <x v="18"/>
    <x v="2"/>
    <x v="23"/>
    <n v="190801"/>
    <n v="190801"/>
    <m/>
    <n v="2"/>
    <n v="190801"/>
    <n v="48000"/>
  </r>
  <r>
    <x v="326"/>
    <x v="6"/>
    <m/>
    <x v="0"/>
    <x v="7"/>
    <x v="15"/>
    <n v="190801"/>
    <n v="190801"/>
    <m/>
    <n v="11"/>
    <n v="190801"/>
    <n v="220000"/>
  </r>
  <r>
    <x v="326"/>
    <x v="6"/>
    <m/>
    <x v="6"/>
    <x v="2"/>
    <x v="37"/>
    <n v="190801"/>
    <n v="190801"/>
    <m/>
    <n v="3"/>
    <n v="190801"/>
    <n v="60000"/>
  </r>
  <r>
    <x v="326"/>
    <x v="6"/>
    <m/>
    <x v="28"/>
    <x v="2"/>
    <x v="40"/>
    <n v="190801"/>
    <n v="190801"/>
    <m/>
    <n v="2"/>
    <n v="190801"/>
    <n v="70000"/>
  </r>
  <r>
    <x v="326"/>
    <x v="6"/>
    <m/>
    <x v="28"/>
    <x v="2"/>
    <x v="41"/>
    <n v="190801"/>
    <n v="190801"/>
    <m/>
    <n v="1"/>
    <n v="190801"/>
    <n v="45000"/>
  </r>
  <r>
    <x v="326"/>
    <x v="6"/>
    <m/>
    <x v="24"/>
    <x v="2"/>
    <x v="34"/>
    <n v="190801"/>
    <n v="190801"/>
    <m/>
    <n v="6"/>
    <n v="190801"/>
    <n v="594000"/>
  </r>
  <r>
    <x v="326"/>
    <x v="6"/>
    <m/>
    <x v="1"/>
    <x v="2"/>
    <x v="18"/>
    <n v="190801"/>
    <n v="190801"/>
    <m/>
    <n v="1"/>
    <n v="190801"/>
    <n v="20000"/>
  </r>
  <r>
    <x v="326"/>
    <x v="6"/>
    <m/>
    <x v="4"/>
    <x v="2"/>
    <x v="26"/>
    <n v="190801"/>
    <n v="190801"/>
    <m/>
    <n v="3"/>
    <n v="190801"/>
    <n v="12000"/>
  </r>
  <r>
    <x v="326"/>
    <x v="6"/>
    <m/>
    <x v="4"/>
    <x v="2"/>
    <x v="27"/>
    <n v="190801"/>
    <n v="190801"/>
    <m/>
    <n v="3"/>
    <n v="190801"/>
    <n v="60000"/>
  </r>
  <r>
    <x v="326"/>
    <x v="6"/>
    <m/>
    <x v="0"/>
    <x v="2"/>
    <x v="15"/>
    <n v="190801"/>
    <n v="190801"/>
    <m/>
    <n v="78"/>
    <n v="190801"/>
    <n v="1560000"/>
  </r>
  <r>
    <x v="326"/>
    <x v="6"/>
    <m/>
    <x v="0"/>
    <x v="2"/>
    <x v="16"/>
    <n v="190801"/>
    <n v="190801"/>
    <m/>
    <n v="45"/>
    <n v="190801"/>
    <n v="1575000"/>
  </r>
  <r>
    <x v="326"/>
    <x v="6"/>
    <m/>
    <x v="0"/>
    <x v="2"/>
    <x v="17"/>
    <n v="190801"/>
    <n v="190801"/>
    <m/>
    <n v="62"/>
    <n v="190801"/>
    <n v="2046000"/>
  </r>
  <r>
    <x v="326"/>
    <x v="6"/>
    <m/>
    <x v="0"/>
    <x v="2"/>
    <x v="19"/>
    <n v="190801"/>
    <n v="190801"/>
    <m/>
    <n v="57"/>
    <n v="190801"/>
    <n v="171000"/>
  </r>
  <r>
    <x v="326"/>
    <x v="6"/>
    <m/>
    <x v="5"/>
    <x v="2"/>
    <x v="28"/>
    <n v="190801"/>
    <n v="190801"/>
    <m/>
    <n v="14"/>
    <n v="190801"/>
    <n v="392000"/>
  </r>
  <r>
    <x v="326"/>
    <x v="6"/>
    <m/>
    <x v="5"/>
    <x v="2"/>
    <x v="69"/>
    <n v="190801"/>
    <n v="190801"/>
    <m/>
    <n v="2"/>
    <n v="190801"/>
    <n v="96000"/>
  </r>
  <r>
    <x v="326"/>
    <x v="6"/>
    <m/>
    <x v="21"/>
    <x v="2"/>
    <x v="29"/>
    <n v="190801"/>
    <n v="190801"/>
    <m/>
    <n v="6"/>
    <n v="190801"/>
    <n v="228000"/>
  </r>
  <r>
    <x v="326"/>
    <x v="6"/>
    <m/>
    <x v="18"/>
    <x v="2"/>
    <x v="22"/>
    <n v="190801"/>
    <n v="190801"/>
    <m/>
    <n v="9"/>
    <n v="190801"/>
    <n v="117000"/>
  </r>
  <r>
    <x v="326"/>
    <x v="6"/>
    <m/>
    <x v="18"/>
    <x v="2"/>
    <x v="23"/>
    <n v="190801"/>
    <n v="190801"/>
    <m/>
    <n v="2"/>
    <n v="190801"/>
    <n v="48000"/>
  </r>
  <r>
    <x v="326"/>
    <x v="6"/>
    <m/>
    <x v="18"/>
    <x v="2"/>
    <x v="24"/>
    <n v="190801"/>
    <n v="190801"/>
    <m/>
    <n v="1"/>
    <n v="190801"/>
    <n v="33000"/>
  </r>
  <r>
    <x v="326"/>
    <x v="6"/>
    <m/>
    <x v="0"/>
    <x v="6"/>
    <x v="15"/>
    <n v="190801"/>
    <n v="190801"/>
    <m/>
    <n v="128"/>
    <n v="190801"/>
    <n v="1160704"/>
  </r>
  <r>
    <x v="326"/>
    <x v="6"/>
    <m/>
    <x v="0"/>
    <x v="6"/>
    <x v="17"/>
    <n v="190801"/>
    <n v="190801"/>
    <m/>
    <n v="318"/>
    <n v="190801"/>
    <n v="5030124"/>
  </r>
  <r>
    <x v="326"/>
    <x v="6"/>
    <m/>
    <x v="4"/>
    <x v="6"/>
    <x v="26"/>
    <n v="190801"/>
    <n v="190801"/>
    <m/>
    <n v="771"/>
    <n v="190801"/>
    <n v="827283"/>
  </r>
  <r>
    <x v="326"/>
    <x v="6"/>
    <m/>
    <x v="25"/>
    <x v="6"/>
    <x v="35"/>
    <n v="190801"/>
    <n v="190801"/>
    <m/>
    <n v="50"/>
    <n v="190801"/>
    <n v="856550"/>
  </r>
  <r>
    <x v="326"/>
    <x v="6"/>
    <m/>
    <x v="21"/>
    <x v="6"/>
    <x v="29"/>
    <n v="190801"/>
    <n v="190801"/>
    <m/>
    <n v="27"/>
    <n v="190801"/>
    <n v="531657"/>
  </r>
  <r>
    <x v="326"/>
    <x v="6"/>
    <m/>
    <x v="23"/>
    <x v="6"/>
    <x v="31"/>
    <n v="190801"/>
    <n v="190801"/>
    <m/>
    <n v="50"/>
    <n v="190801"/>
    <n v="743850"/>
  </r>
  <r>
    <x v="326"/>
    <x v="6"/>
    <m/>
    <x v="22"/>
    <x v="6"/>
    <x v="30"/>
    <n v="190801"/>
    <n v="190801"/>
    <m/>
    <n v="30"/>
    <n v="190801"/>
    <n v="208920"/>
  </r>
  <r>
    <x v="326"/>
    <x v="6"/>
    <m/>
    <x v="18"/>
    <x v="6"/>
    <x v="22"/>
    <n v="190801"/>
    <n v="190801"/>
    <m/>
    <n v="26"/>
    <n v="190801"/>
    <n v="176566"/>
  </r>
  <r>
    <x v="326"/>
    <x v="6"/>
    <m/>
    <x v="6"/>
    <x v="6"/>
    <x v="37"/>
    <n v="190801"/>
    <n v="190801"/>
    <m/>
    <n v="30"/>
    <n v="190801"/>
    <n v="300000"/>
  </r>
  <r>
    <x v="326"/>
    <x v="6"/>
    <m/>
    <x v="27"/>
    <x v="6"/>
    <x v="39"/>
    <n v="190801"/>
    <n v="190801"/>
    <m/>
    <n v="43"/>
    <n v="190801"/>
    <n v="680174"/>
  </r>
  <r>
    <x v="326"/>
    <x v="6"/>
    <m/>
    <x v="4"/>
    <x v="6"/>
    <x v="66"/>
    <n v="190801"/>
    <n v="190801"/>
    <m/>
    <n v="339"/>
    <n v="190801"/>
    <n v="1897383"/>
  </r>
  <r>
    <x v="327"/>
    <x v="3"/>
    <m/>
    <x v="0"/>
    <x v="7"/>
    <x v="15"/>
    <n v="190801"/>
    <n v="190801"/>
    <m/>
    <n v="9"/>
    <n v="190801"/>
    <n v="180000"/>
  </r>
  <r>
    <x v="327"/>
    <x v="3"/>
    <m/>
    <x v="6"/>
    <x v="2"/>
    <x v="37"/>
    <n v="190801"/>
    <n v="190801"/>
    <m/>
    <n v="4"/>
    <n v="190801"/>
    <n v="80000"/>
  </r>
  <r>
    <x v="327"/>
    <x v="3"/>
    <m/>
    <x v="6"/>
    <x v="2"/>
    <x v="42"/>
    <n v="190801"/>
    <n v="190801"/>
    <m/>
    <n v="1"/>
    <n v="190801"/>
    <n v="35000"/>
  </r>
  <r>
    <x v="327"/>
    <x v="3"/>
    <m/>
    <x v="28"/>
    <x v="2"/>
    <x v="40"/>
    <n v="190801"/>
    <n v="190801"/>
    <m/>
    <n v="10"/>
    <n v="190801"/>
    <n v="350000"/>
  </r>
  <r>
    <x v="327"/>
    <x v="3"/>
    <m/>
    <x v="28"/>
    <x v="2"/>
    <x v="41"/>
    <n v="190801"/>
    <n v="190801"/>
    <m/>
    <n v="1"/>
    <n v="190801"/>
    <n v="45000"/>
  </r>
  <r>
    <x v="327"/>
    <x v="3"/>
    <m/>
    <x v="24"/>
    <x v="2"/>
    <x v="34"/>
    <n v="190801"/>
    <n v="190801"/>
    <m/>
    <n v="4"/>
    <n v="190801"/>
    <n v="396000"/>
  </r>
  <r>
    <x v="327"/>
    <x v="3"/>
    <m/>
    <x v="1"/>
    <x v="2"/>
    <x v="21"/>
    <n v="190801"/>
    <n v="190801"/>
    <m/>
    <n v="1"/>
    <n v="190801"/>
    <n v="35000"/>
  </r>
  <r>
    <x v="327"/>
    <x v="3"/>
    <m/>
    <x v="4"/>
    <x v="2"/>
    <x v="26"/>
    <n v="190801"/>
    <n v="190801"/>
    <m/>
    <n v="6"/>
    <n v="190801"/>
    <n v="24000"/>
  </r>
  <r>
    <x v="327"/>
    <x v="3"/>
    <m/>
    <x v="4"/>
    <x v="2"/>
    <x v="27"/>
    <n v="190801"/>
    <n v="190801"/>
    <m/>
    <n v="9"/>
    <n v="190801"/>
    <n v="180000"/>
  </r>
  <r>
    <x v="327"/>
    <x v="3"/>
    <m/>
    <x v="0"/>
    <x v="2"/>
    <x v="15"/>
    <n v="190801"/>
    <n v="190801"/>
    <m/>
    <n v="97"/>
    <n v="190801"/>
    <n v="1940000"/>
  </r>
  <r>
    <x v="327"/>
    <x v="3"/>
    <m/>
    <x v="0"/>
    <x v="2"/>
    <x v="16"/>
    <n v="190801"/>
    <n v="190801"/>
    <m/>
    <n v="107"/>
    <n v="190801"/>
    <n v="3745000"/>
  </r>
  <r>
    <x v="327"/>
    <x v="3"/>
    <m/>
    <x v="0"/>
    <x v="2"/>
    <x v="17"/>
    <n v="190801"/>
    <n v="190801"/>
    <m/>
    <n v="77"/>
    <n v="190801"/>
    <n v="2541000"/>
  </r>
  <r>
    <x v="327"/>
    <x v="3"/>
    <m/>
    <x v="0"/>
    <x v="2"/>
    <x v="19"/>
    <n v="190801"/>
    <n v="190801"/>
    <m/>
    <n v="100"/>
    <n v="190801"/>
    <n v="300000"/>
  </r>
  <r>
    <x v="327"/>
    <x v="3"/>
    <m/>
    <x v="5"/>
    <x v="2"/>
    <x v="28"/>
    <n v="190801"/>
    <n v="190801"/>
    <m/>
    <n v="20"/>
    <n v="190801"/>
    <n v="560000"/>
  </r>
  <r>
    <x v="327"/>
    <x v="3"/>
    <m/>
    <x v="5"/>
    <x v="2"/>
    <x v="69"/>
    <n v="190801"/>
    <n v="190801"/>
    <m/>
    <n v="5"/>
    <n v="190801"/>
    <n v="240000"/>
  </r>
  <r>
    <x v="327"/>
    <x v="3"/>
    <m/>
    <x v="21"/>
    <x v="2"/>
    <x v="29"/>
    <n v="190801"/>
    <n v="190801"/>
    <m/>
    <n v="6"/>
    <n v="190801"/>
    <n v="228000"/>
  </r>
  <r>
    <x v="327"/>
    <x v="3"/>
    <m/>
    <x v="18"/>
    <x v="2"/>
    <x v="22"/>
    <n v="190801"/>
    <n v="190801"/>
    <m/>
    <n v="13"/>
    <n v="190801"/>
    <n v="169000"/>
  </r>
  <r>
    <x v="327"/>
    <x v="3"/>
    <m/>
    <x v="18"/>
    <x v="2"/>
    <x v="23"/>
    <n v="190801"/>
    <n v="190801"/>
    <m/>
    <n v="3"/>
    <n v="190801"/>
    <n v="72000"/>
  </r>
  <r>
    <x v="327"/>
    <x v="3"/>
    <m/>
    <x v="0"/>
    <x v="10"/>
    <x v="54"/>
    <n v="190801"/>
    <n v="190801"/>
    <m/>
    <n v="11"/>
    <n v="190801"/>
    <n v="363000"/>
  </r>
  <r>
    <x v="327"/>
    <x v="3"/>
    <m/>
    <x v="21"/>
    <x v="10"/>
    <x v="55"/>
    <n v="190801"/>
    <n v="190801"/>
    <m/>
    <n v="1"/>
    <n v="190801"/>
    <n v="44000"/>
  </r>
  <r>
    <x v="327"/>
    <x v="3"/>
    <m/>
    <x v="5"/>
    <x v="10"/>
    <x v="56"/>
    <n v="190801"/>
    <n v="190801"/>
    <m/>
    <n v="2"/>
    <n v="190801"/>
    <n v="78000"/>
  </r>
  <r>
    <x v="327"/>
    <x v="3"/>
    <m/>
    <x v="0"/>
    <x v="10"/>
    <x v="57"/>
    <n v="190801"/>
    <n v="190801"/>
    <m/>
    <n v="5"/>
    <n v="190801"/>
    <n v="265000"/>
  </r>
  <r>
    <x v="327"/>
    <x v="3"/>
    <m/>
    <x v="0"/>
    <x v="12"/>
    <x v="75"/>
    <n v="190801"/>
    <n v="190801"/>
    <m/>
    <n v="1"/>
    <n v="190801"/>
    <n v="24602"/>
  </r>
  <r>
    <x v="327"/>
    <x v="3"/>
    <m/>
    <x v="4"/>
    <x v="12"/>
    <x v="77"/>
    <n v="190801"/>
    <n v="190801"/>
    <m/>
    <n v="1"/>
    <n v="190801"/>
    <n v="39742"/>
  </r>
  <r>
    <x v="328"/>
    <x v="4"/>
    <m/>
    <x v="0"/>
    <x v="7"/>
    <x v="15"/>
    <n v="190801"/>
    <n v="190801"/>
    <m/>
    <n v="8"/>
    <n v="190801"/>
    <n v="160000"/>
  </r>
  <r>
    <x v="328"/>
    <x v="4"/>
    <m/>
    <x v="6"/>
    <x v="2"/>
    <x v="37"/>
    <n v="190801"/>
    <n v="190801"/>
    <m/>
    <n v="3"/>
    <n v="190801"/>
    <n v="60000"/>
  </r>
  <r>
    <x v="328"/>
    <x v="4"/>
    <m/>
    <x v="6"/>
    <x v="2"/>
    <x v="42"/>
    <n v="190801"/>
    <n v="190801"/>
    <m/>
    <n v="1"/>
    <n v="190801"/>
    <n v="35000"/>
  </r>
  <r>
    <x v="328"/>
    <x v="4"/>
    <m/>
    <x v="28"/>
    <x v="2"/>
    <x v="40"/>
    <n v="190801"/>
    <n v="190801"/>
    <m/>
    <n v="5"/>
    <n v="190801"/>
    <n v="175000"/>
  </r>
  <r>
    <x v="328"/>
    <x v="4"/>
    <m/>
    <x v="28"/>
    <x v="2"/>
    <x v="41"/>
    <n v="190801"/>
    <n v="190801"/>
    <m/>
    <n v="1"/>
    <n v="190801"/>
    <n v="45000"/>
  </r>
  <r>
    <x v="328"/>
    <x v="4"/>
    <m/>
    <x v="24"/>
    <x v="2"/>
    <x v="34"/>
    <n v="190801"/>
    <n v="190801"/>
    <m/>
    <n v="2"/>
    <n v="190801"/>
    <n v="198000"/>
  </r>
  <r>
    <x v="328"/>
    <x v="4"/>
    <m/>
    <x v="1"/>
    <x v="2"/>
    <x v="18"/>
    <n v="190801"/>
    <n v="190801"/>
    <m/>
    <n v="5"/>
    <n v="190801"/>
    <n v="100000"/>
  </r>
  <r>
    <x v="328"/>
    <x v="4"/>
    <m/>
    <x v="4"/>
    <x v="2"/>
    <x v="26"/>
    <n v="190801"/>
    <n v="190801"/>
    <m/>
    <n v="9"/>
    <n v="190801"/>
    <n v="36000"/>
  </r>
  <r>
    <x v="328"/>
    <x v="4"/>
    <m/>
    <x v="4"/>
    <x v="2"/>
    <x v="27"/>
    <n v="190801"/>
    <n v="190801"/>
    <m/>
    <n v="6"/>
    <n v="190801"/>
    <n v="120000"/>
  </r>
  <r>
    <x v="328"/>
    <x v="4"/>
    <m/>
    <x v="0"/>
    <x v="2"/>
    <x v="15"/>
    <n v="190801"/>
    <n v="190801"/>
    <m/>
    <n v="110"/>
    <n v="190801"/>
    <n v="2200000"/>
  </r>
  <r>
    <x v="328"/>
    <x v="4"/>
    <m/>
    <x v="0"/>
    <x v="2"/>
    <x v="16"/>
    <n v="190801"/>
    <n v="190801"/>
    <m/>
    <n v="86"/>
    <n v="190801"/>
    <n v="3010000"/>
  </r>
  <r>
    <x v="328"/>
    <x v="4"/>
    <m/>
    <x v="0"/>
    <x v="2"/>
    <x v="17"/>
    <n v="190801"/>
    <n v="190801"/>
    <m/>
    <n v="77"/>
    <n v="190801"/>
    <n v="2541000"/>
  </r>
  <r>
    <x v="328"/>
    <x v="4"/>
    <m/>
    <x v="0"/>
    <x v="2"/>
    <x v="19"/>
    <n v="190801"/>
    <n v="190801"/>
    <m/>
    <n v="73"/>
    <n v="190801"/>
    <n v="219000"/>
  </r>
  <r>
    <x v="328"/>
    <x v="4"/>
    <m/>
    <x v="5"/>
    <x v="2"/>
    <x v="28"/>
    <n v="190801"/>
    <n v="190801"/>
    <m/>
    <n v="26"/>
    <n v="190801"/>
    <n v="728000"/>
  </r>
  <r>
    <x v="328"/>
    <x v="4"/>
    <m/>
    <x v="21"/>
    <x v="2"/>
    <x v="29"/>
    <n v="190801"/>
    <n v="190801"/>
    <m/>
    <n v="8"/>
    <n v="190801"/>
    <n v="304000"/>
  </r>
  <r>
    <x v="328"/>
    <x v="4"/>
    <m/>
    <x v="18"/>
    <x v="2"/>
    <x v="22"/>
    <n v="190801"/>
    <n v="190801"/>
    <m/>
    <n v="8"/>
    <n v="190801"/>
    <n v="104000"/>
  </r>
  <r>
    <x v="328"/>
    <x v="4"/>
    <m/>
    <x v="18"/>
    <x v="2"/>
    <x v="23"/>
    <n v="190801"/>
    <n v="190801"/>
    <m/>
    <n v="1"/>
    <n v="190801"/>
    <n v="24000"/>
  </r>
  <r>
    <x v="328"/>
    <x v="4"/>
    <m/>
    <x v="0"/>
    <x v="8"/>
    <x v="78"/>
    <n v="190801"/>
    <n v="190801"/>
    <m/>
    <n v="61"/>
    <n v="190801"/>
    <n v="0"/>
  </r>
  <r>
    <x v="328"/>
    <x v="4"/>
    <m/>
    <x v="0"/>
    <x v="3"/>
    <x v="15"/>
    <n v="190801"/>
    <n v="190801"/>
    <m/>
    <n v="29"/>
    <n v="190801"/>
    <n v="0"/>
  </r>
  <r>
    <x v="328"/>
    <x v="4"/>
    <m/>
    <x v="17"/>
    <x v="3"/>
    <x v="19"/>
    <n v="190801"/>
    <n v="190801"/>
    <m/>
    <n v="3"/>
    <n v="190801"/>
    <n v="0"/>
  </r>
  <r>
    <x v="328"/>
    <x v="4"/>
    <m/>
    <x v="5"/>
    <x v="3"/>
    <x v="28"/>
    <n v="190801"/>
    <n v="190801"/>
    <m/>
    <n v="4"/>
    <n v="190801"/>
    <n v="0"/>
  </r>
  <r>
    <x v="328"/>
    <x v="4"/>
    <m/>
    <x v="4"/>
    <x v="3"/>
    <x v="27"/>
    <n v="190801"/>
    <n v="190801"/>
    <m/>
    <n v="3"/>
    <n v="190801"/>
    <n v="0"/>
  </r>
  <r>
    <x v="328"/>
    <x v="4"/>
    <m/>
    <x v="6"/>
    <x v="3"/>
    <x v="37"/>
    <n v="190801"/>
    <n v="190801"/>
    <m/>
    <n v="3"/>
    <n v="190801"/>
    <n v="0"/>
  </r>
  <r>
    <x v="328"/>
    <x v="4"/>
    <m/>
    <x v="21"/>
    <x v="3"/>
    <x v="29"/>
    <n v="190801"/>
    <n v="190801"/>
    <m/>
    <n v="3"/>
    <n v="190801"/>
    <n v="0"/>
  </r>
  <r>
    <x v="328"/>
    <x v="4"/>
    <m/>
    <x v="18"/>
    <x v="3"/>
    <x v="22"/>
    <n v="190801"/>
    <n v="190801"/>
    <m/>
    <n v="1"/>
    <n v="190801"/>
    <n v="0"/>
  </r>
  <r>
    <x v="328"/>
    <x v="4"/>
    <m/>
    <x v="1"/>
    <x v="3"/>
    <x v="18"/>
    <n v="190801"/>
    <n v="190801"/>
    <m/>
    <n v="3"/>
    <n v="190801"/>
    <n v="0"/>
  </r>
  <r>
    <x v="328"/>
    <x v="4"/>
    <m/>
    <x v="0"/>
    <x v="10"/>
    <x v="54"/>
    <n v="190801"/>
    <n v="190801"/>
    <m/>
    <n v="4"/>
    <n v="190801"/>
    <n v="132000"/>
  </r>
  <r>
    <x v="328"/>
    <x v="4"/>
    <m/>
    <x v="21"/>
    <x v="10"/>
    <x v="55"/>
    <n v="190801"/>
    <n v="190801"/>
    <m/>
    <n v="1"/>
    <n v="190801"/>
    <n v="44000"/>
  </r>
  <r>
    <x v="328"/>
    <x v="4"/>
    <m/>
    <x v="0"/>
    <x v="10"/>
    <x v="57"/>
    <n v="190801"/>
    <n v="190801"/>
    <m/>
    <n v="2"/>
    <n v="190801"/>
    <n v="106000"/>
  </r>
  <r>
    <x v="328"/>
    <x v="4"/>
    <m/>
    <x v="0"/>
    <x v="12"/>
    <x v="75"/>
    <n v="190801"/>
    <n v="190801"/>
    <m/>
    <n v="2"/>
    <n v="190801"/>
    <n v="49204"/>
  </r>
  <r>
    <x v="328"/>
    <x v="4"/>
    <m/>
    <x v="21"/>
    <x v="12"/>
    <x v="79"/>
    <n v="190801"/>
    <n v="190801"/>
    <m/>
    <n v="1"/>
    <n v="190801"/>
    <n v="37850"/>
  </r>
  <r>
    <x v="328"/>
    <x v="4"/>
    <m/>
    <x v="6"/>
    <x v="12"/>
    <x v="80"/>
    <n v="190801"/>
    <n v="190801"/>
    <m/>
    <n v="1"/>
    <n v="190801"/>
    <n v="22710"/>
  </r>
  <r>
    <x v="329"/>
    <x v="1"/>
    <m/>
    <x v="0"/>
    <x v="7"/>
    <x v="15"/>
    <n v="190801"/>
    <n v="190801"/>
    <m/>
    <n v="5"/>
    <n v="190801"/>
    <n v="100000"/>
  </r>
  <r>
    <x v="329"/>
    <x v="1"/>
    <m/>
    <x v="28"/>
    <x v="2"/>
    <x v="40"/>
    <n v="190801"/>
    <n v="190801"/>
    <m/>
    <n v="4"/>
    <n v="190801"/>
    <n v="140000"/>
  </r>
  <r>
    <x v="329"/>
    <x v="1"/>
    <m/>
    <x v="28"/>
    <x v="2"/>
    <x v="41"/>
    <n v="190801"/>
    <n v="190801"/>
    <m/>
    <n v="1"/>
    <n v="190801"/>
    <n v="45000"/>
  </r>
  <r>
    <x v="329"/>
    <x v="1"/>
    <m/>
    <x v="24"/>
    <x v="2"/>
    <x v="34"/>
    <n v="190801"/>
    <n v="190801"/>
    <m/>
    <n v="4"/>
    <n v="190801"/>
    <n v="396000"/>
  </r>
  <r>
    <x v="329"/>
    <x v="1"/>
    <m/>
    <x v="1"/>
    <x v="2"/>
    <x v="18"/>
    <n v="190801"/>
    <n v="190801"/>
    <m/>
    <n v="1"/>
    <n v="190801"/>
    <n v="20000"/>
  </r>
  <r>
    <x v="329"/>
    <x v="1"/>
    <m/>
    <x v="4"/>
    <x v="2"/>
    <x v="26"/>
    <n v="190801"/>
    <n v="190801"/>
    <m/>
    <n v="3"/>
    <n v="190801"/>
    <n v="12000"/>
  </r>
  <r>
    <x v="329"/>
    <x v="1"/>
    <m/>
    <x v="4"/>
    <x v="2"/>
    <x v="27"/>
    <n v="190801"/>
    <n v="190801"/>
    <m/>
    <n v="6"/>
    <n v="190801"/>
    <n v="120000"/>
  </r>
  <r>
    <x v="329"/>
    <x v="1"/>
    <m/>
    <x v="0"/>
    <x v="2"/>
    <x v="15"/>
    <n v="190801"/>
    <n v="190801"/>
    <m/>
    <n v="91"/>
    <n v="190801"/>
    <n v="1820000"/>
  </r>
  <r>
    <x v="329"/>
    <x v="1"/>
    <m/>
    <x v="0"/>
    <x v="2"/>
    <x v="16"/>
    <n v="190801"/>
    <n v="190801"/>
    <m/>
    <n v="70"/>
    <n v="190801"/>
    <n v="2450000"/>
  </r>
  <r>
    <x v="329"/>
    <x v="1"/>
    <m/>
    <x v="0"/>
    <x v="2"/>
    <x v="17"/>
    <n v="190801"/>
    <n v="190801"/>
    <m/>
    <n v="82"/>
    <n v="190801"/>
    <n v="2706000"/>
  </r>
  <r>
    <x v="329"/>
    <x v="1"/>
    <m/>
    <x v="0"/>
    <x v="2"/>
    <x v="19"/>
    <n v="190801"/>
    <n v="190801"/>
    <m/>
    <n v="74"/>
    <n v="190801"/>
    <n v="222000"/>
  </r>
  <r>
    <x v="329"/>
    <x v="1"/>
    <m/>
    <x v="5"/>
    <x v="2"/>
    <x v="28"/>
    <n v="190801"/>
    <n v="190801"/>
    <m/>
    <n v="25"/>
    <n v="190801"/>
    <n v="700000"/>
  </r>
  <r>
    <x v="329"/>
    <x v="1"/>
    <m/>
    <x v="5"/>
    <x v="2"/>
    <x v="69"/>
    <n v="190801"/>
    <n v="190801"/>
    <m/>
    <n v="3"/>
    <n v="190801"/>
    <n v="144000"/>
  </r>
  <r>
    <x v="329"/>
    <x v="1"/>
    <m/>
    <x v="21"/>
    <x v="2"/>
    <x v="29"/>
    <n v="190801"/>
    <n v="190801"/>
    <m/>
    <n v="7"/>
    <n v="190801"/>
    <n v="266000"/>
  </r>
  <r>
    <x v="329"/>
    <x v="1"/>
    <m/>
    <x v="18"/>
    <x v="2"/>
    <x v="22"/>
    <n v="190801"/>
    <n v="190801"/>
    <m/>
    <n v="10"/>
    <n v="190801"/>
    <n v="130000"/>
  </r>
  <r>
    <x v="329"/>
    <x v="1"/>
    <m/>
    <x v="18"/>
    <x v="2"/>
    <x v="23"/>
    <n v="190801"/>
    <n v="190801"/>
    <m/>
    <n v="1"/>
    <n v="190801"/>
    <n v="24000"/>
  </r>
  <r>
    <x v="329"/>
    <x v="1"/>
    <m/>
    <x v="0"/>
    <x v="10"/>
    <x v="54"/>
    <n v="190801"/>
    <n v="190801"/>
    <m/>
    <n v="4"/>
    <n v="190801"/>
    <n v="132000"/>
  </r>
  <r>
    <x v="329"/>
    <x v="1"/>
    <m/>
    <x v="6"/>
    <x v="10"/>
    <x v="59"/>
    <n v="190801"/>
    <n v="190801"/>
    <m/>
    <n v="1"/>
    <n v="190801"/>
    <n v="36000"/>
  </r>
  <r>
    <x v="329"/>
    <x v="1"/>
    <m/>
    <x v="0"/>
    <x v="10"/>
    <x v="57"/>
    <n v="190801"/>
    <n v="190801"/>
    <m/>
    <n v="1"/>
    <n v="190801"/>
    <n v="53000"/>
  </r>
  <r>
    <x v="330"/>
    <x v="0"/>
    <m/>
    <x v="0"/>
    <x v="7"/>
    <x v="15"/>
    <n v="190801"/>
    <n v="190801"/>
    <m/>
    <n v="9"/>
    <n v="190801"/>
    <n v="180000"/>
  </r>
  <r>
    <x v="330"/>
    <x v="0"/>
    <m/>
    <x v="6"/>
    <x v="2"/>
    <x v="37"/>
    <n v="190801"/>
    <n v="190801"/>
    <m/>
    <n v="1"/>
    <n v="190801"/>
    <n v="20000"/>
  </r>
  <r>
    <x v="330"/>
    <x v="0"/>
    <m/>
    <x v="6"/>
    <x v="2"/>
    <x v="42"/>
    <n v="190801"/>
    <n v="190801"/>
    <m/>
    <n v="1"/>
    <n v="190801"/>
    <n v="35000"/>
  </r>
  <r>
    <x v="330"/>
    <x v="0"/>
    <m/>
    <x v="28"/>
    <x v="2"/>
    <x v="40"/>
    <n v="190801"/>
    <n v="190801"/>
    <m/>
    <n v="2"/>
    <n v="190801"/>
    <n v="70000"/>
  </r>
  <r>
    <x v="330"/>
    <x v="0"/>
    <m/>
    <x v="28"/>
    <x v="2"/>
    <x v="41"/>
    <n v="190801"/>
    <n v="190801"/>
    <m/>
    <n v="3"/>
    <n v="190801"/>
    <n v="135000"/>
  </r>
  <r>
    <x v="330"/>
    <x v="0"/>
    <m/>
    <x v="4"/>
    <x v="2"/>
    <x v="26"/>
    <n v="190801"/>
    <n v="190801"/>
    <m/>
    <n v="4"/>
    <n v="190801"/>
    <n v="16000"/>
  </r>
  <r>
    <x v="330"/>
    <x v="0"/>
    <m/>
    <x v="4"/>
    <x v="2"/>
    <x v="27"/>
    <n v="190801"/>
    <n v="190801"/>
    <m/>
    <n v="10"/>
    <n v="190801"/>
    <n v="200000"/>
  </r>
  <r>
    <x v="330"/>
    <x v="0"/>
    <m/>
    <x v="0"/>
    <x v="2"/>
    <x v="15"/>
    <n v="190801"/>
    <n v="190801"/>
    <m/>
    <n v="97"/>
    <n v="190801"/>
    <n v="1940000"/>
  </r>
  <r>
    <x v="330"/>
    <x v="0"/>
    <m/>
    <x v="0"/>
    <x v="2"/>
    <x v="16"/>
    <n v="190801"/>
    <n v="190801"/>
    <m/>
    <n v="73"/>
    <n v="190801"/>
    <n v="2555000"/>
  </r>
  <r>
    <x v="330"/>
    <x v="0"/>
    <m/>
    <x v="0"/>
    <x v="2"/>
    <x v="17"/>
    <n v="190801"/>
    <n v="190801"/>
    <m/>
    <n v="80"/>
    <n v="190801"/>
    <n v="2640000"/>
  </r>
  <r>
    <x v="330"/>
    <x v="0"/>
    <m/>
    <x v="0"/>
    <x v="2"/>
    <x v="19"/>
    <n v="190801"/>
    <n v="190801"/>
    <m/>
    <n v="78"/>
    <n v="190801"/>
    <n v="234000"/>
  </r>
  <r>
    <x v="330"/>
    <x v="0"/>
    <m/>
    <x v="5"/>
    <x v="2"/>
    <x v="28"/>
    <n v="190801"/>
    <n v="190801"/>
    <m/>
    <n v="19"/>
    <n v="190801"/>
    <n v="532000"/>
  </r>
  <r>
    <x v="330"/>
    <x v="0"/>
    <m/>
    <x v="5"/>
    <x v="2"/>
    <x v="69"/>
    <n v="190801"/>
    <n v="190801"/>
    <m/>
    <n v="4"/>
    <n v="190801"/>
    <n v="192000"/>
  </r>
  <r>
    <x v="330"/>
    <x v="0"/>
    <m/>
    <x v="21"/>
    <x v="2"/>
    <x v="29"/>
    <n v="190801"/>
    <n v="190801"/>
    <m/>
    <n v="9"/>
    <n v="190801"/>
    <n v="342000"/>
  </r>
  <r>
    <x v="330"/>
    <x v="0"/>
    <m/>
    <x v="18"/>
    <x v="2"/>
    <x v="22"/>
    <n v="190801"/>
    <n v="190801"/>
    <m/>
    <n v="8"/>
    <n v="190801"/>
    <n v="104000"/>
  </r>
  <r>
    <x v="330"/>
    <x v="0"/>
    <m/>
    <x v="18"/>
    <x v="2"/>
    <x v="24"/>
    <n v="190801"/>
    <n v="190801"/>
    <m/>
    <n v="1"/>
    <n v="190801"/>
    <n v="33000"/>
  </r>
  <r>
    <x v="330"/>
    <x v="0"/>
    <m/>
    <x v="0"/>
    <x v="10"/>
    <x v="54"/>
    <n v="190801"/>
    <n v="190801"/>
    <m/>
    <n v="3"/>
    <n v="190801"/>
    <n v="99000"/>
  </r>
  <r>
    <x v="330"/>
    <x v="0"/>
    <m/>
    <x v="0"/>
    <x v="10"/>
    <x v="57"/>
    <n v="190801"/>
    <n v="190801"/>
    <m/>
    <n v="3"/>
    <n v="190801"/>
    <n v="159000"/>
  </r>
  <r>
    <x v="330"/>
    <x v="0"/>
    <m/>
    <x v="0"/>
    <x v="16"/>
    <x v="81"/>
    <n v="190801"/>
    <n v="190801"/>
    <m/>
    <n v="1"/>
    <n v="190801"/>
    <n v="23073"/>
  </r>
  <r>
    <x v="330"/>
    <x v="0"/>
    <m/>
    <x v="5"/>
    <x v="16"/>
    <x v="82"/>
    <n v="190801"/>
    <n v="190801"/>
    <m/>
    <n v="1"/>
    <n v="190801"/>
    <n v="33086"/>
  </r>
  <r>
    <x v="330"/>
    <x v="0"/>
    <m/>
    <x v="0"/>
    <x v="16"/>
    <x v="83"/>
    <n v="190801"/>
    <n v="190801"/>
    <m/>
    <n v="1"/>
    <n v="190801"/>
    <n v="7401"/>
  </r>
  <r>
    <x v="331"/>
    <x v="2"/>
    <m/>
    <x v="21"/>
    <x v="12"/>
    <x v="79"/>
    <n v="190801"/>
    <n v="190801"/>
    <m/>
    <n v="1"/>
    <n v="190801"/>
    <n v="37850"/>
  </r>
  <r>
    <x v="331"/>
    <x v="2"/>
    <m/>
    <x v="5"/>
    <x v="12"/>
    <x v="84"/>
    <n v="190801"/>
    <n v="190801"/>
    <m/>
    <n v="1"/>
    <n v="190801"/>
    <n v="32134"/>
  </r>
  <r>
    <x v="331"/>
    <x v="2"/>
    <m/>
    <x v="0"/>
    <x v="7"/>
    <x v="15"/>
    <n v="190801"/>
    <n v="190801"/>
    <m/>
    <n v="3"/>
    <n v="190801"/>
    <n v="60000"/>
  </r>
  <r>
    <x v="331"/>
    <x v="2"/>
    <m/>
    <x v="6"/>
    <x v="2"/>
    <x v="37"/>
    <n v="190801"/>
    <n v="190801"/>
    <m/>
    <n v="4"/>
    <n v="190801"/>
    <n v="80000"/>
  </r>
  <r>
    <x v="331"/>
    <x v="2"/>
    <m/>
    <x v="28"/>
    <x v="2"/>
    <x v="40"/>
    <n v="190801"/>
    <n v="190801"/>
    <m/>
    <n v="2"/>
    <n v="190801"/>
    <n v="70000"/>
  </r>
  <r>
    <x v="331"/>
    <x v="2"/>
    <m/>
    <x v="28"/>
    <x v="2"/>
    <x v="41"/>
    <n v="190801"/>
    <n v="190801"/>
    <m/>
    <n v="4"/>
    <n v="190801"/>
    <n v="180000"/>
  </r>
  <r>
    <x v="331"/>
    <x v="2"/>
    <m/>
    <x v="24"/>
    <x v="2"/>
    <x v="34"/>
    <n v="190801"/>
    <n v="190801"/>
    <m/>
    <n v="3"/>
    <n v="190801"/>
    <n v="297000"/>
  </r>
  <r>
    <x v="331"/>
    <x v="2"/>
    <m/>
    <x v="1"/>
    <x v="2"/>
    <x v="18"/>
    <n v="190801"/>
    <n v="190801"/>
    <m/>
    <n v="3"/>
    <n v="190801"/>
    <n v="60000"/>
  </r>
  <r>
    <x v="331"/>
    <x v="2"/>
    <m/>
    <x v="4"/>
    <x v="2"/>
    <x v="26"/>
    <n v="190801"/>
    <n v="190801"/>
    <m/>
    <n v="3"/>
    <n v="190801"/>
    <n v="12000"/>
  </r>
  <r>
    <x v="331"/>
    <x v="2"/>
    <m/>
    <x v="4"/>
    <x v="2"/>
    <x v="27"/>
    <n v="190801"/>
    <n v="190801"/>
    <m/>
    <n v="7"/>
    <n v="190801"/>
    <n v="140000"/>
  </r>
  <r>
    <x v="331"/>
    <x v="2"/>
    <m/>
    <x v="0"/>
    <x v="2"/>
    <x v="15"/>
    <n v="190801"/>
    <n v="190801"/>
    <m/>
    <n v="73"/>
    <n v="190801"/>
    <n v="1460000"/>
  </r>
  <r>
    <x v="331"/>
    <x v="2"/>
    <m/>
    <x v="0"/>
    <x v="2"/>
    <x v="16"/>
    <n v="190801"/>
    <n v="190801"/>
    <m/>
    <n v="61"/>
    <n v="190801"/>
    <n v="2135000"/>
  </r>
  <r>
    <x v="331"/>
    <x v="2"/>
    <m/>
    <x v="0"/>
    <x v="2"/>
    <x v="17"/>
    <n v="190801"/>
    <n v="190801"/>
    <m/>
    <n v="64"/>
    <n v="190801"/>
    <n v="2112000"/>
  </r>
  <r>
    <x v="331"/>
    <x v="2"/>
    <m/>
    <x v="0"/>
    <x v="2"/>
    <x v="19"/>
    <n v="190801"/>
    <n v="190801"/>
    <m/>
    <n v="51"/>
    <n v="190801"/>
    <n v="153000"/>
  </r>
  <r>
    <x v="331"/>
    <x v="2"/>
    <m/>
    <x v="5"/>
    <x v="2"/>
    <x v="28"/>
    <n v="190801"/>
    <n v="190801"/>
    <m/>
    <n v="15"/>
    <n v="190801"/>
    <n v="420000"/>
  </r>
  <r>
    <x v="331"/>
    <x v="2"/>
    <m/>
    <x v="5"/>
    <x v="2"/>
    <x v="69"/>
    <n v="190801"/>
    <n v="190801"/>
    <m/>
    <n v="3"/>
    <n v="190801"/>
    <n v="144000"/>
  </r>
  <r>
    <x v="331"/>
    <x v="2"/>
    <m/>
    <x v="21"/>
    <x v="2"/>
    <x v="29"/>
    <n v="190801"/>
    <n v="190801"/>
    <m/>
    <n v="3"/>
    <n v="190801"/>
    <n v="114000"/>
  </r>
  <r>
    <x v="331"/>
    <x v="2"/>
    <m/>
    <x v="18"/>
    <x v="2"/>
    <x v="22"/>
    <n v="190801"/>
    <n v="190801"/>
    <m/>
    <n v="11"/>
    <n v="190801"/>
    <n v="143000"/>
  </r>
  <r>
    <x v="331"/>
    <x v="2"/>
    <m/>
    <x v="18"/>
    <x v="2"/>
    <x v="23"/>
    <n v="190801"/>
    <n v="190801"/>
    <m/>
    <n v="3"/>
    <n v="190801"/>
    <n v="72000"/>
  </r>
  <r>
    <x v="331"/>
    <x v="2"/>
    <m/>
    <x v="18"/>
    <x v="2"/>
    <x v="24"/>
    <n v="190801"/>
    <n v="190801"/>
    <m/>
    <n v="2"/>
    <n v="190801"/>
    <n v="66000"/>
  </r>
  <r>
    <x v="331"/>
    <x v="2"/>
    <m/>
    <x v="0"/>
    <x v="3"/>
    <x v="15"/>
    <n v="190801"/>
    <n v="190801"/>
    <m/>
    <n v="21"/>
    <n v="190801"/>
    <n v="0"/>
  </r>
  <r>
    <x v="331"/>
    <x v="2"/>
    <m/>
    <x v="5"/>
    <x v="3"/>
    <x v="28"/>
    <n v="190801"/>
    <n v="190801"/>
    <m/>
    <n v="35"/>
    <n v="190801"/>
    <n v="0"/>
  </r>
  <r>
    <x v="331"/>
    <x v="2"/>
    <m/>
    <x v="4"/>
    <x v="3"/>
    <x v="27"/>
    <n v="190801"/>
    <n v="190801"/>
    <m/>
    <n v="20"/>
    <n v="190801"/>
    <n v="0"/>
  </r>
  <r>
    <x v="331"/>
    <x v="2"/>
    <m/>
    <x v="6"/>
    <x v="3"/>
    <x v="37"/>
    <n v="190801"/>
    <n v="190801"/>
    <m/>
    <n v="20"/>
    <n v="190801"/>
    <n v="0"/>
  </r>
  <r>
    <x v="331"/>
    <x v="2"/>
    <m/>
    <x v="21"/>
    <x v="3"/>
    <x v="29"/>
    <n v="190801"/>
    <n v="190801"/>
    <m/>
    <n v="20"/>
    <n v="190801"/>
    <n v="0"/>
  </r>
  <r>
    <x v="331"/>
    <x v="2"/>
    <m/>
    <x v="18"/>
    <x v="3"/>
    <x v="22"/>
    <n v="190801"/>
    <n v="190801"/>
    <m/>
    <n v="20"/>
    <n v="190801"/>
    <n v="0"/>
  </r>
  <r>
    <x v="331"/>
    <x v="2"/>
    <m/>
    <x v="1"/>
    <x v="3"/>
    <x v="18"/>
    <n v="190801"/>
    <n v="190801"/>
    <m/>
    <n v="20"/>
    <n v="190801"/>
    <n v="0"/>
  </r>
  <r>
    <x v="331"/>
    <x v="2"/>
    <m/>
    <x v="0"/>
    <x v="10"/>
    <x v="54"/>
    <n v="190801"/>
    <n v="190801"/>
    <m/>
    <n v="4"/>
    <n v="190801"/>
    <n v="132000"/>
  </r>
  <r>
    <x v="331"/>
    <x v="2"/>
    <m/>
    <x v="0"/>
    <x v="10"/>
    <x v="57"/>
    <n v="190801"/>
    <n v="190801"/>
    <m/>
    <n v="2"/>
    <n v="190801"/>
    <n v="106000"/>
  </r>
  <r>
    <x v="332"/>
    <x v="5"/>
    <m/>
    <x v="0"/>
    <x v="7"/>
    <x v="15"/>
    <n v="190801"/>
    <n v="190801"/>
    <m/>
    <n v="4"/>
    <n v="190801"/>
    <n v="80000"/>
  </r>
  <r>
    <x v="332"/>
    <x v="5"/>
    <m/>
    <x v="6"/>
    <x v="2"/>
    <x v="37"/>
    <n v="190801"/>
    <n v="190801"/>
    <m/>
    <n v="1"/>
    <n v="190801"/>
    <n v="20000"/>
  </r>
  <r>
    <x v="332"/>
    <x v="5"/>
    <m/>
    <x v="6"/>
    <x v="2"/>
    <x v="42"/>
    <n v="190801"/>
    <n v="190801"/>
    <m/>
    <n v="1"/>
    <n v="190801"/>
    <n v="35000"/>
  </r>
  <r>
    <x v="332"/>
    <x v="5"/>
    <m/>
    <x v="18"/>
    <x v="2"/>
    <x v="38"/>
    <n v="190801"/>
    <n v="190801"/>
    <m/>
    <n v="1"/>
    <n v="190801"/>
    <n v="10000"/>
  </r>
  <r>
    <x v="332"/>
    <x v="5"/>
    <m/>
    <x v="28"/>
    <x v="2"/>
    <x v="41"/>
    <n v="190801"/>
    <n v="190801"/>
    <m/>
    <n v="2"/>
    <n v="190801"/>
    <n v="90000"/>
  </r>
  <r>
    <x v="332"/>
    <x v="5"/>
    <m/>
    <x v="24"/>
    <x v="2"/>
    <x v="34"/>
    <n v="190801"/>
    <n v="190801"/>
    <m/>
    <n v="4"/>
    <n v="190801"/>
    <n v="396000"/>
  </r>
  <r>
    <x v="332"/>
    <x v="5"/>
    <m/>
    <x v="1"/>
    <x v="2"/>
    <x v="18"/>
    <n v="190801"/>
    <n v="190801"/>
    <m/>
    <n v="3"/>
    <n v="190801"/>
    <n v="60000"/>
  </r>
  <r>
    <x v="332"/>
    <x v="5"/>
    <m/>
    <x v="1"/>
    <x v="2"/>
    <x v="21"/>
    <n v="190801"/>
    <n v="190801"/>
    <m/>
    <n v="1"/>
    <n v="190801"/>
    <n v="35000"/>
  </r>
  <r>
    <x v="332"/>
    <x v="5"/>
    <m/>
    <x v="4"/>
    <x v="2"/>
    <x v="26"/>
    <n v="190801"/>
    <n v="190801"/>
    <m/>
    <n v="1"/>
    <n v="190801"/>
    <n v="4000"/>
  </r>
  <r>
    <x v="332"/>
    <x v="5"/>
    <m/>
    <x v="4"/>
    <x v="2"/>
    <x v="27"/>
    <n v="190801"/>
    <n v="190801"/>
    <m/>
    <n v="3"/>
    <n v="190801"/>
    <n v="60000"/>
  </r>
  <r>
    <x v="332"/>
    <x v="5"/>
    <m/>
    <x v="0"/>
    <x v="2"/>
    <x v="15"/>
    <n v="190801"/>
    <n v="190801"/>
    <m/>
    <n v="65"/>
    <n v="190801"/>
    <n v="1300000"/>
  </r>
  <r>
    <x v="332"/>
    <x v="5"/>
    <m/>
    <x v="0"/>
    <x v="2"/>
    <x v="16"/>
    <n v="190801"/>
    <n v="190801"/>
    <m/>
    <n v="35"/>
    <n v="190801"/>
    <n v="1225000"/>
  </r>
  <r>
    <x v="332"/>
    <x v="5"/>
    <m/>
    <x v="0"/>
    <x v="2"/>
    <x v="17"/>
    <n v="190801"/>
    <n v="190801"/>
    <m/>
    <n v="44"/>
    <n v="190801"/>
    <n v="1452000"/>
  </r>
  <r>
    <x v="332"/>
    <x v="5"/>
    <m/>
    <x v="0"/>
    <x v="2"/>
    <x v="19"/>
    <n v="190801"/>
    <n v="190801"/>
    <m/>
    <n v="48"/>
    <n v="190801"/>
    <n v="144000"/>
  </r>
  <r>
    <x v="332"/>
    <x v="5"/>
    <m/>
    <x v="5"/>
    <x v="2"/>
    <x v="28"/>
    <n v="190801"/>
    <n v="190801"/>
    <m/>
    <n v="10"/>
    <n v="190801"/>
    <n v="280000"/>
  </r>
  <r>
    <x v="332"/>
    <x v="5"/>
    <m/>
    <x v="5"/>
    <x v="2"/>
    <x v="69"/>
    <n v="190801"/>
    <n v="190801"/>
    <m/>
    <n v="2"/>
    <n v="190801"/>
    <n v="96000"/>
  </r>
  <r>
    <x v="332"/>
    <x v="5"/>
    <m/>
    <x v="21"/>
    <x v="2"/>
    <x v="29"/>
    <n v="190801"/>
    <n v="190801"/>
    <m/>
    <n v="4"/>
    <n v="190801"/>
    <n v="152000"/>
  </r>
  <r>
    <x v="332"/>
    <x v="5"/>
    <m/>
    <x v="18"/>
    <x v="2"/>
    <x v="22"/>
    <n v="190801"/>
    <n v="190801"/>
    <m/>
    <n v="4"/>
    <n v="190801"/>
    <n v="52000"/>
  </r>
  <r>
    <x v="332"/>
    <x v="5"/>
    <m/>
    <x v="18"/>
    <x v="2"/>
    <x v="23"/>
    <n v="190801"/>
    <n v="190801"/>
    <m/>
    <n v="1"/>
    <n v="190801"/>
    <n v="24000"/>
  </r>
  <r>
    <x v="332"/>
    <x v="5"/>
    <m/>
    <x v="18"/>
    <x v="2"/>
    <x v="24"/>
    <n v="190801"/>
    <n v="190801"/>
    <m/>
    <n v="1"/>
    <n v="190801"/>
    <n v="33000"/>
  </r>
  <r>
    <x v="333"/>
    <x v="6"/>
    <m/>
    <x v="0"/>
    <x v="7"/>
    <x v="15"/>
    <n v="190801"/>
    <n v="190801"/>
    <m/>
    <n v="5"/>
    <n v="190801"/>
    <n v="100000"/>
  </r>
  <r>
    <x v="333"/>
    <x v="6"/>
    <m/>
    <x v="6"/>
    <x v="2"/>
    <x v="37"/>
    <n v="190801"/>
    <n v="190801"/>
    <m/>
    <n v="3"/>
    <n v="190801"/>
    <n v="60000"/>
  </r>
  <r>
    <x v="333"/>
    <x v="6"/>
    <m/>
    <x v="28"/>
    <x v="2"/>
    <x v="40"/>
    <n v="190801"/>
    <n v="190801"/>
    <m/>
    <n v="1"/>
    <n v="190801"/>
    <n v="35000"/>
  </r>
  <r>
    <x v="333"/>
    <x v="6"/>
    <m/>
    <x v="28"/>
    <x v="2"/>
    <x v="41"/>
    <n v="190801"/>
    <n v="190801"/>
    <m/>
    <n v="3"/>
    <n v="190801"/>
    <n v="135000"/>
  </r>
  <r>
    <x v="333"/>
    <x v="6"/>
    <m/>
    <x v="24"/>
    <x v="2"/>
    <x v="34"/>
    <n v="190801"/>
    <n v="190801"/>
    <m/>
    <n v="2"/>
    <n v="190801"/>
    <n v="198000"/>
  </r>
  <r>
    <x v="333"/>
    <x v="6"/>
    <m/>
    <x v="1"/>
    <x v="2"/>
    <x v="18"/>
    <n v="190801"/>
    <n v="190801"/>
    <m/>
    <n v="3"/>
    <n v="190801"/>
    <n v="60000"/>
  </r>
  <r>
    <x v="333"/>
    <x v="6"/>
    <m/>
    <x v="4"/>
    <x v="2"/>
    <x v="26"/>
    <n v="190801"/>
    <n v="190801"/>
    <m/>
    <n v="3"/>
    <n v="190801"/>
    <n v="12000"/>
  </r>
  <r>
    <x v="333"/>
    <x v="6"/>
    <m/>
    <x v="4"/>
    <x v="2"/>
    <x v="27"/>
    <n v="190801"/>
    <n v="190801"/>
    <m/>
    <n v="1"/>
    <n v="190801"/>
    <n v="20000"/>
  </r>
  <r>
    <x v="333"/>
    <x v="6"/>
    <m/>
    <x v="0"/>
    <x v="2"/>
    <x v="15"/>
    <n v="190801"/>
    <n v="190801"/>
    <m/>
    <n v="54"/>
    <n v="190801"/>
    <n v="1080000"/>
  </r>
  <r>
    <x v="333"/>
    <x v="6"/>
    <m/>
    <x v="0"/>
    <x v="2"/>
    <x v="16"/>
    <n v="190801"/>
    <n v="190801"/>
    <m/>
    <n v="52"/>
    <n v="190801"/>
    <n v="1820000"/>
  </r>
  <r>
    <x v="333"/>
    <x v="6"/>
    <m/>
    <x v="0"/>
    <x v="2"/>
    <x v="17"/>
    <n v="190801"/>
    <n v="190801"/>
    <m/>
    <n v="65"/>
    <n v="190801"/>
    <n v="2145000"/>
  </r>
  <r>
    <x v="333"/>
    <x v="6"/>
    <m/>
    <x v="0"/>
    <x v="2"/>
    <x v="19"/>
    <n v="190801"/>
    <n v="190801"/>
    <m/>
    <n v="46"/>
    <n v="190801"/>
    <n v="138000"/>
  </r>
  <r>
    <x v="333"/>
    <x v="6"/>
    <m/>
    <x v="5"/>
    <x v="2"/>
    <x v="28"/>
    <n v="190801"/>
    <n v="190801"/>
    <m/>
    <n v="19"/>
    <n v="190801"/>
    <n v="532000"/>
  </r>
  <r>
    <x v="333"/>
    <x v="6"/>
    <m/>
    <x v="21"/>
    <x v="2"/>
    <x v="29"/>
    <n v="190801"/>
    <n v="190801"/>
    <m/>
    <n v="4"/>
    <n v="190801"/>
    <n v="152000"/>
  </r>
  <r>
    <x v="333"/>
    <x v="6"/>
    <m/>
    <x v="18"/>
    <x v="2"/>
    <x v="22"/>
    <n v="190801"/>
    <n v="190801"/>
    <m/>
    <n v="8"/>
    <n v="190801"/>
    <n v="104000"/>
  </r>
  <r>
    <x v="333"/>
    <x v="6"/>
    <m/>
    <x v="18"/>
    <x v="2"/>
    <x v="23"/>
    <n v="190801"/>
    <n v="190801"/>
    <m/>
    <n v="1"/>
    <n v="190801"/>
    <n v="24000"/>
  </r>
  <r>
    <x v="333"/>
    <x v="6"/>
    <m/>
    <x v="18"/>
    <x v="2"/>
    <x v="24"/>
    <n v="190801"/>
    <n v="190801"/>
    <m/>
    <n v="1"/>
    <n v="190801"/>
    <n v="33000"/>
  </r>
  <r>
    <x v="333"/>
    <x v="6"/>
    <m/>
    <x v="0"/>
    <x v="6"/>
    <x v="15"/>
    <n v="190801"/>
    <n v="190801"/>
    <m/>
    <n v="497"/>
    <n v="190801"/>
    <n v="4506796"/>
  </r>
  <r>
    <x v="333"/>
    <x v="6"/>
    <m/>
    <x v="0"/>
    <x v="6"/>
    <x v="17"/>
    <n v="190801"/>
    <n v="190801"/>
    <m/>
    <n v="192"/>
    <n v="190801"/>
    <n v="3037056"/>
  </r>
  <r>
    <x v="333"/>
    <x v="6"/>
    <m/>
    <x v="4"/>
    <x v="6"/>
    <x v="26"/>
    <n v="190801"/>
    <n v="190801"/>
    <m/>
    <n v="399"/>
    <n v="190801"/>
    <n v="428127"/>
  </r>
  <r>
    <x v="333"/>
    <x v="6"/>
    <m/>
    <x v="25"/>
    <x v="6"/>
    <x v="35"/>
    <n v="190801"/>
    <n v="190801"/>
    <m/>
    <n v="39"/>
    <n v="190801"/>
    <n v="668109"/>
  </r>
  <r>
    <x v="333"/>
    <x v="6"/>
    <m/>
    <x v="21"/>
    <x v="6"/>
    <x v="29"/>
    <n v="190801"/>
    <n v="190801"/>
    <m/>
    <n v="35"/>
    <n v="190801"/>
    <n v="689185"/>
  </r>
  <r>
    <x v="333"/>
    <x v="6"/>
    <m/>
    <x v="23"/>
    <x v="6"/>
    <x v="31"/>
    <n v="190801"/>
    <n v="190801"/>
    <m/>
    <n v="92"/>
    <n v="190801"/>
    <n v="1368684"/>
  </r>
  <r>
    <x v="333"/>
    <x v="6"/>
    <m/>
    <x v="22"/>
    <x v="6"/>
    <x v="30"/>
    <n v="190801"/>
    <n v="190801"/>
    <m/>
    <n v="13"/>
    <n v="190801"/>
    <n v="90532"/>
  </r>
  <r>
    <x v="333"/>
    <x v="6"/>
    <m/>
    <x v="18"/>
    <x v="6"/>
    <x v="22"/>
    <n v="190801"/>
    <n v="190801"/>
    <m/>
    <n v="58"/>
    <n v="190801"/>
    <n v="393878"/>
  </r>
  <r>
    <x v="333"/>
    <x v="6"/>
    <m/>
    <x v="26"/>
    <x v="6"/>
    <x v="36"/>
    <n v="190801"/>
    <n v="190801"/>
    <m/>
    <n v="2"/>
    <n v="190801"/>
    <n v="18914"/>
  </r>
  <r>
    <x v="333"/>
    <x v="6"/>
    <m/>
    <x v="6"/>
    <x v="6"/>
    <x v="37"/>
    <n v="190801"/>
    <n v="190801"/>
    <m/>
    <n v="32"/>
    <n v="190801"/>
    <n v="320000"/>
  </r>
  <r>
    <x v="333"/>
    <x v="6"/>
    <m/>
    <x v="27"/>
    <x v="6"/>
    <x v="39"/>
    <n v="190801"/>
    <n v="190801"/>
    <m/>
    <n v="17"/>
    <n v="190801"/>
    <n v="268906"/>
  </r>
  <r>
    <x v="333"/>
    <x v="6"/>
    <m/>
    <x v="4"/>
    <x v="6"/>
    <x v="66"/>
    <n v="190801"/>
    <n v="190801"/>
    <m/>
    <n v="217"/>
    <n v="190801"/>
    <n v="1214549"/>
  </r>
  <r>
    <x v="245"/>
    <x v="3"/>
    <m/>
    <x v="0"/>
    <x v="17"/>
    <x v="85"/>
    <n v="190801"/>
    <n v="190801"/>
    <m/>
    <n v="1"/>
    <n v="190801"/>
    <n v="39935"/>
  </r>
  <r>
    <x v="245"/>
    <x v="3"/>
    <m/>
    <x v="0"/>
    <x v="16"/>
    <x v="81"/>
    <n v="190801"/>
    <n v="190801"/>
    <m/>
    <n v="1"/>
    <n v="190801"/>
    <n v="23073"/>
  </r>
  <r>
    <x v="245"/>
    <x v="3"/>
    <m/>
    <x v="0"/>
    <x v="7"/>
    <x v="15"/>
    <n v="190801"/>
    <n v="190801"/>
    <m/>
    <n v="4"/>
    <n v="190801"/>
    <n v="80000"/>
  </r>
  <r>
    <x v="245"/>
    <x v="3"/>
    <m/>
    <x v="6"/>
    <x v="2"/>
    <x v="37"/>
    <n v="190801"/>
    <n v="190801"/>
    <m/>
    <n v="4"/>
    <n v="190801"/>
    <n v="80000"/>
  </r>
  <r>
    <x v="245"/>
    <x v="3"/>
    <m/>
    <x v="28"/>
    <x v="2"/>
    <x v="40"/>
    <n v="190801"/>
    <n v="190801"/>
    <m/>
    <n v="2"/>
    <n v="190801"/>
    <n v="70000"/>
  </r>
  <r>
    <x v="245"/>
    <x v="3"/>
    <m/>
    <x v="28"/>
    <x v="2"/>
    <x v="41"/>
    <n v="190801"/>
    <n v="190801"/>
    <m/>
    <n v="1"/>
    <n v="190801"/>
    <n v="45000"/>
  </r>
  <r>
    <x v="245"/>
    <x v="3"/>
    <m/>
    <x v="24"/>
    <x v="2"/>
    <x v="34"/>
    <n v="190801"/>
    <n v="190801"/>
    <m/>
    <n v="2"/>
    <n v="190801"/>
    <n v="198000"/>
  </r>
  <r>
    <x v="245"/>
    <x v="3"/>
    <m/>
    <x v="1"/>
    <x v="2"/>
    <x v="18"/>
    <n v="190801"/>
    <n v="190801"/>
    <m/>
    <n v="5"/>
    <n v="190801"/>
    <n v="100000"/>
  </r>
  <r>
    <x v="245"/>
    <x v="3"/>
    <m/>
    <x v="1"/>
    <x v="2"/>
    <x v="21"/>
    <n v="190801"/>
    <n v="190801"/>
    <m/>
    <n v="1"/>
    <n v="190801"/>
    <n v="35000"/>
  </r>
  <r>
    <x v="245"/>
    <x v="3"/>
    <m/>
    <x v="4"/>
    <x v="2"/>
    <x v="26"/>
    <n v="190801"/>
    <n v="190801"/>
    <m/>
    <n v="10"/>
    <n v="190801"/>
    <n v="40000"/>
  </r>
  <r>
    <x v="245"/>
    <x v="3"/>
    <m/>
    <x v="4"/>
    <x v="2"/>
    <x v="27"/>
    <n v="190801"/>
    <n v="190801"/>
    <m/>
    <n v="3"/>
    <n v="190801"/>
    <n v="60000"/>
  </r>
  <r>
    <x v="245"/>
    <x v="3"/>
    <m/>
    <x v="0"/>
    <x v="2"/>
    <x v="15"/>
    <n v="190801"/>
    <n v="190801"/>
    <m/>
    <n v="83"/>
    <n v="190801"/>
    <n v="1660000"/>
  </r>
  <r>
    <x v="245"/>
    <x v="3"/>
    <m/>
    <x v="0"/>
    <x v="2"/>
    <x v="16"/>
    <n v="190801"/>
    <n v="190801"/>
    <m/>
    <n v="65"/>
    <n v="190801"/>
    <n v="2275000"/>
  </r>
  <r>
    <x v="245"/>
    <x v="3"/>
    <m/>
    <x v="0"/>
    <x v="2"/>
    <x v="17"/>
    <n v="190801"/>
    <n v="190801"/>
    <m/>
    <n v="78"/>
    <n v="190801"/>
    <n v="2574000"/>
  </r>
  <r>
    <x v="245"/>
    <x v="3"/>
    <m/>
    <x v="0"/>
    <x v="2"/>
    <x v="19"/>
    <n v="190801"/>
    <n v="190801"/>
    <m/>
    <n v="72"/>
    <n v="190801"/>
    <n v="216000"/>
  </r>
  <r>
    <x v="245"/>
    <x v="3"/>
    <m/>
    <x v="5"/>
    <x v="2"/>
    <x v="28"/>
    <n v="190801"/>
    <n v="190801"/>
    <m/>
    <n v="16"/>
    <n v="190801"/>
    <n v="448000"/>
  </r>
  <r>
    <x v="245"/>
    <x v="3"/>
    <m/>
    <x v="5"/>
    <x v="2"/>
    <x v="69"/>
    <n v="190801"/>
    <n v="190801"/>
    <m/>
    <n v="9"/>
    <n v="190801"/>
    <n v="432000"/>
  </r>
  <r>
    <x v="245"/>
    <x v="3"/>
    <m/>
    <x v="21"/>
    <x v="2"/>
    <x v="29"/>
    <n v="190801"/>
    <n v="190801"/>
    <m/>
    <n v="9"/>
    <n v="190801"/>
    <n v="342000"/>
  </r>
  <r>
    <x v="245"/>
    <x v="3"/>
    <m/>
    <x v="18"/>
    <x v="2"/>
    <x v="22"/>
    <n v="190801"/>
    <n v="190801"/>
    <m/>
    <n v="13"/>
    <n v="190801"/>
    <n v="169000"/>
  </r>
  <r>
    <x v="245"/>
    <x v="3"/>
    <m/>
    <x v="18"/>
    <x v="2"/>
    <x v="23"/>
    <n v="190801"/>
    <n v="190801"/>
    <m/>
    <n v="2"/>
    <n v="190801"/>
    <n v="48000"/>
  </r>
  <r>
    <x v="245"/>
    <x v="3"/>
    <m/>
    <x v="0"/>
    <x v="3"/>
    <x v="15"/>
    <n v="190801"/>
    <n v="190801"/>
    <m/>
    <n v="1"/>
    <n v="190801"/>
    <n v="0"/>
  </r>
  <r>
    <x v="245"/>
    <x v="3"/>
    <m/>
    <x v="0"/>
    <x v="10"/>
    <x v="54"/>
    <n v="190801"/>
    <n v="190801"/>
    <m/>
    <n v="8"/>
    <n v="190801"/>
    <n v="264000"/>
  </r>
  <r>
    <x v="245"/>
    <x v="3"/>
    <m/>
    <x v="0"/>
    <x v="10"/>
    <x v="57"/>
    <n v="190801"/>
    <n v="190801"/>
    <m/>
    <n v="7"/>
    <n v="190801"/>
    <n v="371000"/>
  </r>
  <r>
    <x v="334"/>
    <x v="4"/>
    <m/>
    <x v="0"/>
    <x v="1"/>
    <x v="15"/>
    <n v="190801"/>
    <n v="190801"/>
    <m/>
    <n v="4"/>
    <n v="190801"/>
    <n v="80000"/>
  </r>
  <r>
    <x v="334"/>
    <x v="4"/>
    <m/>
    <x v="0"/>
    <x v="1"/>
    <x v="16"/>
    <n v="190801"/>
    <n v="190801"/>
    <m/>
    <n v="11"/>
    <n v="190801"/>
    <n v="385000"/>
  </r>
  <r>
    <x v="334"/>
    <x v="4"/>
    <m/>
    <x v="0"/>
    <x v="12"/>
    <x v="75"/>
    <n v="190801"/>
    <n v="190801"/>
    <m/>
    <n v="1"/>
    <n v="190801"/>
    <n v="24602"/>
  </r>
  <r>
    <x v="334"/>
    <x v="4"/>
    <m/>
    <x v="5"/>
    <x v="12"/>
    <x v="84"/>
    <n v="190801"/>
    <n v="190801"/>
    <m/>
    <n v="10"/>
    <n v="190801"/>
    <n v="321340"/>
  </r>
  <r>
    <x v="334"/>
    <x v="4"/>
    <m/>
    <x v="5"/>
    <x v="11"/>
    <x v="84"/>
    <n v="190801"/>
    <n v="190801"/>
    <m/>
    <n v="2"/>
    <n v="190801"/>
    <n v="64416"/>
  </r>
  <r>
    <x v="334"/>
    <x v="4"/>
    <m/>
    <x v="0"/>
    <x v="7"/>
    <x v="15"/>
    <n v="190801"/>
    <n v="190801"/>
    <m/>
    <n v="8"/>
    <n v="190801"/>
    <n v="160000"/>
  </r>
  <r>
    <x v="334"/>
    <x v="4"/>
    <m/>
    <x v="0"/>
    <x v="3"/>
    <x v="15"/>
    <n v="190801"/>
    <n v="190801"/>
    <m/>
    <n v="2"/>
    <n v="190801"/>
    <n v="0"/>
  </r>
  <r>
    <x v="334"/>
    <x v="4"/>
    <m/>
    <x v="17"/>
    <x v="3"/>
    <x v="19"/>
    <n v="190801"/>
    <n v="190801"/>
    <m/>
    <n v="11"/>
    <n v="190801"/>
    <n v="0"/>
  </r>
  <r>
    <x v="334"/>
    <x v="4"/>
    <m/>
    <x v="5"/>
    <x v="3"/>
    <x v="28"/>
    <n v="190801"/>
    <n v="190801"/>
    <m/>
    <n v="49"/>
    <n v="190801"/>
    <n v="0"/>
  </r>
  <r>
    <x v="334"/>
    <x v="4"/>
    <m/>
    <x v="4"/>
    <x v="3"/>
    <x v="27"/>
    <n v="190801"/>
    <n v="190801"/>
    <m/>
    <n v="1"/>
    <n v="190801"/>
    <n v="0"/>
  </r>
  <r>
    <x v="334"/>
    <x v="4"/>
    <m/>
    <x v="6"/>
    <x v="3"/>
    <x v="37"/>
    <n v="190801"/>
    <n v="190801"/>
    <m/>
    <n v="1"/>
    <n v="190801"/>
    <n v="0"/>
  </r>
  <r>
    <x v="334"/>
    <x v="4"/>
    <m/>
    <x v="18"/>
    <x v="3"/>
    <x v="22"/>
    <n v="190801"/>
    <n v="190801"/>
    <m/>
    <n v="1"/>
    <n v="190801"/>
    <n v="0"/>
  </r>
  <r>
    <x v="334"/>
    <x v="4"/>
    <m/>
    <x v="1"/>
    <x v="3"/>
    <x v="18"/>
    <n v="190801"/>
    <n v="190801"/>
    <m/>
    <n v="1"/>
    <n v="190801"/>
    <n v="0"/>
  </r>
  <r>
    <x v="334"/>
    <x v="4"/>
    <m/>
    <x v="6"/>
    <x v="2"/>
    <x v="37"/>
    <n v="190801"/>
    <n v="190801"/>
    <m/>
    <n v="4"/>
    <n v="190801"/>
    <n v="80000"/>
  </r>
  <r>
    <x v="334"/>
    <x v="4"/>
    <m/>
    <x v="6"/>
    <x v="2"/>
    <x v="42"/>
    <n v="190801"/>
    <n v="190801"/>
    <m/>
    <n v="22"/>
    <n v="190801"/>
    <n v="770000"/>
  </r>
  <r>
    <x v="334"/>
    <x v="4"/>
    <m/>
    <x v="28"/>
    <x v="2"/>
    <x v="40"/>
    <n v="190801"/>
    <n v="190801"/>
    <m/>
    <n v="6"/>
    <n v="190801"/>
    <n v="210000"/>
  </r>
  <r>
    <x v="334"/>
    <x v="4"/>
    <m/>
    <x v="28"/>
    <x v="2"/>
    <x v="41"/>
    <n v="190801"/>
    <n v="190801"/>
    <m/>
    <n v="5"/>
    <n v="190801"/>
    <n v="225000"/>
  </r>
  <r>
    <x v="334"/>
    <x v="4"/>
    <m/>
    <x v="24"/>
    <x v="2"/>
    <x v="34"/>
    <n v="190801"/>
    <n v="190801"/>
    <m/>
    <n v="6"/>
    <n v="190801"/>
    <n v="594000"/>
  </r>
  <r>
    <x v="334"/>
    <x v="4"/>
    <m/>
    <x v="1"/>
    <x v="2"/>
    <x v="18"/>
    <n v="190801"/>
    <n v="190801"/>
    <m/>
    <n v="2"/>
    <n v="190801"/>
    <n v="40000"/>
  </r>
  <r>
    <x v="334"/>
    <x v="4"/>
    <m/>
    <x v="4"/>
    <x v="2"/>
    <x v="26"/>
    <n v="190801"/>
    <n v="190801"/>
    <m/>
    <n v="17"/>
    <n v="190801"/>
    <n v="68000"/>
  </r>
  <r>
    <x v="334"/>
    <x v="4"/>
    <m/>
    <x v="4"/>
    <x v="2"/>
    <x v="27"/>
    <n v="190801"/>
    <n v="190801"/>
    <m/>
    <n v="6"/>
    <n v="190801"/>
    <n v="120000"/>
  </r>
  <r>
    <x v="334"/>
    <x v="4"/>
    <m/>
    <x v="0"/>
    <x v="2"/>
    <x v="15"/>
    <n v="190801"/>
    <n v="190801"/>
    <m/>
    <n v="89"/>
    <n v="190801"/>
    <n v="1780000"/>
  </r>
  <r>
    <x v="334"/>
    <x v="4"/>
    <m/>
    <x v="0"/>
    <x v="2"/>
    <x v="16"/>
    <n v="190801"/>
    <n v="190801"/>
    <m/>
    <n v="83"/>
    <n v="190801"/>
    <n v="2905000"/>
  </r>
  <r>
    <x v="334"/>
    <x v="4"/>
    <m/>
    <x v="0"/>
    <x v="2"/>
    <x v="17"/>
    <n v="190801"/>
    <n v="190801"/>
    <m/>
    <n v="105"/>
    <n v="190801"/>
    <n v="3465000"/>
  </r>
  <r>
    <x v="334"/>
    <x v="4"/>
    <m/>
    <x v="0"/>
    <x v="2"/>
    <x v="19"/>
    <n v="190801"/>
    <n v="190801"/>
    <m/>
    <n v="98"/>
    <n v="190801"/>
    <n v="294000"/>
  </r>
  <r>
    <x v="334"/>
    <x v="4"/>
    <m/>
    <x v="5"/>
    <x v="2"/>
    <x v="28"/>
    <n v="190801"/>
    <n v="190801"/>
    <m/>
    <n v="30"/>
    <n v="190801"/>
    <n v="840000"/>
  </r>
  <r>
    <x v="334"/>
    <x v="4"/>
    <m/>
    <x v="5"/>
    <x v="2"/>
    <x v="69"/>
    <n v="190801"/>
    <n v="190801"/>
    <m/>
    <n v="6"/>
    <n v="190801"/>
    <n v="288000"/>
  </r>
  <r>
    <x v="334"/>
    <x v="4"/>
    <m/>
    <x v="21"/>
    <x v="2"/>
    <x v="29"/>
    <n v="190801"/>
    <n v="190801"/>
    <m/>
    <n v="13"/>
    <n v="190801"/>
    <n v="494000"/>
  </r>
  <r>
    <x v="334"/>
    <x v="4"/>
    <m/>
    <x v="18"/>
    <x v="2"/>
    <x v="22"/>
    <n v="190801"/>
    <n v="190801"/>
    <m/>
    <n v="12"/>
    <n v="190801"/>
    <n v="156000"/>
  </r>
  <r>
    <x v="334"/>
    <x v="4"/>
    <m/>
    <x v="18"/>
    <x v="2"/>
    <x v="23"/>
    <n v="190801"/>
    <n v="190801"/>
    <m/>
    <n v="1"/>
    <n v="190801"/>
    <n v="24000"/>
  </r>
  <r>
    <x v="334"/>
    <x v="4"/>
    <m/>
    <x v="0"/>
    <x v="10"/>
    <x v="54"/>
    <n v="190801"/>
    <n v="190801"/>
    <m/>
    <n v="20"/>
    <n v="190801"/>
    <n v="660000"/>
  </r>
  <r>
    <x v="334"/>
    <x v="4"/>
    <m/>
    <x v="5"/>
    <x v="10"/>
    <x v="56"/>
    <n v="190801"/>
    <n v="190801"/>
    <m/>
    <n v="4"/>
    <n v="190801"/>
    <n v="156000"/>
  </r>
  <r>
    <x v="334"/>
    <x v="4"/>
    <m/>
    <x v="0"/>
    <x v="10"/>
    <x v="57"/>
    <n v="190801"/>
    <n v="190801"/>
    <m/>
    <n v="13"/>
    <n v="190801"/>
    <n v="689000"/>
  </r>
  <r>
    <x v="334"/>
    <x v="4"/>
    <m/>
    <x v="1"/>
    <x v="9"/>
    <x v="18"/>
    <n v="190801"/>
    <n v="190801"/>
    <m/>
    <n v="1"/>
    <n v="190801"/>
    <n v="20000"/>
  </r>
  <r>
    <x v="335"/>
    <x v="1"/>
    <m/>
    <x v="0"/>
    <x v="1"/>
    <x v="15"/>
    <n v="190801"/>
    <n v="190801"/>
    <m/>
    <n v="2"/>
    <n v="190801"/>
    <n v="40000"/>
  </r>
  <r>
    <x v="335"/>
    <x v="1"/>
    <m/>
    <x v="0"/>
    <x v="1"/>
    <x v="16"/>
    <n v="190801"/>
    <n v="190801"/>
    <m/>
    <n v="8"/>
    <n v="190801"/>
    <n v="280000"/>
  </r>
  <r>
    <x v="335"/>
    <x v="1"/>
    <m/>
    <x v="0"/>
    <x v="17"/>
    <x v="81"/>
    <n v="190801"/>
    <n v="190801"/>
    <m/>
    <n v="1"/>
    <n v="190801"/>
    <n v="21978"/>
  </r>
  <r>
    <x v="335"/>
    <x v="1"/>
    <m/>
    <x v="0"/>
    <x v="17"/>
    <x v="86"/>
    <n v="190801"/>
    <n v="190801"/>
    <m/>
    <n v="1"/>
    <n v="190801"/>
    <n v="5698"/>
  </r>
  <r>
    <x v="335"/>
    <x v="1"/>
    <m/>
    <x v="0"/>
    <x v="7"/>
    <x v="15"/>
    <n v="190801"/>
    <n v="190801"/>
    <m/>
    <n v="1"/>
    <n v="190801"/>
    <n v="20000"/>
  </r>
  <r>
    <x v="335"/>
    <x v="1"/>
    <m/>
    <x v="0"/>
    <x v="3"/>
    <x v="15"/>
    <n v="190801"/>
    <n v="190801"/>
    <m/>
    <n v="2"/>
    <n v="190801"/>
    <n v="0"/>
  </r>
  <r>
    <x v="335"/>
    <x v="1"/>
    <m/>
    <x v="17"/>
    <x v="3"/>
    <x v="19"/>
    <n v="190801"/>
    <n v="190801"/>
    <m/>
    <n v="1"/>
    <n v="190801"/>
    <n v="0"/>
  </r>
  <r>
    <x v="335"/>
    <x v="1"/>
    <m/>
    <x v="5"/>
    <x v="3"/>
    <x v="28"/>
    <n v="190801"/>
    <n v="190801"/>
    <m/>
    <n v="12"/>
    <n v="190801"/>
    <n v="0"/>
  </r>
  <r>
    <x v="335"/>
    <x v="1"/>
    <m/>
    <x v="4"/>
    <x v="3"/>
    <x v="27"/>
    <n v="190801"/>
    <n v="190801"/>
    <m/>
    <n v="1"/>
    <n v="190801"/>
    <n v="0"/>
  </r>
  <r>
    <x v="335"/>
    <x v="1"/>
    <m/>
    <x v="6"/>
    <x v="3"/>
    <x v="37"/>
    <n v="190801"/>
    <n v="190801"/>
    <m/>
    <n v="1"/>
    <n v="190801"/>
    <n v="0"/>
  </r>
  <r>
    <x v="335"/>
    <x v="1"/>
    <m/>
    <x v="18"/>
    <x v="3"/>
    <x v="22"/>
    <n v="190801"/>
    <n v="190801"/>
    <m/>
    <n v="1"/>
    <n v="190801"/>
    <n v="0"/>
  </r>
  <r>
    <x v="335"/>
    <x v="1"/>
    <m/>
    <x v="1"/>
    <x v="3"/>
    <x v="18"/>
    <n v="190801"/>
    <n v="190801"/>
    <m/>
    <n v="1"/>
    <n v="190801"/>
    <n v="0"/>
  </r>
  <r>
    <x v="335"/>
    <x v="1"/>
    <m/>
    <x v="6"/>
    <x v="2"/>
    <x v="37"/>
    <n v="190801"/>
    <n v="190801"/>
    <m/>
    <n v="2"/>
    <n v="190801"/>
    <n v="40000"/>
  </r>
  <r>
    <x v="335"/>
    <x v="1"/>
    <m/>
    <x v="6"/>
    <x v="2"/>
    <x v="42"/>
    <n v="190801"/>
    <n v="190801"/>
    <m/>
    <n v="2"/>
    <n v="190801"/>
    <n v="70000"/>
  </r>
  <r>
    <x v="335"/>
    <x v="1"/>
    <m/>
    <x v="28"/>
    <x v="2"/>
    <x v="40"/>
    <n v="190801"/>
    <n v="190801"/>
    <m/>
    <n v="5"/>
    <n v="190801"/>
    <n v="175000"/>
  </r>
  <r>
    <x v="335"/>
    <x v="1"/>
    <m/>
    <x v="28"/>
    <x v="2"/>
    <x v="41"/>
    <n v="190801"/>
    <n v="190801"/>
    <m/>
    <n v="5"/>
    <n v="190801"/>
    <n v="225000"/>
  </r>
  <r>
    <x v="335"/>
    <x v="1"/>
    <m/>
    <x v="24"/>
    <x v="2"/>
    <x v="34"/>
    <n v="190801"/>
    <n v="190801"/>
    <m/>
    <n v="3"/>
    <n v="190801"/>
    <n v="297000"/>
  </r>
  <r>
    <x v="335"/>
    <x v="1"/>
    <m/>
    <x v="1"/>
    <x v="2"/>
    <x v="18"/>
    <n v="190801"/>
    <n v="190801"/>
    <m/>
    <n v="5"/>
    <n v="190801"/>
    <n v="100000"/>
  </r>
  <r>
    <x v="335"/>
    <x v="1"/>
    <m/>
    <x v="4"/>
    <x v="2"/>
    <x v="26"/>
    <n v="190801"/>
    <n v="190801"/>
    <m/>
    <n v="5"/>
    <n v="190801"/>
    <n v="20000"/>
  </r>
  <r>
    <x v="335"/>
    <x v="1"/>
    <m/>
    <x v="4"/>
    <x v="2"/>
    <x v="27"/>
    <n v="190801"/>
    <n v="190801"/>
    <m/>
    <n v="5"/>
    <n v="190801"/>
    <n v="100000"/>
  </r>
  <r>
    <x v="335"/>
    <x v="1"/>
    <m/>
    <x v="0"/>
    <x v="2"/>
    <x v="15"/>
    <n v="190801"/>
    <n v="190801"/>
    <m/>
    <n v="69"/>
    <n v="190801"/>
    <n v="1380000"/>
  </r>
  <r>
    <x v="335"/>
    <x v="1"/>
    <m/>
    <x v="0"/>
    <x v="2"/>
    <x v="16"/>
    <n v="190801"/>
    <n v="190801"/>
    <m/>
    <n v="77"/>
    <n v="190801"/>
    <n v="2695000"/>
  </r>
  <r>
    <x v="335"/>
    <x v="1"/>
    <m/>
    <x v="0"/>
    <x v="2"/>
    <x v="17"/>
    <n v="190801"/>
    <n v="190801"/>
    <m/>
    <n v="67"/>
    <n v="190801"/>
    <n v="2211000"/>
  </r>
  <r>
    <x v="335"/>
    <x v="1"/>
    <m/>
    <x v="0"/>
    <x v="2"/>
    <x v="19"/>
    <n v="190801"/>
    <n v="190801"/>
    <m/>
    <n v="100"/>
    <n v="190801"/>
    <n v="300000"/>
  </r>
  <r>
    <x v="335"/>
    <x v="1"/>
    <m/>
    <x v="5"/>
    <x v="2"/>
    <x v="28"/>
    <n v="190801"/>
    <n v="190801"/>
    <m/>
    <n v="22"/>
    <n v="190801"/>
    <n v="616000"/>
  </r>
  <r>
    <x v="335"/>
    <x v="1"/>
    <m/>
    <x v="5"/>
    <x v="2"/>
    <x v="69"/>
    <n v="190801"/>
    <n v="190801"/>
    <m/>
    <n v="3"/>
    <n v="190801"/>
    <n v="144000"/>
  </r>
  <r>
    <x v="335"/>
    <x v="1"/>
    <m/>
    <x v="21"/>
    <x v="2"/>
    <x v="29"/>
    <n v="190801"/>
    <n v="190801"/>
    <m/>
    <n v="6"/>
    <n v="190801"/>
    <n v="228000"/>
  </r>
  <r>
    <x v="335"/>
    <x v="1"/>
    <m/>
    <x v="18"/>
    <x v="2"/>
    <x v="22"/>
    <n v="190801"/>
    <n v="190801"/>
    <m/>
    <n v="8"/>
    <n v="190801"/>
    <n v="104000"/>
  </r>
  <r>
    <x v="335"/>
    <x v="1"/>
    <m/>
    <x v="18"/>
    <x v="2"/>
    <x v="23"/>
    <n v="190801"/>
    <n v="190801"/>
    <m/>
    <n v="3"/>
    <n v="190801"/>
    <n v="72000"/>
  </r>
  <r>
    <x v="335"/>
    <x v="1"/>
    <m/>
    <x v="0"/>
    <x v="10"/>
    <x v="54"/>
    <n v="190801"/>
    <n v="190801"/>
    <m/>
    <n v="34"/>
    <n v="190801"/>
    <n v="1122000"/>
  </r>
  <r>
    <x v="335"/>
    <x v="1"/>
    <m/>
    <x v="21"/>
    <x v="10"/>
    <x v="55"/>
    <n v="190801"/>
    <n v="190801"/>
    <m/>
    <n v="1"/>
    <n v="190801"/>
    <n v="44000"/>
  </r>
  <r>
    <x v="335"/>
    <x v="1"/>
    <m/>
    <x v="5"/>
    <x v="10"/>
    <x v="56"/>
    <n v="190801"/>
    <n v="190801"/>
    <m/>
    <n v="9"/>
    <n v="190801"/>
    <n v="351000"/>
  </r>
  <r>
    <x v="335"/>
    <x v="1"/>
    <m/>
    <x v="0"/>
    <x v="10"/>
    <x v="57"/>
    <n v="190801"/>
    <n v="190801"/>
    <m/>
    <n v="26"/>
    <n v="190801"/>
    <n v="1378000"/>
  </r>
  <r>
    <x v="335"/>
    <x v="1"/>
    <m/>
    <x v="1"/>
    <x v="9"/>
    <x v="18"/>
    <n v="190801"/>
    <n v="190801"/>
    <m/>
    <n v="1"/>
    <n v="190801"/>
    <n v="20000"/>
  </r>
  <r>
    <x v="338"/>
    <x v="0"/>
    <m/>
    <x v="0"/>
    <x v="1"/>
    <x v="15"/>
    <n v="190801"/>
    <n v="190801"/>
    <m/>
    <n v="2"/>
    <n v="190801"/>
    <n v="40000"/>
  </r>
  <r>
    <x v="338"/>
    <x v="0"/>
    <m/>
    <x v="0"/>
    <x v="1"/>
    <x v="16"/>
    <n v="190801"/>
    <n v="190801"/>
    <m/>
    <n v="7"/>
    <n v="190801"/>
    <n v="245000"/>
  </r>
  <r>
    <x v="338"/>
    <x v="0"/>
    <m/>
    <x v="0"/>
    <x v="18"/>
    <x v="85"/>
    <n v="190801"/>
    <n v="190801"/>
    <m/>
    <n v="1"/>
    <n v="190801"/>
    <n v="35455"/>
  </r>
  <r>
    <x v="338"/>
    <x v="0"/>
    <m/>
    <x v="0"/>
    <x v="12"/>
    <x v="75"/>
    <n v="190801"/>
    <n v="190801"/>
    <m/>
    <n v="1"/>
    <n v="190801"/>
    <n v="24602"/>
  </r>
  <r>
    <x v="338"/>
    <x v="0"/>
    <m/>
    <x v="5"/>
    <x v="12"/>
    <x v="84"/>
    <n v="190801"/>
    <n v="190801"/>
    <m/>
    <n v="1"/>
    <n v="190801"/>
    <n v="32134"/>
  </r>
  <r>
    <x v="338"/>
    <x v="0"/>
    <m/>
    <x v="0"/>
    <x v="3"/>
    <x v="15"/>
    <n v="190801"/>
    <n v="190801"/>
    <m/>
    <n v="1"/>
    <n v="190801"/>
    <n v="0"/>
  </r>
  <r>
    <x v="338"/>
    <x v="0"/>
    <m/>
    <x v="17"/>
    <x v="3"/>
    <x v="19"/>
    <n v="190801"/>
    <n v="190801"/>
    <m/>
    <n v="1"/>
    <n v="190801"/>
    <n v="0"/>
  </r>
  <r>
    <x v="338"/>
    <x v="0"/>
    <m/>
    <x v="5"/>
    <x v="3"/>
    <x v="28"/>
    <n v="190801"/>
    <n v="190801"/>
    <m/>
    <n v="1"/>
    <n v="190801"/>
    <n v="0"/>
  </r>
  <r>
    <x v="338"/>
    <x v="0"/>
    <m/>
    <x v="4"/>
    <x v="3"/>
    <x v="26"/>
    <n v="190801"/>
    <n v="190801"/>
    <m/>
    <n v="10"/>
    <n v="190801"/>
    <n v="0"/>
  </r>
  <r>
    <x v="338"/>
    <x v="0"/>
    <m/>
    <x v="18"/>
    <x v="3"/>
    <x v="22"/>
    <n v="190801"/>
    <n v="190801"/>
    <m/>
    <n v="1"/>
    <n v="190801"/>
    <n v="0"/>
  </r>
  <r>
    <x v="338"/>
    <x v="0"/>
    <m/>
    <x v="1"/>
    <x v="3"/>
    <x v="18"/>
    <n v="190801"/>
    <n v="190801"/>
    <m/>
    <n v="1"/>
    <n v="190801"/>
    <n v="0"/>
  </r>
  <r>
    <x v="338"/>
    <x v="0"/>
    <m/>
    <x v="6"/>
    <x v="2"/>
    <x v="37"/>
    <n v="190801"/>
    <n v="190801"/>
    <m/>
    <n v="1"/>
    <n v="190801"/>
    <n v="20000"/>
  </r>
  <r>
    <x v="338"/>
    <x v="0"/>
    <m/>
    <x v="28"/>
    <x v="2"/>
    <x v="40"/>
    <n v="190801"/>
    <n v="190801"/>
    <m/>
    <n v="1"/>
    <n v="190801"/>
    <n v="35000"/>
  </r>
  <r>
    <x v="338"/>
    <x v="0"/>
    <m/>
    <x v="28"/>
    <x v="2"/>
    <x v="41"/>
    <n v="190801"/>
    <n v="190801"/>
    <m/>
    <n v="4"/>
    <n v="190801"/>
    <n v="180000"/>
  </r>
  <r>
    <x v="338"/>
    <x v="0"/>
    <m/>
    <x v="24"/>
    <x v="2"/>
    <x v="34"/>
    <n v="190801"/>
    <n v="190801"/>
    <m/>
    <n v="1"/>
    <n v="190801"/>
    <n v="99000"/>
  </r>
  <r>
    <x v="338"/>
    <x v="0"/>
    <m/>
    <x v="1"/>
    <x v="2"/>
    <x v="18"/>
    <n v="190801"/>
    <n v="190801"/>
    <m/>
    <n v="1"/>
    <n v="190801"/>
    <n v="20000"/>
  </r>
  <r>
    <x v="338"/>
    <x v="0"/>
    <m/>
    <x v="4"/>
    <x v="2"/>
    <x v="26"/>
    <n v="190801"/>
    <n v="190801"/>
    <m/>
    <n v="3"/>
    <n v="190801"/>
    <n v="12000"/>
  </r>
  <r>
    <x v="338"/>
    <x v="0"/>
    <m/>
    <x v="0"/>
    <x v="2"/>
    <x v="15"/>
    <n v="190801"/>
    <n v="190801"/>
    <m/>
    <n v="69"/>
    <n v="190801"/>
    <n v="1380000"/>
  </r>
  <r>
    <x v="338"/>
    <x v="0"/>
    <m/>
    <x v="0"/>
    <x v="2"/>
    <x v="16"/>
    <n v="190801"/>
    <n v="190801"/>
    <m/>
    <n v="57"/>
    <n v="190801"/>
    <n v="1995000"/>
  </r>
  <r>
    <x v="338"/>
    <x v="0"/>
    <m/>
    <x v="0"/>
    <x v="2"/>
    <x v="17"/>
    <n v="190801"/>
    <n v="190801"/>
    <m/>
    <n v="66"/>
    <n v="190801"/>
    <n v="2178000"/>
  </r>
  <r>
    <x v="338"/>
    <x v="0"/>
    <m/>
    <x v="0"/>
    <x v="2"/>
    <x v="19"/>
    <n v="190801"/>
    <n v="190801"/>
    <m/>
    <n v="78"/>
    <n v="190801"/>
    <n v="234000"/>
  </r>
  <r>
    <x v="338"/>
    <x v="0"/>
    <m/>
    <x v="5"/>
    <x v="2"/>
    <x v="28"/>
    <n v="190801"/>
    <n v="190801"/>
    <m/>
    <n v="22"/>
    <n v="190801"/>
    <n v="616000"/>
  </r>
  <r>
    <x v="338"/>
    <x v="0"/>
    <m/>
    <x v="5"/>
    <x v="2"/>
    <x v="69"/>
    <n v="190801"/>
    <n v="190801"/>
    <m/>
    <n v="2"/>
    <n v="190801"/>
    <n v="96000"/>
  </r>
  <r>
    <x v="338"/>
    <x v="0"/>
    <m/>
    <x v="21"/>
    <x v="2"/>
    <x v="29"/>
    <n v="190801"/>
    <n v="190801"/>
    <m/>
    <n v="7"/>
    <n v="190801"/>
    <n v="266000"/>
  </r>
  <r>
    <x v="338"/>
    <x v="0"/>
    <m/>
    <x v="18"/>
    <x v="2"/>
    <x v="22"/>
    <n v="190801"/>
    <n v="190801"/>
    <m/>
    <n v="8"/>
    <n v="190801"/>
    <n v="104000"/>
  </r>
  <r>
    <x v="338"/>
    <x v="0"/>
    <m/>
    <x v="18"/>
    <x v="2"/>
    <x v="23"/>
    <n v="190801"/>
    <n v="190801"/>
    <m/>
    <n v="1"/>
    <n v="190801"/>
    <n v="24000"/>
  </r>
  <r>
    <x v="338"/>
    <x v="0"/>
    <m/>
    <x v="0"/>
    <x v="10"/>
    <x v="54"/>
    <n v="190801"/>
    <n v="190801"/>
    <m/>
    <n v="29"/>
    <n v="190801"/>
    <n v="957000"/>
  </r>
  <r>
    <x v="338"/>
    <x v="0"/>
    <m/>
    <x v="21"/>
    <x v="10"/>
    <x v="55"/>
    <n v="190801"/>
    <n v="190801"/>
    <m/>
    <n v="1"/>
    <n v="190801"/>
    <n v="44000"/>
  </r>
  <r>
    <x v="338"/>
    <x v="0"/>
    <m/>
    <x v="5"/>
    <x v="10"/>
    <x v="56"/>
    <n v="190801"/>
    <n v="190801"/>
    <m/>
    <n v="8"/>
    <n v="190801"/>
    <n v="312000"/>
  </r>
  <r>
    <x v="338"/>
    <x v="0"/>
    <m/>
    <x v="0"/>
    <x v="10"/>
    <x v="57"/>
    <n v="190801"/>
    <n v="190801"/>
    <m/>
    <n v="24"/>
    <n v="190801"/>
    <n v="1272000"/>
  </r>
  <r>
    <x v="339"/>
    <x v="2"/>
    <m/>
    <x v="0"/>
    <x v="1"/>
    <x v="15"/>
    <n v="190801"/>
    <n v="190801"/>
    <m/>
    <n v="2"/>
    <n v="190801"/>
    <n v="40000"/>
  </r>
  <r>
    <x v="339"/>
    <x v="2"/>
    <m/>
    <x v="0"/>
    <x v="1"/>
    <x v="16"/>
    <n v="190801"/>
    <n v="190801"/>
    <m/>
    <n v="5"/>
    <n v="190801"/>
    <n v="175000"/>
  </r>
  <r>
    <x v="339"/>
    <x v="2"/>
    <m/>
    <x v="0"/>
    <x v="7"/>
    <x v="15"/>
    <n v="190801"/>
    <n v="190801"/>
    <m/>
    <n v="5"/>
    <n v="190801"/>
    <n v="100000"/>
  </r>
  <r>
    <x v="339"/>
    <x v="2"/>
    <m/>
    <x v="0"/>
    <x v="3"/>
    <x v="15"/>
    <n v="190801"/>
    <n v="190801"/>
    <m/>
    <n v="3"/>
    <n v="190801"/>
    <n v="0"/>
  </r>
  <r>
    <x v="339"/>
    <x v="2"/>
    <m/>
    <x v="0"/>
    <x v="3"/>
    <x v="17"/>
    <n v="190801"/>
    <n v="190801"/>
    <m/>
    <n v="2"/>
    <n v="190801"/>
    <n v="0"/>
  </r>
  <r>
    <x v="339"/>
    <x v="2"/>
    <m/>
    <x v="17"/>
    <x v="3"/>
    <x v="19"/>
    <n v="190801"/>
    <n v="190801"/>
    <m/>
    <n v="3"/>
    <n v="190801"/>
    <n v="0"/>
  </r>
  <r>
    <x v="339"/>
    <x v="2"/>
    <m/>
    <x v="5"/>
    <x v="3"/>
    <x v="28"/>
    <n v="190801"/>
    <n v="190801"/>
    <m/>
    <n v="4"/>
    <n v="190801"/>
    <n v="0"/>
  </r>
  <r>
    <x v="339"/>
    <x v="2"/>
    <m/>
    <x v="4"/>
    <x v="3"/>
    <x v="27"/>
    <n v="190801"/>
    <n v="190801"/>
    <m/>
    <n v="3"/>
    <n v="190801"/>
    <n v="0"/>
  </r>
  <r>
    <x v="339"/>
    <x v="2"/>
    <m/>
    <x v="6"/>
    <x v="3"/>
    <x v="37"/>
    <n v="190801"/>
    <n v="190801"/>
    <m/>
    <n v="3"/>
    <n v="190801"/>
    <n v="0"/>
  </r>
  <r>
    <x v="339"/>
    <x v="2"/>
    <m/>
    <x v="21"/>
    <x v="3"/>
    <x v="29"/>
    <n v="190801"/>
    <n v="190801"/>
    <m/>
    <n v="2"/>
    <n v="190801"/>
    <n v="0"/>
  </r>
  <r>
    <x v="339"/>
    <x v="2"/>
    <m/>
    <x v="18"/>
    <x v="3"/>
    <x v="22"/>
    <n v="190801"/>
    <n v="190801"/>
    <m/>
    <n v="3"/>
    <n v="190801"/>
    <n v="0"/>
  </r>
  <r>
    <x v="339"/>
    <x v="2"/>
    <m/>
    <x v="1"/>
    <x v="3"/>
    <x v="18"/>
    <n v="190801"/>
    <n v="190801"/>
    <m/>
    <n v="3"/>
    <n v="190801"/>
    <n v="0"/>
  </r>
  <r>
    <x v="339"/>
    <x v="2"/>
    <m/>
    <x v="6"/>
    <x v="2"/>
    <x v="37"/>
    <n v="190801"/>
    <n v="190801"/>
    <m/>
    <n v="4"/>
    <n v="190801"/>
    <n v="80000"/>
  </r>
  <r>
    <x v="339"/>
    <x v="2"/>
    <m/>
    <x v="6"/>
    <x v="2"/>
    <x v="42"/>
    <n v="190801"/>
    <n v="190801"/>
    <m/>
    <n v="1"/>
    <n v="190801"/>
    <n v="35000"/>
  </r>
  <r>
    <x v="339"/>
    <x v="2"/>
    <m/>
    <x v="28"/>
    <x v="2"/>
    <x v="40"/>
    <n v="190801"/>
    <n v="190801"/>
    <m/>
    <n v="2"/>
    <n v="190801"/>
    <n v="70000"/>
  </r>
  <r>
    <x v="339"/>
    <x v="2"/>
    <m/>
    <x v="28"/>
    <x v="2"/>
    <x v="41"/>
    <n v="190801"/>
    <n v="190801"/>
    <m/>
    <n v="2"/>
    <n v="190801"/>
    <n v="90000"/>
  </r>
  <r>
    <x v="339"/>
    <x v="2"/>
    <m/>
    <x v="1"/>
    <x v="2"/>
    <x v="18"/>
    <n v="190801"/>
    <n v="190801"/>
    <m/>
    <n v="1"/>
    <n v="190801"/>
    <n v="20000"/>
  </r>
  <r>
    <x v="339"/>
    <x v="2"/>
    <m/>
    <x v="4"/>
    <x v="2"/>
    <x v="26"/>
    <n v="190801"/>
    <n v="190801"/>
    <m/>
    <n v="3"/>
    <n v="190801"/>
    <n v="12000"/>
  </r>
  <r>
    <x v="339"/>
    <x v="2"/>
    <m/>
    <x v="4"/>
    <x v="2"/>
    <x v="27"/>
    <n v="190801"/>
    <n v="190801"/>
    <m/>
    <n v="7"/>
    <n v="190801"/>
    <n v="140000"/>
  </r>
  <r>
    <x v="339"/>
    <x v="2"/>
    <m/>
    <x v="0"/>
    <x v="2"/>
    <x v="15"/>
    <n v="190801"/>
    <n v="190801"/>
    <m/>
    <n v="53"/>
    <n v="190801"/>
    <n v="1060000"/>
  </r>
  <r>
    <x v="339"/>
    <x v="2"/>
    <m/>
    <x v="0"/>
    <x v="2"/>
    <x v="16"/>
    <n v="190801"/>
    <n v="190801"/>
    <m/>
    <n v="51"/>
    <n v="190801"/>
    <n v="1785000"/>
  </r>
  <r>
    <x v="339"/>
    <x v="2"/>
    <m/>
    <x v="0"/>
    <x v="2"/>
    <x v="17"/>
    <n v="190801"/>
    <n v="190801"/>
    <m/>
    <n v="53"/>
    <n v="190801"/>
    <n v="1749000"/>
  </r>
  <r>
    <x v="339"/>
    <x v="2"/>
    <m/>
    <x v="0"/>
    <x v="2"/>
    <x v="19"/>
    <n v="190801"/>
    <n v="190801"/>
    <m/>
    <n v="52"/>
    <n v="190801"/>
    <n v="156000"/>
  </r>
  <r>
    <x v="339"/>
    <x v="2"/>
    <m/>
    <x v="5"/>
    <x v="2"/>
    <x v="28"/>
    <n v="190801"/>
    <n v="190801"/>
    <m/>
    <n v="20"/>
    <n v="190801"/>
    <n v="560000"/>
  </r>
  <r>
    <x v="339"/>
    <x v="2"/>
    <m/>
    <x v="5"/>
    <x v="2"/>
    <x v="69"/>
    <n v="190801"/>
    <n v="190801"/>
    <m/>
    <n v="7"/>
    <n v="190801"/>
    <n v="336000"/>
  </r>
  <r>
    <x v="339"/>
    <x v="2"/>
    <m/>
    <x v="21"/>
    <x v="2"/>
    <x v="29"/>
    <n v="190801"/>
    <n v="190801"/>
    <m/>
    <n v="6"/>
    <n v="190801"/>
    <n v="228000"/>
  </r>
  <r>
    <x v="339"/>
    <x v="2"/>
    <m/>
    <x v="18"/>
    <x v="2"/>
    <x v="22"/>
    <n v="190801"/>
    <n v="190801"/>
    <m/>
    <n v="8"/>
    <n v="190801"/>
    <n v="104000"/>
  </r>
  <r>
    <x v="339"/>
    <x v="2"/>
    <m/>
    <x v="18"/>
    <x v="2"/>
    <x v="23"/>
    <n v="190801"/>
    <n v="190801"/>
    <m/>
    <n v="1"/>
    <n v="190801"/>
    <n v="24000"/>
  </r>
  <r>
    <x v="339"/>
    <x v="2"/>
    <m/>
    <x v="18"/>
    <x v="2"/>
    <x v="24"/>
    <n v="190801"/>
    <n v="190801"/>
    <m/>
    <n v="7"/>
    <n v="190801"/>
    <n v="231000"/>
  </r>
  <r>
    <x v="339"/>
    <x v="2"/>
    <m/>
    <x v="0"/>
    <x v="10"/>
    <x v="54"/>
    <n v="190801"/>
    <n v="190801"/>
    <m/>
    <n v="26"/>
    <n v="190801"/>
    <n v="858000"/>
  </r>
  <r>
    <x v="339"/>
    <x v="2"/>
    <m/>
    <x v="21"/>
    <x v="10"/>
    <x v="55"/>
    <n v="190801"/>
    <n v="190801"/>
    <m/>
    <n v="3"/>
    <n v="190801"/>
    <n v="132000"/>
  </r>
  <r>
    <x v="339"/>
    <x v="2"/>
    <m/>
    <x v="5"/>
    <x v="10"/>
    <x v="56"/>
    <n v="190801"/>
    <n v="190801"/>
    <m/>
    <n v="2"/>
    <n v="190801"/>
    <n v="78000"/>
  </r>
  <r>
    <x v="339"/>
    <x v="2"/>
    <m/>
    <x v="0"/>
    <x v="10"/>
    <x v="57"/>
    <n v="190801"/>
    <n v="190801"/>
    <m/>
    <n v="38"/>
    <n v="190801"/>
    <n v="2014000"/>
  </r>
  <r>
    <x v="340"/>
    <x v="5"/>
    <m/>
    <x v="0"/>
    <x v="7"/>
    <x v="15"/>
    <n v="190801"/>
    <n v="190801"/>
    <m/>
    <n v="9"/>
    <n v="190801"/>
    <n v="180000"/>
  </r>
  <r>
    <x v="340"/>
    <x v="5"/>
    <m/>
    <x v="6"/>
    <x v="2"/>
    <x v="37"/>
    <n v="190801"/>
    <n v="190801"/>
    <m/>
    <n v="2"/>
    <n v="190801"/>
    <n v="40000"/>
  </r>
  <r>
    <x v="340"/>
    <x v="5"/>
    <m/>
    <x v="6"/>
    <x v="2"/>
    <x v="42"/>
    <n v="190801"/>
    <n v="190801"/>
    <m/>
    <n v="1"/>
    <n v="190801"/>
    <n v="35000"/>
  </r>
  <r>
    <x v="340"/>
    <x v="5"/>
    <m/>
    <x v="28"/>
    <x v="2"/>
    <x v="40"/>
    <n v="190801"/>
    <n v="190801"/>
    <m/>
    <n v="1"/>
    <n v="190801"/>
    <n v="35000"/>
  </r>
  <r>
    <x v="340"/>
    <x v="5"/>
    <m/>
    <x v="28"/>
    <x v="2"/>
    <x v="41"/>
    <n v="190801"/>
    <n v="190801"/>
    <m/>
    <n v="2"/>
    <n v="190801"/>
    <n v="90000"/>
  </r>
  <r>
    <x v="340"/>
    <x v="5"/>
    <m/>
    <x v="24"/>
    <x v="2"/>
    <x v="34"/>
    <n v="190801"/>
    <n v="190801"/>
    <m/>
    <n v="1"/>
    <n v="190801"/>
    <n v="99000"/>
  </r>
  <r>
    <x v="340"/>
    <x v="5"/>
    <m/>
    <x v="1"/>
    <x v="2"/>
    <x v="21"/>
    <n v="190801"/>
    <n v="190801"/>
    <m/>
    <n v="1"/>
    <n v="190801"/>
    <n v="35000"/>
  </r>
  <r>
    <x v="340"/>
    <x v="5"/>
    <m/>
    <x v="4"/>
    <x v="2"/>
    <x v="26"/>
    <n v="190801"/>
    <n v="190801"/>
    <m/>
    <n v="2"/>
    <n v="190801"/>
    <n v="8000"/>
  </r>
  <r>
    <x v="340"/>
    <x v="5"/>
    <m/>
    <x v="4"/>
    <x v="2"/>
    <x v="27"/>
    <n v="190801"/>
    <n v="190801"/>
    <m/>
    <n v="1"/>
    <n v="190801"/>
    <n v="20000"/>
  </r>
  <r>
    <x v="340"/>
    <x v="5"/>
    <m/>
    <x v="0"/>
    <x v="2"/>
    <x v="15"/>
    <n v="190801"/>
    <n v="190801"/>
    <m/>
    <n v="57"/>
    <n v="190801"/>
    <n v="1140000"/>
  </r>
  <r>
    <x v="340"/>
    <x v="5"/>
    <m/>
    <x v="0"/>
    <x v="2"/>
    <x v="16"/>
    <n v="190801"/>
    <n v="190801"/>
    <m/>
    <n v="36"/>
    <n v="190801"/>
    <n v="1260000"/>
  </r>
  <r>
    <x v="340"/>
    <x v="5"/>
    <m/>
    <x v="0"/>
    <x v="2"/>
    <x v="17"/>
    <n v="190801"/>
    <n v="190801"/>
    <m/>
    <n v="58"/>
    <n v="190801"/>
    <n v="1914000"/>
  </r>
  <r>
    <x v="340"/>
    <x v="5"/>
    <m/>
    <x v="0"/>
    <x v="2"/>
    <x v="19"/>
    <n v="190801"/>
    <n v="190801"/>
    <m/>
    <n v="51"/>
    <n v="190801"/>
    <n v="153000"/>
  </r>
  <r>
    <x v="340"/>
    <x v="5"/>
    <m/>
    <x v="5"/>
    <x v="2"/>
    <x v="28"/>
    <n v="190801"/>
    <n v="190801"/>
    <m/>
    <n v="14"/>
    <n v="190801"/>
    <n v="392000"/>
  </r>
  <r>
    <x v="340"/>
    <x v="5"/>
    <m/>
    <x v="5"/>
    <x v="2"/>
    <x v="69"/>
    <n v="190801"/>
    <n v="190801"/>
    <m/>
    <n v="3"/>
    <n v="190801"/>
    <n v="144000"/>
  </r>
  <r>
    <x v="340"/>
    <x v="5"/>
    <m/>
    <x v="21"/>
    <x v="2"/>
    <x v="29"/>
    <n v="190801"/>
    <n v="190801"/>
    <m/>
    <n v="8"/>
    <n v="190801"/>
    <n v="304000"/>
  </r>
  <r>
    <x v="340"/>
    <x v="5"/>
    <m/>
    <x v="18"/>
    <x v="2"/>
    <x v="22"/>
    <n v="190801"/>
    <n v="190801"/>
    <m/>
    <n v="3"/>
    <n v="190801"/>
    <n v="39000"/>
  </r>
  <r>
    <x v="341"/>
    <x v="6"/>
    <m/>
    <x v="0"/>
    <x v="7"/>
    <x v="15"/>
    <n v="190801"/>
    <n v="190801"/>
    <m/>
    <n v="4"/>
    <n v="190801"/>
    <n v="80000"/>
  </r>
  <r>
    <x v="341"/>
    <x v="6"/>
    <m/>
    <x v="6"/>
    <x v="2"/>
    <x v="37"/>
    <n v="190801"/>
    <n v="190801"/>
    <m/>
    <n v="4"/>
    <n v="190801"/>
    <n v="80000"/>
  </r>
  <r>
    <x v="341"/>
    <x v="6"/>
    <m/>
    <x v="6"/>
    <x v="2"/>
    <x v="42"/>
    <n v="190801"/>
    <n v="190801"/>
    <m/>
    <n v="2"/>
    <n v="190801"/>
    <n v="70000"/>
  </r>
  <r>
    <x v="341"/>
    <x v="6"/>
    <m/>
    <x v="28"/>
    <x v="2"/>
    <x v="40"/>
    <n v="190801"/>
    <n v="190801"/>
    <m/>
    <n v="3"/>
    <n v="190801"/>
    <n v="105000"/>
  </r>
  <r>
    <x v="341"/>
    <x v="6"/>
    <m/>
    <x v="28"/>
    <x v="2"/>
    <x v="41"/>
    <n v="190801"/>
    <n v="190801"/>
    <m/>
    <n v="2"/>
    <n v="190801"/>
    <n v="90000"/>
  </r>
  <r>
    <x v="341"/>
    <x v="6"/>
    <m/>
    <x v="24"/>
    <x v="2"/>
    <x v="34"/>
    <n v="190801"/>
    <n v="190801"/>
    <m/>
    <n v="4"/>
    <n v="190801"/>
    <n v="396000"/>
  </r>
  <r>
    <x v="341"/>
    <x v="6"/>
    <m/>
    <x v="1"/>
    <x v="2"/>
    <x v="18"/>
    <n v="190801"/>
    <n v="190801"/>
    <m/>
    <n v="5"/>
    <n v="190801"/>
    <n v="100000"/>
  </r>
  <r>
    <x v="341"/>
    <x v="6"/>
    <m/>
    <x v="4"/>
    <x v="2"/>
    <x v="26"/>
    <n v="190801"/>
    <n v="190801"/>
    <m/>
    <n v="3"/>
    <n v="190801"/>
    <n v="12000"/>
  </r>
  <r>
    <x v="341"/>
    <x v="6"/>
    <m/>
    <x v="4"/>
    <x v="2"/>
    <x v="27"/>
    <n v="190801"/>
    <n v="190801"/>
    <m/>
    <n v="4"/>
    <n v="190801"/>
    <n v="80000"/>
  </r>
  <r>
    <x v="341"/>
    <x v="6"/>
    <m/>
    <x v="0"/>
    <x v="2"/>
    <x v="15"/>
    <n v="190801"/>
    <n v="190801"/>
    <m/>
    <n v="61"/>
    <n v="190801"/>
    <n v="1220000"/>
  </r>
  <r>
    <x v="341"/>
    <x v="6"/>
    <m/>
    <x v="0"/>
    <x v="2"/>
    <x v="16"/>
    <n v="190801"/>
    <n v="190801"/>
    <m/>
    <n v="48"/>
    <n v="190801"/>
    <n v="1680000"/>
  </r>
  <r>
    <x v="341"/>
    <x v="6"/>
    <m/>
    <x v="0"/>
    <x v="2"/>
    <x v="17"/>
    <n v="190801"/>
    <n v="190801"/>
    <m/>
    <n v="70"/>
    <n v="190801"/>
    <n v="2310000"/>
  </r>
  <r>
    <x v="341"/>
    <x v="6"/>
    <m/>
    <x v="0"/>
    <x v="2"/>
    <x v="19"/>
    <n v="190801"/>
    <n v="190801"/>
    <m/>
    <n v="64"/>
    <n v="190801"/>
    <n v="192000"/>
  </r>
  <r>
    <x v="341"/>
    <x v="6"/>
    <m/>
    <x v="5"/>
    <x v="2"/>
    <x v="28"/>
    <n v="190801"/>
    <n v="190801"/>
    <m/>
    <n v="21"/>
    <n v="190801"/>
    <n v="588000"/>
  </r>
  <r>
    <x v="341"/>
    <x v="6"/>
    <m/>
    <x v="5"/>
    <x v="2"/>
    <x v="69"/>
    <n v="190801"/>
    <n v="190801"/>
    <m/>
    <n v="6"/>
    <n v="190801"/>
    <n v="288000"/>
  </r>
  <r>
    <x v="341"/>
    <x v="6"/>
    <m/>
    <x v="21"/>
    <x v="2"/>
    <x v="29"/>
    <n v="190801"/>
    <n v="190801"/>
    <m/>
    <n v="7"/>
    <n v="190801"/>
    <n v="266000"/>
  </r>
  <r>
    <x v="341"/>
    <x v="6"/>
    <m/>
    <x v="18"/>
    <x v="2"/>
    <x v="22"/>
    <n v="190801"/>
    <n v="190801"/>
    <m/>
    <n v="14"/>
    <n v="190801"/>
    <n v="182000"/>
  </r>
  <r>
    <x v="341"/>
    <x v="6"/>
    <m/>
    <x v="18"/>
    <x v="2"/>
    <x v="23"/>
    <n v="190801"/>
    <n v="190801"/>
    <m/>
    <n v="1"/>
    <n v="190801"/>
    <n v="24000"/>
  </r>
  <r>
    <x v="341"/>
    <x v="6"/>
    <m/>
    <x v="0"/>
    <x v="6"/>
    <x v="15"/>
    <n v="190801"/>
    <n v="190801"/>
    <m/>
    <n v="903"/>
    <n v="190801"/>
    <n v="8188404"/>
  </r>
  <r>
    <x v="341"/>
    <x v="6"/>
    <m/>
    <x v="4"/>
    <x v="6"/>
    <x v="26"/>
    <n v="190801"/>
    <n v="190801"/>
    <m/>
    <n v="368"/>
    <n v="190801"/>
    <n v="394864"/>
  </r>
  <r>
    <x v="341"/>
    <x v="6"/>
    <m/>
    <x v="25"/>
    <x v="6"/>
    <x v="35"/>
    <n v="190801"/>
    <n v="190801"/>
    <m/>
    <n v="53"/>
    <n v="190801"/>
    <n v="907943"/>
  </r>
  <r>
    <x v="341"/>
    <x v="6"/>
    <m/>
    <x v="21"/>
    <x v="6"/>
    <x v="29"/>
    <n v="190801"/>
    <n v="190801"/>
    <m/>
    <n v="28"/>
    <n v="190801"/>
    <n v="551348"/>
  </r>
  <r>
    <x v="341"/>
    <x v="6"/>
    <m/>
    <x v="23"/>
    <x v="6"/>
    <x v="31"/>
    <n v="190801"/>
    <n v="190801"/>
    <m/>
    <n v="130"/>
    <n v="190801"/>
    <n v="1934010"/>
  </r>
  <r>
    <x v="341"/>
    <x v="6"/>
    <m/>
    <x v="22"/>
    <x v="6"/>
    <x v="30"/>
    <n v="190801"/>
    <n v="190801"/>
    <m/>
    <n v="12"/>
    <n v="190801"/>
    <n v="83568"/>
  </r>
  <r>
    <x v="341"/>
    <x v="6"/>
    <m/>
    <x v="18"/>
    <x v="6"/>
    <x v="22"/>
    <n v="190801"/>
    <n v="190801"/>
    <m/>
    <n v="50"/>
    <n v="190801"/>
    <n v="339550"/>
  </r>
  <r>
    <x v="341"/>
    <x v="6"/>
    <m/>
    <x v="26"/>
    <x v="6"/>
    <x v="36"/>
    <n v="190801"/>
    <n v="190801"/>
    <m/>
    <n v="3"/>
    <n v="190801"/>
    <n v="28371"/>
  </r>
  <r>
    <x v="341"/>
    <x v="6"/>
    <m/>
    <x v="6"/>
    <x v="6"/>
    <x v="37"/>
    <n v="190801"/>
    <n v="190801"/>
    <m/>
    <n v="24"/>
    <n v="190801"/>
    <n v="240000"/>
  </r>
  <r>
    <x v="341"/>
    <x v="6"/>
    <m/>
    <x v="27"/>
    <x v="6"/>
    <x v="39"/>
    <n v="190801"/>
    <n v="190801"/>
    <m/>
    <n v="8"/>
    <n v="190801"/>
    <n v="126544"/>
  </r>
  <r>
    <x v="341"/>
    <x v="6"/>
    <m/>
    <x v="4"/>
    <x v="6"/>
    <x v="66"/>
    <n v="190801"/>
    <n v="190801"/>
    <m/>
    <n v="237"/>
    <n v="190801"/>
    <n v="1326489"/>
  </r>
  <r>
    <x v="341"/>
    <x v="6"/>
    <m/>
    <x v="1"/>
    <x v="6"/>
    <x v="18"/>
    <n v="190801"/>
    <n v="190801"/>
    <m/>
    <n v="1"/>
    <n v="190801"/>
    <n v="9205"/>
  </r>
  <r>
    <x v="342"/>
    <x v="3"/>
    <m/>
    <x v="0"/>
    <x v="7"/>
    <x v="15"/>
    <n v="190801"/>
    <n v="190801"/>
    <m/>
    <n v="16"/>
    <n v="190801"/>
    <n v="320000"/>
  </r>
  <r>
    <x v="342"/>
    <x v="3"/>
    <m/>
    <x v="5"/>
    <x v="3"/>
    <x v="28"/>
    <n v="190801"/>
    <n v="190801"/>
    <m/>
    <n v="8"/>
    <n v="190801"/>
    <n v="0"/>
  </r>
  <r>
    <x v="342"/>
    <x v="3"/>
    <m/>
    <x v="6"/>
    <x v="2"/>
    <x v="37"/>
    <n v="190801"/>
    <n v="190801"/>
    <m/>
    <n v="1"/>
    <n v="190801"/>
    <n v="20000"/>
  </r>
  <r>
    <x v="342"/>
    <x v="3"/>
    <m/>
    <x v="6"/>
    <x v="2"/>
    <x v="42"/>
    <n v="190801"/>
    <n v="190801"/>
    <m/>
    <n v="1"/>
    <n v="190801"/>
    <n v="35000"/>
  </r>
  <r>
    <x v="342"/>
    <x v="3"/>
    <m/>
    <x v="28"/>
    <x v="2"/>
    <x v="40"/>
    <n v="190801"/>
    <n v="190801"/>
    <m/>
    <n v="2"/>
    <n v="190801"/>
    <n v="70000"/>
  </r>
  <r>
    <x v="342"/>
    <x v="3"/>
    <m/>
    <x v="28"/>
    <x v="2"/>
    <x v="41"/>
    <n v="190801"/>
    <n v="190801"/>
    <m/>
    <n v="1"/>
    <n v="190801"/>
    <n v="45000"/>
  </r>
  <r>
    <x v="342"/>
    <x v="3"/>
    <m/>
    <x v="24"/>
    <x v="2"/>
    <x v="34"/>
    <n v="190801"/>
    <n v="190801"/>
    <m/>
    <n v="7"/>
    <n v="190801"/>
    <n v="693000"/>
  </r>
  <r>
    <x v="342"/>
    <x v="3"/>
    <m/>
    <x v="1"/>
    <x v="2"/>
    <x v="18"/>
    <n v="190801"/>
    <n v="190801"/>
    <m/>
    <n v="4"/>
    <n v="190801"/>
    <n v="80000"/>
  </r>
  <r>
    <x v="342"/>
    <x v="3"/>
    <m/>
    <x v="1"/>
    <x v="2"/>
    <x v="21"/>
    <n v="190801"/>
    <n v="190801"/>
    <m/>
    <n v="1"/>
    <n v="190801"/>
    <n v="35000"/>
  </r>
  <r>
    <x v="342"/>
    <x v="3"/>
    <m/>
    <x v="4"/>
    <x v="2"/>
    <x v="26"/>
    <n v="190801"/>
    <n v="190801"/>
    <m/>
    <n v="3"/>
    <n v="190801"/>
    <n v="12000"/>
  </r>
  <r>
    <x v="342"/>
    <x v="3"/>
    <m/>
    <x v="4"/>
    <x v="2"/>
    <x v="27"/>
    <n v="190801"/>
    <n v="190801"/>
    <m/>
    <n v="7"/>
    <n v="190801"/>
    <n v="140000"/>
  </r>
  <r>
    <x v="342"/>
    <x v="3"/>
    <m/>
    <x v="0"/>
    <x v="2"/>
    <x v="15"/>
    <n v="190801"/>
    <n v="190801"/>
    <m/>
    <n v="79"/>
    <n v="190801"/>
    <n v="1580000"/>
  </r>
  <r>
    <x v="342"/>
    <x v="3"/>
    <m/>
    <x v="0"/>
    <x v="2"/>
    <x v="16"/>
    <n v="190801"/>
    <n v="190801"/>
    <m/>
    <n v="64"/>
    <n v="190801"/>
    <n v="2240000"/>
  </r>
  <r>
    <x v="342"/>
    <x v="3"/>
    <m/>
    <x v="0"/>
    <x v="2"/>
    <x v="17"/>
    <n v="190801"/>
    <n v="190801"/>
    <m/>
    <n v="77"/>
    <n v="190801"/>
    <n v="2541000"/>
  </r>
  <r>
    <x v="342"/>
    <x v="3"/>
    <m/>
    <x v="0"/>
    <x v="2"/>
    <x v="19"/>
    <n v="190801"/>
    <n v="190801"/>
    <m/>
    <n v="51"/>
    <n v="190801"/>
    <n v="153000"/>
  </r>
  <r>
    <x v="342"/>
    <x v="3"/>
    <m/>
    <x v="5"/>
    <x v="2"/>
    <x v="28"/>
    <n v="190801"/>
    <n v="190801"/>
    <m/>
    <n v="26"/>
    <n v="190801"/>
    <n v="728000"/>
  </r>
  <r>
    <x v="342"/>
    <x v="3"/>
    <m/>
    <x v="5"/>
    <x v="2"/>
    <x v="69"/>
    <n v="190801"/>
    <n v="190801"/>
    <m/>
    <n v="4"/>
    <n v="190801"/>
    <n v="192000"/>
  </r>
  <r>
    <x v="342"/>
    <x v="3"/>
    <m/>
    <x v="21"/>
    <x v="2"/>
    <x v="29"/>
    <n v="190801"/>
    <n v="190801"/>
    <m/>
    <n v="9"/>
    <n v="190801"/>
    <n v="342000"/>
  </r>
  <r>
    <x v="342"/>
    <x v="3"/>
    <m/>
    <x v="18"/>
    <x v="2"/>
    <x v="22"/>
    <n v="190801"/>
    <n v="190801"/>
    <m/>
    <n v="6"/>
    <n v="190801"/>
    <n v="78000"/>
  </r>
  <r>
    <x v="342"/>
    <x v="3"/>
    <m/>
    <x v="18"/>
    <x v="2"/>
    <x v="23"/>
    <n v="190801"/>
    <n v="190801"/>
    <m/>
    <n v="1"/>
    <n v="190801"/>
    <n v="24000"/>
  </r>
  <r>
    <x v="342"/>
    <x v="3"/>
    <m/>
    <x v="18"/>
    <x v="2"/>
    <x v="24"/>
    <n v="190801"/>
    <n v="190801"/>
    <m/>
    <n v="1"/>
    <n v="190801"/>
    <n v="33000"/>
  </r>
  <r>
    <x v="341"/>
    <x v="6"/>
    <m/>
    <x v="0"/>
    <x v="19"/>
    <x v="15"/>
    <n v="190801"/>
    <n v="190801"/>
    <m/>
    <n v="1"/>
    <n v="190801"/>
    <n v="25000"/>
  </r>
  <r>
    <x v="334"/>
    <x v="4"/>
    <m/>
    <x v="0"/>
    <x v="19"/>
    <x v="15"/>
    <n v="190801"/>
    <n v="190801"/>
    <m/>
    <n v="1"/>
    <n v="190801"/>
    <n v="25000"/>
  </r>
  <r>
    <x v="330"/>
    <x v="0"/>
    <m/>
    <x v="6"/>
    <x v="19"/>
    <x v="37"/>
    <n v="190801"/>
    <n v="190801"/>
    <m/>
    <n v="1"/>
    <n v="190801"/>
    <n v="25000"/>
  </r>
  <r>
    <x v="331"/>
    <x v="2"/>
    <m/>
    <x v="0"/>
    <x v="19"/>
    <x v="15"/>
    <n v="190801"/>
    <n v="190801"/>
    <m/>
    <n v="1"/>
    <n v="190801"/>
    <n v="25000"/>
  </r>
  <r>
    <x v="343"/>
    <x v="4"/>
    <m/>
    <x v="0"/>
    <x v="1"/>
    <x v="15"/>
    <n v="200801"/>
    <n v="200801"/>
    <m/>
    <n v="5"/>
    <n v="200801"/>
    <n v="100000"/>
  </r>
  <r>
    <x v="343"/>
    <x v="4"/>
    <m/>
    <x v="0"/>
    <x v="1"/>
    <x v="16"/>
    <n v="200801"/>
    <n v="200801"/>
    <m/>
    <n v="18"/>
    <n v="200801"/>
    <n v="630000"/>
  </r>
  <r>
    <x v="343"/>
    <x v="4"/>
    <m/>
    <x v="0"/>
    <x v="7"/>
    <x v="15"/>
    <n v="200801"/>
    <n v="200801"/>
    <m/>
    <n v="4"/>
    <n v="200801"/>
    <n v="80000"/>
  </r>
  <r>
    <x v="343"/>
    <x v="4"/>
    <m/>
    <x v="0"/>
    <x v="3"/>
    <x v="15"/>
    <n v="200801"/>
    <n v="200801"/>
    <m/>
    <n v="1"/>
    <n v="200801"/>
    <n v="0"/>
  </r>
  <r>
    <x v="343"/>
    <x v="4"/>
    <m/>
    <x v="6"/>
    <x v="2"/>
    <x v="37"/>
    <n v="200801"/>
    <n v="200801"/>
    <m/>
    <n v="3"/>
    <n v="200801"/>
    <n v="60000"/>
  </r>
  <r>
    <x v="343"/>
    <x v="4"/>
    <m/>
    <x v="6"/>
    <x v="2"/>
    <x v="42"/>
    <n v="200801"/>
    <n v="200801"/>
    <m/>
    <n v="2"/>
    <n v="200801"/>
    <n v="70000"/>
  </r>
  <r>
    <x v="343"/>
    <x v="4"/>
    <m/>
    <x v="28"/>
    <x v="2"/>
    <x v="40"/>
    <n v="200801"/>
    <n v="200801"/>
    <m/>
    <n v="2"/>
    <n v="200801"/>
    <n v="70000"/>
  </r>
  <r>
    <x v="343"/>
    <x v="4"/>
    <m/>
    <x v="24"/>
    <x v="2"/>
    <x v="34"/>
    <n v="200801"/>
    <n v="200801"/>
    <m/>
    <n v="3"/>
    <n v="200801"/>
    <n v="297000"/>
  </r>
  <r>
    <x v="343"/>
    <x v="4"/>
    <m/>
    <x v="1"/>
    <x v="2"/>
    <x v="18"/>
    <n v="200801"/>
    <n v="200801"/>
    <m/>
    <n v="3"/>
    <n v="200801"/>
    <n v="60000"/>
  </r>
  <r>
    <x v="343"/>
    <x v="4"/>
    <m/>
    <x v="1"/>
    <x v="2"/>
    <x v="21"/>
    <n v="200801"/>
    <n v="200801"/>
    <m/>
    <n v="1"/>
    <n v="200801"/>
    <n v="35000"/>
  </r>
  <r>
    <x v="343"/>
    <x v="4"/>
    <m/>
    <x v="4"/>
    <x v="2"/>
    <x v="26"/>
    <n v="200801"/>
    <n v="200801"/>
    <m/>
    <n v="4"/>
    <n v="200801"/>
    <n v="16000"/>
  </r>
  <r>
    <x v="343"/>
    <x v="4"/>
    <m/>
    <x v="4"/>
    <x v="2"/>
    <x v="27"/>
    <n v="200801"/>
    <n v="200801"/>
    <m/>
    <n v="4"/>
    <n v="200801"/>
    <n v="80000"/>
  </r>
  <r>
    <x v="343"/>
    <x v="4"/>
    <m/>
    <x v="0"/>
    <x v="2"/>
    <x v="15"/>
    <n v="200801"/>
    <n v="200801"/>
    <m/>
    <n v="73"/>
    <n v="200801"/>
    <n v="1460000"/>
  </r>
  <r>
    <x v="343"/>
    <x v="4"/>
    <m/>
    <x v="0"/>
    <x v="2"/>
    <x v="16"/>
    <n v="200801"/>
    <n v="200801"/>
    <m/>
    <n v="57"/>
    <n v="200801"/>
    <n v="1995000"/>
  </r>
  <r>
    <x v="343"/>
    <x v="4"/>
    <m/>
    <x v="0"/>
    <x v="2"/>
    <x v="17"/>
    <n v="200801"/>
    <n v="200801"/>
    <m/>
    <n v="63"/>
    <n v="200801"/>
    <n v="2079000"/>
  </r>
  <r>
    <x v="343"/>
    <x v="4"/>
    <m/>
    <x v="0"/>
    <x v="2"/>
    <x v="19"/>
    <n v="200801"/>
    <n v="200801"/>
    <m/>
    <n v="79"/>
    <n v="200801"/>
    <n v="237000"/>
  </r>
  <r>
    <x v="343"/>
    <x v="4"/>
    <m/>
    <x v="5"/>
    <x v="2"/>
    <x v="28"/>
    <n v="200801"/>
    <n v="200801"/>
    <m/>
    <n v="26"/>
    <n v="200801"/>
    <n v="728000"/>
  </r>
  <r>
    <x v="343"/>
    <x v="4"/>
    <m/>
    <x v="5"/>
    <x v="2"/>
    <x v="69"/>
    <n v="200801"/>
    <n v="200801"/>
    <m/>
    <n v="10"/>
    <n v="200801"/>
    <n v="480000"/>
  </r>
  <r>
    <x v="343"/>
    <x v="4"/>
    <m/>
    <x v="21"/>
    <x v="2"/>
    <x v="29"/>
    <n v="200801"/>
    <n v="200801"/>
    <m/>
    <n v="7"/>
    <n v="200801"/>
    <n v="266000"/>
  </r>
  <r>
    <x v="343"/>
    <x v="4"/>
    <m/>
    <x v="18"/>
    <x v="2"/>
    <x v="22"/>
    <n v="200801"/>
    <n v="200801"/>
    <m/>
    <n v="5"/>
    <n v="200801"/>
    <n v="65000"/>
  </r>
  <r>
    <x v="343"/>
    <x v="4"/>
    <m/>
    <x v="18"/>
    <x v="2"/>
    <x v="23"/>
    <n v="200801"/>
    <n v="200801"/>
    <m/>
    <n v="1"/>
    <n v="200801"/>
    <n v="24000"/>
  </r>
  <r>
    <x v="343"/>
    <x v="4"/>
    <m/>
    <x v="18"/>
    <x v="2"/>
    <x v="24"/>
    <n v="200801"/>
    <n v="200801"/>
    <m/>
    <n v="1"/>
    <n v="200801"/>
    <n v="33000"/>
  </r>
  <r>
    <x v="343"/>
    <x v="4"/>
    <m/>
    <x v="0"/>
    <x v="10"/>
    <x v="54"/>
    <n v="200801"/>
    <n v="200801"/>
    <m/>
    <n v="61"/>
    <n v="200801"/>
    <n v="2013000"/>
  </r>
  <r>
    <x v="343"/>
    <x v="4"/>
    <m/>
    <x v="21"/>
    <x v="10"/>
    <x v="55"/>
    <n v="200801"/>
    <n v="200801"/>
    <m/>
    <n v="4"/>
    <n v="200801"/>
    <n v="176000"/>
  </r>
  <r>
    <x v="343"/>
    <x v="4"/>
    <m/>
    <x v="1"/>
    <x v="10"/>
    <x v="58"/>
    <n v="200801"/>
    <n v="200801"/>
    <m/>
    <n v="2"/>
    <n v="200801"/>
    <n v="72000"/>
  </r>
  <r>
    <x v="343"/>
    <x v="4"/>
    <m/>
    <x v="0"/>
    <x v="10"/>
    <x v="57"/>
    <n v="200801"/>
    <n v="200801"/>
    <m/>
    <n v="48"/>
    <n v="200801"/>
    <n v="2544000"/>
  </r>
  <r>
    <x v="344"/>
    <x v="1"/>
    <m/>
    <x v="0"/>
    <x v="1"/>
    <x v="15"/>
    <n v="200801"/>
    <n v="200801"/>
    <m/>
    <n v="1"/>
    <n v="200801"/>
    <n v="20000"/>
  </r>
  <r>
    <x v="344"/>
    <x v="1"/>
    <m/>
    <x v="0"/>
    <x v="1"/>
    <x v="16"/>
    <n v="200801"/>
    <n v="200801"/>
    <m/>
    <n v="5"/>
    <n v="200801"/>
    <n v="175000"/>
  </r>
  <r>
    <x v="344"/>
    <x v="1"/>
    <m/>
    <x v="0"/>
    <x v="14"/>
    <x v="75"/>
    <n v="200801"/>
    <n v="200801"/>
    <m/>
    <n v="1"/>
    <n v="200801"/>
    <n v="19914"/>
  </r>
  <r>
    <x v="344"/>
    <x v="1"/>
    <m/>
    <x v="0"/>
    <x v="16"/>
    <x v="81"/>
    <n v="200801"/>
    <n v="200801"/>
    <m/>
    <n v="1"/>
    <n v="200801"/>
    <n v="23073"/>
  </r>
  <r>
    <x v="344"/>
    <x v="1"/>
    <m/>
    <x v="5"/>
    <x v="16"/>
    <x v="82"/>
    <n v="200801"/>
    <n v="200801"/>
    <m/>
    <n v="1"/>
    <n v="200801"/>
    <n v="33086"/>
  </r>
  <r>
    <x v="344"/>
    <x v="1"/>
    <m/>
    <x v="0"/>
    <x v="7"/>
    <x v="15"/>
    <n v="200801"/>
    <n v="200801"/>
    <m/>
    <n v="10"/>
    <n v="200801"/>
    <n v="200000"/>
  </r>
  <r>
    <x v="344"/>
    <x v="1"/>
    <m/>
    <x v="0"/>
    <x v="3"/>
    <x v="15"/>
    <n v="200801"/>
    <n v="200801"/>
    <m/>
    <n v="2"/>
    <n v="200801"/>
    <n v="0"/>
  </r>
  <r>
    <x v="344"/>
    <x v="1"/>
    <m/>
    <x v="5"/>
    <x v="3"/>
    <x v="28"/>
    <n v="200801"/>
    <n v="200801"/>
    <m/>
    <n v="2"/>
    <n v="200801"/>
    <n v="0"/>
  </r>
  <r>
    <x v="344"/>
    <x v="1"/>
    <m/>
    <x v="6"/>
    <x v="2"/>
    <x v="37"/>
    <n v="200801"/>
    <n v="200801"/>
    <m/>
    <n v="3"/>
    <n v="200801"/>
    <n v="60000"/>
  </r>
  <r>
    <x v="344"/>
    <x v="1"/>
    <m/>
    <x v="6"/>
    <x v="2"/>
    <x v="42"/>
    <n v="200801"/>
    <n v="200801"/>
    <m/>
    <n v="3"/>
    <n v="200801"/>
    <n v="105000"/>
  </r>
  <r>
    <x v="344"/>
    <x v="1"/>
    <m/>
    <x v="28"/>
    <x v="2"/>
    <x v="40"/>
    <n v="200801"/>
    <n v="200801"/>
    <m/>
    <n v="1"/>
    <n v="200801"/>
    <n v="35000"/>
  </r>
  <r>
    <x v="344"/>
    <x v="1"/>
    <m/>
    <x v="28"/>
    <x v="2"/>
    <x v="41"/>
    <n v="200801"/>
    <n v="200801"/>
    <m/>
    <n v="2"/>
    <n v="200801"/>
    <n v="90000"/>
  </r>
  <r>
    <x v="344"/>
    <x v="1"/>
    <m/>
    <x v="24"/>
    <x v="2"/>
    <x v="34"/>
    <n v="200801"/>
    <n v="200801"/>
    <m/>
    <n v="5"/>
    <n v="200801"/>
    <n v="495000"/>
  </r>
  <r>
    <x v="344"/>
    <x v="1"/>
    <m/>
    <x v="1"/>
    <x v="2"/>
    <x v="18"/>
    <n v="200801"/>
    <n v="200801"/>
    <m/>
    <n v="6"/>
    <n v="200801"/>
    <n v="120000"/>
  </r>
  <r>
    <x v="344"/>
    <x v="1"/>
    <m/>
    <x v="4"/>
    <x v="2"/>
    <x v="26"/>
    <n v="200801"/>
    <n v="200801"/>
    <m/>
    <n v="4"/>
    <n v="200801"/>
    <n v="16000"/>
  </r>
  <r>
    <x v="344"/>
    <x v="1"/>
    <m/>
    <x v="4"/>
    <x v="2"/>
    <x v="27"/>
    <n v="200801"/>
    <n v="200801"/>
    <m/>
    <n v="2"/>
    <n v="200801"/>
    <n v="40000"/>
  </r>
  <r>
    <x v="344"/>
    <x v="1"/>
    <m/>
    <x v="0"/>
    <x v="2"/>
    <x v="15"/>
    <n v="200801"/>
    <n v="200801"/>
    <m/>
    <n v="81"/>
    <n v="200801"/>
    <n v="1620000"/>
  </r>
  <r>
    <x v="344"/>
    <x v="1"/>
    <m/>
    <x v="0"/>
    <x v="2"/>
    <x v="16"/>
    <n v="200801"/>
    <n v="200801"/>
    <m/>
    <n v="64"/>
    <n v="200801"/>
    <n v="2240000"/>
  </r>
  <r>
    <x v="344"/>
    <x v="1"/>
    <m/>
    <x v="0"/>
    <x v="2"/>
    <x v="17"/>
    <n v="200801"/>
    <n v="200801"/>
    <m/>
    <n v="95"/>
    <n v="200801"/>
    <n v="3135000"/>
  </r>
  <r>
    <x v="344"/>
    <x v="1"/>
    <m/>
    <x v="0"/>
    <x v="2"/>
    <x v="19"/>
    <n v="200801"/>
    <n v="200801"/>
    <m/>
    <n v="52"/>
    <n v="200801"/>
    <n v="156000"/>
  </r>
  <r>
    <x v="344"/>
    <x v="1"/>
    <m/>
    <x v="5"/>
    <x v="2"/>
    <x v="28"/>
    <n v="200801"/>
    <n v="200801"/>
    <m/>
    <n v="39"/>
    <n v="200801"/>
    <n v="1092000"/>
  </r>
  <r>
    <x v="344"/>
    <x v="1"/>
    <m/>
    <x v="5"/>
    <x v="2"/>
    <x v="69"/>
    <n v="200801"/>
    <n v="200801"/>
    <m/>
    <n v="4"/>
    <n v="200801"/>
    <n v="192000"/>
  </r>
  <r>
    <x v="344"/>
    <x v="1"/>
    <m/>
    <x v="21"/>
    <x v="2"/>
    <x v="29"/>
    <n v="200801"/>
    <n v="200801"/>
    <m/>
    <n v="17"/>
    <n v="200801"/>
    <n v="646000"/>
  </r>
  <r>
    <x v="344"/>
    <x v="1"/>
    <m/>
    <x v="18"/>
    <x v="2"/>
    <x v="22"/>
    <n v="200801"/>
    <n v="200801"/>
    <m/>
    <n v="12"/>
    <n v="200801"/>
    <n v="156000"/>
  </r>
  <r>
    <x v="344"/>
    <x v="1"/>
    <m/>
    <x v="18"/>
    <x v="2"/>
    <x v="23"/>
    <n v="200801"/>
    <n v="200801"/>
    <m/>
    <n v="3"/>
    <n v="200801"/>
    <n v="72000"/>
  </r>
  <r>
    <x v="344"/>
    <x v="1"/>
    <m/>
    <x v="0"/>
    <x v="10"/>
    <x v="54"/>
    <n v="200801"/>
    <n v="200801"/>
    <m/>
    <n v="15"/>
    <n v="200801"/>
    <n v="495000"/>
  </r>
  <r>
    <x v="344"/>
    <x v="1"/>
    <m/>
    <x v="21"/>
    <x v="10"/>
    <x v="55"/>
    <n v="200801"/>
    <n v="200801"/>
    <m/>
    <n v="1"/>
    <n v="200801"/>
    <n v="44000"/>
  </r>
  <r>
    <x v="344"/>
    <x v="1"/>
    <m/>
    <x v="0"/>
    <x v="10"/>
    <x v="57"/>
    <n v="200801"/>
    <n v="200801"/>
    <m/>
    <n v="6"/>
    <n v="200801"/>
    <n v="318000"/>
  </r>
  <r>
    <x v="345"/>
    <x v="0"/>
    <m/>
    <x v="0"/>
    <x v="1"/>
    <x v="15"/>
    <n v="200801"/>
    <n v="200801"/>
    <m/>
    <n v="2"/>
    <n v="200801"/>
    <n v="40000"/>
  </r>
  <r>
    <x v="345"/>
    <x v="0"/>
    <m/>
    <x v="0"/>
    <x v="1"/>
    <x v="16"/>
    <n v="200801"/>
    <n v="200801"/>
    <m/>
    <n v="3"/>
    <n v="200801"/>
    <n v="105000"/>
  </r>
  <r>
    <x v="345"/>
    <x v="0"/>
    <m/>
    <x v="0"/>
    <x v="17"/>
    <x v="85"/>
    <n v="200801"/>
    <n v="200801"/>
    <m/>
    <n v="1"/>
    <n v="200801"/>
    <n v="39935"/>
  </r>
  <r>
    <x v="345"/>
    <x v="0"/>
    <m/>
    <x v="0"/>
    <x v="7"/>
    <x v="15"/>
    <n v="200801"/>
    <n v="200801"/>
    <m/>
    <n v="4"/>
    <n v="200801"/>
    <n v="80000"/>
  </r>
  <r>
    <x v="345"/>
    <x v="0"/>
    <m/>
    <x v="6"/>
    <x v="2"/>
    <x v="37"/>
    <n v="200801"/>
    <n v="200801"/>
    <m/>
    <n v="1"/>
    <n v="200801"/>
    <n v="20000"/>
  </r>
  <r>
    <x v="345"/>
    <x v="0"/>
    <m/>
    <x v="6"/>
    <x v="2"/>
    <x v="42"/>
    <n v="200801"/>
    <n v="200801"/>
    <m/>
    <n v="1"/>
    <n v="200801"/>
    <n v="35000"/>
  </r>
  <r>
    <x v="345"/>
    <x v="0"/>
    <m/>
    <x v="28"/>
    <x v="2"/>
    <x v="40"/>
    <n v="200801"/>
    <n v="200801"/>
    <m/>
    <n v="2"/>
    <n v="200801"/>
    <n v="70000"/>
  </r>
  <r>
    <x v="345"/>
    <x v="0"/>
    <m/>
    <x v="28"/>
    <x v="2"/>
    <x v="41"/>
    <n v="200801"/>
    <n v="200801"/>
    <m/>
    <n v="5"/>
    <n v="200801"/>
    <n v="225000"/>
  </r>
  <r>
    <x v="345"/>
    <x v="0"/>
    <m/>
    <x v="24"/>
    <x v="2"/>
    <x v="34"/>
    <n v="200801"/>
    <n v="200801"/>
    <m/>
    <n v="4"/>
    <n v="200801"/>
    <n v="396000"/>
  </r>
  <r>
    <x v="345"/>
    <x v="0"/>
    <m/>
    <x v="1"/>
    <x v="2"/>
    <x v="18"/>
    <n v="200801"/>
    <n v="200801"/>
    <m/>
    <n v="3"/>
    <n v="200801"/>
    <n v="60000"/>
  </r>
  <r>
    <x v="345"/>
    <x v="0"/>
    <m/>
    <x v="1"/>
    <x v="2"/>
    <x v="21"/>
    <n v="200801"/>
    <n v="200801"/>
    <m/>
    <n v="1"/>
    <n v="200801"/>
    <n v="35000"/>
  </r>
  <r>
    <x v="345"/>
    <x v="0"/>
    <m/>
    <x v="4"/>
    <x v="2"/>
    <x v="26"/>
    <n v="200801"/>
    <n v="200801"/>
    <m/>
    <n v="4"/>
    <n v="200801"/>
    <n v="16000"/>
  </r>
  <r>
    <x v="345"/>
    <x v="0"/>
    <m/>
    <x v="4"/>
    <x v="2"/>
    <x v="27"/>
    <n v="200801"/>
    <n v="200801"/>
    <m/>
    <n v="2"/>
    <n v="200801"/>
    <n v="40000"/>
  </r>
  <r>
    <x v="345"/>
    <x v="0"/>
    <m/>
    <x v="0"/>
    <x v="2"/>
    <x v="15"/>
    <n v="200801"/>
    <n v="200801"/>
    <m/>
    <n v="67"/>
    <n v="200801"/>
    <n v="1340000"/>
  </r>
  <r>
    <x v="345"/>
    <x v="0"/>
    <m/>
    <x v="0"/>
    <x v="2"/>
    <x v="16"/>
    <n v="200801"/>
    <n v="200801"/>
    <m/>
    <n v="60"/>
    <n v="200801"/>
    <n v="2100000"/>
  </r>
  <r>
    <x v="345"/>
    <x v="0"/>
    <m/>
    <x v="0"/>
    <x v="2"/>
    <x v="17"/>
    <n v="200801"/>
    <n v="200801"/>
    <m/>
    <n v="69"/>
    <n v="200801"/>
    <n v="2277000"/>
  </r>
  <r>
    <x v="345"/>
    <x v="0"/>
    <m/>
    <x v="0"/>
    <x v="2"/>
    <x v="19"/>
    <n v="200801"/>
    <n v="200801"/>
    <m/>
    <n v="51"/>
    <n v="200801"/>
    <n v="153000"/>
  </r>
  <r>
    <x v="345"/>
    <x v="0"/>
    <m/>
    <x v="5"/>
    <x v="2"/>
    <x v="28"/>
    <n v="200801"/>
    <n v="200801"/>
    <m/>
    <n v="26"/>
    <n v="200801"/>
    <n v="728000"/>
  </r>
  <r>
    <x v="345"/>
    <x v="0"/>
    <m/>
    <x v="5"/>
    <x v="2"/>
    <x v="69"/>
    <n v="200801"/>
    <n v="200801"/>
    <m/>
    <n v="3"/>
    <n v="200801"/>
    <n v="144000"/>
  </r>
  <r>
    <x v="345"/>
    <x v="0"/>
    <m/>
    <x v="21"/>
    <x v="2"/>
    <x v="29"/>
    <n v="200801"/>
    <n v="200801"/>
    <m/>
    <n v="3"/>
    <n v="200801"/>
    <n v="114000"/>
  </r>
  <r>
    <x v="345"/>
    <x v="0"/>
    <m/>
    <x v="18"/>
    <x v="2"/>
    <x v="22"/>
    <n v="200801"/>
    <n v="200801"/>
    <m/>
    <n v="10"/>
    <n v="200801"/>
    <n v="130000"/>
  </r>
  <r>
    <x v="345"/>
    <x v="0"/>
    <m/>
    <x v="18"/>
    <x v="2"/>
    <x v="24"/>
    <n v="200801"/>
    <n v="200801"/>
    <m/>
    <n v="2"/>
    <n v="200801"/>
    <n v="66000"/>
  </r>
  <r>
    <x v="345"/>
    <x v="0"/>
    <m/>
    <x v="0"/>
    <x v="10"/>
    <x v="54"/>
    <n v="200801"/>
    <n v="200801"/>
    <m/>
    <n v="18"/>
    <n v="200801"/>
    <n v="594000"/>
  </r>
  <r>
    <x v="345"/>
    <x v="0"/>
    <m/>
    <x v="0"/>
    <x v="10"/>
    <x v="57"/>
    <n v="200801"/>
    <n v="200801"/>
    <m/>
    <n v="15"/>
    <n v="200801"/>
    <n v="795000"/>
  </r>
  <r>
    <x v="346"/>
    <x v="2"/>
    <m/>
    <x v="0"/>
    <x v="19"/>
    <x v="15"/>
    <n v="200801"/>
    <n v="200801"/>
    <m/>
    <n v="1"/>
    <n v="200801"/>
    <n v="25000"/>
  </r>
  <r>
    <x v="346"/>
    <x v="2"/>
    <m/>
    <x v="0"/>
    <x v="1"/>
    <x v="15"/>
    <n v="200801"/>
    <n v="200801"/>
    <m/>
    <n v="1"/>
    <n v="200801"/>
    <n v="20000"/>
  </r>
  <r>
    <x v="346"/>
    <x v="2"/>
    <m/>
    <x v="0"/>
    <x v="1"/>
    <x v="16"/>
    <n v="200801"/>
    <n v="200801"/>
    <m/>
    <n v="6"/>
    <n v="200801"/>
    <n v="210000"/>
  </r>
  <r>
    <x v="346"/>
    <x v="2"/>
    <m/>
    <x v="0"/>
    <x v="7"/>
    <x v="15"/>
    <n v="200801"/>
    <n v="200801"/>
    <m/>
    <n v="2"/>
    <n v="200801"/>
    <n v="40000"/>
  </r>
  <r>
    <x v="346"/>
    <x v="2"/>
    <m/>
    <x v="6"/>
    <x v="2"/>
    <x v="37"/>
    <n v="200801"/>
    <n v="200801"/>
    <m/>
    <n v="1"/>
    <n v="200801"/>
    <n v="20000"/>
  </r>
  <r>
    <x v="346"/>
    <x v="2"/>
    <m/>
    <x v="6"/>
    <x v="2"/>
    <x v="42"/>
    <n v="200801"/>
    <n v="200801"/>
    <m/>
    <n v="1"/>
    <n v="200801"/>
    <n v="35000"/>
  </r>
  <r>
    <x v="346"/>
    <x v="2"/>
    <m/>
    <x v="28"/>
    <x v="2"/>
    <x v="40"/>
    <n v="200801"/>
    <n v="200801"/>
    <m/>
    <n v="1"/>
    <n v="200801"/>
    <n v="35000"/>
  </r>
  <r>
    <x v="346"/>
    <x v="2"/>
    <m/>
    <x v="1"/>
    <x v="2"/>
    <x v="18"/>
    <n v="200801"/>
    <n v="200801"/>
    <m/>
    <n v="3"/>
    <n v="200801"/>
    <n v="60000"/>
  </r>
  <r>
    <x v="346"/>
    <x v="2"/>
    <m/>
    <x v="4"/>
    <x v="2"/>
    <x v="26"/>
    <n v="200801"/>
    <n v="200801"/>
    <m/>
    <n v="4"/>
    <n v="200801"/>
    <n v="16000"/>
  </r>
  <r>
    <x v="346"/>
    <x v="2"/>
    <m/>
    <x v="4"/>
    <x v="2"/>
    <x v="27"/>
    <n v="200801"/>
    <n v="200801"/>
    <m/>
    <n v="3"/>
    <n v="200801"/>
    <n v="60000"/>
  </r>
  <r>
    <x v="346"/>
    <x v="2"/>
    <m/>
    <x v="0"/>
    <x v="2"/>
    <x v="15"/>
    <n v="200801"/>
    <n v="200801"/>
    <m/>
    <n v="69"/>
    <n v="200801"/>
    <n v="1380000"/>
  </r>
  <r>
    <x v="346"/>
    <x v="2"/>
    <m/>
    <x v="0"/>
    <x v="2"/>
    <x v="16"/>
    <n v="200801"/>
    <n v="200801"/>
    <m/>
    <n v="35"/>
    <n v="200801"/>
    <n v="1225000"/>
  </r>
  <r>
    <x v="346"/>
    <x v="2"/>
    <m/>
    <x v="0"/>
    <x v="2"/>
    <x v="17"/>
    <n v="200801"/>
    <n v="200801"/>
    <m/>
    <n v="56"/>
    <n v="200801"/>
    <n v="1848000"/>
  </r>
  <r>
    <x v="346"/>
    <x v="2"/>
    <m/>
    <x v="0"/>
    <x v="2"/>
    <x v="19"/>
    <n v="200801"/>
    <n v="200801"/>
    <m/>
    <n v="53"/>
    <n v="200801"/>
    <n v="159000"/>
  </r>
  <r>
    <x v="346"/>
    <x v="2"/>
    <m/>
    <x v="5"/>
    <x v="2"/>
    <x v="28"/>
    <n v="200801"/>
    <n v="200801"/>
    <m/>
    <n v="16"/>
    <n v="200801"/>
    <n v="448000"/>
  </r>
  <r>
    <x v="346"/>
    <x v="2"/>
    <m/>
    <x v="5"/>
    <x v="2"/>
    <x v="69"/>
    <n v="200801"/>
    <n v="200801"/>
    <m/>
    <n v="3"/>
    <n v="200801"/>
    <n v="144000"/>
  </r>
  <r>
    <x v="346"/>
    <x v="2"/>
    <m/>
    <x v="21"/>
    <x v="2"/>
    <x v="29"/>
    <n v="200801"/>
    <n v="200801"/>
    <m/>
    <n v="7"/>
    <n v="200801"/>
    <n v="266000"/>
  </r>
  <r>
    <x v="346"/>
    <x v="2"/>
    <m/>
    <x v="18"/>
    <x v="2"/>
    <x v="22"/>
    <n v="200801"/>
    <n v="200801"/>
    <m/>
    <n v="3"/>
    <n v="200801"/>
    <n v="39000"/>
  </r>
  <r>
    <x v="346"/>
    <x v="2"/>
    <m/>
    <x v="18"/>
    <x v="2"/>
    <x v="23"/>
    <n v="200801"/>
    <n v="200801"/>
    <m/>
    <n v="1"/>
    <n v="200801"/>
    <n v="24000"/>
  </r>
  <r>
    <x v="346"/>
    <x v="2"/>
    <m/>
    <x v="0"/>
    <x v="10"/>
    <x v="54"/>
    <n v="200801"/>
    <n v="200801"/>
    <m/>
    <n v="37"/>
    <n v="200801"/>
    <n v="1221000"/>
  </r>
  <r>
    <x v="346"/>
    <x v="2"/>
    <m/>
    <x v="21"/>
    <x v="10"/>
    <x v="55"/>
    <n v="200801"/>
    <n v="200801"/>
    <m/>
    <n v="1"/>
    <n v="200801"/>
    <n v="44000"/>
  </r>
  <r>
    <x v="346"/>
    <x v="2"/>
    <m/>
    <x v="1"/>
    <x v="10"/>
    <x v="58"/>
    <n v="200801"/>
    <n v="200801"/>
    <m/>
    <n v="2"/>
    <n v="200801"/>
    <n v="72000"/>
  </r>
  <r>
    <x v="346"/>
    <x v="2"/>
    <m/>
    <x v="0"/>
    <x v="10"/>
    <x v="57"/>
    <n v="200801"/>
    <n v="200801"/>
    <m/>
    <n v="17"/>
    <n v="200801"/>
    <n v="901000"/>
  </r>
  <r>
    <x v="347"/>
    <x v="5"/>
    <m/>
    <x v="0"/>
    <x v="7"/>
    <x v="15"/>
    <n v="200801"/>
    <n v="200801"/>
    <m/>
    <n v="6"/>
    <n v="200801"/>
    <n v="120000"/>
  </r>
  <r>
    <x v="347"/>
    <x v="5"/>
    <m/>
    <x v="6"/>
    <x v="2"/>
    <x v="37"/>
    <n v="200801"/>
    <n v="200801"/>
    <m/>
    <n v="1"/>
    <n v="200801"/>
    <n v="20000"/>
  </r>
  <r>
    <x v="347"/>
    <x v="5"/>
    <m/>
    <x v="24"/>
    <x v="2"/>
    <x v="34"/>
    <n v="200801"/>
    <n v="200801"/>
    <m/>
    <n v="2"/>
    <n v="200801"/>
    <n v="198000"/>
  </r>
  <r>
    <x v="347"/>
    <x v="5"/>
    <m/>
    <x v="1"/>
    <x v="2"/>
    <x v="18"/>
    <n v="200801"/>
    <n v="200801"/>
    <m/>
    <n v="4"/>
    <n v="200801"/>
    <n v="80000"/>
  </r>
  <r>
    <x v="347"/>
    <x v="5"/>
    <m/>
    <x v="1"/>
    <x v="2"/>
    <x v="21"/>
    <n v="200801"/>
    <n v="200801"/>
    <m/>
    <n v="1"/>
    <n v="200801"/>
    <n v="35000"/>
  </r>
  <r>
    <x v="347"/>
    <x v="5"/>
    <m/>
    <x v="4"/>
    <x v="2"/>
    <x v="26"/>
    <n v="200801"/>
    <n v="200801"/>
    <m/>
    <n v="2"/>
    <n v="200801"/>
    <n v="8000"/>
  </r>
  <r>
    <x v="347"/>
    <x v="5"/>
    <m/>
    <x v="4"/>
    <x v="2"/>
    <x v="27"/>
    <n v="200801"/>
    <n v="200801"/>
    <m/>
    <n v="2"/>
    <n v="200801"/>
    <n v="40000"/>
  </r>
  <r>
    <x v="347"/>
    <x v="5"/>
    <m/>
    <x v="0"/>
    <x v="2"/>
    <x v="15"/>
    <n v="200801"/>
    <n v="200801"/>
    <m/>
    <n v="48"/>
    <n v="200801"/>
    <n v="960000"/>
  </r>
  <r>
    <x v="347"/>
    <x v="5"/>
    <m/>
    <x v="0"/>
    <x v="2"/>
    <x v="16"/>
    <n v="200801"/>
    <n v="200801"/>
    <m/>
    <n v="26"/>
    <n v="200801"/>
    <n v="910000"/>
  </r>
  <r>
    <x v="347"/>
    <x v="5"/>
    <m/>
    <x v="0"/>
    <x v="2"/>
    <x v="17"/>
    <n v="200801"/>
    <n v="200801"/>
    <m/>
    <n v="49"/>
    <n v="200801"/>
    <n v="1617000"/>
  </r>
  <r>
    <x v="347"/>
    <x v="5"/>
    <m/>
    <x v="0"/>
    <x v="2"/>
    <x v="19"/>
    <n v="200801"/>
    <n v="200801"/>
    <m/>
    <n v="44"/>
    <n v="200801"/>
    <n v="132000"/>
  </r>
  <r>
    <x v="347"/>
    <x v="5"/>
    <m/>
    <x v="5"/>
    <x v="2"/>
    <x v="28"/>
    <n v="200801"/>
    <n v="200801"/>
    <m/>
    <n v="7"/>
    <n v="200801"/>
    <n v="196000"/>
  </r>
  <r>
    <x v="347"/>
    <x v="5"/>
    <m/>
    <x v="5"/>
    <x v="2"/>
    <x v="69"/>
    <n v="200801"/>
    <n v="200801"/>
    <m/>
    <n v="1"/>
    <n v="200801"/>
    <n v="48000"/>
  </r>
  <r>
    <x v="347"/>
    <x v="5"/>
    <m/>
    <x v="21"/>
    <x v="2"/>
    <x v="29"/>
    <n v="200801"/>
    <n v="200801"/>
    <m/>
    <n v="10"/>
    <n v="200801"/>
    <n v="380000"/>
  </r>
  <r>
    <x v="347"/>
    <x v="5"/>
    <m/>
    <x v="18"/>
    <x v="2"/>
    <x v="22"/>
    <n v="200801"/>
    <n v="200801"/>
    <m/>
    <n v="10"/>
    <n v="200801"/>
    <n v="130000"/>
  </r>
  <r>
    <x v="347"/>
    <x v="5"/>
    <m/>
    <x v="18"/>
    <x v="2"/>
    <x v="23"/>
    <n v="200801"/>
    <n v="200801"/>
    <m/>
    <n v="1"/>
    <n v="200801"/>
    <n v="24000"/>
  </r>
  <r>
    <x v="348"/>
    <x v="6"/>
    <m/>
    <x v="0"/>
    <x v="7"/>
    <x v="15"/>
    <n v="200801"/>
    <n v="200801"/>
    <m/>
    <n v="8"/>
    <n v="200801"/>
    <n v="160000"/>
  </r>
  <r>
    <x v="348"/>
    <x v="6"/>
    <m/>
    <x v="6"/>
    <x v="2"/>
    <x v="37"/>
    <n v="200801"/>
    <n v="200801"/>
    <m/>
    <n v="2"/>
    <n v="200801"/>
    <n v="40000"/>
  </r>
  <r>
    <x v="348"/>
    <x v="6"/>
    <m/>
    <x v="28"/>
    <x v="2"/>
    <x v="40"/>
    <n v="200801"/>
    <n v="200801"/>
    <m/>
    <n v="1"/>
    <n v="200801"/>
    <n v="35000"/>
  </r>
  <r>
    <x v="348"/>
    <x v="6"/>
    <m/>
    <x v="28"/>
    <x v="2"/>
    <x v="41"/>
    <n v="200801"/>
    <n v="200801"/>
    <m/>
    <n v="2"/>
    <n v="200801"/>
    <n v="90000"/>
  </r>
  <r>
    <x v="348"/>
    <x v="6"/>
    <m/>
    <x v="24"/>
    <x v="2"/>
    <x v="34"/>
    <n v="200801"/>
    <n v="200801"/>
    <m/>
    <n v="2"/>
    <n v="200801"/>
    <n v="198000"/>
  </r>
  <r>
    <x v="348"/>
    <x v="6"/>
    <m/>
    <x v="1"/>
    <x v="2"/>
    <x v="18"/>
    <n v="200801"/>
    <n v="200801"/>
    <m/>
    <n v="3"/>
    <n v="200801"/>
    <n v="60000"/>
  </r>
  <r>
    <x v="348"/>
    <x v="6"/>
    <m/>
    <x v="4"/>
    <x v="2"/>
    <x v="26"/>
    <n v="200801"/>
    <n v="200801"/>
    <m/>
    <n v="4"/>
    <n v="200801"/>
    <n v="16000"/>
  </r>
  <r>
    <x v="348"/>
    <x v="6"/>
    <m/>
    <x v="0"/>
    <x v="2"/>
    <x v="15"/>
    <n v="200801"/>
    <n v="200801"/>
    <m/>
    <n v="52"/>
    <n v="200801"/>
    <n v="1040000"/>
  </r>
  <r>
    <x v="348"/>
    <x v="6"/>
    <m/>
    <x v="0"/>
    <x v="2"/>
    <x v="16"/>
    <n v="200801"/>
    <n v="200801"/>
    <m/>
    <n v="35"/>
    <n v="200801"/>
    <n v="1225000"/>
  </r>
  <r>
    <x v="348"/>
    <x v="6"/>
    <m/>
    <x v="0"/>
    <x v="2"/>
    <x v="17"/>
    <n v="200801"/>
    <n v="200801"/>
    <m/>
    <n v="44"/>
    <n v="200801"/>
    <n v="1452000"/>
  </r>
  <r>
    <x v="348"/>
    <x v="6"/>
    <m/>
    <x v="0"/>
    <x v="2"/>
    <x v="19"/>
    <n v="200801"/>
    <n v="200801"/>
    <m/>
    <n v="54"/>
    <n v="200801"/>
    <n v="162000"/>
  </r>
  <r>
    <x v="348"/>
    <x v="6"/>
    <m/>
    <x v="5"/>
    <x v="2"/>
    <x v="28"/>
    <n v="200801"/>
    <n v="200801"/>
    <m/>
    <n v="10"/>
    <n v="200801"/>
    <n v="280000"/>
  </r>
  <r>
    <x v="348"/>
    <x v="6"/>
    <m/>
    <x v="5"/>
    <x v="2"/>
    <x v="69"/>
    <n v="200801"/>
    <n v="200801"/>
    <m/>
    <n v="2"/>
    <n v="200801"/>
    <n v="96000"/>
  </r>
  <r>
    <x v="348"/>
    <x v="6"/>
    <m/>
    <x v="21"/>
    <x v="2"/>
    <x v="29"/>
    <n v="200801"/>
    <n v="200801"/>
    <m/>
    <n v="7"/>
    <n v="200801"/>
    <n v="266000"/>
  </r>
  <r>
    <x v="348"/>
    <x v="6"/>
    <m/>
    <x v="18"/>
    <x v="2"/>
    <x v="22"/>
    <n v="200801"/>
    <n v="200801"/>
    <m/>
    <n v="4"/>
    <n v="200801"/>
    <n v="52000"/>
  </r>
  <r>
    <x v="348"/>
    <x v="6"/>
    <m/>
    <x v="18"/>
    <x v="2"/>
    <x v="24"/>
    <n v="200801"/>
    <n v="200801"/>
    <m/>
    <n v="2"/>
    <n v="200801"/>
    <n v="66000"/>
  </r>
  <r>
    <x v="348"/>
    <x v="6"/>
    <m/>
    <x v="0"/>
    <x v="6"/>
    <x v="15"/>
    <n v="200801"/>
    <n v="200801"/>
    <m/>
    <n v="771"/>
    <n v="200801"/>
    <n v="6991428"/>
  </r>
  <r>
    <x v="348"/>
    <x v="6"/>
    <m/>
    <x v="0"/>
    <x v="6"/>
    <x v="17"/>
    <n v="200801"/>
    <n v="200801"/>
    <m/>
    <n v="5"/>
    <n v="200801"/>
    <n v="79090"/>
  </r>
  <r>
    <x v="348"/>
    <x v="6"/>
    <m/>
    <x v="4"/>
    <x v="6"/>
    <x v="26"/>
    <n v="200801"/>
    <n v="200801"/>
    <m/>
    <n v="362"/>
    <n v="200801"/>
    <n v="388426"/>
  </r>
  <r>
    <x v="348"/>
    <x v="6"/>
    <m/>
    <x v="25"/>
    <x v="6"/>
    <x v="35"/>
    <n v="200801"/>
    <n v="200801"/>
    <m/>
    <n v="35"/>
    <n v="200801"/>
    <n v="599585"/>
  </r>
  <r>
    <x v="348"/>
    <x v="6"/>
    <m/>
    <x v="21"/>
    <x v="6"/>
    <x v="29"/>
    <n v="200801"/>
    <n v="200801"/>
    <m/>
    <n v="43"/>
    <n v="200801"/>
    <n v="846713"/>
  </r>
  <r>
    <x v="348"/>
    <x v="6"/>
    <m/>
    <x v="23"/>
    <x v="6"/>
    <x v="31"/>
    <n v="200801"/>
    <n v="200801"/>
    <m/>
    <n v="168"/>
    <n v="200801"/>
    <n v="2499336"/>
  </r>
  <r>
    <x v="348"/>
    <x v="6"/>
    <m/>
    <x v="22"/>
    <x v="6"/>
    <x v="30"/>
    <n v="200801"/>
    <n v="200801"/>
    <m/>
    <n v="18"/>
    <n v="200801"/>
    <n v="125352"/>
  </r>
  <r>
    <x v="348"/>
    <x v="6"/>
    <m/>
    <x v="18"/>
    <x v="6"/>
    <x v="22"/>
    <n v="200801"/>
    <n v="200801"/>
    <m/>
    <n v="50"/>
    <n v="200801"/>
    <n v="339550"/>
  </r>
  <r>
    <x v="348"/>
    <x v="6"/>
    <m/>
    <x v="26"/>
    <x v="6"/>
    <x v="36"/>
    <n v="200801"/>
    <n v="200801"/>
    <m/>
    <n v="4"/>
    <n v="200801"/>
    <n v="37828"/>
  </r>
  <r>
    <x v="348"/>
    <x v="6"/>
    <m/>
    <x v="6"/>
    <x v="6"/>
    <x v="37"/>
    <n v="200801"/>
    <n v="200801"/>
    <m/>
    <n v="17"/>
    <n v="200801"/>
    <n v="170000"/>
  </r>
  <r>
    <x v="348"/>
    <x v="6"/>
    <m/>
    <x v="27"/>
    <x v="6"/>
    <x v="39"/>
    <n v="200801"/>
    <n v="200801"/>
    <m/>
    <n v="12"/>
    <n v="200801"/>
    <n v="189816"/>
  </r>
  <r>
    <x v="348"/>
    <x v="6"/>
    <m/>
    <x v="4"/>
    <x v="6"/>
    <x v="66"/>
    <n v="200801"/>
    <n v="200801"/>
    <m/>
    <n v="186"/>
    <n v="200801"/>
    <n v="1041042"/>
  </r>
  <r>
    <x v="349"/>
    <x v="3"/>
    <m/>
    <x v="0"/>
    <x v="1"/>
    <x v="15"/>
    <n v="200801"/>
    <n v="200801"/>
    <m/>
    <n v="2"/>
    <n v="200801"/>
    <n v="40000"/>
  </r>
  <r>
    <x v="349"/>
    <x v="3"/>
    <m/>
    <x v="0"/>
    <x v="1"/>
    <x v="16"/>
    <n v="200801"/>
    <n v="200801"/>
    <m/>
    <n v="18"/>
    <n v="200801"/>
    <n v="630000"/>
  </r>
  <r>
    <x v="349"/>
    <x v="3"/>
    <m/>
    <x v="0"/>
    <x v="7"/>
    <x v="15"/>
    <n v="200801"/>
    <n v="200801"/>
    <m/>
    <n v="10"/>
    <n v="200801"/>
    <n v="200000"/>
  </r>
  <r>
    <x v="349"/>
    <x v="3"/>
    <m/>
    <x v="0"/>
    <x v="3"/>
    <x v="15"/>
    <n v="200801"/>
    <n v="200801"/>
    <m/>
    <n v="1"/>
    <n v="200801"/>
    <n v="0"/>
  </r>
  <r>
    <x v="349"/>
    <x v="3"/>
    <m/>
    <x v="29"/>
    <x v="3"/>
    <x v="87"/>
    <n v="200801"/>
    <n v="200801"/>
    <m/>
    <n v="41"/>
    <n v="200801"/>
    <n v="0"/>
  </r>
  <r>
    <x v="349"/>
    <x v="3"/>
    <m/>
    <x v="30"/>
    <x v="3"/>
    <x v="88"/>
    <n v="200801"/>
    <n v="200801"/>
    <m/>
    <n v="67"/>
    <n v="200801"/>
    <n v="0"/>
  </r>
  <r>
    <x v="349"/>
    <x v="3"/>
    <m/>
    <x v="6"/>
    <x v="2"/>
    <x v="37"/>
    <n v="200801"/>
    <n v="200801"/>
    <m/>
    <n v="2"/>
    <n v="200801"/>
    <n v="40000"/>
  </r>
  <r>
    <x v="349"/>
    <x v="3"/>
    <m/>
    <x v="28"/>
    <x v="2"/>
    <x v="40"/>
    <n v="200801"/>
    <n v="200801"/>
    <m/>
    <n v="3"/>
    <n v="200801"/>
    <n v="105000"/>
  </r>
  <r>
    <x v="349"/>
    <x v="3"/>
    <m/>
    <x v="28"/>
    <x v="2"/>
    <x v="41"/>
    <n v="200801"/>
    <n v="200801"/>
    <m/>
    <n v="8"/>
    <n v="200801"/>
    <n v="360000"/>
  </r>
  <r>
    <x v="349"/>
    <x v="3"/>
    <m/>
    <x v="24"/>
    <x v="2"/>
    <x v="34"/>
    <n v="200801"/>
    <n v="200801"/>
    <m/>
    <n v="3"/>
    <n v="200801"/>
    <n v="297000"/>
  </r>
  <r>
    <x v="349"/>
    <x v="3"/>
    <m/>
    <x v="30"/>
    <x v="2"/>
    <x v="89"/>
    <n v="200801"/>
    <n v="200801"/>
    <m/>
    <n v="56"/>
    <n v="200801"/>
    <n v="1114400"/>
  </r>
  <r>
    <x v="349"/>
    <x v="3"/>
    <m/>
    <x v="30"/>
    <x v="2"/>
    <x v="90"/>
    <n v="200801"/>
    <n v="200801"/>
    <m/>
    <n v="77"/>
    <n v="200801"/>
    <n v="3018400"/>
  </r>
  <r>
    <x v="349"/>
    <x v="3"/>
    <m/>
    <x v="31"/>
    <x v="2"/>
    <x v="91"/>
    <n v="200801"/>
    <n v="200801"/>
    <m/>
    <n v="61"/>
    <n v="200801"/>
    <n v="2263100"/>
  </r>
  <r>
    <x v="349"/>
    <x v="3"/>
    <m/>
    <x v="1"/>
    <x v="2"/>
    <x v="18"/>
    <n v="200801"/>
    <n v="200801"/>
    <m/>
    <n v="6"/>
    <n v="200801"/>
    <n v="120000"/>
  </r>
  <r>
    <x v="349"/>
    <x v="3"/>
    <m/>
    <x v="1"/>
    <x v="2"/>
    <x v="21"/>
    <n v="200801"/>
    <n v="200801"/>
    <m/>
    <n v="1"/>
    <n v="200801"/>
    <n v="35000"/>
  </r>
  <r>
    <x v="349"/>
    <x v="3"/>
    <m/>
    <x v="4"/>
    <x v="2"/>
    <x v="27"/>
    <n v="200801"/>
    <n v="200801"/>
    <m/>
    <n v="3"/>
    <n v="200801"/>
    <n v="60000"/>
  </r>
  <r>
    <x v="349"/>
    <x v="3"/>
    <m/>
    <x v="0"/>
    <x v="2"/>
    <x v="15"/>
    <n v="200801"/>
    <n v="200801"/>
    <m/>
    <n v="99"/>
    <n v="200801"/>
    <n v="1980000"/>
  </r>
  <r>
    <x v="349"/>
    <x v="3"/>
    <m/>
    <x v="0"/>
    <x v="2"/>
    <x v="16"/>
    <n v="200801"/>
    <n v="200801"/>
    <m/>
    <n v="61"/>
    <n v="200801"/>
    <n v="2135000"/>
  </r>
  <r>
    <x v="349"/>
    <x v="3"/>
    <m/>
    <x v="0"/>
    <x v="2"/>
    <x v="17"/>
    <n v="200801"/>
    <n v="200801"/>
    <m/>
    <n v="80"/>
    <n v="200801"/>
    <n v="2640000"/>
  </r>
  <r>
    <x v="349"/>
    <x v="3"/>
    <m/>
    <x v="0"/>
    <x v="2"/>
    <x v="19"/>
    <n v="200801"/>
    <n v="200801"/>
    <m/>
    <n v="74"/>
    <n v="200801"/>
    <n v="222000"/>
  </r>
  <r>
    <x v="349"/>
    <x v="3"/>
    <m/>
    <x v="5"/>
    <x v="2"/>
    <x v="28"/>
    <n v="200801"/>
    <n v="200801"/>
    <m/>
    <n v="20"/>
    <n v="200801"/>
    <n v="560000"/>
  </r>
  <r>
    <x v="349"/>
    <x v="3"/>
    <m/>
    <x v="5"/>
    <x v="2"/>
    <x v="69"/>
    <n v="200801"/>
    <n v="200801"/>
    <m/>
    <n v="7"/>
    <n v="200801"/>
    <n v="336000"/>
  </r>
  <r>
    <x v="349"/>
    <x v="3"/>
    <m/>
    <x v="21"/>
    <x v="2"/>
    <x v="29"/>
    <n v="200801"/>
    <n v="200801"/>
    <m/>
    <n v="15"/>
    <n v="200801"/>
    <n v="570000"/>
  </r>
  <r>
    <x v="349"/>
    <x v="3"/>
    <m/>
    <x v="18"/>
    <x v="2"/>
    <x v="22"/>
    <n v="200801"/>
    <n v="200801"/>
    <m/>
    <n v="18"/>
    <n v="200801"/>
    <n v="234000"/>
  </r>
  <r>
    <x v="349"/>
    <x v="3"/>
    <m/>
    <x v="18"/>
    <x v="2"/>
    <x v="23"/>
    <n v="200801"/>
    <n v="200801"/>
    <m/>
    <n v="4"/>
    <n v="200801"/>
    <n v="96000"/>
  </r>
  <r>
    <x v="349"/>
    <x v="3"/>
    <m/>
    <x v="18"/>
    <x v="2"/>
    <x v="24"/>
    <n v="200801"/>
    <n v="200801"/>
    <m/>
    <n v="3"/>
    <n v="200801"/>
    <n v="99000"/>
  </r>
  <r>
    <x v="349"/>
    <x v="3"/>
    <m/>
    <x v="0"/>
    <x v="10"/>
    <x v="54"/>
    <n v="200801"/>
    <n v="200801"/>
    <m/>
    <n v="12"/>
    <n v="200801"/>
    <n v="396000"/>
  </r>
  <r>
    <x v="349"/>
    <x v="3"/>
    <m/>
    <x v="21"/>
    <x v="10"/>
    <x v="55"/>
    <n v="200801"/>
    <n v="200801"/>
    <m/>
    <n v="1"/>
    <n v="200801"/>
    <n v="44000"/>
  </r>
  <r>
    <x v="349"/>
    <x v="3"/>
    <m/>
    <x v="1"/>
    <x v="10"/>
    <x v="58"/>
    <n v="200801"/>
    <n v="200801"/>
    <m/>
    <n v="2"/>
    <n v="200801"/>
    <n v="72000"/>
  </r>
  <r>
    <x v="349"/>
    <x v="3"/>
    <m/>
    <x v="0"/>
    <x v="10"/>
    <x v="57"/>
    <n v="200801"/>
    <n v="200801"/>
    <m/>
    <n v="2"/>
    <n v="200801"/>
    <n v="106000"/>
  </r>
  <r>
    <x v="350"/>
    <x v="4"/>
    <m/>
    <x v="0"/>
    <x v="1"/>
    <x v="15"/>
    <n v="200801"/>
    <n v="200801"/>
    <m/>
    <n v="1"/>
    <n v="200801"/>
    <n v="20000"/>
  </r>
  <r>
    <x v="350"/>
    <x v="4"/>
    <m/>
    <x v="0"/>
    <x v="1"/>
    <x v="16"/>
    <n v="200801"/>
    <n v="200801"/>
    <m/>
    <n v="12"/>
    <n v="200801"/>
    <n v="420000"/>
  </r>
  <r>
    <x v="350"/>
    <x v="4"/>
    <m/>
    <x v="0"/>
    <x v="7"/>
    <x v="15"/>
    <n v="200801"/>
    <n v="200801"/>
    <m/>
    <n v="5"/>
    <n v="200801"/>
    <n v="100000"/>
  </r>
  <r>
    <x v="350"/>
    <x v="4"/>
    <m/>
    <x v="30"/>
    <x v="3"/>
    <x v="88"/>
    <n v="200801"/>
    <n v="200801"/>
    <m/>
    <n v="4"/>
    <n v="200801"/>
    <n v="0"/>
  </r>
  <r>
    <x v="350"/>
    <x v="4"/>
    <m/>
    <x v="6"/>
    <x v="2"/>
    <x v="37"/>
    <n v="200801"/>
    <n v="200801"/>
    <m/>
    <n v="1"/>
    <n v="200801"/>
    <n v="20000"/>
  </r>
  <r>
    <x v="350"/>
    <x v="4"/>
    <m/>
    <x v="6"/>
    <x v="2"/>
    <x v="42"/>
    <n v="200801"/>
    <n v="200801"/>
    <m/>
    <n v="2"/>
    <n v="200801"/>
    <n v="70000"/>
  </r>
  <r>
    <x v="350"/>
    <x v="4"/>
    <m/>
    <x v="28"/>
    <x v="2"/>
    <x v="40"/>
    <n v="200801"/>
    <n v="200801"/>
    <m/>
    <n v="1"/>
    <n v="200801"/>
    <n v="35000"/>
  </r>
  <r>
    <x v="350"/>
    <x v="4"/>
    <m/>
    <x v="24"/>
    <x v="2"/>
    <x v="34"/>
    <n v="200801"/>
    <n v="200801"/>
    <m/>
    <n v="6"/>
    <n v="200801"/>
    <n v="594000"/>
  </r>
  <r>
    <x v="350"/>
    <x v="4"/>
    <m/>
    <x v="30"/>
    <x v="2"/>
    <x v="89"/>
    <n v="200801"/>
    <n v="200801"/>
    <m/>
    <n v="23"/>
    <n v="200801"/>
    <n v="457700"/>
  </r>
  <r>
    <x v="350"/>
    <x v="4"/>
    <m/>
    <x v="30"/>
    <x v="2"/>
    <x v="90"/>
    <n v="200801"/>
    <n v="200801"/>
    <m/>
    <n v="13"/>
    <n v="200801"/>
    <n v="509600"/>
  </r>
  <r>
    <x v="350"/>
    <x v="4"/>
    <m/>
    <x v="31"/>
    <x v="2"/>
    <x v="91"/>
    <n v="200801"/>
    <n v="200801"/>
    <m/>
    <n v="31"/>
    <n v="200801"/>
    <n v="1150100"/>
  </r>
  <r>
    <x v="350"/>
    <x v="4"/>
    <m/>
    <x v="1"/>
    <x v="2"/>
    <x v="18"/>
    <n v="200801"/>
    <n v="200801"/>
    <m/>
    <n v="2"/>
    <n v="200801"/>
    <n v="40000"/>
  </r>
  <r>
    <x v="350"/>
    <x v="4"/>
    <m/>
    <x v="1"/>
    <x v="2"/>
    <x v="21"/>
    <n v="200801"/>
    <n v="200801"/>
    <m/>
    <n v="3"/>
    <n v="200801"/>
    <n v="105000"/>
  </r>
  <r>
    <x v="350"/>
    <x v="4"/>
    <m/>
    <x v="4"/>
    <x v="2"/>
    <x v="26"/>
    <n v="200801"/>
    <n v="200801"/>
    <m/>
    <n v="6"/>
    <n v="200801"/>
    <n v="24000"/>
  </r>
  <r>
    <x v="350"/>
    <x v="4"/>
    <m/>
    <x v="4"/>
    <x v="2"/>
    <x v="27"/>
    <n v="200801"/>
    <n v="200801"/>
    <m/>
    <n v="7"/>
    <n v="200801"/>
    <n v="140000"/>
  </r>
  <r>
    <x v="350"/>
    <x v="4"/>
    <m/>
    <x v="0"/>
    <x v="2"/>
    <x v="15"/>
    <n v="200801"/>
    <n v="200801"/>
    <m/>
    <n v="76"/>
    <n v="200801"/>
    <n v="1520000"/>
  </r>
  <r>
    <x v="350"/>
    <x v="4"/>
    <m/>
    <x v="0"/>
    <x v="2"/>
    <x v="16"/>
    <n v="200801"/>
    <n v="200801"/>
    <m/>
    <n v="65"/>
    <n v="200801"/>
    <n v="2275000"/>
  </r>
  <r>
    <x v="350"/>
    <x v="4"/>
    <m/>
    <x v="0"/>
    <x v="2"/>
    <x v="17"/>
    <n v="200801"/>
    <n v="200801"/>
    <m/>
    <n v="49"/>
    <n v="200801"/>
    <n v="1617000"/>
  </r>
  <r>
    <x v="350"/>
    <x v="4"/>
    <m/>
    <x v="0"/>
    <x v="2"/>
    <x v="19"/>
    <n v="200801"/>
    <n v="200801"/>
    <m/>
    <n v="50"/>
    <n v="200801"/>
    <n v="150000"/>
  </r>
  <r>
    <x v="350"/>
    <x v="4"/>
    <m/>
    <x v="5"/>
    <x v="2"/>
    <x v="28"/>
    <n v="200801"/>
    <n v="200801"/>
    <m/>
    <n v="23"/>
    <n v="200801"/>
    <n v="644000"/>
  </r>
  <r>
    <x v="350"/>
    <x v="4"/>
    <m/>
    <x v="5"/>
    <x v="2"/>
    <x v="69"/>
    <n v="200801"/>
    <n v="200801"/>
    <m/>
    <n v="4"/>
    <n v="200801"/>
    <n v="192000"/>
  </r>
  <r>
    <x v="350"/>
    <x v="4"/>
    <m/>
    <x v="21"/>
    <x v="2"/>
    <x v="29"/>
    <n v="200801"/>
    <n v="200801"/>
    <m/>
    <n v="9"/>
    <n v="200801"/>
    <n v="342000"/>
  </r>
  <r>
    <x v="350"/>
    <x v="4"/>
    <m/>
    <x v="18"/>
    <x v="2"/>
    <x v="22"/>
    <n v="200801"/>
    <n v="200801"/>
    <m/>
    <n v="10"/>
    <n v="200801"/>
    <n v="130000"/>
  </r>
  <r>
    <x v="350"/>
    <x v="4"/>
    <m/>
    <x v="18"/>
    <x v="2"/>
    <x v="23"/>
    <n v="200801"/>
    <n v="200801"/>
    <m/>
    <n v="2"/>
    <n v="200801"/>
    <n v="48000"/>
  </r>
  <r>
    <x v="350"/>
    <x v="4"/>
    <m/>
    <x v="0"/>
    <x v="10"/>
    <x v="54"/>
    <n v="200801"/>
    <n v="200801"/>
    <m/>
    <n v="5"/>
    <n v="200801"/>
    <n v="165000"/>
  </r>
  <r>
    <x v="350"/>
    <x v="4"/>
    <m/>
    <x v="0"/>
    <x v="10"/>
    <x v="57"/>
    <n v="200801"/>
    <n v="200801"/>
    <m/>
    <n v="1"/>
    <n v="200801"/>
    <n v="53000"/>
  </r>
  <r>
    <x v="351"/>
    <x v="1"/>
    <m/>
    <x v="0"/>
    <x v="1"/>
    <x v="15"/>
    <n v="200801"/>
    <n v="200801"/>
    <m/>
    <n v="4"/>
    <n v="200801"/>
    <n v="80000"/>
  </r>
  <r>
    <x v="351"/>
    <x v="1"/>
    <m/>
    <x v="0"/>
    <x v="1"/>
    <x v="16"/>
    <n v="200801"/>
    <n v="200801"/>
    <m/>
    <n v="3"/>
    <n v="200801"/>
    <n v="105000"/>
  </r>
  <r>
    <x v="351"/>
    <x v="1"/>
    <m/>
    <x v="0"/>
    <x v="7"/>
    <x v="15"/>
    <n v="200801"/>
    <n v="200801"/>
    <m/>
    <n v="3"/>
    <n v="200801"/>
    <n v="60000"/>
  </r>
  <r>
    <x v="351"/>
    <x v="1"/>
    <m/>
    <x v="28"/>
    <x v="2"/>
    <x v="40"/>
    <n v="200801"/>
    <n v="200801"/>
    <m/>
    <n v="5"/>
    <n v="200801"/>
    <n v="175000"/>
  </r>
  <r>
    <x v="351"/>
    <x v="1"/>
    <m/>
    <x v="28"/>
    <x v="2"/>
    <x v="41"/>
    <n v="200801"/>
    <n v="200801"/>
    <m/>
    <n v="3"/>
    <n v="200801"/>
    <n v="135000"/>
  </r>
  <r>
    <x v="351"/>
    <x v="1"/>
    <m/>
    <x v="30"/>
    <x v="2"/>
    <x v="89"/>
    <n v="200801"/>
    <n v="200801"/>
    <m/>
    <n v="40"/>
    <n v="200801"/>
    <n v="796000"/>
  </r>
  <r>
    <x v="351"/>
    <x v="1"/>
    <m/>
    <x v="30"/>
    <x v="2"/>
    <x v="90"/>
    <n v="200801"/>
    <n v="200801"/>
    <m/>
    <n v="43"/>
    <n v="200801"/>
    <n v="1685600"/>
  </r>
  <r>
    <x v="351"/>
    <x v="1"/>
    <m/>
    <x v="31"/>
    <x v="2"/>
    <x v="91"/>
    <n v="200801"/>
    <n v="200801"/>
    <m/>
    <n v="49"/>
    <n v="200801"/>
    <n v="1817900"/>
  </r>
  <r>
    <x v="351"/>
    <x v="1"/>
    <m/>
    <x v="1"/>
    <x v="2"/>
    <x v="18"/>
    <n v="200801"/>
    <n v="200801"/>
    <m/>
    <n v="5"/>
    <n v="200801"/>
    <n v="100000"/>
  </r>
  <r>
    <x v="351"/>
    <x v="1"/>
    <m/>
    <x v="4"/>
    <x v="2"/>
    <x v="26"/>
    <n v="200801"/>
    <n v="200801"/>
    <m/>
    <n v="2"/>
    <n v="200801"/>
    <n v="8000"/>
  </r>
  <r>
    <x v="351"/>
    <x v="1"/>
    <m/>
    <x v="4"/>
    <x v="2"/>
    <x v="27"/>
    <n v="200801"/>
    <n v="200801"/>
    <m/>
    <n v="2"/>
    <n v="200801"/>
    <n v="40000"/>
  </r>
  <r>
    <x v="351"/>
    <x v="1"/>
    <m/>
    <x v="0"/>
    <x v="2"/>
    <x v="15"/>
    <n v="200801"/>
    <n v="200801"/>
    <m/>
    <n v="55"/>
    <n v="200801"/>
    <n v="1100000"/>
  </r>
  <r>
    <x v="351"/>
    <x v="1"/>
    <m/>
    <x v="0"/>
    <x v="2"/>
    <x v="16"/>
    <n v="200801"/>
    <n v="200801"/>
    <m/>
    <n v="48"/>
    <n v="200801"/>
    <n v="1680000"/>
  </r>
  <r>
    <x v="351"/>
    <x v="1"/>
    <m/>
    <x v="0"/>
    <x v="2"/>
    <x v="17"/>
    <n v="200801"/>
    <n v="200801"/>
    <m/>
    <n v="59"/>
    <n v="200801"/>
    <n v="1947000"/>
  </r>
  <r>
    <x v="351"/>
    <x v="1"/>
    <m/>
    <x v="0"/>
    <x v="2"/>
    <x v="19"/>
    <n v="200801"/>
    <n v="200801"/>
    <m/>
    <n v="44"/>
    <n v="200801"/>
    <n v="132000"/>
  </r>
  <r>
    <x v="351"/>
    <x v="1"/>
    <m/>
    <x v="5"/>
    <x v="2"/>
    <x v="28"/>
    <n v="200801"/>
    <n v="200801"/>
    <m/>
    <n v="17"/>
    <n v="200801"/>
    <n v="476000"/>
  </r>
  <r>
    <x v="351"/>
    <x v="1"/>
    <m/>
    <x v="5"/>
    <x v="2"/>
    <x v="69"/>
    <n v="200801"/>
    <n v="200801"/>
    <m/>
    <n v="4"/>
    <n v="200801"/>
    <n v="192000"/>
  </r>
  <r>
    <x v="351"/>
    <x v="1"/>
    <m/>
    <x v="21"/>
    <x v="2"/>
    <x v="29"/>
    <n v="200801"/>
    <n v="200801"/>
    <m/>
    <n v="8"/>
    <n v="200801"/>
    <n v="304000"/>
  </r>
  <r>
    <x v="351"/>
    <x v="1"/>
    <m/>
    <x v="18"/>
    <x v="2"/>
    <x v="22"/>
    <n v="200801"/>
    <n v="200801"/>
    <m/>
    <n v="10"/>
    <n v="200801"/>
    <n v="130000"/>
  </r>
  <r>
    <x v="351"/>
    <x v="1"/>
    <m/>
    <x v="18"/>
    <x v="2"/>
    <x v="23"/>
    <n v="200801"/>
    <n v="200801"/>
    <m/>
    <n v="1"/>
    <n v="200801"/>
    <n v="24000"/>
  </r>
  <r>
    <x v="351"/>
    <x v="1"/>
    <m/>
    <x v="18"/>
    <x v="2"/>
    <x v="24"/>
    <n v="200801"/>
    <n v="200801"/>
    <m/>
    <n v="1"/>
    <n v="200801"/>
    <n v="33000"/>
  </r>
  <r>
    <x v="351"/>
    <x v="1"/>
    <m/>
    <x v="0"/>
    <x v="10"/>
    <x v="54"/>
    <n v="200801"/>
    <n v="200801"/>
    <m/>
    <n v="6"/>
    <n v="200801"/>
    <n v="198000"/>
  </r>
  <r>
    <x v="351"/>
    <x v="1"/>
    <m/>
    <x v="0"/>
    <x v="10"/>
    <x v="57"/>
    <n v="200801"/>
    <n v="200801"/>
    <m/>
    <n v="2"/>
    <n v="200801"/>
    <n v="106000"/>
  </r>
  <r>
    <x v="352"/>
    <x v="0"/>
    <m/>
    <x v="0"/>
    <x v="1"/>
    <x v="15"/>
    <n v="200801"/>
    <n v="200801"/>
    <m/>
    <n v="2"/>
    <n v="200801"/>
    <n v="40000"/>
  </r>
  <r>
    <x v="352"/>
    <x v="0"/>
    <m/>
    <x v="0"/>
    <x v="1"/>
    <x v="16"/>
    <n v="200801"/>
    <n v="200801"/>
    <m/>
    <n v="9"/>
    <n v="200801"/>
    <n v="315000"/>
  </r>
  <r>
    <x v="352"/>
    <x v="0"/>
    <m/>
    <x v="0"/>
    <x v="7"/>
    <x v="15"/>
    <n v="200801"/>
    <n v="200801"/>
    <m/>
    <n v="1"/>
    <n v="200801"/>
    <n v="20000"/>
  </r>
  <r>
    <x v="352"/>
    <x v="0"/>
    <m/>
    <x v="6"/>
    <x v="2"/>
    <x v="37"/>
    <n v="200801"/>
    <n v="200801"/>
    <m/>
    <n v="1"/>
    <n v="200801"/>
    <n v="20000"/>
  </r>
  <r>
    <x v="352"/>
    <x v="0"/>
    <m/>
    <x v="28"/>
    <x v="2"/>
    <x v="40"/>
    <n v="200801"/>
    <n v="200801"/>
    <m/>
    <n v="1"/>
    <n v="200801"/>
    <n v="35000"/>
  </r>
  <r>
    <x v="352"/>
    <x v="0"/>
    <m/>
    <x v="28"/>
    <x v="2"/>
    <x v="41"/>
    <n v="200801"/>
    <n v="200801"/>
    <m/>
    <n v="4"/>
    <n v="200801"/>
    <n v="180000"/>
  </r>
  <r>
    <x v="352"/>
    <x v="0"/>
    <m/>
    <x v="24"/>
    <x v="2"/>
    <x v="34"/>
    <n v="200801"/>
    <n v="200801"/>
    <m/>
    <n v="4"/>
    <n v="200801"/>
    <n v="396000"/>
  </r>
  <r>
    <x v="352"/>
    <x v="0"/>
    <m/>
    <x v="30"/>
    <x v="2"/>
    <x v="89"/>
    <n v="200801"/>
    <n v="200801"/>
    <m/>
    <n v="1"/>
    <n v="200801"/>
    <n v="19900"/>
  </r>
  <r>
    <x v="352"/>
    <x v="0"/>
    <m/>
    <x v="1"/>
    <x v="2"/>
    <x v="18"/>
    <n v="200801"/>
    <n v="200801"/>
    <m/>
    <n v="3"/>
    <n v="200801"/>
    <n v="60000"/>
  </r>
  <r>
    <x v="352"/>
    <x v="0"/>
    <m/>
    <x v="4"/>
    <x v="2"/>
    <x v="27"/>
    <n v="200801"/>
    <n v="200801"/>
    <m/>
    <n v="1"/>
    <n v="200801"/>
    <n v="20000"/>
  </r>
  <r>
    <x v="352"/>
    <x v="0"/>
    <m/>
    <x v="0"/>
    <x v="2"/>
    <x v="15"/>
    <n v="200801"/>
    <n v="200801"/>
    <m/>
    <n v="43"/>
    <n v="200801"/>
    <n v="860000"/>
  </r>
  <r>
    <x v="352"/>
    <x v="0"/>
    <m/>
    <x v="0"/>
    <x v="2"/>
    <x v="16"/>
    <n v="200801"/>
    <n v="200801"/>
    <m/>
    <n v="36"/>
    <n v="200801"/>
    <n v="1260000"/>
  </r>
  <r>
    <x v="352"/>
    <x v="0"/>
    <m/>
    <x v="0"/>
    <x v="2"/>
    <x v="17"/>
    <n v="200801"/>
    <n v="200801"/>
    <m/>
    <n v="58"/>
    <n v="200801"/>
    <n v="1914000"/>
  </r>
  <r>
    <x v="352"/>
    <x v="0"/>
    <m/>
    <x v="0"/>
    <x v="2"/>
    <x v="19"/>
    <n v="200801"/>
    <n v="200801"/>
    <m/>
    <n v="40"/>
    <n v="200801"/>
    <n v="120000"/>
  </r>
  <r>
    <x v="352"/>
    <x v="0"/>
    <m/>
    <x v="5"/>
    <x v="2"/>
    <x v="28"/>
    <n v="200801"/>
    <n v="200801"/>
    <m/>
    <n v="17"/>
    <n v="200801"/>
    <n v="476000"/>
  </r>
  <r>
    <x v="352"/>
    <x v="0"/>
    <m/>
    <x v="5"/>
    <x v="2"/>
    <x v="69"/>
    <n v="200801"/>
    <n v="200801"/>
    <m/>
    <n v="5"/>
    <n v="200801"/>
    <n v="240000"/>
  </r>
  <r>
    <x v="352"/>
    <x v="0"/>
    <m/>
    <x v="21"/>
    <x v="2"/>
    <x v="29"/>
    <n v="200801"/>
    <n v="200801"/>
    <m/>
    <n v="5"/>
    <n v="200801"/>
    <n v="190000"/>
  </r>
  <r>
    <x v="352"/>
    <x v="0"/>
    <m/>
    <x v="18"/>
    <x v="2"/>
    <x v="22"/>
    <n v="200801"/>
    <n v="200801"/>
    <m/>
    <n v="5"/>
    <n v="200801"/>
    <n v="65000"/>
  </r>
  <r>
    <x v="352"/>
    <x v="0"/>
    <m/>
    <x v="18"/>
    <x v="2"/>
    <x v="23"/>
    <n v="200801"/>
    <n v="200801"/>
    <m/>
    <n v="1"/>
    <n v="200801"/>
    <n v="24000"/>
  </r>
  <r>
    <x v="352"/>
    <x v="0"/>
    <m/>
    <x v="18"/>
    <x v="2"/>
    <x v="24"/>
    <n v="200801"/>
    <n v="200801"/>
    <m/>
    <n v="1"/>
    <n v="200801"/>
    <n v="33000"/>
  </r>
  <r>
    <x v="352"/>
    <x v="0"/>
    <m/>
    <x v="32"/>
    <x v="2"/>
    <x v="92"/>
    <n v="200801"/>
    <n v="200801"/>
    <m/>
    <n v="1"/>
    <n v="200801"/>
    <n v="18200"/>
  </r>
  <r>
    <x v="352"/>
    <x v="0"/>
    <m/>
    <x v="32"/>
    <x v="2"/>
    <x v="93"/>
    <n v="200801"/>
    <n v="200801"/>
    <m/>
    <n v="1"/>
    <n v="200801"/>
    <n v="33800"/>
  </r>
  <r>
    <x v="352"/>
    <x v="0"/>
    <m/>
    <x v="0"/>
    <x v="10"/>
    <x v="54"/>
    <n v="200801"/>
    <n v="200801"/>
    <m/>
    <n v="7"/>
    <n v="200801"/>
    <n v="231000"/>
  </r>
  <r>
    <x v="352"/>
    <x v="0"/>
    <m/>
    <x v="21"/>
    <x v="10"/>
    <x v="55"/>
    <n v="200801"/>
    <n v="200801"/>
    <m/>
    <n v="1"/>
    <n v="200801"/>
    <n v="44000"/>
  </r>
  <r>
    <x v="352"/>
    <x v="0"/>
    <m/>
    <x v="0"/>
    <x v="10"/>
    <x v="57"/>
    <n v="200801"/>
    <n v="200801"/>
    <m/>
    <n v="1"/>
    <n v="200801"/>
    <n v="53000"/>
  </r>
  <r>
    <x v="352"/>
    <x v="0"/>
    <m/>
    <x v="0"/>
    <x v="9"/>
    <x v="15"/>
    <n v="200801"/>
    <n v="200801"/>
    <m/>
    <n v="2"/>
    <n v="200801"/>
    <n v="40000"/>
  </r>
  <r>
    <x v="353"/>
    <x v="2"/>
    <m/>
    <x v="0"/>
    <x v="1"/>
    <x v="15"/>
    <n v="200801"/>
    <n v="200801"/>
    <m/>
    <n v="1"/>
    <n v="200801"/>
    <n v="20000"/>
  </r>
  <r>
    <x v="353"/>
    <x v="2"/>
    <m/>
    <x v="0"/>
    <x v="1"/>
    <x v="16"/>
    <n v="200801"/>
    <n v="200801"/>
    <m/>
    <n v="6"/>
    <n v="200801"/>
    <n v="210000"/>
  </r>
  <r>
    <x v="353"/>
    <x v="2"/>
    <m/>
    <x v="5"/>
    <x v="5"/>
    <x v="53"/>
    <n v="200801"/>
    <n v="200801"/>
    <m/>
    <n v="10"/>
    <n v="200801"/>
    <n v="148500"/>
  </r>
  <r>
    <x v="353"/>
    <x v="2"/>
    <m/>
    <x v="21"/>
    <x v="5"/>
    <x v="52"/>
    <n v="200801"/>
    <n v="200801"/>
    <m/>
    <n v="20"/>
    <n v="200801"/>
    <n v="342000"/>
  </r>
  <r>
    <x v="353"/>
    <x v="2"/>
    <m/>
    <x v="18"/>
    <x v="5"/>
    <x v="50"/>
    <n v="200801"/>
    <n v="200801"/>
    <m/>
    <n v="40"/>
    <n v="200801"/>
    <n v="288000"/>
  </r>
  <r>
    <x v="353"/>
    <x v="2"/>
    <m/>
    <x v="4"/>
    <x v="5"/>
    <x v="62"/>
    <n v="200801"/>
    <n v="200801"/>
    <m/>
    <n v="20"/>
    <n v="200801"/>
    <n v="360000"/>
  </r>
  <r>
    <x v="353"/>
    <x v="2"/>
    <m/>
    <x v="0"/>
    <x v="7"/>
    <x v="15"/>
    <n v="200801"/>
    <n v="200801"/>
    <m/>
    <n v="3"/>
    <n v="200801"/>
    <n v="60000"/>
  </r>
  <r>
    <x v="353"/>
    <x v="2"/>
    <m/>
    <x v="32"/>
    <x v="3"/>
    <x v="94"/>
    <n v="200801"/>
    <n v="200801"/>
    <m/>
    <n v="1"/>
    <n v="200801"/>
    <n v="0"/>
  </r>
  <r>
    <x v="353"/>
    <x v="2"/>
    <m/>
    <x v="30"/>
    <x v="3"/>
    <x v="88"/>
    <n v="200801"/>
    <n v="200801"/>
    <m/>
    <n v="1"/>
    <n v="200801"/>
    <n v="0"/>
  </r>
  <r>
    <x v="353"/>
    <x v="2"/>
    <m/>
    <x v="0"/>
    <x v="3"/>
    <x v="15"/>
    <n v="200801"/>
    <n v="200801"/>
    <m/>
    <n v="2"/>
    <n v="200801"/>
    <n v="0"/>
  </r>
  <r>
    <x v="353"/>
    <x v="2"/>
    <m/>
    <x v="6"/>
    <x v="2"/>
    <x v="37"/>
    <n v="200801"/>
    <n v="200801"/>
    <m/>
    <n v="1"/>
    <n v="200801"/>
    <n v="20000"/>
  </r>
  <r>
    <x v="353"/>
    <x v="2"/>
    <m/>
    <x v="24"/>
    <x v="2"/>
    <x v="34"/>
    <n v="200801"/>
    <n v="200801"/>
    <m/>
    <n v="3"/>
    <n v="200801"/>
    <n v="297000"/>
  </r>
  <r>
    <x v="353"/>
    <x v="2"/>
    <m/>
    <x v="4"/>
    <x v="2"/>
    <x v="26"/>
    <n v="200801"/>
    <n v="200801"/>
    <m/>
    <n v="14"/>
    <n v="200801"/>
    <n v="56000"/>
  </r>
  <r>
    <x v="353"/>
    <x v="2"/>
    <m/>
    <x v="4"/>
    <x v="2"/>
    <x v="27"/>
    <n v="200801"/>
    <n v="200801"/>
    <m/>
    <n v="2"/>
    <n v="200801"/>
    <n v="40000"/>
  </r>
  <r>
    <x v="353"/>
    <x v="2"/>
    <m/>
    <x v="0"/>
    <x v="2"/>
    <x v="15"/>
    <n v="200801"/>
    <n v="200801"/>
    <m/>
    <n v="46"/>
    <n v="200801"/>
    <n v="920000"/>
  </r>
  <r>
    <x v="353"/>
    <x v="2"/>
    <m/>
    <x v="0"/>
    <x v="2"/>
    <x v="16"/>
    <n v="200801"/>
    <n v="200801"/>
    <m/>
    <n v="30"/>
    <n v="200801"/>
    <n v="1050000"/>
  </r>
  <r>
    <x v="353"/>
    <x v="2"/>
    <m/>
    <x v="0"/>
    <x v="2"/>
    <x v="17"/>
    <n v="200801"/>
    <n v="200801"/>
    <m/>
    <n v="58"/>
    <n v="200801"/>
    <n v="1914000"/>
  </r>
  <r>
    <x v="353"/>
    <x v="2"/>
    <m/>
    <x v="0"/>
    <x v="2"/>
    <x v="19"/>
    <n v="200801"/>
    <n v="200801"/>
    <m/>
    <n v="37"/>
    <n v="200801"/>
    <n v="111000"/>
  </r>
  <r>
    <x v="353"/>
    <x v="2"/>
    <m/>
    <x v="5"/>
    <x v="2"/>
    <x v="28"/>
    <n v="200801"/>
    <n v="200801"/>
    <m/>
    <n v="16"/>
    <n v="200801"/>
    <n v="448000"/>
  </r>
  <r>
    <x v="353"/>
    <x v="2"/>
    <m/>
    <x v="5"/>
    <x v="2"/>
    <x v="69"/>
    <n v="200801"/>
    <n v="200801"/>
    <m/>
    <n v="4"/>
    <n v="200801"/>
    <n v="192000"/>
  </r>
  <r>
    <x v="353"/>
    <x v="2"/>
    <m/>
    <x v="21"/>
    <x v="2"/>
    <x v="29"/>
    <n v="200801"/>
    <n v="200801"/>
    <m/>
    <n v="4"/>
    <n v="200801"/>
    <n v="152000"/>
  </r>
  <r>
    <x v="353"/>
    <x v="2"/>
    <m/>
    <x v="18"/>
    <x v="2"/>
    <x v="22"/>
    <n v="200801"/>
    <n v="200801"/>
    <m/>
    <n v="9"/>
    <n v="200801"/>
    <n v="117000"/>
  </r>
  <r>
    <x v="353"/>
    <x v="2"/>
    <m/>
    <x v="32"/>
    <x v="2"/>
    <x v="92"/>
    <n v="200801"/>
    <n v="200801"/>
    <m/>
    <n v="2"/>
    <n v="200801"/>
    <n v="36400"/>
  </r>
  <r>
    <x v="353"/>
    <x v="2"/>
    <m/>
    <x v="32"/>
    <x v="2"/>
    <x v="93"/>
    <n v="200801"/>
    <n v="200801"/>
    <m/>
    <n v="1"/>
    <n v="200801"/>
    <n v="33800"/>
  </r>
  <r>
    <x v="353"/>
    <x v="2"/>
    <m/>
    <x v="0"/>
    <x v="10"/>
    <x v="54"/>
    <n v="200801"/>
    <n v="200801"/>
    <m/>
    <n v="2"/>
    <n v="200801"/>
    <n v="66000"/>
  </r>
  <r>
    <x v="353"/>
    <x v="2"/>
    <m/>
    <x v="0"/>
    <x v="9"/>
    <x v="15"/>
    <n v="200801"/>
    <n v="200801"/>
    <m/>
    <n v="2"/>
    <n v="200801"/>
    <n v="40000"/>
  </r>
  <r>
    <x v="354"/>
    <x v="5"/>
    <m/>
    <x v="0"/>
    <x v="7"/>
    <x v="15"/>
    <n v="200801"/>
    <n v="200801"/>
    <m/>
    <n v="2"/>
    <n v="200801"/>
    <n v="40000"/>
  </r>
  <r>
    <x v="354"/>
    <x v="5"/>
    <m/>
    <x v="6"/>
    <x v="2"/>
    <x v="37"/>
    <n v="200801"/>
    <n v="200801"/>
    <m/>
    <n v="1"/>
    <n v="200801"/>
    <n v="20000"/>
  </r>
  <r>
    <x v="354"/>
    <x v="5"/>
    <m/>
    <x v="24"/>
    <x v="2"/>
    <x v="34"/>
    <n v="200801"/>
    <n v="200801"/>
    <m/>
    <n v="2"/>
    <n v="200801"/>
    <n v="198000"/>
  </r>
  <r>
    <x v="354"/>
    <x v="5"/>
    <m/>
    <x v="1"/>
    <x v="2"/>
    <x v="21"/>
    <n v="200801"/>
    <n v="200801"/>
    <m/>
    <n v="1"/>
    <n v="200801"/>
    <n v="35000"/>
  </r>
  <r>
    <x v="354"/>
    <x v="5"/>
    <m/>
    <x v="4"/>
    <x v="2"/>
    <x v="26"/>
    <n v="200801"/>
    <n v="200801"/>
    <m/>
    <n v="4"/>
    <n v="200801"/>
    <n v="16000"/>
  </r>
  <r>
    <x v="354"/>
    <x v="5"/>
    <m/>
    <x v="4"/>
    <x v="2"/>
    <x v="27"/>
    <n v="200801"/>
    <n v="200801"/>
    <m/>
    <n v="2"/>
    <n v="200801"/>
    <n v="40000"/>
  </r>
  <r>
    <x v="354"/>
    <x v="5"/>
    <m/>
    <x v="0"/>
    <x v="2"/>
    <x v="15"/>
    <n v="200801"/>
    <n v="200801"/>
    <m/>
    <n v="31"/>
    <n v="200801"/>
    <n v="620000"/>
  </r>
  <r>
    <x v="354"/>
    <x v="5"/>
    <m/>
    <x v="0"/>
    <x v="2"/>
    <x v="16"/>
    <n v="200801"/>
    <n v="200801"/>
    <m/>
    <n v="30"/>
    <n v="200801"/>
    <n v="1050000"/>
  </r>
  <r>
    <x v="354"/>
    <x v="5"/>
    <m/>
    <x v="0"/>
    <x v="2"/>
    <x v="17"/>
    <n v="200801"/>
    <n v="200801"/>
    <m/>
    <n v="44"/>
    <n v="200801"/>
    <n v="1452000"/>
  </r>
  <r>
    <x v="354"/>
    <x v="5"/>
    <m/>
    <x v="0"/>
    <x v="2"/>
    <x v="19"/>
    <n v="200801"/>
    <n v="200801"/>
    <m/>
    <n v="33"/>
    <n v="200801"/>
    <n v="99000"/>
  </r>
  <r>
    <x v="354"/>
    <x v="5"/>
    <m/>
    <x v="5"/>
    <x v="2"/>
    <x v="28"/>
    <n v="200801"/>
    <n v="200801"/>
    <m/>
    <n v="10"/>
    <n v="200801"/>
    <n v="280000"/>
  </r>
  <r>
    <x v="354"/>
    <x v="5"/>
    <m/>
    <x v="21"/>
    <x v="2"/>
    <x v="29"/>
    <n v="200801"/>
    <n v="200801"/>
    <m/>
    <n v="7"/>
    <n v="200801"/>
    <n v="266000"/>
  </r>
  <r>
    <x v="354"/>
    <x v="5"/>
    <m/>
    <x v="18"/>
    <x v="2"/>
    <x v="22"/>
    <n v="200801"/>
    <n v="200801"/>
    <m/>
    <n v="1"/>
    <n v="200801"/>
    <n v="13000"/>
  </r>
  <r>
    <x v="354"/>
    <x v="5"/>
    <m/>
    <x v="32"/>
    <x v="2"/>
    <x v="92"/>
    <n v="200801"/>
    <n v="200801"/>
    <m/>
    <n v="2"/>
    <n v="200801"/>
    <n v="36400"/>
  </r>
  <r>
    <x v="354"/>
    <x v="5"/>
    <m/>
    <x v="32"/>
    <x v="2"/>
    <x v="93"/>
    <n v="200801"/>
    <n v="200801"/>
    <m/>
    <n v="1"/>
    <n v="200801"/>
    <n v="33800"/>
  </r>
  <r>
    <x v="354"/>
    <x v="5"/>
    <m/>
    <x v="0"/>
    <x v="9"/>
    <x v="15"/>
    <n v="200801"/>
    <n v="200801"/>
    <m/>
    <n v="7"/>
    <n v="200801"/>
    <n v="140000"/>
  </r>
  <r>
    <x v="354"/>
    <x v="5"/>
    <m/>
    <x v="1"/>
    <x v="9"/>
    <x v="18"/>
    <n v="200801"/>
    <n v="200801"/>
    <m/>
    <n v="1"/>
    <n v="200801"/>
    <n v="20000"/>
  </r>
  <r>
    <x v="354"/>
    <x v="5"/>
    <m/>
    <x v="6"/>
    <x v="9"/>
    <x v="37"/>
    <n v="200801"/>
    <n v="200801"/>
    <m/>
    <n v="1"/>
    <n v="200801"/>
    <n v="20000"/>
  </r>
  <r>
    <x v="355"/>
    <x v="6"/>
    <m/>
    <x v="0"/>
    <x v="7"/>
    <x v="15"/>
    <n v="200801"/>
    <n v="200801"/>
    <m/>
    <n v="5"/>
    <n v="200801"/>
    <n v="100000"/>
  </r>
  <r>
    <x v="355"/>
    <x v="6"/>
    <m/>
    <x v="6"/>
    <x v="2"/>
    <x v="37"/>
    <n v="200801"/>
    <n v="200801"/>
    <m/>
    <n v="1"/>
    <n v="200801"/>
    <n v="20000"/>
  </r>
  <r>
    <x v="355"/>
    <x v="6"/>
    <m/>
    <x v="6"/>
    <x v="2"/>
    <x v="42"/>
    <n v="200801"/>
    <n v="200801"/>
    <m/>
    <n v="1"/>
    <n v="200801"/>
    <n v="35000"/>
  </r>
  <r>
    <x v="355"/>
    <x v="6"/>
    <m/>
    <x v="24"/>
    <x v="2"/>
    <x v="34"/>
    <n v="200801"/>
    <n v="200801"/>
    <m/>
    <n v="3"/>
    <n v="200801"/>
    <n v="297000"/>
  </r>
  <r>
    <x v="355"/>
    <x v="6"/>
    <m/>
    <x v="31"/>
    <x v="2"/>
    <x v="91"/>
    <n v="200801"/>
    <n v="200801"/>
    <m/>
    <n v="1"/>
    <n v="200801"/>
    <n v="37100"/>
  </r>
  <r>
    <x v="355"/>
    <x v="6"/>
    <m/>
    <x v="1"/>
    <x v="2"/>
    <x v="21"/>
    <n v="200801"/>
    <n v="200801"/>
    <m/>
    <n v="1"/>
    <n v="200801"/>
    <n v="35000"/>
  </r>
  <r>
    <x v="355"/>
    <x v="6"/>
    <m/>
    <x v="4"/>
    <x v="2"/>
    <x v="26"/>
    <n v="200801"/>
    <n v="200801"/>
    <m/>
    <n v="6"/>
    <n v="200801"/>
    <n v="24000"/>
  </r>
  <r>
    <x v="355"/>
    <x v="6"/>
    <m/>
    <x v="4"/>
    <x v="2"/>
    <x v="27"/>
    <n v="200801"/>
    <n v="200801"/>
    <m/>
    <n v="3"/>
    <n v="200801"/>
    <n v="60000"/>
  </r>
  <r>
    <x v="355"/>
    <x v="6"/>
    <m/>
    <x v="0"/>
    <x v="2"/>
    <x v="15"/>
    <n v="200801"/>
    <n v="200801"/>
    <m/>
    <n v="45"/>
    <n v="200801"/>
    <n v="900000"/>
  </r>
  <r>
    <x v="355"/>
    <x v="6"/>
    <m/>
    <x v="0"/>
    <x v="2"/>
    <x v="16"/>
    <n v="200801"/>
    <n v="200801"/>
    <m/>
    <n v="36"/>
    <n v="200801"/>
    <n v="1260000"/>
  </r>
  <r>
    <x v="355"/>
    <x v="6"/>
    <m/>
    <x v="0"/>
    <x v="2"/>
    <x v="17"/>
    <n v="200801"/>
    <n v="200801"/>
    <m/>
    <n v="50"/>
    <n v="200801"/>
    <n v="1650000"/>
  </r>
  <r>
    <x v="355"/>
    <x v="6"/>
    <m/>
    <x v="0"/>
    <x v="2"/>
    <x v="19"/>
    <n v="200801"/>
    <n v="200801"/>
    <m/>
    <n v="36"/>
    <n v="200801"/>
    <n v="108000"/>
  </r>
  <r>
    <x v="355"/>
    <x v="6"/>
    <m/>
    <x v="5"/>
    <x v="2"/>
    <x v="28"/>
    <n v="200801"/>
    <n v="200801"/>
    <m/>
    <n v="17"/>
    <n v="200801"/>
    <n v="476000"/>
  </r>
  <r>
    <x v="355"/>
    <x v="6"/>
    <m/>
    <x v="5"/>
    <x v="2"/>
    <x v="69"/>
    <n v="200801"/>
    <n v="200801"/>
    <m/>
    <n v="1"/>
    <n v="200801"/>
    <n v="48000"/>
  </r>
  <r>
    <x v="355"/>
    <x v="6"/>
    <m/>
    <x v="21"/>
    <x v="2"/>
    <x v="29"/>
    <n v="200801"/>
    <n v="200801"/>
    <m/>
    <n v="10"/>
    <n v="200801"/>
    <n v="380000"/>
  </r>
  <r>
    <x v="355"/>
    <x v="6"/>
    <m/>
    <x v="18"/>
    <x v="2"/>
    <x v="22"/>
    <n v="200801"/>
    <n v="200801"/>
    <m/>
    <n v="4"/>
    <n v="200801"/>
    <n v="52000"/>
  </r>
  <r>
    <x v="355"/>
    <x v="6"/>
    <m/>
    <x v="18"/>
    <x v="2"/>
    <x v="23"/>
    <n v="200801"/>
    <n v="200801"/>
    <m/>
    <n v="1"/>
    <n v="200801"/>
    <n v="24000"/>
  </r>
  <r>
    <x v="355"/>
    <x v="6"/>
    <m/>
    <x v="18"/>
    <x v="2"/>
    <x v="24"/>
    <n v="200801"/>
    <n v="200801"/>
    <m/>
    <n v="2"/>
    <n v="200801"/>
    <n v="66000"/>
  </r>
  <r>
    <x v="355"/>
    <x v="6"/>
    <m/>
    <x v="32"/>
    <x v="2"/>
    <x v="92"/>
    <n v="200801"/>
    <n v="200801"/>
    <m/>
    <n v="1"/>
    <n v="200801"/>
    <n v="18200"/>
  </r>
  <r>
    <x v="355"/>
    <x v="6"/>
    <m/>
    <x v="0"/>
    <x v="9"/>
    <x v="15"/>
    <n v="200801"/>
    <n v="200801"/>
    <m/>
    <n v="8"/>
    <n v="200801"/>
    <n v="160000"/>
  </r>
  <r>
    <x v="355"/>
    <x v="6"/>
    <m/>
    <x v="0"/>
    <x v="6"/>
    <x v="15"/>
    <n v="200801"/>
    <n v="200801"/>
    <m/>
    <n v="936"/>
    <n v="200801"/>
    <n v="8487648"/>
  </r>
  <r>
    <x v="355"/>
    <x v="6"/>
    <m/>
    <x v="0"/>
    <x v="6"/>
    <x v="17"/>
    <n v="200801"/>
    <n v="200801"/>
    <m/>
    <n v="3"/>
    <n v="200801"/>
    <n v="47454"/>
  </r>
  <r>
    <x v="355"/>
    <x v="6"/>
    <m/>
    <x v="4"/>
    <x v="6"/>
    <x v="26"/>
    <n v="200801"/>
    <n v="200801"/>
    <m/>
    <n v="401"/>
    <n v="200801"/>
    <n v="430273"/>
  </r>
  <r>
    <x v="355"/>
    <x v="6"/>
    <m/>
    <x v="25"/>
    <x v="6"/>
    <x v="35"/>
    <n v="200801"/>
    <n v="200801"/>
    <m/>
    <n v="38"/>
    <n v="200801"/>
    <n v="650978"/>
  </r>
  <r>
    <x v="355"/>
    <x v="6"/>
    <m/>
    <x v="21"/>
    <x v="6"/>
    <x v="29"/>
    <n v="200801"/>
    <n v="200801"/>
    <m/>
    <n v="63"/>
    <n v="200801"/>
    <n v="1240533"/>
  </r>
  <r>
    <x v="355"/>
    <x v="6"/>
    <m/>
    <x v="23"/>
    <x v="6"/>
    <x v="31"/>
    <n v="200801"/>
    <n v="200801"/>
    <m/>
    <n v="139"/>
    <n v="200801"/>
    <n v="2067903"/>
  </r>
  <r>
    <x v="355"/>
    <x v="6"/>
    <m/>
    <x v="22"/>
    <x v="6"/>
    <x v="30"/>
    <n v="200801"/>
    <n v="200801"/>
    <m/>
    <n v="12"/>
    <n v="200801"/>
    <n v="83568"/>
  </r>
  <r>
    <x v="355"/>
    <x v="6"/>
    <m/>
    <x v="19"/>
    <x v="6"/>
    <x v="25"/>
    <n v="200801"/>
    <n v="200801"/>
    <m/>
    <n v="1"/>
    <n v="200801"/>
    <n v="9716"/>
  </r>
  <r>
    <x v="355"/>
    <x v="6"/>
    <m/>
    <x v="18"/>
    <x v="6"/>
    <x v="22"/>
    <n v="200801"/>
    <n v="200801"/>
    <m/>
    <n v="55"/>
    <n v="200801"/>
    <n v="373505"/>
  </r>
  <r>
    <x v="355"/>
    <x v="6"/>
    <m/>
    <x v="26"/>
    <x v="6"/>
    <x v="36"/>
    <n v="200801"/>
    <n v="200801"/>
    <m/>
    <n v="1"/>
    <n v="200801"/>
    <n v="9457"/>
  </r>
  <r>
    <x v="355"/>
    <x v="6"/>
    <m/>
    <x v="6"/>
    <x v="6"/>
    <x v="37"/>
    <n v="200801"/>
    <n v="200801"/>
    <m/>
    <n v="34"/>
    <n v="200801"/>
    <n v="340000"/>
  </r>
  <r>
    <x v="355"/>
    <x v="6"/>
    <m/>
    <x v="27"/>
    <x v="6"/>
    <x v="39"/>
    <n v="200801"/>
    <n v="200801"/>
    <m/>
    <n v="22"/>
    <n v="200801"/>
    <n v="347996"/>
  </r>
  <r>
    <x v="355"/>
    <x v="6"/>
    <m/>
    <x v="4"/>
    <x v="6"/>
    <x v="66"/>
    <n v="200801"/>
    <n v="200801"/>
    <m/>
    <n v="106"/>
    <n v="200801"/>
    <n v="593282"/>
  </r>
  <r>
    <x v="356"/>
    <x v="3"/>
    <m/>
    <x v="0"/>
    <x v="1"/>
    <x v="15"/>
    <n v="200801"/>
    <n v="200801"/>
    <m/>
    <n v="4"/>
    <n v="200801"/>
    <n v="80000"/>
  </r>
  <r>
    <x v="356"/>
    <x v="3"/>
    <m/>
    <x v="0"/>
    <x v="1"/>
    <x v="16"/>
    <n v="200801"/>
    <n v="200801"/>
    <m/>
    <n v="16"/>
    <n v="200801"/>
    <n v="560000"/>
  </r>
  <r>
    <x v="356"/>
    <x v="3"/>
    <m/>
    <x v="0"/>
    <x v="7"/>
    <x v="15"/>
    <n v="200801"/>
    <n v="200801"/>
    <m/>
    <n v="7"/>
    <n v="200801"/>
    <n v="140000"/>
  </r>
  <r>
    <x v="356"/>
    <x v="3"/>
    <m/>
    <x v="0"/>
    <x v="3"/>
    <x v="15"/>
    <n v="200801"/>
    <n v="200801"/>
    <m/>
    <n v="2"/>
    <n v="200801"/>
    <n v="0"/>
  </r>
  <r>
    <x v="356"/>
    <x v="3"/>
    <m/>
    <x v="6"/>
    <x v="2"/>
    <x v="37"/>
    <n v="200801"/>
    <n v="200801"/>
    <m/>
    <n v="3"/>
    <n v="200801"/>
    <n v="60000"/>
  </r>
  <r>
    <x v="356"/>
    <x v="3"/>
    <m/>
    <x v="24"/>
    <x v="2"/>
    <x v="34"/>
    <n v="200801"/>
    <n v="200801"/>
    <m/>
    <n v="5"/>
    <n v="200801"/>
    <n v="495000"/>
  </r>
  <r>
    <x v="356"/>
    <x v="3"/>
    <m/>
    <x v="31"/>
    <x v="2"/>
    <x v="91"/>
    <n v="200801"/>
    <n v="200801"/>
    <m/>
    <n v="1"/>
    <n v="200801"/>
    <n v="37100"/>
  </r>
  <r>
    <x v="356"/>
    <x v="3"/>
    <m/>
    <x v="30"/>
    <x v="2"/>
    <x v="95"/>
    <n v="200801"/>
    <n v="200801"/>
    <m/>
    <n v="8"/>
    <n v="200801"/>
    <n v="179200"/>
  </r>
  <r>
    <x v="356"/>
    <x v="3"/>
    <m/>
    <x v="30"/>
    <x v="2"/>
    <x v="96"/>
    <n v="200801"/>
    <n v="200801"/>
    <m/>
    <n v="3"/>
    <n v="200801"/>
    <n v="117600"/>
  </r>
  <r>
    <x v="356"/>
    <x v="3"/>
    <m/>
    <x v="31"/>
    <x v="2"/>
    <x v="97"/>
    <n v="200801"/>
    <n v="200801"/>
    <m/>
    <n v="7"/>
    <n v="200801"/>
    <n v="259700"/>
  </r>
  <r>
    <x v="356"/>
    <x v="3"/>
    <m/>
    <x v="33"/>
    <x v="2"/>
    <x v="98"/>
    <n v="200801"/>
    <n v="200801"/>
    <m/>
    <n v="14"/>
    <n v="200801"/>
    <n v="490000"/>
  </r>
  <r>
    <x v="356"/>
    <x v="3"/>
    <m/>
    <x v="29"/>
    <x v="2"/>
    <x v="99"/>
    <n v="200801"/>
    <n v="200801"/>
    <m/>
    <n v="3"/>
    <n v="200801"/>
    <n v="67200"/>
  </r>
  <r>
    <x v="356"/>
    <x v="3"/>
    <m/>
    <x v="1"/>
    <x v="2"/>
    <x v="18"/>
    <n v="200801"/>
    <n v="200801"/>
    <m/>
    <n v="3"/>
    <n v="200801"/>
    <n v="60000"/>
  </r>
  <r>
    <x v="356"/>
    <x v="3"/>
    <m/>
    <x v="1"/>
    <x v="2"/>
    <x v="21"/>
    <n v="200801"/>
    <n v="200801"/>
    <m/>
    <n v="1"/>
    <n v="200801"/>
    <n v="35000"/>
  </r>
  <r>
    <x v="356"/>
    <x v="3"/>
    <m/>
    <x v="4"/>
    <x v="2"/>
    <x v="26"/>
    <n v="200801"/>
    <n v="200801"/>
    <m/>
    <n v="6"/>
    <n v="200801"/>
    <n v="24000"/>
  </r>
  <r>
    <x v="356"/>
    <x v="3"/>
    <m/>
    <x v="4"/>
    <x v="2"/>
    <x v="27"/>
    <n v="200801"/>
    <n v="200801"/>
    <m/>
    <n v="8"/>
    <n v="200801"/>
    <n v="160000"/>
  </r>
  <r>
    <x v="356"/>
    <x v="3"/>
    <m/>
    <x v="0"/>
    <x v="2"/>
    <x v="15"/>
    <n v="200801"/>
    <n v="200801"/>
    <m/>
    <n v="66"/>
    <n v="200801"/>
    <n v="1320000"/>
  </r>
  <r>
    <x v="356"/>
    <x v="3"/>
    <m/>
    <x v="0"/>
    <x v="2"/>
    <x v="16"/>
    <n v="200801"/>
    <n v="200801"/>
    <m/>
    <n v="52"/>
    <n v="200801"/>
    <n v="1820000"/>
  </r>
  <r>
    <x v="356"/>
    <x v="3"/>
    <m/>
    <x v="0"/>
    <x v="2"/>
    <x v="17"/>
    <n v="200801"/>
    <n v="200801"/>
    <m/>
    <n v="65"/>
    <n v="200801"/>
    <n v="2145000"/>
  </r>
  <r>
    <x v="356"/>
    <x v="3"/>
    <m/>
    <x v="0"/>
    <x v="2"/>
    <x v="19"/>
    <n v="200801"/>
    <n v="200801"/>
    <m/>
    <n v="49"/>
    <n v="200801"/>
    <n v="147000"/>
  </r>
  <r>
    <x v="356"/>
    <x v="3"/>
    <m/>
    <x v="5"/>
    <x v="2"/>
    <x v="28"/>
    <n v="200801"/>
    <n v="200801"/>
    <m/>
    <n v="21"/>
    <n v="200801"/>
    <n v="588000"/>
  </r>
  <r>
    <x v="356"/>
    <x v="3"/>
    <m/>
    <x v="5"/>
    <x v="2"/>
    <x v="69"/>
    <n v="200801"/>
    <n v="200801"/>
    <m/>
    <n v="3"/>
    <n v="200801"/>
    <n v="144000"/>
  </r>
  <r>
    <x v="356"/>
    <x v="3"/>
    <m/>
    <x v="21"/>
    <x v="2"/>
    <x v="29"/>
    <n v="200801"/>
    <n v="200801"/>
    <m/>
    <n v="7"/>
    <n v="200801"/>
    <n v="266000"/>
  </r>
  <r>
    <x v="356"/>
    <x v="3"/>
    <m/>
    <x v="18"/>
    <x v="2"/>
    <x v="22"/>
    <n v="200801"/>
    <n v="200801"/>
    <m/>
    <n v="4"/>
    <n v="200801"/>
    <n v="52000"/>
  </r>
  <r>
    <x v="356"/>
    <x v="3"/>
    <m/>
    <x v="18"/>
    <x v="2"/>
    <x v="23"/>
    <n v="200801"/>
    <n v="200801"/>
    <m/>
    <n v="1"/>
    <n v="200801"/>
    <n v="24000"/>
  </r>
  <r>
    <x v="356"/>
    <x v="3"/>
    <m/>
    <x v="32"/>
    <x v="2"/>
    <x v="92"/>
    <n v="200801"/>
    <n v="200801"/>
    <m/>
    <n v="5"/>
    <n v="200801"/>
    <n v="91000"/>
  </r>
  <r>
    <x v="356"/>
    <x v="3"/>
    <m/>
    <x v="32"/>
    <x v="2"/>
    <x v="93"/>
    <n v="200801"/>
    <n v="200801"/>
    <m/>
    <n v="1"/>
    <n v="200801"/>
    <n v="33800"/>
  </r>
  <r>
    <x v="356"/>
    <x v="3"/>
    <m/>
    <x v="0"/>
    <x v="10"/>
    <x v="54"/>
    <n v="200801"/>
    <n v="200801"/>
    <m/>
    <n v="4"/>
    <n v="200801"/>
    <n v="132000"/>
  </r>
  <r>
    <x v="356"/>
    <x v="3"/>
    <m/>
    <x v="0"/>
    <x v="10"/>
    <x v="57"/>
    <n v="200801"/>
    <n v="200801"/>
    <m/>
    <n v="4"/>
    <n v="200801"/>
    <n v="212000"/>
  </r>
  <r>
    <x v="356"/>
    <x v="3"/>
    <m/>
    <x v="0"/>
    <x v="9"/>
    <x v="15"/>
    <n v="200801"/>
    <n v="200801"/>
    <m/>
    <n v="3"/>
    <n v="200801"/>
    <n v="60000"/>
  </r>
  <r>
    <x v="356"/>
    <x v="3"/>
    <m/>
    <x v="6"/>
    <x v="19"/>
    <x v="37"/>
    <n v="200801"/>
    <n v="200801"/>
    <m/>
    <n v="1"/>
    <n v="200801"/>
    <n v="25000"/>
  </r>
  <r>
    <x v="357"/>
    <x v="4"/>
    <m/>
    <x v="0"/>
    <x v="1"/>
    <x v="15"/>
    <n v="200801"/>
    <n v="200801"/>
    <m/>
    <n v="1"/>
    <n v="200801"/>
    <n v="20000"/>
  </r>
  <r>
    <x v="357"/>
    <x v="4"/>
    <m/>
    <x v="0"/>
    <x v="1"/>
    <x v="16"/>
    <n v="200801"/>
    <n v="200801"/>
    <m/>
    <n v="8"/>
    <n v="200801"/>
    <n v="280000"/>
  </r>
  <r>
    <x v="357"/>
    <x v="4"/>
    <m/>
    <x v="0"/>
    <x v="7"/>
    <x v="15"/>
    <n v="200801"/>
    <n v="200801"/>
    <m/>
    <n v="2"/>
    <n v="200801"/>
    <n v="40000"/>
  </r>
  <r>
    <x v="357"/>
    <x v="4"/>
    <m/>
    <x v="6"/>
    <x v="2"/>
    <x v="37"/>
    <n v="200801"/>
    <n v="200801"/>
    <m/>
    <n v="1"/>
    <n v="200801"/>
    <n v="20000"/>
  </r>
  <r>
    <x v="357"/>
    <x v="4"/>
    <m/>
    <x v="6"/>
    <x v="2"/>
    <x v="42"/>
    <n v="200801"/>
    <n v="200801"/>
    <m/>
    <n v="1"/>
    <n v="200801"/>
    <n v="35000"/>
  </r>
  <r>
    <x v="357"/>
    <x v="4"/>
    <m/>
    <x v="24"/>
    <x v="2"/>
    <x v="34"/>
    <n v="200801"/>
    <n v="200801"/>
    <m/>
    <n v="2"/>
    <n v="200801"/>
    <n v="198000"/>
  </r>
  <r>
    <x v="357"/>
    <x v="4"/>
    <m/>
    <x v="30"/>
    <x v="2"/>
    <x v="95"/>
    <n v="200801"/>
    <n v="200801"/>
    <m/>
    <n v="11"/>
    <n v="200801"/>
    <n v="246400"/>
  </r>
  <r>
    <x v="357"/>
    <x v="4"/>
    <m/>
    <x v="30"/>
    <x v="2"/>
    <x v="96"/>
    <n v="200801"/>
    <n v="200801"/>
    <m/>
    <n v="10"/>
    <n v="200801"/>
    <n v="392000"/>
  </r>
  <r>
    <x v="357"/>
    <x v="4"/>
    <m/>
    <x v="31"/>
    <x v="2"/>
    <x v="97"/>
    <n v="200801"/>
    <n v="200801"/>
    <m/>
    <n v="12"/>
    <n v="200801"/>
    <n v="445200"/>
  </r>
  <r>
    <x v="357"/>
    <x v="4"/>
    <m/>
    <x v="33"/>
    <x v="2"/>
    <x v="98"/>
    <n v="200801"/>
    <n v="200801"/>
    <m/>
    <n v="23"/>
    <n v="200801"/>
    <n v="805000"/>
  </r>
  <r>
    <x v="357"/>
    <x v="4"/>
    <m/>
    <x v="29"/>
    <x v="2"/>
    <x v="99"/>
    <n v="200801"/>
    <n v="200801"/>
    <m/>
    <n v="1"/>
    <n v="200801"/>
    <n v="22400"/>
  </r>
  <r>
    <x v="357"/>
    <x v="4"/>
    <m/>
    <x v="29"/>
    <x v="2"/>
    <x v="100"/>
    <n v="200801"/>
    <n v="200801"/>
    <m/>
    <n v="1"/>
    <n v="200801"/>
    <n v="39200"/>
  </r>
  <r>
    <x v="357"/>
    <x v="4"/>
    <m/>
    <x v="4"/>
    <x v="2"/>
    <x v="26"/>
    <n v="200801"/>
    <n v="200801"/>
    <m/>
    <n v="2"/>
    <n v="200801"/>
    <n v="8000"/>
  </r>
  <r>
    <x v="357"/>
    <x v="4"/>
    <m/>
    <x v="4"/>
    <x v="2"/>
    <x v="27"/>
    <n v="200801"/>
    <n v="200801"/>
    <m/>
    <n v="5"/>
    <n v="200801"/>
    <n v="100000"/>
  </r>
  <r>
    <x v="357"/>
    <x v="4"/>
    <m/>
    <x v="0"/>
    <x v="2"/>
    <x v="15"/>
    <n v="200801"/>
    <n v="200801"/>
    <m/>
    <n v="39"/>
    <n v="200801"/>
    <n v="780000"/>
  </r>
  <r>
    <x v="357"/>
    <x v="4"/>
    <m/>
    <x v="0"/>
    <x v="2"/>
    <x v="16"/>
    <n v="200801"/>
    <n v="200801"/>
    <m/>
    <n v="27"/>
    <n v="200801"/>
    <n v="945000"/>
  </r>
  <r>
    <x v="357"/>
    <x v="4"/>
    <m/>
    <x v="0"/>
    <x v="2"/>
    <x v="17"/>
    <n v="200801"/>
    <n v="200801"/>
    <m/>
    <n v="45"/>
    <n v="200801"/>
    <n v="1485000"/>
  </r>
  <r>
    <x v="357"/>
    <x v="4"/>
    <m/>
    <x v="0"/>
    <x v="2"/>
    <x v="19"/>
    <n v="200801"/>
    <n v="200801"/>
    <m/>
    <n v="36"/>
    <n v="200801"/>
    <n v="108000"/>
  </r>
  <r>
    <x v="357"/>
    <x v="4"/>
    <m/>
    <x v="5"/>
    <x v="2"/>
    <x v="28"/>
    <n v="200801"/>
    <n v="200801"/>
    <m/>
    <n v="9"/>
    <n v="200801"/>
    <n v="252000"/>
  </r>
  <r>
    <x v="357"/>
    <x v="4"/>
    <m/>
    <x v="5"/>
    <x v="2"/>
    <x v="69"/>
    <n v="200801"/>
    <n v="200801"/>
    <m/>
    <n v="4"/>
    <n v="200801"/>
    <n v="192000"/>
  </r>
  <r>
    <x v="357"/>
    <x v="4"/>
    <m/>
    <x v="21"/>
    <x v="2"/>
    <x v="29"/>
    <n v="200801"/>
    <n v="200801"/>
    <m/>
    <n v="1"/>
    <n v="200801"/>
    <n v="38000"/>
  </r>
  <r>
    <x v="357"/>
    <x v="4"/>
    <m/>
    <x v="18"/>
    <x v="2"/>
    <x v="22"/>
    <n v="200801"/>
    <n v="200801"/>
    <m/>
    <n v="7"/>
    <n v="200801"/>
    <n v="91000"/>
  </r>
  <r>
    <x v="357"/>
    <x v="4"/>
    <m/>
    <x v="18"/>
    <x v="2"/>
    <x v="23"/>
    <n v="200801"/>
    <n v="200801"/>
    <m/>
    <n v="1"/>
    <n v="200801"/>
    <n v="24000"/>
  </r>
  <r>
    <x v="357"/>
    <x v="4"/>
    <m/>
    <x v="18"/>
    <x v="2"/>
    <x v="24"/>
    <n v="200801"/>
    <n v="200801"/>
    <m/>
    <n v="1"/>
    <n v="200801"/>
    <n v="33000"/>
  </r>
  <r>
    <x v="357"/>
    <x v="4"/>
    <m/>
    <x v="32"/>
    <x v="2"/>
    <x v="92"/>
    <n v="200801"/>
    <n v="200801"/>
    <m/>
    <n v="1"/>
    <n v="200801"/>
    <n v="18200"/>
  </r>
  <r>
    <x v="357"/>
    <x v="4"/>
    <m/>
    <x v="0"/>
    <x v="10"/>
    <x v="54"/>
    <n v="200801"/>
    <n v="200801"/>
    <m/>
    <n v="2"/>
    <n v="200801"/>
    <n v="66000"/>
  </r>
  <r>
    <x v="357"/>
    <x v="4"/>
    <m/>
    <x v="1"/>
    <x v="10"/>
    <x v="58"/>
    <n v="200801"/>
    <n v="200801"/>
    <m/>
    <n v="1"/>
    <n v="200801"/>
    <n v="36000"/>
  </r>
  <r>
    <x v="357"/>
    <x v="4"/>
    <m/>
    <x v="5"/>
    <x v="9"/>
    <x v="28"/>
    <n v="200801"/>
    <n v="200801"/>
    <m/>
    <n v="1"/>
    <n v="200801"/>
    <n v="28000"/>
  </r>
  <r>
    <x v="357"/>
    <x v="4"/>
    <m/>
    <x v="0"/>
    <x v="9"/>
    <x v="15"/>
    <n v="200801"/>
    <n v="200801"/>
    <m/>
    <n v="7"/>
    <n v="200801"/>
    <n v="140000"/>
  </r>
  <r>
    <x v="358"/>
    <x v="1"/>
    <s v="　"/>
    <x v="0"/>
    <x v="1"/>
    <x v="16"/>
    <n v="200801"/>
    <n v="200801"/>
    <m/>
    <n v="2"/>
    <n v="200801"/>
    <n v="70000"/>
  </r>
  <r>
    <x v="358"/>
    <x v="1"/>
    <s v="　"/>
    <x v="0"/>
    <x v="5"/>
    <x v="51"/>
    <n v="200801"/>
    <n v="200801"/>
    <m/>
    <n v="50"/>
    <n v="200801"/>
    <n v="562500"/>
  </r>
  <r>
    <x v="358"/>
    <x v="1"/>
    <s v="　"/>
    <x v="5"/>
    <x v="5"/>
    <x v="53"/>
    <n v="200801"/>
    <n v="200801"/>
    <m/>
    <n v="40"/>
    <n v="200801"/>
    <n v="594000"/>
  </r>
  <r>
    <x v="358"/>
    <x v="1"/>
    <s v="　"/>
    <x v="21"/>
    <x v="5"/>
    <x v="52"/>
    <n v="200801"/>
    <n v="200801"/>
    <m/>
    <n v="10"/>
    <n v="200801"/>
    <n v="171000"/>
  </r>
  <r>
    <x v="358"/>
    <x v="1"/>
    <s v="　"/>
    <x v="1"/>
    <x v="5"/>
    <x v="63"/>
    <n v="200801"/>
    <n v="200801"/>
    <m/>
    <n v="10"/>
    <n v="200801"/>
    <n v="112500"/>
  </r>
  <r>
    <x v="358"/>
    <x v="1"/>
    <s v="　"/>
    <x v="18"/>
    <x v="5"/>
    <x v="50"/>
    <n v="200801"/>
    <n v="200801"/>
    <m/>
    <n v="20"/>
    <n v="200801"/>
    <n v="144000"/>
  </r>
  <r>
    <x v="358"/>
    <x v="1"/>
    <s v="　"/>
    <x v="4"/>
    <x v="5"/>
    <x v="62"/>
    <n v="200801"/>
    <n v="200801"/>
    <m/>
    <n v="53"/>
    <n v="200801"/>
    <n v="954000"/>
  </r>
  <r>
    <x v="358"/>
    <x v="1"/>
    <s v="　"/>
    <x v="6"/>
    <x v="5"/>
    <x v="49"/>
    <n v="200801"/>
    <n v="200801"/>
    <m/>
    <n v="20"/>
    <n v="200801"/>
    <n v="225000"/>
  </r>
  <r>
    <x v="358"/>
    <x v="1"/>
    <s v="　"/>
    <x v="0"/>
    <x v="7"/>
    <x v="15"/>
    <n v="200801"/>
    <n v="200801"/>
    <m/>
    <n v="6"/>
    <n v="200801"/>
    <n v="120000"/>
  </r>
  <r>
    <x v="358"/>
    <x v="1"/>
    <s v="　"/>
    <x v="30"/>
    <x v="3"/>
    <x v="88"/>
    <n v="200801"/>
    <n v="200801"/>
    <m/>
    <n v="21"/>
    <n v="200801"/>
    <n v="0"/>
  </r>
  <r>
    <x v="358"/>
    <x v="1"/>
    <s v="　"/>
    <x v="5"/>
    <x v="3"/>
    <x v="28"/>
    <n v="200801"/>
    <n v="200801"/>
    <m/>
    <n v="35"/>
    <n v="200801"/>
    <n v="0"/>
  </r>
  <r>
    <x v="358"/>
    <x v="1"/>
    <s v="　"/>
    <x v="4"/>
    <x v="3"/>
    <x v="27"/>
    <n v="200801"/>
    <n v="200801"/>
    <m/>
    <n v="6"/>
    <n v="200801"/>
    <n v="0"/>
  </r>
  <r>
    <x v="358"/>
    <x v="1"/>
    <s v="　"/>
    <x v="6"/>
    <x v="3"/>
    <x v="37"/>
    <n v="200801"/>
    <n v="200801"/>
    <m/>
    <n v="40"/>
    <n v="200801"/>
    <n v="0"/>
  </r>
  <r>
    <x v="358"/>
    <x v="1"/>
    <s v="　"/>
    <x v="21"/>
    <x v="3"/>
    <x v="29"/>
    <n v="200801"/>
    <n v="200801"/>
    <m/>
    <n v="30"/>
    <n v="200801"/>
    <n v="0"/>
  </r>
  <r>
    <x v="358"/>
    <x v="1"/>
    <s v="　"/>
    <x v="18"/>
    <x v="3"/>
    <x v="22"/>
    <n v="200801"/>
    <n v="200801"/>
    <m/>
    <n v="30"/>
    <n v="200801"/>
    <n v="0"/>
  </r>
  <r>
    <x v="358"/>
    <x v="1"/>
    <s v="　"/>
    <x v="1"/>
    <x v="3"/>
    <x v="18"/>
    <n v="200801"/>
    <n v="200801"/>
    <m/>
    <n v="40"/>
    <n v="200801"/>
    <n v="0"/>
  </r>
  <r>
    <x v="358"/>
    <x v="1"/>
    <s v="　"/>
    <x v="6"/>
    <x v="2"/>
    <x v="37"/>
    <n v="200801"/>
    <n v="200801"/>
    <m/>
    <n v="2"/>
    <n v="200801"/>
    <n v="40000"/>
  </r>
  <r>
    <x v="358"/>
    <x v="1"/>
    <s v="　"/>
    <x v="24"/>
    <x v="2"/>
    <x v="34"/>
    <n v="200801"/>
    <n v="200801"/>
    <m/>
    <n v="7"/>
    <n v="200801"/>
    <n v="693000"/>
  </r>
  <r>
    <x v="358"/>
    <x v="1"/>
    <s v="　"/>
    <x v="30"/>
    <x v="2"/>
    <x v="95"/>
    <n v="200801"/>
    <n v="200801"/>
    <m/>
    <n v="22"/>
    <n v="200801"/>
    <n v="492800"/>
  </r>
  <r>
    <x v="358"/>
    <x v="1"/>
    <s v="　"/>
    <x v="30"/>
    <x v="2"/>
    <x v="96"/>
    <n v="200801"/>
    <n v="200801"/>
    <m/>
    <n v="13"/>
    <n v="200801"/>
    <n v="509600"/>
  </r>
  <r>
    <x v="358"/>
    <x v="1"/>
    <s v="　"/>
    <x v="31"/>
    <x v="2"/>
    <x v="97"/>
    <n v="200801"/>
    <n v="200801"/>
    <m/>
    <n v="21"/>
    <n v="200801"/>
    <n v="779100"/>
  </r>
  <r>
    <x v="358"/>
    <x v="1"/>
    <s v="　"/>
    <x v="33"/>
    <x v="2"/>
    <x v="98"/>
    <n v="200801"/>
    <n v="200801"/>
    <m/>
    <n v="29"/>
    <n v="200801"/>
    <n v="1015000"/>
  </r>
  <r>
    <x v="358"/>
    <x v="1"/>
    <s v="　"/>
    <x v="29"/>
    <x v="2"/>
    <x v="99"/>
    <n v="200801"/>
    <n v="200801"/>
    <m/>
    <n v="8"/>
    <n v="200801"/>
    <n v="179200"/>
  </r>
  <r>
    <x v="358"/>
    <x v="1"/>
    <s v="　"/>
    <x v="1"/>
    <x v="2"/>
    <x v="18"/>
    <n v="200801"/>
    <n v="200801"/>
    <m/>
    <n v="4"/>
    <n v="200801"/>
    <n v="80000"/>
  </r>
  <r>
    <x v="358"/>
    <x v="1"/>
    <s v="　"/>
    <x v="4"/>
    <x v="2"/>
    <x v="26"/>
    <n v="200801"/>
    <n v="200801"/>
    <m/>
    <n v="2"/>
    <n v="200801"/>
    <n v="8000"/>
  </r>
  <r>
    <x v="358"/>
    <x v="1"/>
    <s v="　"/>
    <x v="4"/>
    <x v="2"/>
    <x v="27"/>
    <n v="200801"/>
    <n v="200801"/>
    <m/>
    <n v="4"/>
    <n v="200801"/>
    <n v="80000"/>
  </r>
  <r>
    <x v="358"/>
    <x v="1"/>
    <s v="　"/>
    <x v="0"/>
    <x v="2"/>
    <x v="15"/>
    <n v="200801"/>
    <n v="200801"/>
    <m/>
    <n v="43"/>
    <n v="200801"/>
    <n v="860000"/>
  </r>
  <r>
    <x v="358"/>
    <x v="1"/>
    <s v="　"/>
    <x v="0"/>
    <x v="2"/>
    <x v="16"/>
    <n v="200801"/>
    <n v="200801"/>
    <m/>
    <n v="45"/>
    <n v="200801"/>
    <n v="1575000"/>
  </r>
  <r>
    <x v="358"/>
    <x v="1"/>
    <s v="　"/>
    <x v="0"/>
    <x v="2"/>
    <x v="17"/>
    <n v="200801"/>
    <n v="200801"/>
    <m/>
    <n v="47"/>
    <n v="200801"/>
    <n v="1551000"/>
  </r>
  <r>
    <x v="358"/>
    <x v="1"/>
    <s v="　"/>
    <x v="0"/>
    <x v="2"/>
    <x v="19"/>
    <n v="200801"/>
    <n v="200801"/>
    <m/>
    <n v="33"/>
    <n v="200801"/>
    <n v="99000"/>
  </r>
  <r>
    <x v="358"/>
    <x v="1"/>
    <s v="　"/>
    <x v="5"/>
    <x v="2"/>
    <x v="28"/>
    <n v="200801"/>
    <n v="200801"/>
    <m/>
    <n v="18"/>
    <n v="200801"/>
    <n v="504000"/>
  </r>
  <r>
    <x v="358"/>
    <x v="1"/>
    <s v="　"/>
    <x v="5"/>
    <x v="2"/>
    <x v="69"/>
    <n v="200801"/>
    <n v="200801"/>
    <m/>
    <n v="3"/>
    <n v="200801"/>
    <n v="144000"/>
  </r>
  <r>
    <x v="358"/>
    <x v="1"/>
    <s v="　"/>
    <x v="21"/>
    <x v="2"/>
    <x v="29"/>
    <n v="200801"/>
    <n v="200801"/>
    <m/>
    <n v="6"/>
    <n v="200801"/>
    <n v="228000"/>
  </r>
  <r>
    <x v="358"/>
    <x v="1"/>
    <s v="　"/>
    <x v="18"/>
    <x v="2"/>
    <x v="22"/>
    <n v="200801"/>
    <n v="200801"/>
    <m/>
    <n v="6"/>
    <n v="200801"/>
    <n v="78000"/>
  </r>
  <r>
    <x v="358"/>
    <x v="1"/>
    <s v="　"/>
    <x v="18"/>
    <x v="2"/>
    <x v="23"/>
    <n v="200801"/>
    <n v="200801"/>
    <m/>
    <n v="1"/>
    <n v="200801"/>
    <n v="24000"/>
  </r>
  <r>
    <x v="358"/>
    <x v="1"/>
    <s v="　"/>
    <x v="18"/>
    <x v="2"/>
    <x v="24"/>
    <n v="200801"/>
    <n v="200801"/>
    <m/>
    <n v="2"/>
    <n v="200801"/>
    <n v="66000"/>
  </r>
  <r>
    <x v="358"/>
    <x v="1"/>
    <s v="　"/>
    <x v="32"/>
    <x v="2"/>
    <x v="92"/>
    <n v="200801"/>
    <n v="200801"/>
    <m/>
    <n v="1"/>
    <n v="200801"/>
    <n v="18200"/>
  </r>
  <r>
    <x v="358"/>
    <x v="1"/>
    <s v="　"/>
    <x v="0"/>
    <x v="9"/>
    <x v="15"/>
    <n v="200801"/>
    <n v="200801"/>
    <m/>
    <n v="4"/>
    <n v="200801"/>
    <n v="80000"/>
  </r>
  <r>
    <x v="359"/>
    <x v="0"/>
    <m/>
    <x v="0"/>
    <x v="1"/>
    <x v="15"/>
    <n v="200801"/>
    <n v="200801"/>
    <m/>
    <n v="2"/>
    <n v="200801"/>
    <n v="40000"/>
  </r>
  <r>
    <x v="359"/>
    <x v="0"/>
    <m/>
    <x v="0"/>
    <x v="1"/>
    <x v="16"/>
    <n v="200801"/>
    <n v="200801"/>
    <m/>
    <n v="10"/>
    <n v="200801"/>
    <n v="350000"/>
  </r>
  <r>
    <x v="359"/>
    <x v="0"/>
    <m/>
    <x v="0"/>
    <x v="12"/>
    <x v="75"/>
    <n v="200801"/>
    <n v="200801"/>
    <m/>
    <n v="1"/>
    <n v="200801"/>
    <n v="24602"/>
  </r>
  <r>
    <x v="359"/>
    <x v="0"/>
    <m/>
    <x v="0"/>
    <x v="12"/>
    <x v="101"/>
    <n v="200801"/>
    <n v="200801"/>
    <m/>
    <n v="1"/>
    <n v="200801"/>
    <n v="44663"/>
  </r>
  <r>
    <x v="359"/>
    <x v="0"/>
    <m/>
    <x v="18"/>
    <x v="12"/>
    <x v="102"/>
    <n v="200801"/>
    <n v="200801"/>
    <m/>
    <n v="1"/>
    <n v="200801"/>
    <n v="15897"/>
  </r>
  <r>
    <x v="359"/>
    <x v="0"/>
    <m/>
    <x v="0"/>
    <x v="7"/>
    <x v="15"/>
    <n v="200801"/>
    <n v="200801"/>
    <m/>
    <n v="5"/>
    <n v="200801"/>
    <n v="100000"/>
  </r>
  <r>
    <x v="359"/>
    <x v="0"/>
    <m/>
    <x v="29"/>
    <x v="3"/>
    <x v="87"/>
    <n v="200801"/>
    <n v="200801"/>
    <m/>
    <n v="2"/>
    <n v="200801"/>
    <n v="0"/>
  </r>
  <r>
    <x v="359"/>
    <x v="0"/>
    <m/>
    <x v="30"/>
    <x v="3"/>
    <x v="88"/>
    <n v="200801"/>
    <n v="200801"/>
    <m/>
    <n v="2"/>
    <n v="200801"/>
    <n v="0"/>
  </r>
  <r>
    <x v="359"/>
    <x v="0"/>
    <m/>
    <x v="0"/>
    <x v="3"/>
    <x v="15"/>
    <n v="200801"/>
    <n v="200801"/>
    <m/>
    <n v="11"/>
    <n v="200801"/>
    <n v="0"/>
  </r>
  <r>
    <x v="359"/>
    <x v="0"/>
    <m/>
    <x v="17"/>
    <x v="3"/>
    <x v="19"/>
    <n v="200801"/>
    <n v="200801"/>
    <m/>
    <n v="1"/>
    <n v="200801"/>
    <n v="0"/>
  </r>
  <r>
    <x v="359"/>
    <x v="0"/>
    <m/>
    <x v="5"/>
    <x v="3"/>
    <x v="28"/>
    <n v="200801"/>
    <n v="200801"/>
    <m/>
    <n v="25"/>
    <n v="200801"/>
    <n v="0"/>
  </r>
  <r>
    <x v="359"/>
    <x v="0"/>
    <m/>
    <x v="18"/>
    <x v="3"/>
    <x v="22"/>
    <n v="200801"/>
    <n v="200801"/>
    <m/>
    <n v="35"/>
    <n v="200801"/>
    <n v="0"/>
  </r>
  <r>
    <x v="359"/>
    <x v="0"/>
    <m/>
    <x v="1"/>
    <x v="3"/>
    <x v="18"/>
    <n v="200801"/>
    <n v="200801"/>
    <m/>
    <n v="25"/>
    <n v="200801"/>
    <n v="0"/>
  </r>
  <r>
    <x v="359"/>
    <x v="0"/>
    <m/>
    <x v="6"/>
    <x v="2"/>
    <x v="37"/>
    <n v="200801"/>
    <n v="200801"/>
    <m/>
    <n v="1"/>
    <n v="200801"/>
    <n v="20000"/>
  </r>
  <r>
    <x v="359"/>
    <x v="0"/>
    <m/>
    <x v="24"/>
    <x v="2"/>
    <x v="34"/>
    <n v="200801"/>
    <n v="200801"/>
    <m/>
    <n v="1"/>
    <n v="200801"/>
    <n v="99000"/>
  </r>
  <r>
    <x v="359"/>
    <x v="0"/>
    <m/>
    <x v="30"/>
    <x v="2"/>
    <x v="95"/>
    <n v="200801"/>
    <n v="200801"/>
    <m/>
    <n v="19"/>
    <n v="200801"/>
    <n v="425600"/>
  </r>
  <r>
    <x v="359"/>
    <x v="0"/>
    <m/>
    <x v="30"/>
    <x v="2"/>
    <x v="96"/>
    <n v="200801"/>
    <n v="200801"/>
    <m/>
    <n v="21"/>
    <n v="200801"/>
    <n v="823200"/>
  </r>
  <r>
    <x v="359"/>
    <x v="0"/>
    <m/>
    <x v="31"/>
    <x v="2"/>
    <x v="97"/>
    <n v="200801"/>
    <n v="200801"/>
    <m/>
    <n v="20"/>
    <n v="200801"/>
    <n v="742000"/>
  </r>
  <r>
    <x v="359"/>
    <x v="0"/>
    <m/>
    <x v="33"/>
    <x v="2"/>
    <x v="98"/>
    <n v="200801"/>
    <n v="200801"/>
    <m/>
    <n v="31"/>
    <n v="200801"/>
    <n v="1085000"/>
  </r>
  <r>
    <x v="359"/>
    <x v="0"/>
    <m/>
    <x v="29"/>
    <x v="2"/>
    <x v="99"/>
    <n v="200801"/>
    <n v="200801"/>
    <m/>
    <n v="6"/>
    <n v="200801"/>
    <n v="134400"/>
  </r>
  <r>
    <x v="359"/>
    <x v="0"/>
    <m/>
    <x v="29"/>
    <x v="2"/>
    <x v="100"/>
    <n v="200801"/>
    <n v="200801"/>
    <m/>
    <n v="1"/>
    <n v="200801"/>
    <n v="39200"/>
  </r>
  <r>
    <x v="359"/>
    <x v="0"/>
    <m/>
    <x v="1"/>
    <x v="2"/>
    <x v="18"/>
    <n v="200801"/>
    <n v="200801"/>
    <m/>
    <n v="2"/>
    <n v="200801"/>
    <n v="40000"/>
  </r>
  <r>
    <x v="359"/>
    <x v="0"/>
    <m/>
    <x v="4"/>
    <x v="2"/>
    <x v="26"/>
    <n v="200801"/>
    <n v="200801"/>
    <m/>
    <n v="4"/>
    <n v="200801"/>
    <n v="16000"/>
  </r>
  <r>
    <x v="359"/>
    <x v="0"/>
    <m/>
    <x v="4"/>
    <x v="2"/>
    <x v="27"/>
    <n v="200801"/>
    <n v="200801"/>
    <m/>
    <n v="6"/>
    <n v="200801"/>
    <n v="120000"/>
  </r>
  <r>
    <x v="359"/>
    <x v="0"/>
    <m/>
    <x v="0"/>
    <x v="2"/>
    <x v="15"/>
    <n v="200801"/>
    <n v="200801"/>
    <m/>
    <n v="55"/>
    <n v="200801"/>
    <n v="1100000"/>
  </r>
  <r>
    <x v="359"/>
    <x v="0"/>
    <m/>
    <x v="0"/>
    <x v="2"/>
    <x v="16"/>
    <n v="200801"/>
    <n v="200801"/>
    <m/>
    <n v="30"/>
    <n v="200801"/>
    <n v="1050000"/>
  </r>
  <r>
    <x v="359"/>
    <x v="0"/>
    <m/>
    <x v="0"/>
    <x v="2"/>
    <x v="17"/>
    <n v="200801"/>
    <n v="200801"/>
    <m/>
    <n v="49"/>
    <n v="200801"/>
    <n v="1617000"/>
  </r>
  <r>
    <x v="359"/>
    <x v="0"/>
    <m/>
    <x v="0"/>
    <x v="2"/>
    <x v="19"/>
    <n v="200801"/>
    <n v="200801"/>
    <m/>
    <n v="45"/>
    <n v="200801"/>
    <n v="135000"/>
  </r>
  <r>
    <x v="359"/>
    <x v="0"/>
    <m/>
    <x v="5"/>
    <x v="2"/>
    <x v="28"/>
    <n v="200801"/>
    <n v="200801"/>
    <m/>
    <n v="23"/>
    <n v="200801"/>
    <n v="644000"/>
  </r>
  <r>
    <x v="359"/>
    <x v="0"/>
    <m/>
    <x v="5"/>
    <x v="2"/>
    <x v="69"/>
    <n v="200801"/>
    <n v="200801"/>
    <m/>
    <n v="4"/>
    <n v="200801"/>
    <n v="192000"/>
  </r>
  <r>
    <x v="359"/>
    <x v="0"/>
    <m/>
    <x v="21"/>
    <x v="2"/>
    <x v="29"/>
    <n v="200801"/>
    <n v="200801"/>
    <m/>
    <n v="7"/>
    <n v="200801"/>
    <n v="266000"/>
  </r>
  <r>
    <x v="359"/>
    <x v="0"/>
    <m/>
    <x v="18"/>
    <x v="2"/>
    <x v="22"/>
    <n v="200801"/>
    <n v="200801"/>
    <m/>
    <n v="6"/>
    <n v="200801"/>
    <n v="78000"/>
  </r>
  <r>
    <x v="359"/>
    <x v="0"/>
    <m/>
    <x v="18"/>
    <x v="2"/>
    <x v="23"/>
    <n v="200801"/>
    <n v="200801"/>
    <m/>
    <n v="4"/>
    <n v="200801"/>
    <n v="96000"/>
  </r>
  <r>
    <x v="359"/>
    <x v="0"/>
    <m/>
    <x v="18"/>
    <x v="2"/>
    <x v="24"/>
    <n v="200801"/>
    <n v="200801"/>
    <m/>
    <n v="3"/>
    <n v="200801"/>
    <n v="99000"/>
  </r>
  <r>
    <x v="359"/>
    <x v="0"/>
    <m/>
    <x v="32"/>
    <x v="2"/>
    <x v="93"/>
    <n v="200801"/>
    <n v="200801"/>
    <m/>
    <n v="1"/>
    <n v="200801"/>
    <n v="33800"/>
  </r>
  <r>
    <x v="359"/>
    <x v="0"/>
    <m/>
    <x v="0"/>
    <x v="9"/>
    <x v="15"/>
    <n v="200801"/>
    <n v="200801"/>
    <m/>
    <n v="4"/>
    <n v="200801"/>
    <n v="80000"/>
  </r>
  <r>
    <x v="360"/>
    <x v="2"/>
    <m/>
    <x v="0"/>
    <x v="1"/>
    <x v="15"/>
    <n v="200801"/>
    <n v="200801"/>
    <m/>
    <n v="2"/>
    <n v="200801"/>
    <n v="40000"/>
  </r>
  <r>
    <x v="360"/>
    <x v="2"/>
    <m/>
    <x v="0"/>
    <x v="1"/>
    <x v="16"/>
    <n v="200801"/>
    <n v="200801"/>
    <m/>
    <n v="5"/>
    <n v="200801"/>
    <n v="175000"/>
  </r>
  <r>
    <x v="360"/>
    <x v="2"/>
    <m/>
    <x v="0"/>
    <x v="7"/>
    <x v="15"/>
    <n v="200801"/>
    <n v="200801"/>
    <m/>
    <n v="2"/>
    <n v="200801"/>
    <n v="40000"/>
  </r>
  <r>
    <x v="360"/>
    <x v="2"/>
    <m/>
    <x v="29"/>
    <x v="3"/>
    <x v="87"/>
    <n v="200801"/>
    <n v="200801"/>
    <m/>
    <n v="2"/>
    <n v="200801"/>
    <n v="0"/>
  </r>
  <r>
    <x v="360"/>
    <x v="2"/>
    <m/>
    <x v="30"/>
    <x v="3"/>
    <x v="88"/>
    <n v="200801"/>
    <n v="200801"/>
    <m/>
    <n v="2"/>
    <n v="200801"/>
    <n v="0"/>
  </r>
  <r>
    <x v="360"/>
    <x v="2"/>
    <m/>
    <x v="0"/>
    <x v="3"/>
    <x v="15"/>
    <n v="200801"/>
    <n v="200801"/>
    <m/>
    <n v="1"/>
    <n v="200801"/>
    <n v="0"/>
  </r>
  <r>
    <x v="360"/>
    <x v="2"/>
    <m/>
    <x v="17"/>
    <x v="3"/>
    <x v="19"/>
    <n v="200801"/>
    <n v="200801"/>
    <m/>
    <n v="1"/>
    <n v="200801"/>
    <n v="0"/>
  </r>
  <r>
    <x v="360"/>
    <x v="2"/>
    <m/>
    <x v="5"/>
    <x v="3"/>
    <x v="28"/>
    <n v="200801"/>
    <n v="200801"/>
    <m/>
    <n v="1"/>
    <n v="200801"/>
    <n v="0"/>
  </r>
  <r>
    <x v="360"/>
    <x v="2"/>
    <m/>
    <x v="6"/>
    <x v="2"/>
    <x v="37"/>
    <n v="200801"/>
    <n v="200801"/>
    <m/>
    <n v="4"/>
    <n v="200801"/>
    <n v="80000"/>
  </r>
  <r>
    <x v="360"/>
    <x v="2"/>
    <m/>
    <x v="6"/>
    <x v="2"/>
    <x v="42"/>
    <n v="200801"/>
    <n v="200801"/>
    <m/>
    <n v="1"/>
    <n v="200801"/>
    <n v="35000"/>
  </r>
  <r>
    <x v="360"/>
    <x v="2"/>
    <m/>
    <x v="24"/>
    <x v="2"/>
    <x v="34"/>
    <n v="200801"/>
    <n v="200801"/>
    <m/>
    <n v="2"/>
    <n v="200801"/>
    <n v="198000"/>
  </r>
  <r>
    <x v="360"/>
    <x v="2"/>
    <m/>
    <x v="30"/>
    <x v="2"/>
    <x v="95"/>
    <n v="200801"/>
    <n v="200801"/>
    <m/>
    <n v="14"/>
    <n v="200801"/>
    <n v="313600"/>
  </r>
  <r>
    <x v="360"/>
    <x v="2"/>
    <m/>
    <x v="30"/>
    <x v="2"/>
    <x v="96"/>
    <n v="200801"/>
    <n v="200801"/>
    <m/>
    <n v="18"/>
    <n v="200801"/>
    <n v="705600"/>
  </r>
  <r>
    <x v="360"/>
    <x v="2"/>
    <m/>
    <x v="31"/>
    <x v="2"/>
    <x v="97"/>
    <n v="200801"/>
    <n v="200801"/>
    <m/>
    <n v="15"/>
    <n v="200801"/>
    <n v="556500"/>
  </r>
  <r>
    <x v="360"/>
    <x v="2"/>
    <m/>
    <x v="33"/>
    <x v="2"/>
    <x v="98"/>
    <n v="200801"/>
    <n v="200801"/>
    <m/>
    <n v="34"/>
    <n v="200801"/>
    <n v="1190000"/>
  </r>
  <r>
    <x v="360"/>
    <x v="2"/>
    <m/>
    <x v="29"/>
    <x v="2"/>
    <x v="99"/>
    <n v="200801"/>
    <n v="200801"/>
    <m/>
    <n v="4"/>
    <n v="200801"/>
    <n v="89600"/>
  </r>
  <r>
    <x v="360"/>
    <x v="2"/>
    <m/>
    <x v="29"/>
    <x v="2"/>
    <x v="100"/>
    <n v="200801"/>
    <n v="200801"/>
    <m/>
    <n v="2"/>
    <n v="200801"/>
    <n v="78400"/>
  </r>
  <r>
    <x v="360"/>
    <x v="2"/>
    <m/>
    <x v="1"/>
    <x v="2"/>
    <x v="18"/>
    <n v="200801"/>
    <n v="200801"/>
    <m/>
    <n v="1"/>
    <n v="200801"/>
    <n v="20000"/>
  </r>
  <r>
    <x v="360"/>
    <x v="2"/>
    <m/>
    <x v="4"/>
    <x v="2"/>
    <x v="27"/>
    <n v="200801"/>
    <n v="200801"/>
    <m/>
    <n v="2"/>
    <n v="200801"/>
    <n v="40000"/>
  </r>
  <r>
    <x v="360"/>
    <x v="2"/>
    <m/>
    <x v="0"/>
    <x v="2"/>
    <x v="15"/>
    <n v="200801"/>
    <n v="200801"/>
    <m/>
    <n v="43"/>
    <n v="200801"/>
    <n v="860000"/>
  </r>
  <r>
    <x v="360"/>
    <x v="2"/>
    <m/>
    <x v="0"/>
    <x v="2"/>
    <x v="16"/>
    <n v="200801"/>
    <n v="200801"/>
    <m/>
    <n v="30"/>
    <n v="200801"/>
    <n v="1050000"/>
  </r>
  <r>
    <x v="360"/>
    <x v="2"/>
    <m/>
    <x v="0"/>
    <x v="2"/>
    <x v="17"/>
    <n v="200801"/>
    <n v="200801"/>
    <m/>
    <n v="34"/>
    <n v="200801"/>
    <n v="1122000"/>
  </r>
  <r>
    <x v="360"/>
    <x v="2"/>
    <m/>
    <x v="0"/>
    <x v="2"/>
    <x v="19"/>
    <n v="200801"/>
    <n v="200801"/>
    <m/>
    <n v="27"/>
    <n v="200801"/>
    <n v="81000"/>
  </r>
  <r>
    <x v="360"/>
    <x v="2"/>
    <m/>
    <x v="5"/>
    <x v="2"/>
    <x v="28"/>
    <n v="200801"/>
    <n v="200801"/>
    <m/>
    <n v="20"/>
    <n v="200801"/>
    <n v="560000"/>
  </r>
  <r>
    <x v="360"/>
    <x v="2"/>
    <m/>
    <x v="5"/>
    <x v="2"/>
    <x v="69"/>
    <n v="200801"/>
    <n v="200801"/>
    <m/>
    <n v="3"/>
    <n v="200801"/>
    <n v="144000"/>
  </r>
  <r>
    <x v="360"/>
    <x v="2"/>
    <m/>
    <x v="21"/>
    <x v="2"/>
    <x v="29"/>
    <n v="200801"/>
    <n v="200801"/>
    <m/>
    <n v="2"/>
    <n v="200801"/>
    <n v="76000"/>
  </r>
  <r>
    <x v="360"/>
    <x v="2"/>
    <m/>
    <x v="18"/>
    <x v="2"/>
    <x v="22"/>
    <n v="200801"/>
    <n v="200801"/>
    <m/>
    <n v="4"/>
    <n v="200801"/>
    <n v="52000"/>
  </r>
  <r>
    <x v="360"/>
    <x v="2"/>
    <m/>
    <x v="18"/>
    <x v="2"/>
    <x v="23"/>
    <n v="200801"/>
    <n v="200801"/>
    <m/>
    <n v="1"/>
    <n v="200801"/>
    <n v="24000"/>
  </r>
  <r>
    <x v="360"/>
    <x v="2"/>
    <m/>
    <x v="18"/>
    <x v="2"/>
    <x v="24"/>
    <n v="200801"/>
    <n v="200801"/>
    <m/>
    <n v="1"/>
    <n v="200801"/>
    <n v="33000"/>
  </r>
  <r>
    <x v="360"/>
    <x v="2"/>
    <m/>
    <x v="0"/>
    <x v="10"/>
    <x v="54"/>
    <n v="200801"/>
    <n v="200801"/>
    <m/>
    <n v="2"/>
    <n v="200801"/>
    <n v="66000"/>
  </r>
  <r>
    <x v="360"/>
    <x v="2"/>
    <m/>
    <x v="0"/>
    <x v="10"/>
    <x v="57"/>
    <n v="200801"/>
    <n v="200801"/>
    <m/>
    <n v="1"/>
    <n v="200801"/>
    <n v="53000"/>
  </r>
  <r>
    <x v="360"/>
    <x v="2"/>
    <m/>
    <x v="0"/>
    <x v="9"/>
    <x v="15"/>
    <n v="200801"/>
    <n v="200801"/>
    <m/>
    <n v="5"/>
    <n v="200801"/>
    <n v="100000"/>
  </r>
  <r>
    <x v="361"/>
    <x v="5"/>
    <m/>
    <x v="0"/>
    <x v="7"/>
    <x v="15"/>
    <n v="200801"/>
    <n v="200801"/>
    <m/>
    <n v="7"/>
    <n v="200801"/>
    <n v="140000"/>
  </r>
  <r>
    <x v="361"/>
    <x v="5"/>
    <m/>
    <x v="6"/>
    <x v="2"/>
    <x v="37"/>
    <n v="200801"/>
    <n v="200801"/>
    <m/>
    <n v="2"/>
    <n v="200801"/>
    <n v="40000"/>
  </r>
  <r>
    <x v="361"/>
    <x v="5"/>
    <m/>
    <x v="24"/>
    <x v="2"/>
    <x v="34"/>
    <n v="200801"/>
    <n v="200801"/>
    <m/>
    <n v="3"/>
    <n v="200801"/>
    <n v="297000"/>
  </r>
  <r>
    <x v="361"/>
    <x v="5"/>
    <m/>
    <x v="30"/>
    <x v="2"/>
    <x v="95"/>
    <n v="200801"/>
    <n v="200801"/>
    <m/>
    <n v="20"/>
    <n v="200801"/>
    <n v="448000"/>
  </r>
  <r>
    <x v="361"/>
    <x v="5"/>
    <m/>
    <x v="30"/>
    <x v="2"/>
    <x v="96"/>
    <n v="200801"/>
    <n v="200801"/>
    <m/>
    <n v="10"/>
    <n v="200801"/>
    <n v="392000"/>
  </r>
  <r>
    <x v="361"/>
    <x v="5"/>
    <m/>
    <x v="31"/>
    <x v="2"/>
    <x v="97"/>
    <n v="200801"/>
    <n v="200801"/>
    <m/>
    <n v="18"/>
    <n v="200801"/>
    <n v="667800"/>
  </r>
  <r>
    <x v="361"/>
    <x v="5"/>
    <m/>
    <x v="33"/>
    <x v="2"/>
    <x v="98"/>
    <n v="200801"/>
    <n v="200801"/>
    <m/>
    <n v="23"/>
    <n v="200801"/>
    <n v="805000"/>
  </r>
  <r>
    <x v="361"/>
    <x v="5"/>
    <m/>
    <x v="29"/>
    <x v="2"/>
    <x v="99"/>
    <n v="200801"/>
    <n v="200801"/>
    <m/>
    <n v="9"/>
    <n v="200801"/>
    <n v="201600"/>
  </r>
  <r>
    <x v="361"/>
    <x v="5"/>
    <m/>
    <x v="1"/>
    <x v="2"/>
    <x v="18"/>
    <n v="200801"/>
    <n v="200801"/>
    <m/>
    <n v="3"/>
    <n v="200801"/>
    <n v="60000"/>
  </r>
  <r>
    <x v="361"/>
    <x v="5"/>
    <m/>
    <x v="1"/>
    <x v="2"/>
    <x v="21"/>
    <n v="200801"/>
    <n v="200801"/>
    <m/>
    <n v="1"/>
    <n v="200801"/>
    <n v="35000"/>
  </r>
  <r>
    <x v="361"/>
    <x v="5"/>
    <m/>
    <x v="4"/>
    <x v="2"/>
    <x v="26"/>
    <n v="200801"/>
    <n v="200801"/>
    <m/>
    <n v="1"/>
    <n v="200801"/>
    <n v="4000"/>
  </r>
  <r>
    <x v="361"/>
    <x v="5"/>
    <m/>
    <x v="4"/>
    <x v="2"/>
    <x v="27"/>
    <n v="200801"/>
    <n v="200801"/>
    <m/>
    <n v="2"/>
    <n v="200801"/>
    <n v="40000"/>
  </r>
  <r>
    <x v="361"/>
    <x v="5"/>
    <m/>
    <x v="0"/>
    <x v="2"/>
    <x v="15"/>
    <n v="200801"/>
    <n v="200801"/>
    <m/>
    <n v="24"/>
    <n v="200801"/>
    <n v="480000"/>
  </r>
  <r>
    <x v="361"/>
    <x v="5"/>
    <m/>
    <x v="0"/>
    <x v="2"/>
    <x v="16"/>
    <n v="200801"/>
    <n v="200801"/>
    <m/>
    <n v="18"/>
    <n v="200801"/>
    <n v="630000"/>
  </r>
  <r>
    <x v="361"/>
    <x v="5"/>
    <m/>
    <x v="0"/>
    <x v="2"/>
    <x v="17"/>
    <n v="200801"/>
    <n v="200801"/>
    <m/>
    <n v="27"/>
    <n v="200801"/>
    <n v="891000"/>
  </r>
  <r>
    <x v="361"/>
    <x v="5"/>
    <m/>
    <x v="0"/>
    <x v="2"/>
    <x v="19"/>
    <n v="200801"/>
    <n v="200801"/>
    <m/>
    <n v="23"/>
    <n v="200801"/>
    <n v="69000"/>
  </r>
  <r>
    <x v="361"/>
    <x v="5"/>
    <m/>
    <x v="5"/>
    <x v="2"/>
    <x v="28"/>
    <n v="200801"/>
    <n v="200801"/>
    <m/>
    <n v="15"/>
    <n v="200801"/>
    <n v="420000"/>
  </r>
  <r>
    <x v="361"/>
    <x v="5"/>
    <m/>
    <x v="5"/>
    <x v="2"/>
    <x v="69"/>
    <n v="200801"/>
    <n v="200801"/>
    <m/>
    <n v="4"/>
    <n v="200801"/>
    <n v="192000"/>
  </r>
  <r>
    <x v="361"/>
    <x v="5"/>
    <m/>
    <x v="21"/>
    <x v="2"/>
    <x v="29"/>
    <n v="200801"/>
    <n v="200801"/>
    <m/>
    <n v="4"/>
    <n v="200801"/>
    <n v="152000"/>
  </r>
  <r>
    <x v="361"/>
    <x v="5"/>
    <m/>
    <x v="18"/>
    <x v="2"/>
    <x v="22"/>
    <n v="200801"/>
    <n v="200801"/>
    <m/>
    <n v="7"/>
    <n v="200801"/>
    <n v="91000"/>
  </r>
  <r>
    <x v="361"/>
    <x v="5"/>
    <m/>
    <x v="18"/>
    <x v="2"/>
    <x v="23"/>
    <n v="200801"/>
    <n v="200801"/>
    <m/>
    <n v="1"/>
    <n v="200801"/>
    <n v="24000"/>
  </r>
  <r>
    <x v="361"/>
    <x v="5"/>
    <m/>
    <x v="32"/>
    <x v="2"/>
    <x v="92"/>
    <n v="200801"/>
    <n v="200801"/>
    <m/>
    <n v="1"/>
    <n v="200801"/>
    <n v="18200"/>
  </r>
  <r>
    <x v="361"/>
    <x v="5"/>
    <m/>
    <x v="0"/>
    <x v="9"/>
    <x v="15"/>
    <n v="200801"/>
    <n v="200801"/>
    <m/>
    <n v="4"/>
    <n v="200801"/>
    <n v="80000"/>
  </r>
  <r>
    <x v="362"/>
    <x v="6"/>
    <m/>
    <x v="0"/>
    <x v="7"/>
    <x v="15"/>
    <n v="200801"/>
    <n v="200801"/>
    <m/>
    <n v="4"/>
    <n v="200801"/>
    <n v="80000"/>
  </r>
  <r>
    <x v="362"/>
    <x v="6"/>
    <m/>
    <x v="6"/>
    <x v="2"/>
    <x v="37"/>
    <n v="200801"/>
    <n v="200801"/>
    <m/>
    <n v="3"/>
    <n v="200801"/>
    <n v="60000"/>
  </r>
  <r>
    <x v="362"/>
    <x v="6"/>
    <m/>
    <x v="24"/>
    <x v="2"/>
    <x v="34"/>
    <n v="200801"/>
    <n v="200801"/>
    <m/>
    <n v="4"/>
    <n v="200801"/>
    <n v="396000"/>
  </r>
  <r>
    <x v="362"/>
    <x v="6"/>
    <m/>
    <x v="30"/>
    <x v="2"/>
    <x v="95"/>
    <n v="200801"/>
    <n v="200801"/>
    <m/>
    <n v="31"/>
    <n v="200801"/>
    <n v="694400"/>
  </r>
  <r>
    <x v="362"/>
    <x v="6"/>
    <m/>
    <x v="30"/>
    <x v="2"/>
    <x v="96"/>
    <n v="200801"/>
    <n v="200801"/>
    <m/>
    <n v="16"/>
    <n v="200801"/>
    <n v="627200"/>
  </r>
  <r>
    <x v="362"/>
    <x v="6"/>
    <m/>
    <x v="31"/>
    <x v="2"/>
    <x v="97"/>
    <n v="200801"/>
    <n v="200801"/>
    <m/>
    <n v="25"/>
    <n v="200801"/>
    <n v="927500"/>
  </r>
  <r>
    <x v="362"/>
    <x v="6"/>
    <m/>
    <x v="33"/>
    <x v="2"/>
    <x v="98"/>
    <n v="200801"/>
    <n v="200801"/>
    <m/>
    <n v="29"/>
    <n v="200801"/>
    <n v="1015000"/>
  </r>
  <r>
    <x v="362"/>
    <x v="6"/>
    <m/>
    <x v="29"/>
    <x v="2"/>
    <x v="99"/>
    <n v="200801"/>
    <n v="200801"/>
    <m/>
    <n v="3"/>
    <n v="200801"/>
    <n v="67200"/>
  </r>
  <r>
    <x v="362"/>
    <x v="6"/>
    <m/>
    <x v="29"/>
    <x v="2"/>
    <x v="100"/>
    <n v="200801"/>
    <n v="200801"/>
    <m/>
    <n v="2"/>
    <n v="200801"/>
    <n v="78400"/>
  </r>
  <r>
    <x v="362"/>
    <x v="6"/>
    <m/>
    <x v="1"/>
    <x v="2"/>
    <x v="18"/>
    <n v="200801"/>
    <n v="200801"/>
    <m/>
    <n v="1"/>
    <n v="200801"/>
    <n v="20000"/>
  </r>
  <r>
    <x v="362"/>
    <x v="6"/>
    <m/>
    <x v="4"/>
    <x v="2"/>
    <x v="26"/>
    <n v="200801"/>
    <n v="200801"/>
    <m/>
    <n v="7"/>
    <n v="200801"/>
    <n v="28000"/>
  </r>
  <r>
    <x v="362"/>
    <x v="6"/>
    <m/>
    <x v="4"/>
    <x v="2"/>
    <x v="27"/>
    <n v="200801"/>
    <n v="200801"/>
    <m/>
    <n v="4"/>
    <n v="200801"/>
    <n v="80000"/>
  </r>
  <r>
    <x v="362"/>
    <x v="6"/>
    <m/>
    <x v="0"/>
    <x v="2"/>
    <x v="15"/>
    <n v="200801"/>
    <n v="200801"/>
    <m/>
    <n v="32"/>
    <n v="200801"/>
    <n v="640000"/>
  </r>
  <r>
    <x v="362"/>
    <x v="6"/>
    <m/>
    <x v="0"/>
    <x v="2"/>
    <x v="16"/>
    <n v="200801"/>
    <n v="200801"/>
    <m/>
    <n v="22"/>
    <n v="200801"/>
    <n v="770000"/>
  </r>
  <r>
    <x v="362"/>
    <x v="6"/>
    <m/>
    <x v="0"/>
    <x v="2"/>
    <x v="17"/>
    <n v="200801"/>
    <n v="200801"/>
    <m/>
    <n v="33"/>
    <n v="200801"/>
    <n v="1089000"/>
  </r>
  <r>
    <x v="362"/>
    <x v="6"/>
    <m/>
    <x v="0"/>
    <x v="2"/>
    <x v="19"/>
    <n v="200801"/>
    <n v="200801"/>
    <m/>
    <n v="29"/>
    <n v="200801"/>
    <n v="87000"/>
  </r>
  <r>
    <x v="362"/>
    <x v="6"/>
    <m/>
    <x v="5"/>
    <x v="2"/>
    <x v="28"/>
    <n v="200801"/>
    <n v="200801"/>
    <m/>
    <n v="17"/>
    <n v="200801"/>
    <n v="476000"/>
  </r>
  <r>
    <x v="362"/>
    <x v="6"/>
    <m/>
    <x v="5"/>
    <x v="2"/>
    <x v="69"/>
    <n v="200801"/>
    <n v="200801"/>
    <m/>
    <n v="3"/>
    <n v="200801"/>
    <n v="144000"/>
  </r>
  <r>
    <x v="362"/>
    <x v="6"/>
    <m/>
    <x v="21"/>
    <x v="2"/>
    <x v="29"/>
    <n v="200801"/>
    <n v="200801"/>
    <m/>
    <n v="2"/>
    <n v="200801"/>
    <n v="76000"/>
  </r>
  <r>
    <x v="362"/>
    <x v="6"/>
    <m/>
    <x v="18"/>
    <x v="2"/>
    <x v="22"/>
    <n v="200801"/>
    <n v="200801"/>
    <m/>
    <n v="4"/>
    <n v="200801"/>
    <n v="52000"/>
  </r>
  <r>
    <x v="362"/>
    <x v="6"/>
    <m/>
    <x v="18"/>
    <x v="2"/>
    <x v="24"/>
    <n v="200801"/>
    <n v="200801"/>
    <m/>
    <n v="1"/>
    <n v="200801"/>
    <n v="33000"/>
  </r>
  <r>
    <x v="362"/>
    <x v="6"/>
    <m/>
    <x v="32"/>
    <x v="2"/>
    <x v="92"/>
    <n v="200801"/>
    <n v="200801"/>
    <m/>
    <n v="2"/>
    <n v="200801"/>
    <n v="36400"/>
  </r>
  <r>
    <x v="362"/>
    <x v="6"/>
    <m/>
    <x v="32"/>
    <x v="2"/>
    <x v="93"/>
    <n v="200801"/>
    <n v="200801"/>
    <m/>
    <n v="2"/>
    <n v="200801"/>
    <n v="67600"/>
  </r>
  <r>
    <x v="362"/>
    <x v="6"/>
    <m/>
    <x v="0"/>
    <x v="6"/>
    <x v="15"/>
    <n v="200801"/>
    <n v="200801"/>
    <m/>
    <n v="648"/>
    <n v="200801"/>
    <n v="5876064"/>
  </r>
  <r>
    <x v="362"/>
    <x v="6"/>
    <m/>
    <x v="0"/>
    <x v="6"/>
    <x v="17"/>
    <n v="200801"/>
    <n v="200801"/>
    <m/>
    <n v="66"/>
    <n v="200801"/>
    <n v="1043988"/>
  </r>
  <r>
    <x v="362"/>
    <x v="6"/>
    <m/>
    <x v="4"/>
    <x v="6"/>
    <x v="26"/>
    <n v="200801"/>
    <n v="200801"/>
    <m/>
    <n v="416"/>
    <n v="200801"/>
    <n v="446368"/>
  </r>
  <r>
    <x v="362"/>
    <x v="6"/>
    <m/>
    <x v="25"/>
    <x v="6"/>
    <x v="35"/>
    <n v="200801"/>
    <n v="200801"/>
    <m/>
    <n v="29"/>
    <n v="200801"/>
    <n v="496799"/>
  </r>
  <r>
    <x v="362"/>
    <x v="6"/>
    <m/>
    <x v="21"/>
    <x v="6"/>
    <x v="29"/>
    <n v="200801"/>
    <n v="200801"/>
    <m/>
    <n v="44"/>
    <n v="200801"/>
    <n v="866404"/>
  </r>
  <r>
    <x v="362"/>
    <x v="6"/>
    <m/>
    <x v="23"/>
    <x v="6"/>
    <x v="31"/>
    <n v="200801"/>
    <n v="200801"/>
    <m/>
    <n v="131"/>
    <n v="200801"/>
    <n v="1948887"/>
  </r>
  <r>
    <x v="362"/>
    <x v="6"/>
    <m/>
    <x v="22"/>
    <x v="6"/>
    <x v="30"/>
    <n v="200801"/>
    <n v="200801"/>
    <m/>
    <n v="13"/>
    <n v="200801"/>
    <n v="90532"/>
  </r>
  <r>
    <x v="362"/>
    <x v="6"/>
    <m/>
    <x v="18"/>
    <x v="6"/>
    <x v="22"/>
    <n v="200801"/>
    <n v="200801"/>
    <m/>
    <n v="43"/>
    <n v="200801"/>
    <n v="292013"/>
  </r>
  <r>
    <x v="362"/>
    <x v="6"/>
    <m/>
    <x v="26"/>
    <x v="6"/>
    <x v="36"/>
    <n v="200801"/>
    <n v="200801"/>
    <m/>
    <n v="1"/>
    <n v="200801"/>
    <n v="9457"/>
  </r>
  <r>
    <x v="362"/>
    <x v="6"/>
    <m/>
    <x v="6"/>
    <x v="6"/>
    <x v="37"/>
    <n v="200801"/>
    <n v="200801"/>
    <m/>
    <n v="14"/>
    <n v="200801"/>
    <n v="140000"/>
  </r>
  <r>
    <x v="362"/>
    <x v="6"/>
    <m/>
    <x v="27"/>
    <x v="6"/>
    <x v="39"/>
    <n v="200801"/>
    <n v="200801"/>
    <m/>
    <n v="12"/>
    <n v="200801"/>
    <n v="189816"/>
  </r>
  <r>
    <x v="362"/>
    <x v="6"/>
    <m/>
    <x v="4"/>
    <x v="6"/>
    <x v="66"/>
    <n v="200801"/>
    <n v="200801"/>
    <m/>
    <n v="70"/>
    <n v="200801"/>
    <n v="391790"/>
  </r>
  <r>
    <x v="362"/>
    <x v="6"/>
    <m/>
    <x v="30"/>
    <x v="6"/>
    <x v="103"/>
    <n v="200801"/>
    <n v="200801"/>
    <m/>
    <n v="21"/>
    <n v="200801"/>
    <n v="235200"/>
  </r>
  <r>
    <x v="362"/>
    <x v="6"/>
    <m/>
    <x v="29"/>
    <x v="6"/>
    <x v="104"/>
    <n v="200801"/>
    <n v="200801"/>
    <m/>
    <n v="15"/>
    <n v="200801"/>
    <n v="168000"/>
  </r>
  <r>
    <x v="363"/>
    <x v="3"/>
    <m/>
    <x v="0"/>
    <x v="1"/>
    <x v="15"/>
    <n v="200801"/>
    <n v="200801"/>
    <m/>
    <n v="1"/>
    <n v="200801"/>
    <n v="20000"/>
  </r>
  <r>
    <x v="363"/>
    <x v="3"/>
    <m/>
    <x v="0"/>
    <x v="1"/>
    <x v="16"/>
    <n v="200801"/>
    <n v="200801"/>
    <m/>
    <n v="12"/>
    <n v="200801"/>
    <n v="420000"/>
  </r>
  <r>
    <x v="363"/>
    <x v="3"/>
    <m/>
    <x v="0"/>
    <x v="7"/>
    <x v="15"/>
    <n v="200801"/>
    <n v="200801"/>
    <m/>
    <n v="7"/>
    <n v="200801"/>
    <n v="140000"/>
  </r>
  <r>
    <x v="363"/>
    <x v="3"/>
    <m/>
    <x v="29"/>
    <x v="3"/>
    <x v="87"/>
    <n v="200801"/>
    <n v="200801"/>
    <m/>
    <n v="3"/>
    <n v="200801"/>
    <n v="0"/>
  </r>
  <r>
    <x v="363"/>
    <x v="3"/>
    <m/>
    <x v="30"/>
    <x v="3"/>
    <x v="88"/>
    <n v="200801"/>
    <n v="200801"/>
    <m/>
    <n v="3"/>
    <n v="200801"/>
    <n v="0"/>
  </r>
  <r>
    <x v="363"/>
    <x v="3"/>
    <m/>
    <x v="24"/>
    <x v="2"/>
    <x v="34"/>
    <n v="200801"/>
    <n v="200801"/>
    <m/>
    <n v="3"/>
    <n v="200801"/>
    <n v="297000"/>
  </r>
  <r>
    <x v="363"/>
    <x v="3"/>
    <m/>
    <x v="30"/>
    <x v="2"/>
    <x v="95"/>
    <n v="200801"/>
    <n v="200801"/>
    <m/>
    <n v="23"/>
    <n v="200801"/>
    <n v="515200"/>
  </r>
  <r>
    <x v="363"/>
    <x v="3"/>
    <m/>
    <x v="30"/>
    <x v="2"/>
    <x v="96"/>
    <n v="200801"/>
    <n v="200801"/>
    <m/>
    <n v="16"/>
    <n v="200801"/>
    <n v="627200"/>
  </r>
  <r>
    <x v="363"/>
    <x v="3"/>
    <m/>
    <x v="31"/>
    <x v="2"/>
    <x v="97"/>
    <n v="200801"/>
    <n v="200801"/>
    <m/>
    <n v="18"/>
    <n v="200801"/>
    <n v="667800"/>
  </r>
  <r>
    <x v="363"/>
    <x v="3"/>
    <m/>
    <x v="33"/>
    <x v="2"/>
    <x v="105"/>
    <n v="200801"/>
    <n v="200801"/>
    <m/>
    <n v="19"/>
    <n v="200801"/>
    <n v="704900"/>
  </r>
  <r>
    <x v="363"/>
    <x v="3"/>
    <m/>
    <x v="29"/>
    <x v="2"/>
    <x v="99"/>
    <n v="200801"/>
    <n v="200801"/>
    <m/>
    <n v="2"/>
    <n v="200801"/>
    <n v="44800"/>
  </r>
  <r>
    <x v="363"/>
    <x v="3"/>
    <m/>
    <x v="29"/>
    <x v="2"/>
    <x v="100"/>
    <n v="200801"/>
    <n v="200801"/>
    <m/>
    <n v="1"/>
    <n v="200801"/>
    <n v="39200"/>
  </r>
  <r>
    <x v="363"/>
    <x v="3"/>
    <m/>
    <x v="1"/>
    <x v="2"/>
    <x v="18"/>
    <n v="200801"/>
    <n v="200801"/>
    <m/>
    <n v="3"/>
    <n v="200801"/>
    <n v="60000"/>
  </r>
  <r>
    <x v="363"/>
    <x v="3"/>
    <m/>
    <x v="4"/>
    <x v="2"/>
    <x v="26"/>
    <n v="200801"/>
    <n v="200801"/>
    <m/>
    <n v="3"/>
    <n v="200801"/>
    <n v="12000"/>
  </r>
  <r>
    <x v="363"/>
    <x v="3"/>
    <m/>
    <x v="4"/>
    <x v="2"/>
    <x v="27"/>
    <n v="200801"/>
    <n v="200801"/>
    <m/>
    <n v="4"/>
    <n v="200801"/>
    <n v="80000"/>
  </r>
  <r>
    <x v="363"/>
    <x v="3"/>
    <m/>
    <x v="0"/>
    <x v="2"/>
    <x v="15"/>
    <n v="200801"/>
    <n v="200801"/>
    <m/>
    <n v="27"/>
    <n v="200801"/>
    <n v="540000"/>
  </r>
  <r>
    <x v="363"/>
    <x v="3"/>
    <m/>
    <x v="0"/>
    <x v="2"/>
    <x v="16"/>
    <n v="200801"/>
    <n v="200801"/>
    <m/>
    <n v="26"/>
    <n v="200801"/>
    <n v="910000"/>
  </r>
  <r>
    <x v="363"/>
    <x v="3"/>
    <m/>
    <x v="0"/>
    <x v="2"/>
    <x v="17"/>
    <n v="200801"/>
    <n v="200801"/>
    <m/>
    <n v="41"/>
    <n v="200801"/>
    <n v="1353000"/>
  </r>
  <r>
    <x v="363"/>
    <x v="3"/>
    <m/>
    <x v="0"/>
    <x v="2"/>
    <x v="19"/>
    <n v="200801"/>
    <n v="200801"/>
    <m/>
    <n v="32"/>
    <n v="200801"/>
    <n v="96000"/>
  </r>
  <r>
    <x v="363"/>
    <x v="3"/>
    <m/>
    <x v="5"/>
    <x v="2"/>
    <x v="28"/>
    <n v="200801"/>
    <n v="200801"/>
    <m/>
    <n v="15"/>
    <n v="200801"/>
    <n v="420000"/>
  </r>
  <r>
    <x v="363"/>
    <x v="3"/>
    <m/>
    <x v="21"/>
    <x v="2"/>
    <x v="29"/>
    <n v="200801"/>
    <n v="200801"/>
    <m/>
    <n v="4"/>
    <n v="200801"/>
    <n v="152000"/>
  </r>
  <r>
    <x v="363"/>
    <x v="3"/>
    <m/>
    <x v="18"/>
    <x v="2"/>
    <x v="22"/>
    <n v="200801"/>
    <n v="200801"/>
    <m/>
    <n v="2"/>
    <n v="200801"/>
    <n v="26000"/>
  </r>
  <r>
    <x v="363"/>
    <x v="3"/>
    <m/>
    <x v="18"/>
    <x v="2"/>
    <x v="23"/>
    <n v="200801"/>
    <n v="200801"/>
    <m/>
    <n v="1"/>
    <n v="200801"/>
    <n v="24000"/>
  </r>
  <r>
    <x v="363"/>
    <x v="3"/>
    <m/>
    <x v="32"/>
    <x v="2"/>
    <x v="92"/>
    <n v="200801"/>
    <n v="200801"/>
    <m/>
    <n v="2"/>
    <n v="200801"/>
    <n v="36400"/>
  </r>
  <r>
    <x v="363"/>
    <x v="3"/>
    <m/>
    <x v="0"/>
    <x v="9"/>
    <x v="15"/>
    <n v="200801"/>
    <n v="200801"/>
    <m/>
    <n v="6"/>
    <n v="200801"/>
    <n v="120000"/>
  </r>
  <r>
    <x v="364"/>
    <x v="4"/>
    <m/>
    <x v="0"/>
    <x v="7"/>
    <x v="15"/>
    <n v="200801"/>
    <n v="200801"/>
    <m/>
    <n v="4"/>
    <n v="200801"/>
    <n v="80000"/>
  </r>
  <r>
    <x v="364"/>
    <x v="4"/>
    <m/>
    <x v="6"/>
    <x v="2"/>
    <x v="37"/>
    <n v="200801"/>
    <n v="200801"/>
    <m/>
    <n v="3"/>
    <n v="200801"/>
    <n v="60000"/>
  </r>
  <r>
    <x v="364"/>
    <x v="4"/>
    <m/>
    <x v="6"/>
    <x v="2"/>
    <x v="42"/>
    <n v="200801"/>
    <n v="200801"/>
    <m/>
    <n v="1"/>
    <n v="200801"/>
    <n v="35000"/>
  </r>
  <r>
    <x v="364"/>
    <x v="4"/>
    <m/>
    <x v="24"/>
    <x v="2"/>
    <x v="34"/>
    <n v="200801"/>
    <n v="200801"/>
    <m/>
    <n v="1"/>
    <n v="200801"/>
    <n v="99000"/>
  </r>
  <r>
    <x v="364"/>
    <x v="4"/>
    <m/>
    <x v="30"/>
    <x v="2"/>
    <x v="95"/>
    <n v="200801"/>
    <n v="200801"/>
    <m/>
    <n v="18"/>
    <n v="200801"/>
    <n v="403200"/>
  </r>
  <r>
    <x v="364"/>
    <x v="4"/>
    <m/>
    <x v="30"/>
    <x v="2"/>
    <x v="96"/>
    <n v="200801"/>
    <n v="200801"/>
    <m/>
    <n v="8"/>
    <n v="200801"/>
    <n v="313600"/>
  </r>
  <r>
    <x v="364"/>
    <x v="4"/>
    <m/>
    <x v="31"/>
    <x v="2"/>
    <x v="97"/>
    <n v="200801"/>
    <n v="200801"/>
    <m/>
    <n v="13"/>
    <n v="200801"/>
    <n v="482300"/>
  </r>
  <r>
    <x v="364"/>
    <x v="4"/>
    <m/>
    <x v="33"/>
    <x v="2"/>
    <x v="105"/>
    <n v="200801"/>
    <n v="200801"/>
    <m/>
    <n v="15"/>
    <n v="200801"/>
    <n v="556500"/>
  </r>
  <r>
    <x v="364"/>
    <x v="4"/>
    <m/>
    <x v="29"/>
    <x v="2"/>
    <x v="99"/>
    <n v="200801"/>
    <n v="200801"/>
    <m/>
    <n v="2"/>
    <n v="200801"/>
    <n v="44800"/>
  </r>
  <r>
    <x v="364"/>
    <x v="4"/>
    <m/>
    <x v="29"/>
    <x v="2"/>
    <x v="100"/>
    <n v="200801"/>
    <n v="200801"/>
    <m/>
    <n v="2"/>
    <n v="200801"/>
    <n v="78400"/>
  </r>
  <r>
    <x v="364"/>
    <x v="4"/>
    <m/>
    <x v="1"/>
    <x v="2"/>
    <x v="18"/>
    <n v="200801"/>
    <n v="200801"/>
    <m/>
    <n v="2"/>
    <n v="200801"/>
    <n v="40000"/>
  </r>
  <r>
    <x v="364"/>
    <x v="4"/>
    <m/>
    <x v="4"/>
    <x v="2"/>
    <x v="26"/>
    <n v="200801"/>
    <n v="200801"/>
    <m/>
    <n v="1"/>
    <n v="200801"/>
    <n v="4000"/>
  </r>
  <r>
    <x v="364"/>
    <x v="4"/>
    <m/>
    <x v="4"/>
    <x v="2"/>
    <x v="27"/>
    <n v="200801"/>
    <n v="200801"/>
    <m/>
    <n v="7"/>
    <n v="200801"/>
    <n v="140000"/>
  </r>
  <r>
    <x v="364"/>
    <x v="4"/>
    <m/>
    <x v="0"/>
    <x v="2"/>
    <x v="15"/>
    <n v="200801"/>
    <n v="200801"/>
    <m/>
    <n v="30"/>
    <n v="200801"/>
    <n v="600000"/>
  </r>
  <r>
    <x v="364"/>
    <x v="4"/>
    <m/>
    <x v="0"/>
    <x v="2"/>
    <x v="16"/>
    <n v="200801"/>
    <n v="200801"/>
    <m/>
    <n v="14"/>
    <n v="200801"/>
    <n v="490000"/>
  </r>
  <r>
    <x v="364"/>
    <x v="4"/>
    <m/>
    <x v="0"/>
    <x v="2"/>
    <x v="17"/>
    <n v="200801"/>
    <n v="200801"/>
    <m/>
    <n v="21"/>
    <n v="200801"/>
    <n v="693000"/>
  </r>
  <r>
    <x v="364"/>
    <x v="4"/>
    <m/>
    <x v="0"/>
    <x v="2"/>
    <x v="19"/>
    <n v="200801"/>
    <n v="200801"/>
    <m/>
    <n v="32"/>
    <n v="200801"/>
    <n v="96000"/>
  </r>
  <r>
    <x v="364"/>
    <x v="4"/>
    <m/>
    <x v="5"/>
    <x v="2"/>
    <x v="28"/>
    <n v="200801"/>
    <n v="200801"/>
    <m/>
    <n v="24"/>
    <n v="200801"/>
    <n v="672000"/>
  </r>
  <r>
    <x v="364"/>
    <x v="4"/>
    <m/>
    <x v="5"/>
    <x v="2"/>
    <x v="69"/>
    <n v="200801"/>
    <n v="200801"/>
    <m/>
    <n v="6"/>
    <n v="200801"/>
    <n v="288000"/>
  </r>
  <r>
    <x v="364"/>
    <x v="4"/>
    <m/>
    <x v="21"/>
    <x v="2"/>
    <x v="29"/>
    <n v="200801"/>
    <n v="200801"/>
    <m/>
    <n v="1"/>
    <n v="200801"/>
    <n v="38000"/>
  </r>
  <r>
    <x v="364"/>
    <x v="4"/>
    <m/>
    <x v="18"/>
    <x v="2"/>
    <x v="22"/>
    <n v="200801"/>
    <n v="200801"/>
    <m/>
    <n v="5"/>
    <n v="200801"/>
    <n v="65000"/>
  </r>
  <r>
    <x v="364"/>
    <x v="4"/>
    <m/>
    <x v="18"/>
    <x v="2"/>
    <x v="23"/>
    <n v="200801"/>
    <n v="200801"/>
    <m/>
    <n v="3"/>
    <n v="200801"/>
    <n v="72000"/>
  </r>
  <r>
    <x v="364"/>
    <x v="4"/>
    <m/>
    <x v="18"/>
    <x v="2"/>
    <x v="24"/>
    <n v="200801"/>
    <n v="200801"/>
    <m/>
    <n v="1"/>
    <n v="200801"/>
    <n v="33000"/>
  </r>
  <r>
    <x v="364"/>
    <x v="4"/>
    <m/>
    <x v="32"/>
    <x v="2"/>
    <x v="92"/>
    <n v="200801"/>
    <n v="200801"/>
    <m/>
    <n v="2"/>
    <n v="200801"/>
    <n v="36400"/>
  </r>
  <r>
    <x v="364"/>
    <x v="4"/>
    <m/>
    <x v="0"/>
    <x v="9"/>
    <x v="15"/>
    <n v="200801"/>
    <n v="200801"/>
    <m/>
    <n v="4"/>
    <n v="200801"/>
    <n v="80000"/>
  </r>
  <r>
    <x v="365"/>
    <x v="1"/>
    <m/>
    <x v="0"/>
    <x v="7"/>
    <x v="15"/>
    <n v="200801"/>
    <n v="200801"/>
    <m/>
    <n v="1"/>
    <n v="200801"/>
    <n v="20000"/>
  </r>
  <r>
    <x v="365"/>
    <x v="1"/>
    <m/>
    <x v="6"/>
    <x v="2"/>
    <x v="37"/>
    <n v="200801"/>
    <n v="200801"/>
    <m/>
    <n v="3"/>
    <n v="200801"/>
    <n v="60000"/>
  </r>
  <r>
    <x v="365"/>
    <x v="1"/>
    <m/>
    <x v="24"/>
    <x v="2"/>
    <x v="34"/>
    <n v="200801"/>
    <n v="200801"/>
    <m/>
    <n v="2"/>
    <n v="200801"/>
    <n v="198000"/>
  </r>
  <r>
    <x v="365"/>
    <x v="1"/>
    <m/>
    <x v="30"/>
    <x v="2"/>
    <x v="95"/>
    <n v="200801"/>
    <n v="200801"/>
    <m/>
    <n v="9"/>
    <n v="200801"/>
    <n v="201600"/>
  </r>
  <r>
    <x v="365"/>
    <x v="1"/>
    <m/>
    <x v="30"/>
    <x v="2"/>
    <x v="96"/>
    <n v="200801"/>
    <n v="200801"/>
    <m/>
    <n v="9"/>
    <n v="200801"/>
    <n v="352800"/>
  </r>
  <r>
    <x v="365"/>
    <x v="1"/>
    <m/>
    <x v="31"/>
    <x v="2"/>
    <x v="97"/>
    <n v="200801"/>
    <n v="200801"/>
    <m/>
    <n v="20"/>
    <n v="200801"/>
    <n v="742000"/>
  </r>
  <r>
    <x v="365"/>
    <x v="1"/>
    <m/>
    <x v="33"/>
    <x v="2"/>
    <x v="105"/>
    <n v="200801"/>
    <n v="200801"/>
    <m/>
    <n v="14"/>
    <n v="200801"/>
    <n v="519400"/>
  </r>
  <r>
    <x v="365"/>
    <x v="1"/>
    <m/>
    <x v="29"/>
    <x v="2"/>
    <x v="99"/>
    <n v="200801"/>
    <n v="200801"/>
    <m/>
    <n v="3"/>
    <n v="200801"/>
    <n v="67200"/>
  </r>
  <r>
    <x v="365"/>
    <x v="1"/>
    <m/>
    <x v="1"/>
    <x v="2"/>
    <x v="18"/>
    <n v="200801"/>
    <n v="200801"/>
    <m/>
    <n v="4"/>
    <n v="200801"/>
    <n v="80000"/>
  </r>
  <r>
    <x v="365"/>
    <x v="1"/>
    <m/>
    <x v="4"/>
    <x v="2"/>
    <x v="26"/>
    <n v="200801"/>
    <n v="200801"/>
    <m/>
    <n v="1"/>
    <n v="200801"/>
    <n v="4000"/>
  </r>
  <r>
    <x v="365"/>
    <x v="1"/>
    <m/>
    <x v="4"/>
    <x v="2"/>
    <x v="27"/>
    <n v="200801"/>
    <n v="200801"/>
    <m/>
    <n v="2"/>
    <n v="200801"/>
    <n v="40000"/>
  </r>
  <r>
    <x v="365"/>
    <x v="1"/>
    <m/>
    <x v="0"/>
    <x v="2"/>
    <x v="15"/>
    <n v="200801"/>
    <n v="200801"/>
    <m/>
    <n v="27"/>
    <n v="200801"/>
    <n v="540000"/>
  </r>
  <r>
    <x v="365"/>
    <x v="1"/>
    <m/>
    <x v="0"/>
    <x v="2"/>
    <x v="16"/>
    <n v="200801"/>
    <n v="200801"/>
    <m/>
    <n v="7"/>
    <n v="200801"/>
    <n v="245000"/>
  </r>
  <r>
    <x v="365"/>
    <x v="1"/>
    <m/>
    <x v="0"/>
    <x v="2"/>
    <x v="17"/>
    <n v="200801"/>
    <n v="200801"/>
    <m/>
    <n v="27"/>
    <n v="200801"/>
    <n v="891000"/>
  </r>
  <r>
    <x v="365"/>
    <x v="1"/>
    <m/>
    <x v="0"/>
    <x v="2"/>
    <x v="19"/>
    <n v="200801"/>
    <n v="200801"/>
    <m/>
    <n v="21"/>
    <n v="200801"/>
    <n v="63000"/>
  </r>
  <r>
    <x v="365"/>
    <x v="1"/>
    <m/>
    <x v="5"/>
    <x v="2"/>
    <x v="28"/>
    <n v="200801"/>
    <n v="200801"/>
    <m/>
    <n v="20"/>
    <n v="200801"/>
    <n v="560000"/>
  </r>
  <r>
    <x v="365"/>
    <x v="1"/>
    <m/>
    <x v="5"/>
    <x v="2"/>
    <x v="69"/>
    <n v="200801"/>
    <n v="200801"/>
    <m/>
    <n v="2"/>
    <n v="200801"/>
    <n v="96000"/>
  </r>
  <r>
    <x v="365"/>
    <x v="1"/>
    <m/>
    <x v="18"/>
    <x v="2"/>
    <x v="22"/>
    <n v="200801"/>
    <n v="200801"/>
    <m/>
    <n v="3"/>
    <n v="200801"/>
    <n v="39000"/>
  </r>
  <r>
    <x v="365"/>
    <x v="1"/>
    <m/>
    <x v="18"/>
    <x v="2"/>
    <x v="23"/>
    <n v="200801"/>
    <n v="200801"/>
    <m/>
    <n v="1"/>
    <n v="200801"/>
    <n v="24000"/>
  </r>
  <r>
    <x v="365"/>
    <x v="1"/>
    <m/>
    <x v="0"/>
    <x v="9"/>
    <x v="15"/>
    <n v="200801"/>
    <n v="200801"/>
    <m/>
    <n v="2"/>
    <n v="200801"/>
    <n v="40000"/>
  </r>
  <r>
    <x v="365"/>
    <x v="1"/>
    <m/>
    <x v="21"/>
    <x v="9"/>
    <x v="29"/>
    <n v="200801"/>
    <n v="200801"/>
    <m/>
    <n v="1"/>
    <n v="200801"/>
    <n v="38000"/>
  </r>
  <r>
    <x v="366"/>
    <x v="0"/>
    <m/>
    <x v="0"/>
    <x v="7"/>
    <x v="15"/>
    <n v="200801"/>
    <n v="200801"/>
    <m/>
    <n v="7"/>
    <n v="200801"/>
    <n v="140000"/>
  </r>
  <r>
    <x v="366"/>
    <x v="0"/>
    <m/>
    <x v="6"/>
    <x v="2"/>
    <x v="37"/>
    <n v="200801"/>
    <n v="200801"/>
    <m/>
    <n v="4"/>
    <n v="200801"/>
    <n v="80000"/>
  </r>
  <r>
    <x v="366"/>
    <x v="0"/>
    <m/>
    <x v="6"/>
    <x v="2"/>
    <x v="42"/>
    <n v="200801"/>
    <n v="200801"/>
    <m/>
    <n v="2"/>
    <n v="200801"/>
    <n v="70000"/>
  </r>
  <r>
    <x v="366"/>
    <x v="0"/>
    <m/>
    <x v="24"/>
    <x v="2"/>
    <x v="34"/>
    <n v="200801"/>
    <n v="200801"/>
    <m/>
    <n v="5"/>
    <n v="200801"/>
    <n v="495000"/>
  </r>
  <r>
    <x v="366"/>
    <x v="0"/>
    <m/>
    <x v="30"/>
    <x v="2"/>
    <x v="95"/>
    <n v="200801"/>
    <n v="200801"/>
    <m/>
    <n v="11"/>
    <n v="200801"/>
    <n v="246400"/>
  </r>
  <r>
    <x v="366"/>
    <x v="0"/>
    <m/>
    <x v="30"/>
    <x v="2"/>
    <x v="96"/>
    <n v="200801"/>
    <n v="200801"/>
    <m/>
    <n v="10"/>
    <n v="200801"/>
    <n v="392000"/>
  </r>
  <r>
    <x v="366"/>
    <x v="0"/>
    <m/>
    <x v="31"/>
    <x v="2"/>
    <x v="97"/>
    <n v="200801"/>
    <n v="200801"/>
    <m/>
    <n v="21"/>
    <n v="200801"/>
    <n v="779100"/>
  </r>
  <r>
    <x v="366"/>
    <x v="0"/>
    <m/>
    <x v="33"/>
    <x v="2"/>
    <x v="105"/>
    <n v="200801"/>
    <n v="200801"/>
    <m/>
    <n v="19"/>
    <n v="200801"/>
    <n v="704900"/>
  </r>
  <r>
    <x v="366"/>
    <x v="0"/>
    <m/>
    <x v="29"/>
    <x v="2"/>
    <x v="99"/>
    <n v="200801"/>
    <n v="200801"/>
    <m/>
    <n v="7"/>
    <n v="200801"/>
    <n v="156800"/>
  </r>
  <r>
    <x v="366"/>
    <x v="0"/>
    <m/>
    <x v="29"/>
    <x v="2"/>
    <x v="100"/>
    <n v="200801"/>
    <n v="200801"/>
    <m/>
    <n v="1"/>
    <n v="200801"/>
    <n v="39200"/>
  </r>
  <r>
    <x v="366"/>
    <x v="0"/>
    <m/>
    <x v="1"/>
    <x v="2"/>
    <x v="18"/>
    <n v="200801"/>
    <n v="200801"/>
    <m/>
    <n v="1"/>
    <n v="200801"/>
    <n v="20000"/>
  </r>
  <r>
    <x v="366"/>
    <x v="0"/>
    <m/>
    <x v="1"/>
    <x v="2"/>
    <x v="21"/>
    <n v="200801"/>
    <n v="200801"/>
    <m/>
    <n v="1"/>
    <n v="200801"/>
    <n v="35000"/>
  </r>
  <r>
    <x v="366"/>
    <x v="0"/>
    <m/>
    <x v="4"/>
    <x v="2"/>
    <x v="27"/>
    <n v="200801"/>
    <n v="200801"/>
    <m/>
    <n v="8"/>
    <n v="200801"/>
    <n v="160000"/>
  </r>
  <r>
    <x v="366"/>
    <x v="0"/>
    <m/>
    <x v="0"/>
    <x v="2"/>
    <x v="15"/>
    <n v="200801"/>
    <n v="200801"/>
    <m/>
    <n v="28"/>
    <n v="200801"/>
    <n v="560000"/>
  </r>
  <r>
    <x v="366"/>
    <x v="0"/>
    <m/>
    <x v="0"/>
    <x v="2"/>
    <x v="16"/>
    <n v="200801"/>
    <n v="200801"/>
    <m/>
    <n v="17"/>
    <n v="200801"/>
    <n v="595000"/>
  </r>
  <r>
    <x v="366"/>
    <x v="0"/>
    <m/>
    <x v="0"/>
    <x v="2"/>
    <x v="17"/>
    <n v="200801"/>
    <n v="200801"/>
    <m/>
    <n v="29"/>
    <n v="200801"/>
    <n v="957000"/>
  </r>
  <r>
    <x v="366"/>
    <x v="0"/>
    <m/>
    <x v="0"/>
    <x v="2"/>
    <x v="19"/>
    <n v="200801"/>
    <n v="200801"/>
    <m/>
    <n v="24"/>
    <n v="200801"/>
    <n v="72000"/>
  </r>
  <r>
    <x v="366"/>
    <x v="0"/>
    <m/>
    <x v="5"/>
    <x v="2"/>
    <x v="28"/>
    <n v="200801"/>
    <n v="200801"/>
    <m/>
    <n v="16"/>
    <n v="200801"/>
    <n v="448000"/>
  </r>
  <r>
    <x v="366"/>
    <x v="0"/>
    <m/>
    <x v="5"/>
    <x v="2"/>
    <x v="69"/>
    <n v="200801"/>
    <n v="200801"/>
    <m/>
    <n v="6"/>
    <n v="200801"/>
    <n v="288000"/>
  </r>
  <r>
    <x v="366"/>
    <x v="0"/>
    <m/>
    <x v="21"/>
    <x v="2"/>
    <x v="29"/>
    <n v="200801"/>
    <n v="200801"/>
    <m/>
    <n v="6"/>
    <n v="200801"/>
    <n v="228000"/>
  </r>
  <r>
    <x v="366"/>
    <x v="0"/>
    <m/>
    <x v="18"/>
    <x v="2"/>
    <x v="22"/>
    <n v="200801"/>
    <n v="200801"/>
    <m/>
    <n v="9"/>
    <n v="200801"/>
    <n v="117000"/>
  </r>
  <r>
    <x v="366"/>
    <x v="0"/>
    <m/>
    <x v="18"/>
    <x v="2"/>
    <x v="23"/>
    <n v="200801"/>
    <n v="200801"/>
    <m/>
    <n v="3"/>
    <n v="200801"/>
    <n v="72000"/>
  </r>
  <r>
    <x v="366"/>
    <x v="0"/>
    <m/>
    <x v="18"/>
    <x v="2"/>
    <x v="24"/>
    <n v="200801"/>
    <n v="200801"/>
    <m/>
    <n v="1"/>
    <n v="200801"/>
    <n v="33000"/>
  </r>
  <r>
    <x v="366"/>
    <x v="0"/>
    <m/>
    <x v="32"/>
    <x v="2"/>
    <x v="92"/>
    <n v="200801"/>
    <n v="200801"/>
    <m/>
    <n v="1"/>
    <n v="200801"/>
    <n v="18200"/>
  </r>
  <r>
    <x v="366"/>
    <x v="0"/>
    <m/>
    <x v="0"/>
    <x v="9"/>
    <x v="15"/>
    <n v="200801"/>
    <n v="200801"/>
    <m/>
    <n v="4"/>
    <n v="200801"/>
    <n v="80000"/>
  </r>
  <r>
    <x v="367"/>
    <x v="2"/>
    <m/>
    <x v="0"/>
    <x v="7"/>
    <x v="15"/>
    <n v="200801"/>
    <n v="200801"/>
    <m/>
    <n v="4"/>
    <n v="200801"/>
    <n v="80000"/>
  </r>
  <r>
    <x v="367"/>
    <x v="2"/>
    <m/>
    <x v="6"/>
    <x v="2"/>
    <x v="37"/>
    <n v="200801"/>
    <n v="200801"/>
    <m/>
    <n v="3"/>
    <n v="200801"/>
    <n v="60000"/>
  </r>
  <r>
    <x v="367"/>
    <x v="2"/>
    <m/>
    <x v="24"/>
    <x v="2"/>
    <x v="34"/>
    <n v="200801"/>
    <n v="200801"/>
    <m/>
    <n v="3"/>
    <n v="200801"/>
    <n v="297000"/>
  </r>
  <r>
    <x v="367"/>
    <x v="2"/>
    <m/>
    <x v="30"/>
    <x v="2"/>
    <x v="95"/>
    <n v="200801"/>
    <n v="200801"/>
    <m/>
    <n v="23"/>
    <n v="200801"/>
    <n v="515200"/>
  </r>
  <r>
    <x v="367"/>
    <x v="2"/>
    <m/>
    <x v="30"/>
    <x v="2"/>
    <x v="96"/>
    <n v="200801"/>
    <n v="200801"/>
    <m/>
    <n v="12"/>
    <n v="200801"/>
    <n v="470400"/>
  </r>
  <r>
    <x v="367"/>
    <x v="2"/>
    <m/>
    <x v="31"/>
    <x v="2"/>
    <x v="97"/>
    <n v="200801"/>
    <n v="200801"/>
    <m/>
    <n v="17"/>
    <n v="200801"/>
    <n v="630700"/>
  </r>
  <r>
    <x v="367"/>
    <x v="2"/>
    <m/>
    <x v="33"/>
    <x v="2"/>
    <x v="105"/>
    <n v="200801"/>
    <n v="200801"/>
    <m/>
    <n v="21"/>
    <n v="200801"/>
    <n v="779100"/>
  </r>
  <r>
    <x v="367"/>
    <x v="2"/>
    <m/>
    <x v="29"/>
    <x v="2"/>
    <x v="99"/>
    <n v="200801"/>
    <n v="200801"/>
    <m/>
    <n v="7"/>
    <n v="200801"/>
    <n v="156800"/>
  </r>
  <r>
    <x v="367"/>
    <x v="2"/>
    <m/>
    <x v="1"/>
    <x v="2"/>
    <x v="18"/>
    <n v="200801"/>
    <n v="200801"/>
    <m/>
    <n v="3"/>
    <n v="200801"/>
    <n v="60000"/>
  </r>
  <r>
    <x v="367"/>
    <x v="2"/>
    <m/>
    <x v="4"/>
    <x v="2"/>
    <x v="27"/>
    <n v="200801"/>
    <n v="200801"/>
    <m/>
    <n v="3"/>
    <n v="200801"/>
    <n v="60000"/>
  </r>
  <r>
    <x v="367"/>
    <x v="2"/>
    <m/>
    <x v="0"/>
    <x v="2"/>
    <x v="15"/>
    <n v="200801"/>
    <n v="200801"/>
    <m/>
    <n v="36"/>
    <n v="200801"/>
    <n v="720000"/>
  </r>
  <r>
    <x v="367"/>
    <x v="2"/>
    <m/>
    <x v="0"/>
    <x v="2"/>
    <x v="16"/>
    <n v="200801"/>
    <n v="200801"/>
    <m/>
    <n v="24"/>
    <n v="200801"/>
    <n v="840000"/>
  </r>
  <r>
    <x v="367"/>
    <x v="2"/>
    <m/>
    <x v="0"/>
    <x v="2"/>
    <x v="17"/>
    <n v="200801"/>
    <n v="200801"/>
    <m/>
    <n v="34"/>
    <n v="200801"/>
    <n v="1122000"/>
  </r>
  <r>
    <x v="367"/>
    <x v="2"/>
    <m/>
    <x v="0"/>
    <x v="2"/>
    <x v="19"/>
    <n v="200801"/>
    <n v="200801"/>
    <m/>
    <n v="37"/>
    <n v="200801"/>
    <n v="111000"/>
  </r>
  <r>
    <x v="367"/>
    <x v="2"/>
    <m/>
    <x v="5"/>
    <x v="2"/>
    <x v="28"/>
    <n v="200801"/>
    <n v="200801"/>
    <m/>
    <n v="15"/>
    <n v="200801"/>
    <n v="420000"/>
  </r>
  <r>
    <x v="367"/>
    <x v="2"/>
    <m/>
    <x v="5"/>
    <x v="2"/>
    <x v="69"/>
    <n v="200801"/>
    <n v="200801"/>
    <m/>
    <n v="4"/>
    <n v="200801"/>
    <n v="192000"/>
  </r>
  <r>
    <x v="367"/>
    <x v="2"/>
    <m/>
    <x v="21"/>
    <x v="2"/>
    <x v="29"/>
    <n v="200801"/>
    <n v="200801"/>
    <m/>
    <n v="6"/>
    <n v="200801"/>
    <n v="228000"/>
  </r>
  <r>
    <x v="367"/>
    <x v="2"/>
    <m/>
    <x v="18"/>
    <x v="2"/>
    <x v="22"/>
    <n v="200801"/>
    <n v="200801"/>
    <m/>
    <n v="4"/>
    <n v="200801"/>
    <n v="52000"/>
  </r>
  <r>
    <x v="367"/>
    <x v="2"/>
    <m/>
    <x v="18"/>
    <x v="2"/>
    <x v="24"/>
    <n v="200801"/>
    <n v="200801"/>
    <m/>
    <n v="1"/>
    <n v="200801"/>
    <n v="33000"/>
  </r>
  <r>
    <x v="367"/>
    <x v="2"/>
    <m/>
    <x v="32"/>
    <x v="2"/>
    <x v="92"/>
    <n v="200801"/>
    <n v="200801"/>
    <m/>
    <n v="2"/>
    <n v="200801"/>
    <n v="36400"/>
  </r>
  <r>
    <x v="367"/>
    <x v="2"/>
    <m/>
    <x v="0"/>
    <x v="9"/>
    <x v="15"/>
    <n v="200801"/>
    <n v="200801"/>
    <m/>
    <n v="4"/>
    <n v="200801"/>
    <n v="80000"/>
  </r>
  <r>
    <x v="368"/>
    <x v="5"/>
    <m/>
    <x v="0"/>
    <x v="7"/>
    <x v="15"/>
    <n v="200801"/>
    <n v="200801"/>
    <m/>
    <n v="8"/>
    <n v="200801"/>
    <n v="160000"/>
  </r>
  <r>
    <x v="368"/>
    <x v="5"/>
    <m/>
    <x v="6"/>
    <x v="2"/>
    <x v="37"/>
    <n v="200801"/>
    <n v="200801"/>
    <m/>
    <n v="2"/>
    <n v="200801"/>
    <n v="40000"/>
  </r>
  <r>
    <x v="368"/>
    <x v="5"/>
    <m/>
    <x v="24"/>
    <x v="2"/>
    <x v="34"/>
    <n v="200801"/>
    <n v="200801"/>
    <m/>
    <n v="5"/>
    <n v="200801"/>
    <n v="495000"/>
  </r>
  <r>
    <x v="368"/>
    <x v="5"/>
    <m/>
    <x v="30"/>
    <x v="2"/>
    <x v="95"/>
    <n v="200801"/>
    <n v="200801"/>
    <m/>
    <n v="24"/>
    <n v="200801"/>
    <n v="537600"/>
  </r>
  <r>
    <x v="368"/>
    <x v="5"/>
    <m/>
    <x v="30"/>
    <x v="2"/>
    <x v="96"/>
    <n v="200801"/>
    <n v="200801"/>
    <m/>
    <n v="19"/>
    <n v="200801"/>
    <n v="744800"/>
  </r>
  <r>
    <x v="368"/>
    <x v="5"/>
    <m/>
    <x v="31"/>
    <x v="2"/>
    <x v="97"/>
    <n v="200801"/>
    <n v="200801"/>
    <m/>
    <n v="22"/>
    <n v="200801"/>
    <n v="816200"/>
  </r>
  <r>
    <x v="368"/>
    <x v="5"/>
    <m/>
    <x v="33"/>
    <x v="2"/>
    <x v="105"/>
    <n v="200801"/>
    <n v="200801"/>
    <m/>
    <n v="21"/>
    <n v="200801"/>
    <n v="779100"/>
  </r>
  <r>
    <x v="368"/>
    <x v="5"/>
    <m/>
    <x v="29"/>
    <x v="2"/>
    <x v="99"/>
    <n v="200801"/>
    <n v="200801"/>
    <m/>
    <n v="3"/>
    <n v="200801"/>
    <n v="67200"/>
  </r>
  <r>
    <x v="368"/>
    <x v="5"/>
    <m/>
    <x v="1"/>
    <x v="2"/>
    <x v="18"/>
    <n v="200801"/>
    <n v="200801"/>
    <m/>
    <n v="6"/>
    <n v="200801"/>
    <n v="120000"/>
  </r>
  <r>
    <x v="368"/>
    <x v="5"/>
    <m/>
    <x v="4"/>
    <x v="2"/>
    <x v="26"/>
    <n v="200801"/>
    <n v="200801"/>
    <m/>
    <n v="4"/>
    <n v="200801"/>
    <n v="16000"/>
  </r>
  <r>
    <x v="368"/>
    <x v="5"/>
    <m/>
    <x v="4"/>
    <x v="2"/>
    <x v="27"/>
    <n v="200801"/>
    <n v="200801"/>
    <m/>
    <n v="3"/>
    <n v="200801"/>
    <n v="60000"/>
  </r>
  <r>
    <x v="368"/>
    <x v="5"/>
    <m/>
    <x v="0"/>
    <x v="2"/>
    <x v="15"/>
    <n v="200801"/>
    <n v="200801"/>
    <m/>
    <n v="48"/>
    <n v="200801"/>
    <n v="960000"/>
  </r>
  <r>
    <x v="368"/>
    <x v="5"/>
    <m/>
    <x v="0"/>
    <x v="2"/>
    <x v="16"/>
    <n v="200801"/>
    <n v="200801"/>
    <m/>
    <n v="33"/>
    <n v="200801"/>
    <n v="1155000"/>
  </r>
  <r>
    <x v="368"/>
    <x v="5"/>
    <m/>
    <x v="0"/>
    <x v="2"/>
    <x v="17"/>
    <n v="200801"/>
    <n v="200801"/>
    <m/>
    <n v="50"/>
    <n v="200801"/>
    <n v="1650000"/>
  </r>
  <r>
    <x v="368"/>
    <x v="5"/>
    <m/>
    <x v="0"/>
    <x v="2"/>
    <x v="19"/>
    <n v="200801"/>
    <n v="200801"/>
    <m/>
    <n v="35"/>
    <n v="200801"/>
    <n v="105000"/>
  </r>
  <r>
    <x v="368"/>
    <x v="5"/>
    <m/>
    <x v="5"/>
    <x v="2"/>
    <x v="28"/>
    <n v="200801"/>
    <n v="200801"/>
    <m/>
    <n v="25"/>
    <n v="200801"/>
    <n v="700000"/>
  </r>
  <r>
    <x v="368"/>
    <x v="5"/>
    <m/>
    <x v="5"/>
    <x v="2"/>
    <x v="69"/>
    <n v="200801"/>
    <n v="200801"/>
    <m/>
    <n v="8"/>
    <n v="200801"/>
    <n v="384000"/>
  </r>
  <r>
    <x v="368"/>
    <x v="5"/>
    <m/>
    <x v="21"/>
    <x v="2"/>
    <x v="29"/>
    <n v="200801"/>
    <n v="200801"/>
    <m/>
    <n v="9"/>
    <n v="200801"/>
    <n v="342000"/>
  </r>
  <r>
    <x v="368"/>
    <x v="5"/>
    <m/>
    <x v="18"/>
    <x v="2"/>
    <x v="22"/>
    <n v="200801"/>
    <n v="200801"/>
    <m/>
    <n v="11"/>
    <n v="200801"/>
    <n v="143000"/>
  </r>
  <r>
    <x v="368"/>
    <x v="5"/>
    <m/>
    <x v="18"/>
    <x v="2"/>
    <x v="23"/>
    <n v="200801"/>
    <n v="200801"/>
    <m/>
    <n v="1"/>
    <n v="200801"/>
    <n v="24000"/>
  </r>
  <r>
    <x v="368"/>
    <x v="5"/>
    <m/>
    <x v="18"/>
    <x v="2"/>
    <x v="24"/>
    <n v="200801"/>
    <n v="200801"/>
    <m/>
    <n v="1"/>
    <n v="200801"/>
    <n v="33000"/>
  </r>
  <r>
    <x v="368"/>
    <x v="5"/>
    <m/>
    <x v="32"/>
    <x v="2"/>
    <x v="92"/>
    <n v="200801"/>
    <n v="200801"/>
    <m/>
    <n v="3"/>
    <n v="200801"/>
    <n v="54600"/>
  </r>
  <r>
    <x v="368"/>
    <x v="5"/>
    <m/>
    <x v="5"/>
    <x v="9"/>
    <x v="28"/>
    <n v="200801"/>
    <n v="200801"/>
    <m/>
    <n v="1"/>
    <n v="200801"/>
    <n v="28000"/>
  </r>
  <r>
    <x v="368"/>
    <x v="5"/>
    <m/>
    <x v="0"/>
    <x v="9"/>
    <x v="15"/>
    <n v="200801"/>
    <n v="200801"/>
    <m/>
    <n v="5"/>
    <n v="200801"/>
    <n v="100000"/>
  </r>
  <r>
    <x v="369"/>
    <x v="6"/>
    <m/>
    <x v="0"/>
    <x v="7"/>
    <x v="15"/>
    <n v="200801"/>
    <n v="200801"/>
    <m/>
    <n v="7"/>
    <n v="200801"/>
    <n v="140000"/>
  </r>
  <r>
    <x v="369"/>
    <x v="6"/>
    <m/>
    <x v="6"/>
    <x v="2"/>
    <x v="37"/>
    <n v="200801"/>
    <n v="200801"/>
    <m/>
    <n v="4"/>
    <n v="200801"/>
    <n v="80000"/>
  </r>
  <r>
    <x v="369"/>
    <x v="6"/>
    <m/>
    <x v="6"/>
    <x v="2"/>
    <x v="42"/>
    <n v="200801"/>
    <n v="200801"/>
    <m/>
    <n v="1"/>
    <n v="200801"/>
    <n v="35000"/>
  </r>
  <r>
    <x v="369"/>
    <x v="6"/>
    <m/>
    <x v="24"/>
    <x v="2"/>
    <x v="34"/>
    <n v="200801"/>
    <n v="200801"/>
    <m/>
    <n v="4"/>
    <n v="200801"/>
    <n v="396000"/>
  </r>
  <r>
    <x v="369"/>
    <x v="6"/>
    <m/>
    <x v="30"/>
    <x v="2"/>
    <x v="95"/>
    <n v="200801"/>
    <n v="200801"/>
    <m/>
    <n v="36"/>
    <n v="200801"/>
    <n v="806400"/>
  </r>
  <r>
    <x v="369"/>
    <x v="6"/>
    <m/>
    <x v="30"/>
    <x v="2"/>
    <x v="96"/>
    <n v="200801"/>
    <n v="200801"/>
    <m/>
    <n v="33"/>
    <n v="200801"/>
    <n v="1293600"/>
  </r>
  <r>
    <x v="369"/>
    <x v="6"/>
    <m/>
    <x v="31"/>
    <x v="2"/>
    <x v="97"/>
    <n v="200801"/>
    <n v="200801"/>
    <m/>
    <n v="44"/>
    <n v="200801"/>
    <n v="1632400"/>
  </r>
  <r>
    <x v="369"/>
    <x v="6"/>
    <m/>
    <x v="33"/>
    <x v="2"/>
    <x v="105"/>
    <n v="200801"/>
    <n v="200801"/>
    <m/>
    <n v="44"/>
    <n v="200801"/>
    <n v="1632400"/>
  </r>
  <r>
    <x v="369"/>
    <x v="6"/>
    <m/>
    <x v="29"/>
    <x v="2"/>
    <x v="99"/>
    <n v="200801"/>
    <n v="200801"/>
    <m/>
    <n v="8"/>
    <n v="200801"/>
    <n v="179200"/>
  </r>
  <r>
    <x v="369"/>
    <x v="6"/>
    <m/>
    <x v="29"/>
    <x v="2"/>
    <x v="100"/>
    <n v="200801"/>
    <n v="200801"/>
    <m/>
    <n v="1"/>
    <n v="200801"/>
    <n v="39200"/>
  </r>
  <r>
    <x v="369"/>
    <x v="6"/>
    <m/>
    <x v="1"/>
    <x v="2"/>
    <x v="18"/>
    <n v="200801"/>
    <n v="200801"/>
    <m/>
    <n v="2"/>
    <n v="200801"/>
    <n v="40000"/>
  </r>
  <r>
    <x v="369"/>
    <x v="6"/>
    <m/>
    <x v="1"/>
    <x v="2"/>
    <x v="21"/>
    <n v="200801"/>
    <n v="200801"/>
    <m/>
    <n v="1"/>
    <n v="200801"/>
    <n v="35000"/>
  </r>
  <r>
    <x v="369"/>
    <x v="6"/>
    <m/>
    <x v="4"/>
    <x v="2"/>
    <x v="26"/>
    <n v="200801"/>
    <n v="200801"/>
    <m/>
    <n v="2"/>
    <n v="200801"/>
    <n v="8000"/>
  </r>
  <r>
    <x v="369"/>
    <x v="6"/>
    <m/>
    <x v="4"/>
    <x v="2"/>
    <x v="27"/>
    <n v="200801"/>
    <n v="200801"/>
    <m/>
    <n v="5"/>
    <n v="200801"/>
    <n v="100000"/>
  </r>
  <r>
    <x v="369"/>
    <x v="6"/>
    <m/>
    <x v="0"/>
    <x v="2"/>
    <x v="15"/>
    <n v="200801"/>
    <n v="200801"/>
    <m/>
    <n v="61"/>
    <n v="200801"/>
    <n v="1220000"/>
  </r>
  <r>
    <x v="369"/>
    <x v="6"/>
    <m/>
    <x v="0"/>
    <x v="2"/>
    <x v="16"/>
    <n v="200801"/>
    <n v="200801"/>
    <m/>
    <n v="46"/>
    <n v="200801"/>
    <n v="1610000"/>
  </r>
  <r>
    <x v="369"/>
    <x v="6"/>
    <m/>
    <x v="0"/>
    <x v="2"/>
    <x v="17"/>
    <n v="200801"/>
    <n v="200801"/>
    <m/>
    <n v="62"/>
    <n v="200801"/>
    <n v="2046000"/>
  </r>
  <r>
    <x v="369"/>
    <x v="6"/>
    <m/>
    <x v="0"/>
    <x v="2"/>
    <x v="19"/>
    <n v="200801"/>
    <n v="200801"/>
    <m/>
    <n v="53"/>
    <n v="200801"/>
    <n v="159000"/>
  </r>
  <r>
    <x v="369"/>
    <x v="6"/>
    <m/>
    <x v="5"/>
    <x v="2"/>
    <x v="28"/>
    <n v="200801"/>
    <n v="200801"/>
    <m/>
    <n v="44"/>
    <n v="200801"/>
    <n v="1232000"/>
  </r>
  <r>
    <x v="369"/>
    <x v="6"/>
    <m/>
    <x v="5"/>
    <x v="2"/>
    <x v="69"/>
    <n v="200801"/>
    <n v="200801"/>
    <m/>
    <n v="9"/>
    <n v="200801"/>
    <n v="432000"/>
  </r>
  <r>
    <x v="369"/>
    <x v="6"/>
    <m/>
    <x v="21"/>
    <x v="2"/>
    <x v="29"/>
    <n v="200801"/>
    <n v="200801"/>
    <m/>
    <n v="14"/>
    <n v="200801"/>
    <n v="532000"/>
  </r>
  <r>
    <x v="369"/>
    <x v="6"/>
    <m/>
    <x v="18"/>
    <x v="2"/>
    <x v="22"/>
    <n v="200801"/>
    <n v="200801"/>
    <m/>
    <n v="9"/>
    <n v="200801"/>
    <n v="117000"/>
  </r>
  <r>
    <x v="369"/>
    <x v="6"/>
    <m/>
    <x v="18"/>
    <x v="2"/>
    <x v="23"/>
    <n v="200801"/>
    <n v="200801"/>
    <m/>
    <n v="2"/>
    <n v="200801"/>
    <n v="48000"/>
  </r>
  <r>
    <x v="369"/>
    <x v="6"/>
    <m/>
    <x v="18"/>
    <x v="2"/>
    <x v="24"/>
    <n v="200801"/>
    <n v="200801"/>
    <m/>
    <n v="3"/>
    <n v="200801"/>
    <n v="99000"/>
  </r>
  <r>
    <x v="369"/>
    <x v="6"/>
    <m/>
    <x v="32"/>
    <x v="2"/>
    <x v="92"/>
    <n v="200801"/>
    <n v="200801"/>
    <m/>
    <n v="3"/>
    <n v="200801"/>
    <n v="54600"/>
  </r>
  <r>
    <x v="369"/>
    <x v="6"/>
    <m/>
    <x v="32"/>
    <x v="2"/>
    <x v="93"/>
    <n v="200801"/>
    <n v="200801"/>
    <m/>
    <n v="1"/>
    <n v="200801"/>
    <n v="33800"/>
  </r>
  <r>
    <x v="369"/>
    <x v="6"/>
    <m/>
    <x v="0"/>
    <x v="9"/>
    <x v="15"/>
    <n v="200801"/>
    <n v="200801"/>
    <m/>
    <n v="12"/>
    <n v="200801"/>
    <n v="240000"/>
  </r>
  <r>
    <x v="369"/>
    <x v="6"/>
    <m/>
    <x v="0"/>
    <x v="6"/>
    <x v="15"/>
    <n v="200801"/>
    <n v="200801"/>
    <m/>
    <n v="479"/>
    <n v="200801"/>
    <n v="4343572"/>
  </r>
  <r>
    <x v="369"/>
    <x v="6"/>
    <m/>
    <x v="0"/>
    <x v="6"/>
    <x v="17"/>
    <n v="200801"/>
    <n v="200801"/>
    <m/>
    <n v="344"/>
    <n v="200801"/>
    <n v="5441392"/>
  </r>
  <r>
    <x v="369"/>
    <x v="6"/>
    <m/>
    <x v="4"/>
    <x v="6"/>
    <x v="26"/>
    <n v="200801"/>
    <n v="200801"/>
    <m/>
    <n v="567"/>
    <n v="200801"/>
    <n v="608391"/>
  </r>
  <r>
    <x v="369"/>
    <x v="6"/>
    <m/>
    <x v="25"/>
    <x v="6"/>
    <x v="35"/>
    <n v="200801"/>
    <n v="200801"/>
    <m/>
    <n v="57"/>
    <n v="200801"/>
    <n v="976467"/>
  </r>
  <r>
    <x v="369"/>
    <x v="6"/>
    <m/>
    <x v="21"/>
    <x v="6"/>
    <x v="29"/>
    <n v="200801"/>
    <n v="200801"/>
    <m/>
    <n v="39"/>
    <n v="200801"/>
    <n v="767949"/>
  </r>
  <r>
    <x v="369"/>
    <x v="6"/>
    <m/>
    <x v="23"/>
    <x v="6"/>
    <x v="31"/>
    <n v="200801"/>
    <n v="200801"/>
    <m/>
    <n v="199"/>
    <n v="200801"/>
    <n v="2960523"/>
  </r>
  <r>
    <x v="369"/>
    <x v="6"/>
    <m/>
    <x v="22"/>
    <x v="6"/>
    <x v="30"/>
    <n v="200801"/>
    <n v="200801"/>
    <m/>
    <n v="17"/>
    <n v="200801"/>
    <n v="118388"/>
  </r>
  <r>
    <x v="369"/>
    <x v="6"/>
    <m/>
    <x v="18"/>
    <x v="6"/>
    <x v="22"/>
    <n v="200801"/>
    <n v="200801"/>
    <m/>
    <n v="68"/>
    <n v="200801"/>
    <n v="461788"/>
  </r>
  <r>
    <x v="369"/>
    <x v="6"/>
    <m/>
    <x v="5"/>
    <x v="6"/>
    <x v="28"/>
    <n v="200801"/>
    <n v="200801"/>
    <m/>
    <n v="5"/>
    <n v="200801"/>
    <n v="73000"/>
  </r>
  <r>
    <x v="369"/>
    <x v="6"/>
    <m/>
    <x v="6"/>
    <x v="6"/>
    <x v="37"/>
    <n v="200801"/>
    <n v="200801"/>
    <m/>
    <n v="30"/>
    <n v="200801"/>
    <n v="300000"/>
  </r>
  <r>
    <x v="369"/>
    <x v="6"/>
    <m/>
    <x v="27"/>
    <x v="6"/>
    <x v="39"/>
    <n v="200801"/>
    <n v="200801"/>
    <m/>
    <n v="7"/>
    <n v="200801"/>
    <n v="110726"/>
  </r>
  <r>
    <x v="369"/>
    <x v="6"/>
    <m/>
    <x v="4"/>
    <x v="6"/>
    <x v="66"/>
    <n v="200801"/>
    <n v="200801"/>
    <m/>
    <n v="80"/>
    <n v="200801"/>
    <n v="447760"/>
  </r>
  <r>
    <x v="369"/>
    <x v="6"/>
    <m/>
    <x v="32"/>
    <x v="6"/>
    <x v="106"/>
    <n v="200801"/>
    <n v="200801"/>
    <m/>
    <n v="4"/>
    <n v="200801"/>
    <n v="39000"/>
  </r>
  <r>
    <x v="369"/>
    <x v="6"/>
    <m/>
    <x v="30"/>
    <x v="6"/>
    <x v="103"/>
    <n v="200801"/>
    <n v="200801"/>
    <m/>
    <n v="105"/>
    <n v="200801"/>
    <n v="1176000"/>
  </r>
  <r>
    <x v="369"/>
    <x v="6"/>
    <m/>
    <x v="29"/>
    <x v="6"/>
    <x v="104"/>
    <n v="200801"/>
    <n v="200801"/>
    <m/>
    <n v="97"/>
    <n v="200801"/>
    <n v="1086400"/>
  </r>
  <r>
    <x v="370"/>
    <x v="3"/>
    <m/>
    <x v="18"/>
    <x v="19"/>
    <x v="22"/>
    <n v="200801"/>
    <n v="200801"/>
    <m/>
    <n v="2"/>
    <n v="200801"/>
    <n v="32000"/>
  </r>
  <r>
    <x v="370"/>
    <x v="3"/>
    <m/>
    <x v="6"/>
    <x v="19"/>
    <x v="37"/>
    <n v="200801"/>
    <n v="200801"/>
    <m/>
    <n v="1"/>
    <n v="200801"/>
    <n v="25000"/>
  </r>
  <r>
    <x v="370"/>
    <x v="3"/>
    <m/>
    <x v="0"/>
    <x v="1"/>
    <x v="15"/>
    <n v="200801"/>
    <n v="200801"/>
    <m/>
    <n v="5"/>
    <n v="200801"/>
    <n v="100000"/>
  </r>
  <r>
    <x v="370"/>
    <x v="3"/>
    <m/>
    <x v="0"/>
    <x v="1"/>
    <x v="16"/>
    <n v="200801"/>
    <n v="200801"/>
    <m/>
    <n v="35"/>
    <n v="200801"/>
    <n v="1225000"/>
  </r>
  <r>
    <x v="370"/>
    <x v="3"/>
    <m/>
    <x v="0"/>
    <x v="7"/>
    <x v="15"/>
    <n v="200801"/>
    <n v="200801"/>
    <m/>
    <n v="12"/>
    <n v="200801"/>
    <n v="240000"/>
  </r>
  <r>
    <x v="370"/>
    <x v="3"/>
    <m/>
    <x v="6"/>
    <x v="2"/>
    <x v="37"/>
    <n v="200801"/>
    <n v="200801"/>
    <m/>
    <n v="8"/>
    <n v="200801"/>
    <n v="160000"/>
  </r>
  <r>
    <x v="370"/>
    <x v="3"/>
    <m/>
    <x v="24"/>
    <x v="2"/>
    <x v="34"/>
    <n v="200801"/>
    <n v="200801"/>
    <m/>
    <n v="7"/>
    <n v="200801"/>
    <n v="693000"/>
  </r>
  <r>
    <x v="370"/>
    <x v="3"/>
    <m/>
    <x v="30"/>
    <x v="2"/>
    <x v="95"/>
    <n v="200801"/>
    <n v="200801"/>
    <m/>
    <n v="49"/>
    <n v="200801"/>
    <n v="1097600"/>
  </r>
  <r>
    <x v="370"/>
    <x v="3"/>
    <m/>
    <x v="30"/>
    <x v="2"/>
    <x v="96"/>
    <n v="200801"/>
    <n v="200801"/>
    <m/>
    <n v="34"/>
    <n v="200801"/>
    <n v="1332800"/>
  </r>
  <r>
    <x v="370"/>
    <x v="3"/>
    <m/>
    <x v="31"/>
    <x v="2"/>
    <x v="97"/>
    <n v="200801"/>
    <n v="200801"/>
    <m/>
    <n v="41"/>
    <n v="200801"/>
    <n v="1521100"/>
  </r>
  <r>
    <x v="370"/>
    <x v="3"/>
    <m/>
    <x v="33"/>
    <x v="2"/>
    <x v="105"/>
    <n v="200801"/>
    <n v="200801"/>
    <m/>
    <n v="53"/>
    <n v="200801"/>
    <n v="1966300"/>
  </r>
  <r>
    <x v="370"/>
    <x v="3"/>
    <m/>
    <x v="29"/>
    <x v="2"/>
    <x v="99"/>
    <n v="200801"/>
    <n v="200801"/>
    <m/>
    <n v="13"/>
    <n v="200801"/>
    <n v="291200"/>
  </r>
  <r>
    <x v="370"/>
    <x v="3"/>
    <m/>
    <x v="29"/>
    <x v="2"/>
    <x v="100"/>
    <n v="200801"/>
    <n v="200801"/>
    <m/>
    <n v="1"/>
    <n v="200801"/>
    <n v="39200"/>
  </r>
  <r>
    <x v="370"/>
    <x v="3"/>
    <m/>
    <x v="1"/>
    <x v="2"/>
    <x v="18"/>
    <n v="200801"/>
    <n v="200801"/>
    <m/>
    <n v="5"/>
    <n v="200801"/>
    <n v="100000"/>
  </r>
  <r>
    <x v="370"/>
    <x v="3"/>
    <m/>
    <x v="1"/>
    <x v="2"/>
    <x v="21"/>
    <n v="200801"/>
    <n v="200801"/>
    <m/>
    <n v="1"/>
    <n v="200801"/>
    <n v="35000"/>
  </r>
  <r>
    <x v="370"/>
    <x v="3"/>
    <m/>
    <x v="4"/>
    <x v="2"/>
    <x v="26"/>
    <n v="200801"/>
    <n v="200801"/>
    <m/>
    <n v="2"/>
    <n v="200801"/>
    <n v="8000"/>
  </r>
  <r>
    <x v="370"/>
    <x v="3"/>
    <m/>
    <x v="4"/>
    <x v="2"/>
    <x v="27"/>
    <n v="200801"/>
    <n v="200801"/>
    <m/>
    <n v="7"/>
    <n v="200801"/>
    <n v="140000"/>
  </r>
  <r>
    <x v="370"/>
    <x v="3"/>
    <m/>
    <x v="0"/>
    <x v="2"/>
    <x v="15"/>
    <n v="200801"/>
    <n v="200801"/>
    <m/>
    <n v="55"/>
    <n v="200801"/>
    <n v="1100000"/>
  </r>
  <r>
    <x v="370"/>
    <x v="3"/>
    <m/>
    <x v="0"/>
    <x v="2"/>
    <x v="16"/>
    <n v="200801"/>
    <n v="200801"/>
    <m/>
    <n v="63"/>
    <n v="200801"/>
    <n v="2205000"/>
  </r>
  <r>
    <x v="370"/>
    <x v="3"/>
    <m/>
    <x v="0"/>
    <x v="2"/>
    <x v="17"/>
    <n v="200801"/>
    <n v="200801"/>
    <m/>
    <n v="80"/>
    <n v="200801"/>
    <n v="2640000"/>
  </r>
  <r>
    <x v="370"/>
    <x v="3"/>
    <m/>
    <x v="0"/>
    <x v="2"/>
    <x v="19"/>
    <n v="200801"/>
    <n v="200801"/>
    <m/>
    <n v="48"/>
    <n v="200801"/>
    <n v="144000"/>
  </r>
  <r>
    <x v="370"/>
    <x v="3"/>
    <m/>
    <x v="5"/>
    <x v="2"/>
    <x v="28"/>
    <n v="200801"/>
    <n v="200801"/>
    <m/>
    <n v="33"/>
    <n v="200801"/>
    <n v="924000"/>
  </r>
  <r>
    <x v="370"/>
    <x v="3"/>
    <m/>
    <x v="5"/>
    <x v="2"/>
    <x v="69"/>
    <n v="200801"/>
    <n v="200801"/>
    <m/>
    <n v="9"/>
    <n v="200801"/>
    <n v="432000"/>
  </r>
  <r>
    <x v="370"/>
    <x v="3"/>
    <m/>
    <x v="21"/>
    <x v="2"/>
    <x v="29"/>
    <n v="200801"/>
    <n v="200801"/>
    <m/>
    <n v="7"/>
    <n v="200801"/>
    <n v="266000"/>
  </r>
  <r>
    <x v="370"/>
    <x v="3"/>
    <m/>
    <x v="18"/>
    <x v="2"/>
    <x v="22"/>
    <n v="200801"/>
    <n v="200801"/>
    <m/>
    <n v="14"/>
    <n v="200801"/>
    <n v="182000"/>
  </r>
  <r>
    <x v="370"/>
    <x v="3"/>
    <m/>
    <x v="18"/>
    <x v="2"/>
    <x v="23"/>
    <n v="200801"/>
    <n v="200801"/>
    <m/>
    <n v="3"/>
    <n v="200801"/>
    <n v="72000"/>
  </r>
  <r>
    <x v="370"/>
    <x v="3"/>
    <m/>
    <x v="0"/>
    <x v="9"/>
    <x v="15"/>
    <n v="200801"/>
    <n v="200801"/>
    <m/>
    <n v="5"/>
    <n v="200801"/>
    <n v="100000"/>
  </r>
  <r>
    <x v="371"/>
    <x v="4"/>
    <m/>
    <x v="0"/>
    <x v="1"/>
    <x v="15"/>
    <n v="200801"/>
    <n v="200801"/>
    <m/>
    <n v="2"/>
    <n v="200801"/>
    <n v="40000"/>
  </r>
  <r>
    <x v="371"/>
    <x v="4"/>
    <m/>
    <x v="0"/>
    <x v="1"/>
    <x v="16"/>
    <n v="200801"/>
    <n v="200801"/>
    <m/>
    <n v="8"/>
    <n v="200801"/>
    <n v="280000"/>
  </r>
  <r>
    <x v="371"/>
    <x v="4"/>
    <m/>
    <x v="0"/>
    <x v="7"/>
    <x v="15"/>
    <n v="200801"/>
    <n v="200801"/>
    <m/>
    <n v="2"/>
    <n v="200801"/>
    <n v="40000"/>
  </r>
  <r>
    <x v="371"/>
    <x v="4"/>
    <m/>
    <x v="6"/>
    <x v="2"/>
    <x v="37"/>
    <n v="200801"/>
    <n v="200801"/>
    <m/>
    <n v="4"/>
    <n v="200801"/>
    <n v="80000"/>
  </r>
  <r>
    <x v="371"/>
    <x v="4"/>
    <m/>
    <x v="24"/>
    <x v="2"/>
    <x v="34"/>
    <n v="200801"/>
    <n v="200801"/>
    <m/>
    <n v="3"/>
    <n v="200801"/>
    <n v="297000"/>
  </r>
  <r>
    <x v="371"/>
    <x v="4"/>
    <m/>
    <x v="30"/>
    <x v="2"/>
    <x v="95"/>
    <n v="200801"/>
    <n v="200801"/>
    <m/>
    <n v="28"/>
    <n v="200801"/>
    <n v="627200"/>
  </r>
  <r>
    <x v="371"/>
    <x v="4"/>
    <m/>
    <x v="30"/>
    <x v="2"/>
    <x v="96"/>
    <n v="200801"/>
    <n v="200801"/>
    <m/>
    <n v="37"/>
    <n v="200801"/>
    <n v="1450400"/>
  </r>
  <r>
    <x v="371"/>
    <x v="4"/>
    <m/>
    <x v="31"/>
    <x v="2"/>
    <x v="97"/>
    <n v="200801"/>
    <n v="200801"/>
    <m/>
    <n v="36"/>
    <n v="200801"/>
    <n v="1335600"/>
  </r>
  <r>
    <x v="371"/>
    <x v="4"/>
    <m/>
    <x v="33"/>
    <x v="2"/>
    <x v="105"/>
    <n v="200801"/>
    <n v="200801"/>
    <m/>
    <n v="53"/>
    <n v="200801"/>
    <n v="1966300"/>
  </r>
  <r>
    <x v="371"/>
    <x v="4"/>
    <m/>
    <x v="29"/>
    <x v="2"/>
    <x v="99"/>
    <n v="200801"/>
    <n v="200801"/>
    <m/>
    <n v="7"/>
    <n v="200801"/>
    <n v="156800"/>
  </r>
  <r>
    <x v="371"/>
    <x v="4"/>
    <m/>
    <x v="29"/>
    <x v="2"/>
    <x v="100"/>
    <n v="200801"/>
    <n v="200801"/>
    <m/>
    <n v="1"/>
    <n v="200801"/>
    <n v="39200"/>
  </r>
  <r>
    <x v="371"/>
    <x v="4"/>
    <m/>
    <x v="1"/>
    <x v="2"/>
    <x v="18"/>
    <n v="200801"/>
    <n v="200801"/>
    <m/>
    <n v="3"/>
    <n v="200801"/>
    <n v="60000"/>
  </r>
  <r>
    <x v="371"/>
    <x v="4"/>
    <m/>
    <x v="1"/>
    <x v="2"/>
    <x v="21"/>
    <n v="200801"/>
    <n v="200801"/>
    <m/>
    <n v="4"/>
    <n v="200801"/>
    <n v="140000"/>
  </r>
  <r>
    <x v="371"/>
    <x v="4"/>
    <m/>
    <x v="4"/>
    <x v="2"/>
    <x v="26"/>
    <n v="200801"/>
    <n v="200801"/>
    <m/>
    <n v="5"/>
    <n v="200801"/>
    <n v="20000"/>
  </r>
  <r>
    <x v="371"/>
    <x v="4"/>
    <m/>
    <x v="4"/>
    <x v="2"/>
    <x v="27"/>
    <n v="200801"/>
    <n v="200801"/>
    <m/>
    <n v="4"/>
    <n v="200801"/>
    <n v="80000"/>
  </r>
  <r>
    <x v="371"/>
    <x v="4"/>
    <m/>
    <x v="0"/>
    <x v="2"/>
    <x v="15"/>
    <n v="200801"/>
    <n v="200801"/>
    <m/>
    <n v="71"/>
    <n v="200801"/>
    <n v="1420000"/>
  </r>
  <r>
    <x v="371"/>
    <x v="4"/>
    <m/>
    <x v="0"/>
    <x v="2"/>
    <x v="16"/>
    <n v="200801"/>
    <n v="200801"/>
    <m/>
    <n v="62"/>
    <n v="200801"/>
    <n v="2170000"/>
  </r>
  <r>
    <x v="371"/>
    <x v="4"/>
    <m/>
    <x v="0"/>
    <x v="2"/>
    <x v="17"/>
    <n v="200801"/>
    <n v="200801"/>
    <m/>
    <n v="85"/>
    <n v="200801"/>
    <n v="2805000"/>
  </r>
  <r>
    <x v="371"/>
    <x v="4"/>
    <m/>
    <x v="0"/>
    <x v="2"/>
    <x v="19"/>
    <n v="200801"/>
    <n v="200801"/>
    <m/>
    <n v="61"/>
    <n v="200801"/>
    <n v="183000"/>
  </r>
  <r>
    <x v="371"/>
    <x v="4"/>
    <m/>
    <x v="5"/>
    <x v="2"/>
    <x v="28"/>
    <n v="200801"/>
    <n v="200801"/>
    <m/>
    <n v="28"/>
    <n v="200801"/>
    <n v="784000"/>
  </r>
  <r>
    <x v="371"/>
    <x v="4"/>
    <m/>
    <x v="5"/>
    <x v="2"/>
    <x v="69"/>
    <n v="200801"/>
    <n v="200801"/>
    <m/>
    <n v="4"/>
    <n v="200801"/>
    <n v="192000"/>
  </r>
  <r>
    <x v="371"/>
    <x v="4"/>
    <m/>
    <x v="21"/>
    <x v="2"/>
    <x v="29"/>
    <n v="200801"/>
    <n v="200801"/>
    <m/>
    <n v="5"/>
    <n v="200801"/>
    <n v="190000"/>
  </r>
  <r>
    <x v="371"/>
    <x v="4"/>
    <m/>
    <x v="18"/>
    <x v="2"/>
    <x v="22"/>
    <n v="200801"/>
    <n v="200801"/>
    <m/>
    <n v="8"/>
    <n v="200801"/>
    <n v="104000"/>
  </r>
  <r>
    <x v="371"/>
    <x v="4"/>
    <m/>
    <x v="18"/>
    <x v="2"/>
    <x v="23"/>
    <n v="200801"/>
    <n v="200801"/>
    <m/>
    <n v="5"/>
    <n v="200801"/>
    <n v="120000"/>
  </r>
  <r>
    <x v="371"/>
    <x v="4"/>
    <m/>
    <x v="32"/>
    <x v="2"/>
    <x v="92"/>
    <n v="200801"/>
    <n v="200801"/>
    <m/>
    <n v="2"/>
    <n v="200801"/>
    <n v="36400"/>
  </r>
  <r>
    <x v="371"/>
    <x v="4"/>
    <m/>
    <x v="0"/>
    <x v="9"/>
    <x v="15"/>
    <n v="200801"/>
    <n v="200801"/>
    <m/>
    <n v="5"/>
    <n v="200801"/>
    <n v="100000"/>
  </r>
  <r>
    <x v="372"/>
    <x v="1"/>
    <m/>
    <x v="0"/>
    <x v="1"/>
    <x v="15"/>
    <n v="200801"/>
    <n v="200801"/>
    <m/>
    <n v="2"/>
    <n v="200801"/>
    <n v="40000"/>
  </r>
  <r>
    <x v="372"/>
    <x v="1"/>
    <m/>
    <x v="0"/>
    <x v="1"/>
    <x v="16"/>
    <n v="200801"/>
    <n v="200801"/>
    <m/>
    <n v="18"/>
    <n v="200801"/>
    <n v="630000"/>
  </r>
  <r>
    <x v="372"/>
    <x v="1"/>
    <m/>
    <x v="5"/>
    <x v="5"/>
    <x v="53"/>
    <n v="200801"/>
    <n v="200801"/>
    <m/>
    <n v="20"/>
    <n v="200801"/>
    <n v="297000"/>
  </r>
  <r>
    <x v="372"/>
    <x v="1"/>
    <m/>
    <x v="21"/>
    <x v="5"/>
    <x v="52"/>
    <n v="200801"/>
    <n v="200801"/>
    <m/>
    <n v="20"/>
    <n v="200801"/>
    <n v="342000"/>
  </r>
  <r>
    <x v="372"/>
    <x v="1"/>
    <m/>
    <x v="0"/>
    <x v="7"/>
    <x v="15"/>
    <n v="200801"/>
    <n v="200801"/>
    <m/>
    <n v="6"/>
    <n v="200801"/>
    <n v="120000"/>
  </r>
  <r>
    <x v="372"/>
    <x v="1"/>
    <m/>
    <x v="6"/>
    <x v="2"/>
    <x v="37"/>
    <n v="200801"/>
    <n v="200801"/>
    <m/>
    <n v="4"/>
    <n v="200801"/>
    <n v="80000"/>
  </r>
  <r>
    <x v="372"/>
    <x v="1"/>
    <m/>
    <x v="6"/>
    <x v="2"/>
    <x v="42"/>
    <n v="200801"/>
    <n v="200801"/>
    <m/>
    <n v="3"/>
    <n v="200801"/>
    <n v="105000"/>
  </r>
  <r>
    <x v="372"/>
    <x v="1"/>
    <m/>
    <x v="24"/>
    <x v="2"/>
    <x v="34"/>
    <n v="200801"/>
    <n v="200801"/>
    <m/>
    <n v="5"/>
    <n v="200801"/>
    <n v="495000"/>
  </r>
  <r>
    <x v="372"/>
    <x v="1"/>
    <m/>
    <x v="30"/>
    <x v="2"/>
    <x v="95"/>
    <n v="200801"/>
    <n v="200801"/>
    <m/>
    <n v="16"/>
    <n v="200801"/>
    <n v="358400"/>
  </r>
  <r>
    <x v="372"/>
    <x v="1"/>
    <m/>
    <x v="30"/>
    <x v="2"/>
    <x v="96"/>
    <n v="200801"/>
    <n v="200801"/>
    <m/>
    <n v="13"/>
    <n v="200801"/>
    <n v="509600"/>
  </r>
  <r>
    <x v="372"/>
    <x v="1"/>
    <m/>
    <x v="31"/>
    <x v="2"/>
    <x v="97"/>
    <n v="200801"/>
    <n v="200801"/>
    <m/>
    <n v="20"/>
    <n v="200801"/>
    <n v="742000"/>
  </r>
  <r>
    <x v="372"/>
    <x v="1"/>
    <m/>
    <x v="33"/>
    <x v="2"/>
    <x v="105"/>
    <n v="200801"/>
    <n v="200801"/>
    <m/>
    <n v="56"/>
    <n v="200801"/>
    <n v="2077600"/>
  </r>
  <r>
    <x v="372"/>
    <x v="1"/>
    <m/>
    <x v="29"/>
    <x v="2"/>
    <x v="99"/>
    <n v="200801"/>
    <n v="200801"/>
    <m/>
    <n v="9"/>
    <n v="200801"/>
    <n v="201600"/>
  </r>
  <r>
    <x v="372"/>
    <x v="1"/>
    <m/>
    <x v="29"/>
    <x v="2"/>
    <x v="100"/>
    <n v="200801"/>
    <n v="200801"/>
    <m/>
    <n v="2"/>
    <n v="200801"/>
    <n v="78400"/>
  </r>
  <r>
    <x v="372"/>
    <x v="1"/>
    <m/>
    <x v="1"/>
    <x v="2"/>
    <x v="18"/>
    <n v="200801"/>
    <n v="200801"/>
    <m/>
    <n v="7"/>
    <n v="200801"/>
    <n v="140000"/>
  </r>
  <r>
    <x v="372"/>
    <x v="1"/>
    <m/>
    <x v="1"/>
    <x v="2"/>
    <x v="21"/>
    <n v="200801"/>
    <n v="200801"/>
    <m/>
    <n v="2"/>
    <n v="200801"/>
    <n v="70000"/>
  </r>
  <r>
    <x v="372"/>
    <x v="1"/>
    <m/>
    <x v="4"/>
    <x v="2"/>
    <x v="26"/>
    <n v="200801"/>
    <n v="200801"/>
    <m/>
    <n v="1"/>
    <n v="200801"/>
    <n v="4000"/>
  </r>
  <r>
    <x v="372"/>
    <x v="1"/>
    <m/>
    <x v="4"/>
    <x v="2"/>
    <x v="27"/>
    <n v="200801"/>
    <n v="200801"/>
    <m/>
    <n v="4"/>
    <n v="200801"/>
    <n v="80000"/>
  </r>
  <r>
    <x v="372"/>
    <x v="1"/>
    <m/>
    <x v="0"/>
    <x v="2"/>
    <x v="15"/>
    <n v="200801"/>
    <n v="200801"/>
    <m/>
    <n v="43"/>
    <n v="200801"/>
    <n v="860000"/>
  </r>
  <r>
    <x v="372"/>
    <x v="1"/>
    <m/>
    <x v="0"/>
    <x v="2"/>
    <x v="16"/>
    <n v="200801"/>
    <n v="200801"/>
    <m/>
    <n v="24"/>
    <n v="200801"/>
    <n v="840000"/>
  </r>
  <r>
    <x v="372"/>
    <x v="1"/>
    <m/>
    <x v="0"/>
    <x v="2"/>
    <x v="17"/>
    <n v="200801"/>
    <n v="200801"/>
    <m/>
    <n v="61"/>
    <n v="200801"/>
    <n v="2013000"/>
  </r>
  <r>
    <x v="372"/>
    <x v="1"/>
    <m/>
    <x v="0"/>
    <x v="2"/>
    <x v="19"/>
    <n v="200801"/>
    <n v="200801"/>
    <m/>
    <n v="35"/>
    <n v="200801"/>
    <n v="105000"/>
  </r>
  <r>
    <x v="372"/>
    <x v="1"/>
    <m/>
    <x v="5"/>
    <x v="2"/>
    <x v="28"/>
    <n v="200801"/>
    <n v="200801"/>
    <m/>
    <n v="29"/>
    <n v="200801"/>
    <n v="812000"/>
  </r>
  <r>
    <x v="372"/>
    <x v="1"/>
    <m/>
    <x v="5"/>
    <x v="2"/>
    <x v="69"/>
    <n v="200801"/>
    <n v="200801"/>
    <m/>
    <n v="4"/>
    <n v="200801"/>
    <n v="192000"/>
  </r>
  <r>
    <x v="372"/>
    <x v="1"/>
    <m/>
    <x v="21"/>
    <x v="2"/>
    <x v="29"/>
    <n v="200801"/>
    <n v="200801"/>
    <m/>
    <n v="5"/>
    <n v="200801"/>
    <n v="190000"/>
  </r>
  <r>
    <x v="372"/>
    <x v="1"/>
    <m/>
    <x v="18"/>
    <x v="2"/>
    <x v="22"/>
    <n v="200801"/>
    <n v="200801"/>
    <m/>
    <n v="13"/>
    <n v="200801"/>
    <n v="169000"/>
  </r>
  <r>
    <x v="372"/>
    <x v="1"/>
    <m/>
    <x v="18"/>
    <x v="2"/>
    <x v="23"/>
    <n v="200801"/>
    <n v="200801"/>
    <m/>
    <n v="4"/>
    <n v="200801"/>
    <n v="96000"/>
  </r>
  <r>
    <x v="372"/>
    <x v="1"/>
    <m/>
    <x v="18"/>
    <x v="2"/>
    <x v="24"/>
    <n v="200801"/>
    <n v="200801"/>
    <m/>
    <n v="1"/>
    <n v="200801"/>
    <n v="33000"/>
  </r>
  <r>
    <x v="372"/>
    <x v="1"/>
    <m/>
    <x v="0"/>
    <x v="9"/>
    <x v="15"/>
    <n v="200801"/>
    <n v="200801"/>
    <m/>
    <n v="2"/>
    <n v="200801"/>
    <n v="40000"/>
  </r>
  <r>
    <x v="373"/>
    <x v="0"/>
    <m/>
    <x v="0"/>
    <x v="1"/>
    <x v="16"/>
    <n v="200801"/>
    <n v="200801"/>
    <m/>
    <n v="10"/>
    <n v="200801"/>
    <n v="350000"/>
  </r>
  <r>
    <x v="373"/>
    <x v="0"/>
    <m/>
    <x v="29"/>
    <x v="5"/>
    <x v="87"/>
    <n v="200801"/>
    <n v="200801"/>
    <m/>
    <n v="5"/>
    <n v="200801"/>
    <n v="57275"/>
  </r>
  <r>
    <x v="373"/>
    <x v="0"/>
    <m/>
    <x v="30"/>
    <x v="5"/>
    <x v="88"/>
    <n v="200801"/>
    <n v="200801"/>
    <m/>
    <n v="5"/>
    <n v="200801"/>
    <n v="57275"/>
  </r>
  <r>
    <x v="373"/>
    <x v="0"/>
    <m/>
    <x v="0"/>
    <x v="7"/>
    <x v="15"/>
    <n v="200801"/>
    <n v="200801"/>
    <m/>
    <n v="5"/>
    <n v="200801"/>
    <n v="100000"/>
  </r>
  <r>
    <x v="373"/>
    <x v="0"/>
    <m/>
    <x v="29"/>
    <x v="3"/>
    <x v="87"/>
    <n v="200801"/>
    <n v="200801"/>
    <m/>
    <n v="20"/>
    <n v="200801"/>
    <n v="0"/>
  </r>
  <r>
    <x v="373"/>
    <x v="0"/>
    <m/>
    <x v="32"/>
    <x v="3"/>
    <x v="94"/>
    <n v="200801"/>
    <n v="200801"/>
    <m/>
    <n v="10"/>
    <n v="200801"/>
    <n v="0"/>
  </r>
  <r>
    <x v="373"/>
    <x v="0"/>
    <m/>
    <x v="0"/>
    <x v="3"/>
    <x v="15"/>
    <n v="200801"/>
    <n v="200801"/>
    <m/>
    <n v="80"/>
    <n v="200801"/>
    <n v="0"/>
  </r>
  <r>
    <x v="373"/>
    <x v="0"/>
    <m/>
    <x v="5"/>
    <x v="3"/>
    <x v="28"/>
    <n v="200801"/>
    <n v="200801"/>
    <m/>
    <n v="70"/>
    <n v="200801"/>
    <n v="0"/>
  </r>
  <r>
    <x v="373"/>
    <x v="0"/>
    <m/>
    <x v="4"/>
    <x v="3"/>
    <x v="26"/>
    <n v="200801"/>
    <n v="200801"/>
    <m/>
    <n v="80"/>
    <n v="200801"/>
    <n v="0"/>
  </r>
  <r>
    <x v="373"/>
    <x v="0"/>
    <m/>
    <x v="6"/>
    <x v="3"/>
    <x v="37"/>
    <n v="200801"/>
    <n v="200801"/>
    <m/>
    <n v="15"/>
    <n v="200801"/>
    <n v="0"/>
  </r>
  <r>
    <x v="373"/>
    <x v="0"/>
    <m/>
    <x v="21"/>
    <x v="3"/>
    <x v="29"/>
    <n v="200801"/>
    <n v="200801"/>
    <m/>
    <n v="20"/>
    <n v="200801"/>
    <n v="0"/>
  </r>
  <r>
    <x v="373"/>
    <x v="0"/>
    <m/>
    <x v="18"/>
    <x v="3"/>
    <x v="22"/>
    <n v="200801"/>
    <n v="200801"/>
    <m/>
    <n v="20"/>
    <n v="200801"/>
    <n v="0"/>
  </r>
  <r>
    <x v="373"/>
    <x v="0"/>
    <m/>
    <x v="1"/>
    <x v="3"/>
    <x v="18"/>
    <n v="200801"/>
    <n v="200801"/>
    <m/>
    <n v="30"/>
    <n v="200801"/>
    <n v="0"/>
  </r>
  <r>
    <x v="373"/>
    <x v="0"/>
    <m/>
    <x v="6"/>
    <x v="2"/>
    <x v="42"/>
    <n v="200801"/>
    <n v="200801"/>
    <m/>
    <n v="1"/>
    <n v="200801"/>
    <n v="35000"/>
  </r>
  <r>
    <x v="373"/>
    <x v="0"/>
    <m/>
    <x v="24"/>
    <x v="2"/>
    <x v="34"/>
    <n v="200801"/>
    <n v="200801"/>
    <m/>
    <n v="5"/>
    <n v="200801"/>
    <n v="495000"/>
  </r>
  <r>
    <x v="373"/>
    <x v="0"/>
    <m/>
    <x v="30"/>
    <x v="2"/>
    <x v="95"/>
    <n v="200801"/>
    <n v="200801"/>
    <m/>
    <n v="8"/>
    <n v="200801"/>
    <n v="179200"/>
  </r>
  <r>
    <x v="373"/>
    <x v="0"/>
    <m/>
    <x v="30"/>
    <x v="2"/>
    <x v="96"/>
    <n v="200801"/>
    <n v="200801"/>
    <m/>
    <n v="8"/>
    <n v="200801"/>
    <n v="313600"/>
  </r>
  <r>
    <x v="373"/>
    <x v="0"/>
    <m/>
    <x v="31"/>
    <x v="2"/>
    <x v="97"/>
    <n v="200801"/>
    <n v="200801"/>
    <m/>
    <n v="26"/>
    <n v="200801"/>
    <n v="964600"/>
  </r>
  <r>
    <x v="373"/>
    <x v="0"/>
    <m/>
    <x v="33"/>
    <x v="2"/>
    <x v="105"/>
    <n v="200801"/>
    <n v="200801"/>
    <m/>
    <n v="32"/>
    <n v="200801"/>
    <n v="1187200"/>
  </r>
  <r>
    <x v="373"/>
    <x v="0"/>
    <m/>
    <x v="29"/>
    <x v="2"/>
    <x v="99"/>
    <n v="200801"/>
    <n v="200801"/>
    <m/>
    <n v="4"/>
    <n v="200801"/>
    <n v="89600"/>
  </r>
  <r>
    <x v="373"/>
    <x v="0"/>
    <m/>
    <x v="1"/>
    <x v="2"/>
    <x v="18"/>
    <n v="200801"/>
    <n v="200801"/>
    <m/>
    <n v="3"/>
    <n v="200801"/>
    <n v="60000"/>
  </r>
  <r>
    <x v="373"/>
    <x v="0"/>
    <m/>
    <x v="1"/>
    <x v="2"/>
    <x v="21"/>
    <n v="200801"/>
    <n v="200801"/>
    <m/>
    <n v="2"/>
    <n v="200801"/>
    <n v="70000"/>
  </r>
  <r>
    <x v="373"/>
    <x v="0"/>
    <m/>
    <x v="4"/>
    <x v="2"/>
    <x v="26"/>
    <n v="200801"/>
    <n v="200801"/>
    <m/>
    <n v="1"/>
    <n v="200801"/>
    <n v="4000"/>
  </r>
  <r>
    <x v="373"/>
    <x v="0"/>
    <m/>
    <x v="4"/>
    <x v="2"/>
    <x v="27"/>
    <n v="200801"/>
    <n v="200801"/>
    <m/>
    <n v="3"/>
    <n v="200801"/>
    <n v="60000"/>
  </r>
  <r>
    <x v="373"/>
    <x v="0"/>
    <m/>
    <x v="0"/>
    <x v="2"/>
    <x v="15"/>
    <n v="200801"/>
    <n v="200801"/>
    <m/>
    <n v="33"/>
    <n v="200801"/>
    <n v="660000"/>
  </r>
  <r>
    <x v="373"/>
    <x v="0"/>
    <m/>
    <x v="0"/>
    <x v="2"/>
    <x v="16"/>
    <n v="200801"/>
    <n v="200801"/>
    <m/>
    <n v="13"/>
    <n v="200801"/>
    <n v="455000"/>
  </r>
  <r>
    <x v="373"/>
    <x v="0"/>
    <m/>
    <x v="0"/>
    <x v="2"/>
    <x v="17"/>
    <n v="200801"/>
    <n v="200801"/>
    <m/>
    <n v="50"/>
    <n v="200801"/>
    <n v="1650000"/>
  </r>
  <r>
    <x v="373"/>
    <x v="0"/>
    <m/>
    <x v="0"/>
    <x v="2"/>
    <x v="19"/>
    <n v="200801"/>
    <n v="200801"/>
    <m/>
    <n v="39"/>
    <n v="200801"/>
    <n v="117000"/>
  </r>
  <r>
    <x v="373"/>
    <x v="0"/>
    <m/>
    <x v="5"/>
    <x v="2"/>
    <x v="28"/>
    <n v="200801"/>
    <n v="200801"/>
    <m/>
    <n v="18"/>
    <n v="200801"/>
    <n v="504000"/>
  </r>
  <r>
    <x v="373"/>
    <x v="0"/>
    <m/>
    <x v="5"/>
    <x v="2"/>
    <x v="69"/>
    <n v="200801"/>
    <n v="200801"/>
    <m/>
    <n v="1"/>
    <n v="200801"/>
    <n v="48000"/>
  </r>
  <r>
    <x v="373"/>
    <x v="0"/>
    <m/>
    <x v="21"/>
    <x v="2"/>
    <x v="29"/>
    <n v="200801"/>
    <n v="200801"/>
    <m/>
    <n v="8"/>
    <n v="200801"/>
    <n v="304000"/>
  </r>
  <r>
    <x v="373"/>
    <x v="0"/>
    <m/>
    <x v="18"/>
    <x v="2"/>
    <x v="22"/>
    <n v="200801"/>
    <n v="200801"/>
    <m/>
    <n v="4"/>
    <n v="200801"/>
    <n v="52000"/>
  </r>
  <r>
    <x v="373"/>
    <x v="0"/>
    <m/>
    <x v="18"/>
    <x v="2"/>
    <x v="23"/>
    <n v="200801"/>
    <n v="200801"/>
    <m/>
    <n v="3"/>
    <n v="200801"/>
    <n v="72000"/>
  </r>
  <r>
    <x v="373"/>
    <x v="0"/>
    <m/>
    <x v="5"/>
    <x v="9"/>
    <x v="28"/>
    <n v="200801"/>
    <n v="200801"/>
    <m/>
    <n v="1"/>
    <n v="200801"/>
    <n v="28000"/>
  </r>
  <r>
    <x v="373"/>
    <x v="0"/>
    <m/>
    <x v="4"/>
    <x v="9"/>
    <x v="26"/>
    <n v="200801"/>
    <n v="200801"/>
    <m/>
    <n v="1"/>
    <n v="200801"/>
    <n v="4000"/>
  </r>
  <r>
    <x v="373"/>
    <x v="0"/>
    <m/>
    <x v="0"/>
    <x v="9"/>
    <x v="15"/>
    <n v="200801"/>
    <n v="200801"/>
    <m/>
    <n v="4"/>
    <n v="200801"/>
    <n v="80000"/>
  </r>
  <r>
    <x v="374"/>
    <x v="2"/>
    <m/>
    <x v="0"/>
    <x v="7"/>
    <x v="15"/>
    <n v="200801"/>
    <n v="200801"/>
    <m/>
    <n v="2"/>
    <n v="200801"/>
    <n v="40000"/>
  </r>
  <r>
    <x v="374"/>
    <x v="2"/>
    <m/>
    <x v="6"/>
    <x v="2"/>
    <x v="37"/>
    <n v="200801"/>
    <n v="200801"/>
    <m/>
    <n v="3"/>
    <n v="200801"/>
    <n v="60000"/>
  </r>
  <r>
    <x v="374"/>
    <x v="2"/>
    <m/>
    <x v="6"/>
    <x v="2"/>
    <x v="42"/>
    <n v="200801"/>
    <n v="200801"/>
    <m/>
    <n v="2"/>
    <n v="200801"/>
    <n v="70000"/>
  </r>
  <r>
    <x v="374"/>
    <x v="2"/>
    <m/>
    <x v="24"/>
    <x v="2"/>
    <x v="34"/>
    <n v="200801"/>
    <n v="200801"/>
    <m/>
    <n v="5"/>
    <n v="200801"/>
    <n v="495000"/>
  </r>
  <r>
    <x v="374"/>
    <x v="2"/>
    <m/>
    <x v="30"/>
    <x v="2"/>
    <x v="95"/>
    <n v="200801"/>
    <n v="200801"/>
    <m/>
    <n v="9"/>
    <n v="200801"/>
    <n v="201600"/>
  </r>
  <r>
    <x v="374"/>
    <x v="2"/>
    <m/>
    <x v="30"/>
    <x v="2"/>
    <x v="96"/>
    <n v="200801"/>
    <n v="200801"/>
    <m/>
    <n v="6"/>
    <n v="200801"/>
    <n v="235200"/>
  </r>
  <r>
    <x v="374"/>
    <x v="2"/>
    <m/>
    <x v="31"/>
    <x v="2"/>
    <x v="97"/>
    <n v="200801"/>
    <n v="200801"/>
    <m/>
    <n v="3"/>
    <n v="200801"/>
    <n v="111300"/>
  </r>
  <r>
    <x v="374"/>
    <x v="2"/>
    <m/>
    <x v="33"/>
    <x v="2"/>
    <x v="105"/>
    <n v="200801"/>
    <n v="200801"/>
    <m/>
    <n v="23"/>
    <n v="200801"/>
    <n v="853300"/>
  </r>
  <r>
    <x v="374"/>
    <x v="2"/>
    <m/>
    <x v="29"/>
    <x v="2"/>
    <x v="99"/>
    <n v="200801"/>
    <n v="200801"/>
    <m/>
    <n v="1"/>
    <n v="200801"/>
    <n v="22400"/>
  </r>
  <r>
    <x v="374"/>
    <x v="2"/>
    <m/>
    <x v="1"/>
    <x v="2"/>
    <x v="18"/>
    <n v="200801"/>
    <n v="200801"/>
    <m/>
    <n v="4"/>
    <n v="200801"/>
    <n v="80000"/>
  </r>
  <r>
    <x v="374"/>
    <x v="2"/>
    <m/>
    <x v="4"/>
    <x v="2"/>
    <x v="27"/>
    <n v="200801"/>
    <n v="200801"/>
    <m/>
    <n v="1"/>
    <n v="200801"/>
    <n v="20000"/>
  </r>
  <r>
    <x v="374"/>
    <x v="2"/>
    <m/>
    <x v="0"/>
    <x v="2"/>
    <x v="15"/>
    <n v="200801"/>
    <n v="200801"/>
    <m/>
    <n v="34"/>
    <n v="200801"/>
    <n v="680000"/>
  </r>
  <r>
    <x v="374"/>
    <x v="2"/>
    <m/>
    <x v="0"/>
    <x v="2"/>
    <x v="16"/>
    <n v="200801"/>
    <n v="200801"/>
    <m/>
    <n v="10"/>
    <n v="200801"/>
    <n v="350000"/>
  </r>
  <r>
    <x v="374"/>
    <x v="2"/>
    <m/>
    <x v="0"/>
    <x v="2"/>
    <x v="17"/>
    <n v="200801"/>
    <n v="200801"/>
    <m/>
    <n v="38"/>
    <n v="200801"/>
    <n v="1254000"/>
  </r>
  <r>
    <x v="374"/>
    <x v="2"/>
    <m/>
    <x v="0"/>
    <x v="2"/>
    <x v="19"/>
    <n v="200801"/>
    <n v="200801"/>
    <m/>
    <n v="17"/>
    <n v="200801"/>
    <n v="51000"/>
  </r>
  <r>
    <x v="374"/>
    <x v="2"/>
    <m/>
    <x v="5"/>
    <x v="2"/>
    <x v="28"/>
    <n v="200801"/>
    <n v="200801"/>
    <m/>
    <n v="16"/>
    <n v="200801"/>
    <n v="448000"/>
  </r>
  <r>
    <x v="374"/>
    <x v="2"/>
    <m/>
    <x v="5"/>
    <x v="2"/>
    <x v="69"/>
    <n v="200801"/>
    <n v="200801"/>
    <m/>
    <n v="4"/>
    <n v="200801"/>
    <n v="192000"/>
  </r>
  <r>
    <x v="374"/>
    <x v="2"/>
    <m/>
    <x v="21"/>
    <x v="2"/>
    <x v="29"/>
    <n v="200801"/>
    <n v="200801"/>
    <m/>
    <n v="5"/>
    <n v="200801"/>
    <n v="190000"/>
  </r>
  <r>
    <x v="374"/>
    <x v="2"/>
    <m/>
    <x v="18"/>
    <x v="2"/>
    <x v="22"/>
    <n v="200801"/>
    <n v="200801"/>
    <m/>
    <n v="7"/>
    <n v="200801"/>
    <n v="91000"/>
  </r>
  <r>
    <x v="374"/>
    <x v="2"/>
    <m/>
    <x v="18"/>
    <x v="2"/>
    <x v="23"/>
    <n v="200801"/>
    <n v="200801"/>
    <m/>
    <n v="2"/>
    <n v="200801"/>
    <n v="48000"/>
  </r>
  <r>
    <x v="374"/>
    <x v="2"/>
    <m/>
    <x v="32"/>
    <x v="2"/>
    <x v="92"/>
    <n v="200801"/>
    <n v="200801"/>
    <m/>
    <n v="1"/>
    <n v="200801"/>
    <n v="18200"/>
  </r>
  <r>
    <x v="374"/>
    <x v="2"/>
    <m/>
    <x v="0"/>
    <x v="9"/>
    <x v="15"/>
    <n v="200801"/>
    <n v="200801"/>
    <m/>
    <n v="6"/>
    <n v="200801"/>
    <n v="120000"/>
  </r>
  <r>
    <x v="375"/>
    <x v="5"/>
    <m/>
    <x v="0"/>
    <x v="7"/>
    <x v="15"/>
    <n v="200801"/>
    <n v="200801"/>
    <m/>
    <n v="7"/>
    <n v="200801"/>
    <n v="140000"/>
  </r>
  <r>
    <x v="375"/>
    <x v="5"/>
    <m/>
    <x v="6"/>
    <x v="2"/>
    <x v="37"/>
    <n v="200801"/>
    <n v="200801"/>
    <m/>
    <n v="2"/>
    <n v="200801"/>
    <n v="40000"/>
  </r>
  <r>
    <x v="375"/>
    <x v="5"/>
    <m/>
    <x v="6"/>
    <x v="2"/>
    <x v="42"/>
    <n v="200801"/>
    <n v="200801"/>
    <m/>
    <n v="2"/>
    <n v="200801"/>
    <n v="70000"/>
  </r>
  <r>
    <x v="375"/>
    <x v="5"/>
    <m/>
    <x v="24"/>
    <x v="2"/>
    <x v="34"/>
    <n v="200801"/>
    <n v="200801"/>
    <m/>
    <n v="1"/>
    <n v="200801"/>
    <n v="99000"/>
  </r>
  <r>
    <x v="375"/>
    <x v="5"/>
    <m/>
    <x v="30"/>
    <x v="2"/>
    <x v="95"/>
    <n v="200801"/>
    <n v="200801"/>
    <m/>
    <n v="12"/>
    <n v="200801"/>
    <n v="268800"/>
  </r>
  <r>
    <x v="375"/>
    <x v="5"/>
    <m/>
    <x v="30"/>
    <x v="2"/>
    <x v="96"/>
    <n v="200801"/>
    <n v="200801"/>
    <m/>
    <n v="1"/>
    <n v="200801"/>
    <n v="39200"/>
  </r>
  <r>
    <x v="375"/>
    <x v="5"/>
    <m/>
    <x v="31"/>
    <x v="2"/>
    <x v="97"/>
    <n v="200801"/>
    <n v="200801"/>
    <m/>
    <n v="4"/>
    <n v="200801"/>
    <n v="148400"/>
  </r>
  <r>
    <x v="375"/>
    <x v="5"/>
    <m/>
    <x v="33"/>
    <x v="2"/>
    <x v="105"/>
    <n v="200801"/>
    <n v="200801"/>
    <m/>
    <n v="19"/>
    <n v="200801"/>
    <n v="704900"/>
  </r>
  <r>
    <x v="375"/>
    <x v="5"/>
    <m/>
    <x v="29"/>
    <x v="2"/>
    <x v="99"/>
    <n v="200801"/>
    <n v="200801"/>
    <m/>
    <n v="5"/>
    <n v="200801"/>
    <n v="112000"/>
  </r>
  <r>
    <x v="375"/>
    <x v="5"/>
    <m/>
    <x v="1"/>
    <x v="2"/>
    <x v="18"/>
    <n v="200801"/>
    <n v="200801"/>
    <m/>
    <n v="4"/>
    <n v="200801"/>
    <n v="80000"/>
  </r>
  <r>
    <x v="375"/>
    <x v="5"/>
    <m/>
    <x v="0"/>
    <x v="2"/>
    <x v="15"/>
    <n v="200801"/>
    <n v="200801"/>
    <m/>
    <n v="21"/>
    <n v="200801"/>
    <n v="420000"/>
  </r>
  <r>
    <x v="375"/>
    <x v="5"/>
    <m/>
    <x v="0"/>
    <x v="2"/>
    <x v="16"/>
    <n v="200801"/>
    <n v="200801"/>
    <m/>
    <n v="10"/>
    <n v="200801"/>
    <n v="350000"/>
  </r>
  <r>
    <x v="375"/>
    <x v="5"/>
    <m/>
    <x v="0"/>
    <x v="2"/>
    <x v="17"/>
    <n v="200801"/>
    <n v="200801"/>
    <m/>
    <n v="42"/>
    <n v="200801"/>
    <n v="1386000"/>
  </r>
  <r>
    <x v="375"/>
    <x v="5"/>
    <m/>
    <x v="0"/>
    <x v="2"/>
    <x v="19"/>
    <n v="200801"/>
    <n v="200801"/>
    <m/>
    <n v="19"/>
    <n v="200801"/>
    <n v="57000"/>
  </r>
  <r>
    <x v="375"/>
    <x v="5"/>
    <m/>
    <x v="5"/>
    <x v="2"/>
    <x v="28"/>
    <n v="200801"/>
    <n v="200801"/>
    <m/>
    <n v="17"/>
    <n v="200801"/>
    <n v="476000"/>
  </r>
  <r>
    <x v="375"/>
    <x v="5"/>
    <m/>
    <x v="5"/>
    <x v="2"/>
    <x v="69"/>
    <n v="200801"/>
    <n v="200801"/>
    <m/>
    <n v="2"/>
    <n v="200801"/>
    <n v="96000"/>
  </r>
  <r>
    <x v="375"/>
    <x v="5"/>
    <m/>
    <x v="21"/>
    <x v="2"/>
    <x v="29"/>
    <n v="200801"/>
    <n v="200801"/>
    <m/>
    <n v="3"/>
    <n v="200801"/>
    <n v="114000"/>
  </r>
  <r>
    <x v="375"/>
    <x v="5"/>
    <m/>
    <x v="18"/>
    <x v="2"/>
    <x v="22"/>
    <n v="200801"/>
    <n v="200801"/>
    <m/>
    <n v="3"/>
    <n v="200801"/>
    <n v="39000"/>
  </r>
  <r>
    <x v="375"/>
    <x v="5"/>
    <m/>
    <x v="18"/>
    <x v="2"/>
    <x v="23"/>
    <n v="200801"/>
    <n v="200801"/>
    <m/>
    <n v="1"/>
    <n v="200801"/>
    <n v="24000"/>
  </r>
  <r>
    <x v="375"/>
    <x v="5"/>
    <m/>
    <x v="0"/>
    <x v="9"/>
    <x v="15"/>
    <n v="200801"/>
    <n v="200801"/>
    <m/>
    <n v="2"/>
    <n v="200801"/>
    <n v="40000"/>
  </r>
  <r>
    <x v="376"/>
    <x v="6"/>
    <m/>
    <x v="0"/>
    <x v="7"/>
    <x v="15"/>
    <n v="200801"/>
    <n v="200801"/>
    <m/>
    <n v="15"/>
    <n v="200801"/>
    <n v="300000"/>
  </r>
  <r>
    <x v="376"/>
    <x v="6"/>
    <m/>
    <x v="6"/>
    <x v="2"/>
    <x v="37"/>
    <n v="200801"/>
    <n v="200801"/>
    <m/>
    <n v="1"/>
    <n v="200801"/>
    <n v="20000"/>
  </r>
  <r>
    <x v="376"/>
    <x v="6"/>
    <m/>
    <x v="24"/>
    <x v="2"/>
    <x v="34"/>
    <n v="200801"/>
    <n v="200801"/>
    <m/>
    <n v="1"/>
    <n v="200801"/>
    <n v="99000"/>
  </r>
  <r>
    <x v="376"/>
    <x v="6"/>
    <m/>
    <x v="30"/>
    <x v="2"/>
    <x v="95"/>
    <n v="200801"/>
    <n v="200801"/>
    <m/>
    <n v="12"/>
    <n v="200801"/>
    <n v="268800"/>
  </r>
  <r>
    <x v="376"/>
    <x v="6"/>
    <m/>
    <x v="30"/>
    <x v="2"/>
    <x v="96"/>
    <n v="200801"/>
    <n v="200801"/>
    <m/>
    <n v="3"/>
    <n v="200801"/>
    <n v="117600"/>
  </r>
  <r>
    <x v="376"/>
    <x v="6"/>
    <m/>
    <x v="31"/>
    <x v="2"/>
    <x v="97"/>
    <n v="200801"/>
    <n v="200801"/>
    <m/>
    <n v="18"/>
    <n v="200801"/>
    <n v="667800"/>
  </r>
  <r>
    <x v="376"/>
    <x v="6"/>
    <m/>
    <x v="33"/>
    <x v="2"/>
    <x v="105"/>
    <n v="200801"/>
    <n v="200801"/>
    <m/>
    <n v="35"/>
    <n v="200801"/>
    <n v="1298500"/>
  </r>
  <r>
    <x v="376"/>
    <x v="6"/>
    <m/>
    <x v="29"/>
    <x v="2"/>
    <x v="99"/>
    <n v="200801"/>
    <n v="200801"/>
    <m/>
    <n v="3"/>
    <n v="200801"/>
    <n v="67200"/>
  </r>
  <r>
    <x v="376"/>
    <x v="6"/>
    <m/>
    <x v="29"/>
    <x v="2"/>
    <x v="100"/>
    <n v="200801"/>
    <n v="200801"/>
    <m/>
    <n v="1"/>
    <n v="200801"/>
    <n v="39200"/>
  </r>
  <r>
    <x v="376"/>
    <x v="6"/>
    <m/>
    <x v="1"/>
    <x v="2"/>
    <x v="18"/>
    <n v="200801"/>
    <n v="200801"/>
    <m/>
    <n v="3"/>
    <n v="200801"/>
    <n v="60000"/>
  </r>
  <r>
    <x v="376"/>
    <x v="6"/>
    <m/>
    <x v="1"/>
    <x v="2"/>
    <x v="21"/>
    <n v="200801"/>
    <n v="200801"/>
    <m/>
    <n v="1"/>
    <n v="200801"/>
    <n v="35000"/>
  </r>
  <r>
    <x v="376"/>
    <x v="6"/>
    <m/>
    <x v="4"/>
    <x v="2"/>
    <x v="26"/>
    <n v="200801"/>
    <n v="200801"/>
    <m/>
    <n v="2"/>
    <n v="200801"/>
    <n v="8000"/>
  </r>
  <r>
    <x v="376"/>
    <x v="6"/>
    <m/>
    <x v="4"/>
    <x v="2"/>
    <x v="27"/>
    <n v="200801"/>
    <n v="200801"/>
    <m/>
    <n v="2"/>
    <n v="200801"/>
    <n v="40000"/>
  </r>
  <r>
    <x v="376"/>
    <x v="6"/>
    <m/>
    <x v="0"/>
    <x v="2"/>
    <x v="15"/>
    <n v="200801"/>
    <n v="200801"/>
    <m/>
    <n v="24"/>
    <n v="200801"/>
    <n v="480000"/>
  </r>
  <r>
    <x v="376"/>
    <x v="6"/>
    <m/>
    <x v="0"/>
    <x v="2"/>
    <x v="16"/>
    <n v="200801"/>
    <n v="200801"/>
    <m/>
    <n v="14"/>
    <n v="200801"/>
    <n v="490000"/>
  </r>
  <r>
    <x v="376"/>
    <x v="6"/>
    <m/>
    <x v="0"/>
    <x v="2"/>
    <x v="17"/>
    <n v="200801"/>
    <n v="200801"/>
    <m/>
    <n v="53"/>
    <n v="200801"/>
    <n v="1749000"/>
  </r>
  <r>
    <x v="376"/>
    <x v="6"/>
    <m/>
    <x v="0"/>
    <x v="2"/>
    <x v="19"/>
    <n v="200801"/>
    <n v="200801"/>
    <m/>
    <n v="34"/>
    <n v="200801"/>
    <n v="102000"/>
  </r>
  <r>
    <x v="376"/>
    <x v="6"/>
    <m/>
    <x v="5"/>
    <x v="2"/>
    <x v="28"/>
    <n v="200801"/>
    <n v="200801"/>
    <m/>
    <n v="21"/>
    <n v="200801"/>
    <n v="588000"/>
  </r>
  <r>
    <x v="376"/>
    <x v="6"/>
    <m/>
    <x v="5"/>
    <x v="2"/>
    <x v="69"/>
    <n v="200801"/>
    <n v="200801"/>
    <m/>
    <n v="9"/>
    <n v="200801"/>
    <n v="432000"/>
  </r>
  <r>
    <x v="376"/>
    <x v="6"/>
    <m/>
    <x v="21"/>
    <x v="2"/>
    <x v="29"/>
    <n v="200801"/>
    <n v="200801"/>
    <m/>
    <n v="3"/>
    <n v="200801"/>
    <n v="114000"/>
  </r>
  <r>
    <x v="376"/>
    <x v="6"/>
    <m/>
    <x v="18"/>
    <x v="2"/>
    <x v="22"/>
    <n v="200801"/>
    <n v="200801"/>
    <m/>
    <n v="7"/>
    <n v="200801"/>
    <n v="91000"/>
  </r>
  <r>
    <x v="376"/>
    <x v="6"/>
    <m/>
    <x v="18"/>
    <x v="2"/>
    <x v="23"/>
    <n v="200801"/>
    <n v="200801"/>
    <m/>
    <n v="1"/>
    <n v="200801"/>
    <n v="24000"/>
  </r>
  <r>
    <x v="376"/>
    <x v="6"/>
    <m/>
    <x v="18"/>
    <x v="2"/>
    <x v="24"/>
    <n v="200801"/>
    <n v="200801"/>
    <m/>
    <n v="1"/>
    <n v="200801"/>
    <n v="33000"/>
  </r>
  <r>
    <x v="376"/>
    <x v="6"/>
    <m/>
    <x v="32"/>
    <x v="2"/>
    <x v="92"/>
    <n v="200801"/>
    <n v="200801"/>
    <m/>
    <n v="1"/>
    <n v="200801"/>
    <n v="18200"/>
  </r>
  <r>
    <x v="376"/>
    <x v="6"/>
    <m/>
    <x v="0"/>
    <x v="9"/>
    <x v="15"/>
    <n v="200801"/>
    <n v="200801"/>
    <m/>
    <n v="4"/>
    <n v="200801"/>
    <n v="80000"/>
  </r>
  <r>
    <x v="376"/>
    <x v="6"/>
    <m/>
    <x v="5"/>
    <x v="9"/>
    <x v="28"/>
    <n v="200801"/>
    <n v="200801"/>
    <m/>
    <n v="1"/>
    <n v="200801"/>
    <n v="28000"/>
  </r>
  <r>
    <x v="376"/>
    <x v="6"/>
    <m/>
    <x v="0"/>
    <x v="6"/>
    <x v="15"/>
    <n v="200801"/>
    <n v="200801"/>
    <m/>
    <n v="370"/>
    <n v="200801"/>
    <n v="3355160"/>
  </r>
  <r>
    <x v="376"/>
    <x v="6"/>
    <m/>
    <x v="0"/>
    <x v="6"/>
    <x v="17"/>
    <n v="200801"/>
    <n v="200801"/>
    <m/>
    <n v="543"/>
    <n v="200801"/>
    <n v="8589174"/>
  </r>
  <r>
    <x v="376"/>
    <x v="6"/>
    <m/>
    <x v="4"/>
    <x v="6"/>
    <x v="26"/>
    <n v="200801"/>
    <n v="200801"/>
    <m/>
    <n v="715"/>
    <n v="200801"/>
    <n v="767195"/>
  </r>
  <r>
    <x v="376"/>
    <x v="6"/>
    <m/>
    <x v="25"/>
    <x v="6"/>
    <x v="35"/>
    <n v="200801"/>
    <n v="200801"/>
    <m/>
    <n v="51"/>
    <n v="200801"/>
    <n v="873681"/>
  </r>
  <r>
    <x v="376"/>
    <x v="6"/>
    <m/>
    <x v="21"/>
    <x v="6"/>
    <x v="29"/>
    <n v="200801"/>
    <n v="200801"/>
    <m/>
    <n v="54"/>
    <n v="200801"/>
    <n v="1063314"/>
  </r>
  <r>
    <x v="376"/>
    <x v="6"/>
    <m/>
    <x v="23"/>
    <x v="6"/>
    <x v="31"/>
    <n v="200801"/>
    <n v="200801"/>
    <m/>
    <n v="231"/>
    <n v="200801"/>
    <n v="3436587"/>
  </r>
  <r>
    <x v="376"/>
    <x v="6"/>
    <m/>
    <x v="22"/>
    <x v="6"/>
    <x v="30"/>
    <n v="200801"/>
    <n v="200801"/>
    <m/>
    <n v="9"/>
    <n v="200801"/>
    <n v="62676"/>
  </r>
  <r>
    <x v="376"/>
    <x v="6"/>
    <m/>
    <x v="18"/>
    <x v="6"/>
    <x v="22"/>
    <n v="200801"/>
    <n v="200801"/>
    <m/>
    <n v="79"/>
    <n v="200801"/>
    <n v="536489"/>
  </r>
  <r>
    <x v="376"/>
    <x v="6"/>
    <m/>
    <x v="6"/>
    <x v="6"/>
    <x v="37"/>
    <n v="200801"/>
    <n v="200801"/>
    <m/>
    <n v="31"/>
    <n v="200801"/>
    <n v="310000"/>
  </r>
  <r>
    <x v="376"/>
    <x v="6"/>
    <m/>
    <x v="27"/>
    <x v="6"/>
    <x v="39"/>
    <n v="200801"/>
    <n v="200801"/>
    <m/>
    <n v="11"/>
    <n v="200801"/>
    <n v="173998"/>
  </r>
  <r>
    <x v="376"/>
    <x v="6"/>
    <m/>
    <x v="4"/>
    <x v="6"/>
    <x v="66"/>
    <n v="200801"/>
    <n v="200801"/>
    <m/>
    <n v="81"/>
    <n v="200801"/>
    <n v="453357"/>
  </r>
  <r>
    <x v="376"/>
    <x v="6"/>
    <m/>
    <x v="32"/>
    <x v="6"/>
    <x v="106"/>
    <n v="200801"/>
    <n v="200801"/>
    <m/>
    <n v="15"/>
    <n v="200801"/>
    <n v="146250"/>
  </r>
  <r>
    <x v="376"/>
    <x v="6"/>
    <m/>
    <x v="30"/>
    <x v="6"/>
    <x v="103"/>
    <n v="200801"/>
    <n v="200801"/>
    <m/>
    <n v="125"/>
    <n v="200801"/>
    <n v="1400000"/>
  </r>
  <r>
    <x v="376"/>
    <x v="6"/>
    <m/>
    <x v="29"/>
    <x v="6"/>
    <x v="104"/>
    <n v="200801"/>
    <n v="200801"/>
    <m/>
    <n v="136"/>
    <n v="200801"/>
    <n v="1523200"/>
  </r>
  <r>
    <x v="376"/>
    <x v="6"/>
    <m/>
    <x v="5"/>
    <x v="6"/>
    <x v="28"/>
    <n v="200801"/>
    <n v="200801"/>
    <m/>
    <n v="2"/>
    <n v="200801"/>
    <n v="29200"/>
  </r>
  <r>
    <x v="377"/>
    <x v="3"/>
    <m/>
    <x v="0"/>
    <x v="1"/>
    <x v="15"/>
    <n v="200801"/>
    <n v="200801"/>
    <m/>
    <n v="10"/>
    <n v="200801"/>
    <n v="200000"/>
  </r>
  <r>
    <x v="377"/>
    <x v="3"/>
    <m/>
    <x v="0"/>
    <x v="1"/>
    <x v="16"/>
    <n v="200801"/>
    <n v="200801"/>
    <m/>
    <n v="37"/>
    <n v="200801"/>
    <n v="1295000"/>
  </r>
  <r>
    <x v="377"/>
    <x v="3"/>
    <m/>
    <x v="0"/>
    <x v="7"/>
    <x v="15"/>
    <n v="200801"/>
    <n v="200801"/>
    <m/>
    <n v="6"/>
    <n v="200801"/>
    <n v="120000"/>
  </r>
  <r>
    <x v="377"/>
    <x v="3"/>
    <m/>
    <x v="6"/>
    <x v="2"/>
    <x v="37"/>
    <n v="200801"/>
    <n v="200801"/>
    <m/>
    <n v="5"/>
    <n v="200801"/>
    <n v="100000"/>
  </r>
  <r>
    <x v="377"/>
    <x v="3"/>
    <m/>
    <x v="24"/>
    <x v="2"/>
    <x v="34"/>
    <n v="200801"/>
    <n v="200801"/>
    <m/>
    <n v="4"/>
    <n v="200801"/>
    <n v="396000"/>
  </r>
  <r>
    <x v="377"/>
    <x v="3"/>
    <m/>
    <x v="30"/>
    <x v="2"/>
    <x v="95"/>
    <n v="200801"/>
    <n v="200801"/>
    <m/>
    <n v="12"/>
    <n v="200801"/>
    <n v="268800"/>
  </r>
  <r>
    <x v="377"/>
    <x v="3"/>
    <m/>
    <x v="30"/>
    <x v="2"/>
    <x v="96"/>
    <n v="200801"/>
    <n v="200801"/>
    <m/>
    <n v="3"/>
    <n v="200801"/>
    <n v="117600"/>
  </r>
  <r>
    <x v="377"/>
    <x v="3"/>
    <m/>
    <x v="31"/>
    <x v="2"/>
    <x v="97"/>
    <n v="200801"/>
    <n v="200801"/>
    <m/>
    <n v="7"/>
    <n v="200801"/>
    <n v="259700"/>
  </r>
  <r>
    <x v="377"/>
    <x v="3"/>
    <m/>
    <x v="33"/>
    <x v="2"/>
    <x v="105"/>
    <n v="200801"/>
    <n v="200801"/>
    <m/>
    <n v="34"/>
    <n v="200801"/>
    <n v="1261400"/>
  </r>
  <r>
    <x v="377"/>
    <x v="3"/>
    <m/>
    <x v="29"/>
    <x v="2"/>
    <x v="99"/>
    <n v="200801"/>
    <n v="200801"/>
    <m/>
    <n v="10"/>
    <n v="200801"/>
    <n v="224000"/>
  </r>
  <r>
    <x v="377"/>
    <x v="3"/>
    <m/>
    <x v="29"/>
    <x v="2"/>
    <x v="100"/>
    <n v="200801"/>
    <n v="200801"/>
    <m/>
    <n v="1"/>
    <n v="200801"/>
    <n v="39200"/>
  </r>
  <r>
    <x v="377"/>
    <x v="3"/>
    <m/>
    <x v="1"/>
    <x v="2"/>
    <x v="18"/>
    <n v="200801"/>
    <n v="200801"/>
    <m/>
    <n v="7"/>
    <n v="200801"/>
    <n v="140000"/>
  </r>
  <r>
    <x v="377"/>
    <x v="3"/>
    <m/>
    <x v="4"/>
    <x v="2"/>
    <x v="27"/>
    <n v="200801"/>
    <n v="200801"/>
    <m/>
    <n v="6"/>
    <n v="200801"/>
    <n v="120000"/>
  </r>
  <r>
    <x v="377"/>
    <x v="3"/>
    <m/>
    <x v="0"/>
    <x v="2"/>
    <x v="15"/>
    <n v="200801"/>
    <n v="200801"/>
    <m/>
    <n v="26"/>
    <n v="200801"/>
    <n v="520000"/>
  </r>
  <r>
    <x v="377"/>
    <x v="3"/>
    <m/>
    <x v="0"/>
    <x v="2"/>
    <x v="16"/>
    <n v="200801"/>
    <n v="200801"/>
    <m/>
    <n v="15"/>
    <n v="200801"/>
    <n v="525000"/>
  </r>
  <r>
    <x v="377"/>
    <x v="3"/>
    <m/>
    <x v="0"/>
    <x v="2"/>
    <x v="17"/>
    <n v="200801"/>
    <n v="200801"/>
    <m/>
    <n v="70"/>
    <n v="200801"/>
    <n v="2310000"/>
  </r>
  <r>
    <x v="377"/>
    <x v="3"/>
    <m/>
    <x v="0"/>
    <x v="2"/>
    <x v="19"/>
    <n v="200801"/>
    <n v="200801"/>
    <m/>
    <n v="20"/>
    <n v="200801"/>
    <n v="60000"/>
  </r>
  <r>
    <x v="377"/>
    <x v="3"/>
    <m/>
    <x v="5"/>
    <x v="2"/>
    <x v="28"/>
    <n v="200801"/>
    <n v="200801"/>
    <m/>
    <n v="29"/>
    <n v="200801"/>
    <n v="812000"/>
  </r>
  <r>
    <x v="377"/>
    <x v="3"/>
    <m/>
    <x v="5"/>
    <x v="2"/>
    <x v="69"/>
    <n v="200801"/>
    <n v="200801"/>
    <m/>
    <n v="2"/>
    <n v="200801"/>
    <n v="96000"/>
  </r>
  <r>
    <x v="377"/>
    <x v="3"/>
    <m/>
    <x v="21"/>
    <x v="2"/>
    <x v="29"/>
    <n v="200801"/>
    <n v="200801"/>
    <m/>
    <n v="6"/>
    <n v="200801"/>
    <n v="228000"/>
  </r>
  <r>
    <x v="377"/>
    <x v="3"/>
    <m/>
    <x v="18"/>
    <x v="2"/>
    <x v="22"/>
    <n v="200801"/>
    <n v="200801"/>
    <m/>
    <n v="14"/>
    <n v="200801"/>
    <n v="182000"/>
  </r>
  <r>
    <x v="377"/>
    <x v="3"/>
    <m/>
    <x v="32"/>
    <x v="2"/>
    <x v="92"/>
    <n v="200801"/>
    <n v="200801"/>
    <m/>
    <n v="1"/>
    <n v="200801"/>
    <n v="18200"/>
  </r>
  <r>
    <x v="377"/>
    <x v="3"/>
    <m/>
    <x v="0"/>
    <x v="9"/>
    <x v="15"/>
    <n v="200801"/>
    <n v="200801"/>
    <m/>
    <n v="3"/>
    <n v="200801"/>
    <n v="60000"/>
  </r>
  <r>
    <x v="378"/>
    <x v="4"/>
    <m/>
    <x v="0"/>
    <x v="1"/>
    <x v="16"/>
    <n v="200801"/>
    <n v="200801"/>
    <m/>
    <n v="6"/>
    <n v="200801"/>
    <n v="210000"/>
  </r>
  <r>
    <x v="378"/>
    <x v="4"/>
    <m/>
    <x v="0"/>
    <x v="7"/>
    <x v="15"/>
    <n v="200801"/>
    <n v="200801"/>
    <m/>
    <n v="6"/>
    <n v="200801"/>
    <n v="120000"/>
  </r>
  <r>
    <x v="378"/>
    <x v="4"/>
    <m/>
    <x v="29"/>
    <x v="3"/>
    <x v="87"/>
    <n v="200801"/>
    <n v="200801"/>
    <m/>
    <n v="1"/>
    <n v="200801"/>
    <n v="0"/>
  </r>
  <r>
    <x v="378"/>
    <x v="4"/>
    <m/>
    <x v="30"/>
    <x v="3"/>
    <x v="88"/>
    <n v="200801"/>
    <n v="200801"/>
    <m/>
    <n v="1"/>
    <n v="200801"/>
    <n v="0"/>
  </r>
  <r>
    <x v="378"/>
    <x v="4"/>
    <m/>
    <x v="32"/>
    <x v="3"/>
    <x v="94"/>
    <n v="200801"/>
    <n v="200801"/>
    <m/>
    <n v="1"/>
    <n v="200801"/>
    <n v="0"/>
  </r>
  <r>
    <x v="378"/>
    <x v="4"/>
    <m/>
    <x v="0"/>
    <x v="3"/>
    <x v="15"/>
    <n v="200801"/>
    <n v="200801"/>
    <m/>
    <n v="1"/>
    <n v="200801"/>
    <n v="0"/>
  </r>
  <r>
    <x v="378"/>
    <x v="4"/>
    <m/>
    <x v="0"/>
    <x v="3"/>
    <x v="17"/>
    <n v="200801"/>
    <n v="200801"/>
    <m/>
    <n v="1"/>
    <n v="200801"/>
    <n v="0"/>
  </r>
  <r>
    <x v="378"/>
    <x v="4"/>
    <m/>
    <x v="17"/>
    <x v="3"/>
    <x v="19"/>
    <n v="200801"/>
    <n v="200801"/>
    <m/>
    <n v="1"/>
    <n v="200801"/>
    <n v="0"/>
  </r>
  <r>
    <x v="378"/>
    <x v="4"/>
    <m/>
    <x v="5"/>
    <x v="3"/>
    <x v="28"/>
    <n v="200801"/>
    <n v="200801"/>
    <m/>
    <n v="1"/>
    <n v="200801"/>
    <n v="0"/>
  </r>
  <r>
    <x v="378"/>
    <x v="4"/>
    <m/>
    <x v="4"/>
    <x v="3"/>
    <x v="27"/>
    <n v="200801"/>
    <n v="200801"/>
    <m/>
    <n v="1"/>
    <n v="200801"/>
    <n v="0"/>
  </r>
  <r>
    <x v="378"/>
    <x v="4"/>
    <m/>
    <x v="21"/>
    <x v="3"/>
    <x v="29"/>
    <n v="200801"/>
    <n v="200801"/>
    <m/>
    <n v="1"/>
    <n v="200801"/>
    <n v="0"/>
  </r>
  <r>
    <x v="378"/>
    <x v="4"/>
    <m/>
    <x v="18"/>
    <x v="3"/>
    <x v="22"/>
    <n v="200801"/>
    <n v="200801"/>
    <m/>
    <n v="1"/>
    <n v="200801"/>
    <n v="0"/>
  </r>
  <r>
    <x v="378"/>
    <x v="4"/>
    <m/>
    <x v="1"/>
    <x v="3"/>
    <x v="18"/>
    <n v="200801"/>
    <n v="200801"/>
    <m/>
    <n v="1"/>
    <n v="200801"/>
    <n v="0"/>
  </r>
  <r>
    <x v="378"/>
    <x v="4"/>
    <m/>
    <x v="6"/>
    <x v="2"/>
    <x v="37"/>
    <n v="200801"/>
    <n v="200801"/>
    <m/>
    <n v="4"/>
    <n v="200801"/>
    <n v="80000"/>
  </r>
  <r>
    <x v="378"/>
    <x v="4"/>
    <m/>
    <x v="24"/>
    <x v="2"/>
    <x v="34"/>
    <n v="200801"/>
    <n v="200801"/>
    <m/>
    <n v="2"/>
    <n v="200801"/>
    <n v="198000"/>
  </r>
  <r>
    <x v="378"/>
    <x v="4"/>
    <m/>
    <x v="30"/>
    <x v="2"/>
    <x v="95"/>
    <n v="200801"/>
    <n v="200801"/>
    <m/>
    <n v="3"/>
    <n v="200801"/>
    <n v="67200"/>
  </r>
  <r>
    <x v="378"/>
    <x v="4"/>
    <m/>
    <x v="30"/>
    <x v="2"/>
    <x v="96"/>
    <n v="200801"/>
    <n v="200801"/>
    <m/>
    <n v="2"/>
    <n v="200801"/>
    <n v="78400"/>
  </r>
  <r>
    <x v="378"/>
    <x v="4"/>
    <m/>
    <x v="31"/>
    <x v="2"/>
    <x v="97"/>
    <n v="200801"/>
    <n v="200801"/>
    <m/>
    <n v="7"/>
    <n v="200801"/>
    <n v="259700"/>
  </r>
  <r>
    <x v="378"/>
    <x v="4"/>
    <m/>
    <x v="33"/>
    <x v="2"/>
    <x v="105"/>
    <n v="200801"/>
    <n v="200801"/>
    <m/>
    <n v="38"/>
    <n v="200801"/>
    <n v="1409800"/>
  </r>
  <r>
    <x v="378"/>
    <x v="4"/>
    <m/>
    <x v="29"/>
    <x v="2"/>
    <x v="99"/>
    <n v="200801"/>
    <n v="200801"/>
    <m/>
    <n v="3"/>
    <n v="200801"/>
    <n v="67200"/>
  </r>
  <r>
    <x v="378"/>
    <x v="4"/>
    <m/>
    <x v="1"/>
    <x v="2"/>
    <x v="18"/>
    <n v="200801"/>
    <n v="200801"/>
    <m/>
    <n v="10"/>
    <n v="200801"/>
    <n v="200000"/>
  </r>
  <r>
    <x v="378"/>
    <x v="4"/>
    <m/>
    <x v="1"/>
    <x v="2"/>
    <x v="21"/>
    <n v="200801"/>
    <n v="200801"/>
    <m/>
    <n v="2"/>
    <n v="200801"/>
    <n v="70000"/>
  </r>
  <r>
    <x v="378"/>
    <x v="4"/>
    <m/>
    <x v="4"/>
    <x v="2"/>
    <x v="26"/>
    <n v="200801"/>
    <n v="200801"/>
    <m/>
    <n v="3"/>
    <n v="200801"/>
    <n v="12000"/>
  </r>
  <r>
    <x v="378"/>
    <x v="4"/>
    <m/>
    <x v="4"/>
    <x v="2"/>
    <x v="27"/>
    <n v="200801"/>
    <n v="200801"/>
    <m/>
    <n v="7"/>
    <n v="200801"/>
    <n v="140000"/>
  </r>
  <r>
    <x v="378"/>
    <x v="4"/>
    <m/>
    <x v="0"/>
    <x v="2"/>
    <x v="15"/>
    <n v="200801"/>
    <n v="200801"/>
    <m/>
    <n v="35"/>
    <n v="200801"/>
    <n v="700000"/>
  </r>
  <r>
    <x v="378"/>
    <x v="4"/>
    <m/>
    <x v="0"/>
    <x v="2"/>
    <x v="16"/>
    <n v="200801"/>
    <n v="200801"/>
    <m/>
    <n v="30"/>
    <n v="200801"/>
    <n v="1050000"/>
  </r>
  <r>
    <x v="378"/>
    <x v="4"/>
    <m/>
    <x v="0"/>
    <x v="2"/>
    <x v="17"/>
    <n v="200801"/>
    <n v="200801"/>
    <m/>
    <n v="65"/>
    <n v="200801"/>
    <n v="2145000"/>
  </r>
  <r>
    <x v="378"/>
    <x v="4"/>
    <m/>
    <x v="0"/>
    <x v="2"/>
    <x v="19"/>
    <n v="200801"/>
    <n v="200801"/>
    <m/>
    <n v="27"/>
    <n v="200801"/>
    <n v="81000"/>
  </r>
  <r>
    <x v="378"/>
    <x v="4"/>
    <m/>
    <x v="5"/>
    <x v="2"/>
    <x v="28"/>
    <n v="200801"/>
    <n v="200801"/>
    <m/>
    <n v="17"/>
    <n v="200801"/>
    <n v="476000"/>
  </r>
  <r>
    <x v="378"/>
    <x v="4"/>
    <m/>
    <x v="5"/>
    <x v="2"/>
    <x v="69"/>
    <n v="200801"/>
    <n v="200801"/>
    <m/>
    <n v="4"/>
    <n v="200801"/>
    <n v="192000"/>
  </r>
  <r>
    <x v="378"/>
    <x v="4"/>
    <m/>
    <x v="21"/>
    <x v="2"/>
    <x v="29"/>
    <n v="200801"/>
    <n v="200801"/>
    <m/>
    <n v="4"/>
    <n v="200801"/>
    <n v="152000"/>
  </r>
  <r>
    <x v="378"/>
    <x v="4"/>
    <m/>
    <x v="18"/>
    <x v="2"/>
    <x v="22"/>
    <n v="200801"/>
    <n v="200801"/>
    <m/>
    <n v="8"/>
    <n v="200801"/>
    <n v="104000"/>
  </r>
  <r>
    <x v="378"/>
    <x v="4"/>
    <m/>
    <x v="18"/>
    <x v="2"/>
    <x v="23"/>
    <n v="200801"/>
    <n v="200801"/>
    <m/>
    <n v="1"/>
    <n v="200801"/>
    <n v="24000"/>
  </r>
  <r>
    <x v="378"/>
    <x v="4"/>
    <m/>
    <x v="32"/>
    <x v="2"/>
    <x v="92"/>
    <n v="200801"/>
    <n v="200801"/>
    <m/>
    <n v="2"/>
    <n v="200801"/>
    <n v="36400"/>
  </r>
  <r>
    <x v="378"/>
    <x v="4"/>
    <m/>
    <x v="32"/>
    <x v="2"/>
    <x v="93"/>
    <n v="200801"/>
    <n v="200801"/>
    <m/>
    <n v="1"/>
    <n v="200801"/>
    <n v="33800"/>
  </r>
  <r>
    <x v="378"/>
    <x v="4"/>
    <m/>
    <x v="0"/>
    <x v="9"/>
    <x v="15"/>
    <n v="200801"/>
    <n v="200801"/>
    <m/>
    <n v="6"/>
    <n v="200801"/>
    <n v="120000"/>
  </r>
  <r>
    <x v="378"/>
    <x v="4"/>
    <m/>
    <x v="1"/>
    <x v="9"/>
    <x v="18"/>
    <n v="200801"/>
    <n v="200801"/>
    <m/>
    <n v="1"/>
    <n v="200801"/>
    <n v="20000"/>
  </r>
  <r>
    <x v="378"/>
    <x v="4"/>
    <m/>
    <x v="30"/>
    <x v="9"/>
    <x v="88"/>
    <n v="200801"/>
    <n v="200801"/>
    <m/>
    <n v="1"/>
    <n v="200801"/>
    <n v="22400"/>
  </r>
  <r>
    <x v="379"/>
    <x v="1"/>
    <m/>
    <x v="0"/>
    <x v="1"/>
    <x v="16"/>
    <n v="200801"/>
    <n v="200801"/>
    <m/>
    <n v="16"/>
    <n v="200801"/>
    <n v="560000"/>
  </r>
  <r>
    <x v="379"/>
    <x v="1"/>
    <m/>
    <x v="21"/>
    <x v="5"/>
    <x v="52"/>
    <n v="200801"/>
    <n v="200801"/>
    <m/>
    <n v="30"/>
    <n v="200801"/>
    <n v="513000"/>
  </r>
  <r>
    <x v="379"/>
    <x v="1"/>
    <m/>
    <x v="18"/>
    <x v="5"/>
    <x v="50"/>
    <n v="200801"/>
    <n v="200801"/>
    <m/>
    <n v="30"/>
    <n v="200801"/>
    <n v="216000"/>
  </r>
  <r>
    <x v="379"/>
    <x v="1"/>
    <m/>
    <x v="4"/>
    <x v="5"/>
    <x v="62"/>
    <n v="200801"/>
    <n v="200801"/>
    <m/>
    <n v="23"/>
    <n v="200801"/>
    <n v="414000"/>
  </r>
  <r>
    <x v="379"/>
    <x v="1"/>
    <m/>
    <x v="6"/>
    <x v="5"/>
    <x v="49"/>
    <n v="200801"/>
    <n v="200801"/>
    <m/>
    <n v="10"/>
    <n v="200801"/>
    <n v="112500"/>
  </r>
  <r>
    <x v="379"/>
    <x v="1"/>
    <m/>
    <x v="0"/>
    <x v="7"/>
    <x v="15"/>
    <n v="200801"/>
    <n v="200801"/>
    <m/>
    <n v="13"/>
    <n v="200801"/>
    <n v="260000"/>
  </r>
  <r>
    <x v="379"/>
    <x v="1"/>
    <m/>
    <x v="6"/>
    <x v="2"/>
    <x v="37"/>
    <n v="200801"/>
    <n v="200801"/>
    <m/>
    <n v="2"/>
    <n v="200801"/>
    <n v="40000"/>
  </r>
  <r>
    <x v="379"/>
    <x v="1"/>
    <m/>
    <x v="6"/>
    <x v="2"/>
    <x v="42"/>
    <n v="200801"/>
    <n v="200801"/>
    <m/>
    <n v="1"/>
    <n v="200801"/>
    <n v="35000"/>
  </r>
  <r>
    <x v="379"/>
    <x v="1"/>
    <m/>
    <x v="24"/>
    <x v="2"/>
    <x v="34"/>
    <n v="200801"/>
    <n v="200801"/>
    <m/>
    <n v="2"/>
    <n v="200801"/>
    <n v="198000"/>
  </r>
  <r>
    <x v="379"/>
    <x v="1"/>
    <m/>
    <x v="31"/>
    <x v="2"/>
    <x v="97"/>
    <n v="200801"/>
    <n v="200801"/>
    <m/>
    <n v="3"/>
    <n v="200801"/>
    <n v="111300"/>
  </r>
  <r>
    <x v="379"/>
    <x v="1"/>
    <m/>
    <x v="33"/>
    <x v="2"/>
    <x v="105"/>
    <n v="200801"/>
    <n v="200801"/>
    <m/>
    <n v="34"/>
    <n v="200801"/>
    <n v="1261400"/>
  </r>
  <r>
    <x v="379"/>
    <x v="1"/>
    <m/>
    <x v="29"/>
    <x v="2"/>
    <x v="99"/>
    <n v="200801"/>
    <n v="200801"/>
    <m/>
    <n v="6"/>
    <n v="200801"/>
    <n v="134400"/>
  </r>
  <r>
    <x v="379"/>
    <x v="1"/>
    <m/>
    <x v="29"/>
    <x v="2"/>
    <x v="100"/>
    <n v="200801"/>
    <n v="200801"/>
    <m/>
    <n v="1"/>
    <n v="200801"/>
    <n v="39200"/>
  </r>
  <r>
    <x v="379"/>
    <x v="1"/>
    <m/>
    <x v="1"/>
    <x v="2"/>
    <x v="18"/>
    <n v="200801"/>
    <n v="200801"/>
    <m/>
    <n v="16"/>
    <n v="200801"/>
    <n v="320000"/>
  </r>
  <r>
    <x v="379"/>
    <x v="1"/>
    <m/>
    <x v="1"/>
    <x v="2"/>
    <x v="21"/>
    <n v="200801"/>
    <n v="200801"/>
    <m/>
    <n v="6"/>
    <n v="200801"/>
    <n v="210000"/>
  </r>
  <r>
    <x v="379"/>
    <x v="1"/>
    <m/>
    <x v="4"/>
    <x v="2"/>
    <x v="26"/>
    <n v="200801"/>
    <n v="200801"/>
    <m/>
    <n v="5"/>
    <n v="200801"/>
    <n v="20000"/>
  </r>
  <r>
    <x v="379"/>
    <x v="1"/>
    <m/>
    <x v="4"/>
    <x v="2"/>
    <x v="27"/>
    <n v="200801"/>
    <n v="200801"/>
    <m/>
    <n v="5"/>
    <n v="200801"/>
    <n v="100000"/>
  </r>
  <r>
    <x v="379"/>
    <x v="1"/>
    <m/>
    <x v="0"/>
    <x v="2"/>
    <x v="15"/>
    <n v="200801"/>
    <n v="200801"/>
    <m/>
    <n v="31"/>
    <n v="200801"/>
    <n v="620000"/>
  </r>
  <r>
    <x v="379"/>
    <x v="1"/>
    <m/>
    <x v="0"/>
    <x v="2"/>
    <x v="16"/>
    <n v="200801"/>
    <n v="200801"/>
    <m/>
    <n v="33"/>
    <n v="200801"/>
    <n v="1155000"/>
  </r>
  <r>
    <x v="379"/>
    <x v="1"/>
    <m/>
    <x v="0"/>
    <x v="2"/>
    <x v="17"/>
    <n v="200801"/>
    <n v="200801"/>
    <m/>
    <n v="56"/>
    <n v="200801"/>
    <n v="1848000"/>
  </r>
  <r>
    <x v="379"/>
    <x v="1"/>
    <m/>
    <x v="0"/>
    <x v="2"/>
    <x v="19"/>
    <n v="200801"/>
    <n v="200801"/>
    <m/>
    <n v="45"/>
    <n v="200801"/>
    <n v="135000"/>
  </r>
  <r>
    <x v="379"/>
    <x v="1"/>
    <m/>
    <x v="5"/>
    <x v="2"/>
    <x v="28"/>
    <n v="200801"/>
    <n v="200801"/>
    <m/>
    <n v="27"/>
    <n v="200801"/>
    <n v="756000"/>
  </r>
  <r>
    <x v="379"/>
    <x v="1"/>
    <m/>
    <x v="5"/>
    <x v="2"/>
    <x v="69"/>
    <n v="200801"/>
    <n v="200801"/>
    <m/>
    <n v="1"/>
    <n v="200801"/>
    <n v="48000"/>
  </r>
  <r>
    <x v="379"/>
    <x v="1"/>
    <m/>
    <x v="21"/>
    <x v="2"/>
    <x v="29"/>
    <n v="200801"/>
    <n v="200801"/>
    <m/>
    <n v="6"/>
    <n v="200801"/>
    <n v="228000"/>
  </r>
  <r>
    <x v="379"/>
    <x v="1"/>
    <m/>
    <x v="18"/>
    <x v="2"/>
    <x v="22"/>
    <n v="200801"/>
    <n v="200801"/>
    <m/>
    <n v="7"/>
    <n v="200801"/>
    <n v="91000"/>
  </r>
  <r>
    <x v="379"/>
    <x v="1"/>
    <m/>
    <x v="18"/>
    <x v="2"/>
    <x v="24"/>
    <n v="200801"/>
    <n v="200801"/>
    <m/>
    <n v="2"/>
    <n v="200801"/>
    <n v="66000"/>
  </r>
  <r>
    <x v="379"/>
    <x v="1"/>
    <m/>
    <x v="32"/>
    <x v="2"/>
    <x v="92"/>
    <n v="200801"/>
    <n v="200801"/>
    <m/>
    <n v="1"/>
    <n v="200801"/>
    <n v="18200"/>
  </r>
  <r>
    <x v="379"/>
    <x v="1"/>
    <m/>
    <x v="32"/>
    <x v="2"/>
    <x v="93"/>
    <n v="200801"/>
    <n v="200801"/>
    <m/>
    <n v="1"/>
    <n v="200801"/>
    <n v="33800"/>
  </r>
  <r>
    <x v="379"/>
    <x v="1"/>
    <m/>
    <x v="0"/>
    <x v="9"/>
    <x v="15"/>
    <n v="200801"/>
    <n v="200801"/>
    <m/>
    <n v="2"/>
    <n v="200801"/>
    <n v="40000"/>
  </r>
  <r>
    <x v="380"/>
    <x v="0"/>
    <m/>
    <x v="0"/>
    <x v="7"/>
    <x v="15"/>
    <n v="200801"/>
    <n v="200801"/>
    <m/>
    <n v="6"/>
    <n v="200801"/>
    <n v="120000"/>
  </r>
  <r>
    <x v="380"/>
    <x v="0"/>
    <m/>
    <x v="0"/>
    <x v="1"/>
    <x v="15"/>
    <n v="200801"/>
    <n v="200801"/>
    <m/>
    <n v="3"/>
    <n v="200801"/>
    <n v="60000"/>
  </r>
  <r>
    <x v="380"/>
    <x v="0"/>
    <m/>
    <x v="0"/>
    <x v="1"/>
    <x v="16"/>
    <n v="200801"/>
    <n v="200801"/>
    <m/>
    <n v="11"/>
    <n v="200801"/>
    <n v="385000"/>
  </r>
  <r>
    <x v="380"/>
    <x v="0"/>
    <m/>
    <x v="6"/>
    <x v="2"/>
    <x v="37"/>
    <n v="200801"/>
    <n v="200801"/>
    <m/>
    <n v="3"/>
    <n v="200801"/>
    <n v="60000"/>
  </r>
  <r>
    <x v="380"/>
    <x v="0"/>
    <m/>
    <x v="6"/>
    <x v="2"/>
    <x v="42"/>
    <n v="200801"/>
    <n v="200801"/>
    <m/>
    <n v="2"/>
    <n v="200801"/>
    <n v="70000"/>
  </r>
  <r>
    <x v="380"/>
    <x v="0"/>
    <m/>
    <x v="24"/>
    <x v="2"/>
    <x v="34"/>
    <n v="200801"/>
    <n v="200801"/>
    <m/>
    <n v="4"/>
    <n v="200801"/>
    <n v="396000"/>
  </r>
  <r>
    <x v="380"/>
    <x v="0"/>
    <m/>
    <x v="33"/>
    <x v="2"/>
    <x v="105"/>
    <n v="200801"/>
    <n v="200801"/>
    <m/>
    <n v="35"/>
    <n v="200801"/>
    <n v="1298500"/>
  </r>
  <r>
    <x v="380"/>
    <x v="0"/>
    <m/>
    <x v="29"/>
    <x v="2"/>
    <x v="99"/>
    <n v="200801"/>
    <n v="200801"/>
    <m/>
    <n v="5"/>
    <n v="200801"/>
    <n v="112000"/>
  </r>
  <r>
    <x v="380"/>
    <x v="0"/>
    <m/>
    <x v="1"/>
    <x v="2"/>
    <x v="18"/>
    <n v="200801"/>
    <n v="200801"/>
    <m/>
    <n v="13"/>
    <n v="200801"/>
    <n v="260000"/>
  </r>
  <r>
    <x v="380"/>
    <x v="0"/>
    <m/>
    <x v="1"/>
    <x v="2"/>
    <x v="21"/>
    <n v="200801"/>
    <n v="200801"/>
    <m/>
    <n v="4"/>
    <n v="200801"/>
    <n v="140000"/>
  </r>
  <r>
    <x v="380"/>
    <x v="0"/>
    <m/>
    <x v="4"/>
    <x v="2"/>
    <x v="27"/>
    <n v="200801"/>
    <n v="200801"/>
    <m/>
    <n v="5"/>
    <n v="200801"/>
    <n v="100000"/>
  </r>
  <r>
    <x v="380"/>
    <x v="0"/>
    <m/>
    <x v="0"/>
    <x v="2"/>
    <x v="15"/>
    <n v="200801"/>
    <n v="200801"/>
    <m/>
    <n v="20"/>
    <n v="200801"/>
    <n v="400000"/>
  </r>
  <r>
    <x v="380"/>
    <x v="0"/>
    <m/>
    <x v="0"/>
    <x v="2"/>
    <x v="16"/>
    <n v="200801"/>
    <n v="200801"/>
    <m/>
    <n v="26"/>
    <n v="200801"/>
    <n v="910000"/>
  </r>
  <r>
    <x v="380"/>
    <x v="0"/>
    <m/>
    <x v="0"/>
    <x v="2"/>
    <x v="17"/>
    <n v="200801"/>
    <n v="200801"/>
    <m/>
    <n v="38"/>
    <n v="200801"/>
    <n v="1254000"/>
  </r>
  <r>
    <x v="380"/>
    <x v="0"/>
    <m/>
    <x v="0"/>
    <x v="2"/>
    <x v="19"/>
    <n v="200801"/>
    <n v="200801"/>
    <m/>
    <n v="14"/>
    <n v="200801"/>
    <n v="42000"/>
  </r>
  <r>
    <x v="380"/>
    <x v="0"/>
    <m/>
    <x v="5"/>
    <x v="2"/>
    <x v="28"/>
    <n v="200801"/>
    <n v="200801"/>
    <m/>
    <n v="11"/>
    <n v="200801"/>
    <n v="308000"/>
  </r>
  <r>
    <x v="380"/>
    <x v="0"/>
    <m/>
    <x v="5"/>
    <x v="2"/>
    <x v="69"/>
    <n v="200801"/>
    <n v="200801"/>
    <m/>
    <n v="7"/>
    <n v="200801"/>
    <n v="336000"/>
  </r>
  <r>
    <x v="380"/>
    <x v="0"/>
    <m/>
    <x v="21"/>
    <x v="2"/>
    <x v="29"/>
    <n v="200801"/>
    <n v="200801"/>
    <m/>
    <n v="2"/>
    <n v="200801"/>
    <n v="76000"/>
  </r>
  <r>
    <x v="380"/>
    <x v="0"/>
    <m/>
    <x v="18"/>
    <x v="2"/>
    <x v="22"/>
    <n v="200801"/>
    <n v="200801"/>
    <m/>
    <n v="4"/>
    <n v="200801"/>
    <n v="52000"/>
  </r>
  <r>
    <x v="380"/>
    <x v="0"/>
    <m/>
    <x v="18"/>
    <x v="2"/>
    <x v="23"/>
    <n v="200801"/>
    <n v="200801"/>
    <m/>
    <n v="2"/>
    <n v="200801"/>
    <n v="48000"/>
  </r>
  <r>
    <x v="380"/>
    <x v="0"/>
    <m/>
    <x v="32"/>
    <x v="2"/>
    <x v="92"/>
    <n v="200801"/>
    <n v="200801"/>
    <m/>
    <n v="1"/>
    <n v="200801"/>
    <n v="18200"/>
  </r>
  <r>
    <x v="380"/>
    <x v="0"/>
    <m/>
    <x v="0"/>
    <x v="9"/>
    <x v="15"/>
    <n v="200801"/>
    <n v="200801"/>
    <m/>
    <n v="4"/>
    <n v="200801"/>
    <n v="80000"/>
  </r>
  <r>
    <x v="381"/>
    <x v="2"/>
    <m/>
    <x v="0"/>
    <x v="7"/>
    <x v="15"/>
    <n v="200801"/>
    <n v="200801"/>
    <m/>
    <n v="5"/>
    <n v="200801"/>
    <n v="100000"/>
  </r>
  <r>
    <x v="381"/>
    <x v="2"/>
    <m/>
    <x v="31"/>
    <x v="2"/>
    <x v="97"/>
    <n v="200801"/>
    <n v="200801"/>
    <m/>
    <n v="1"/>
    <n v="200801"/>
    <n v="37100"/>
  </r>
  <r>
    <x v="381"/>
    <x v="2"/>
    <m/>
    <x v="33"/>
    <x v="2"/>
    <x v="105"/>
    <n v="200801"/>
    <n v="200801"/>
    <m/>
    <n v="25"/>
    <n v="200801"/>
    <n v="927500"/>
  </r>
  <r>
    <x v="381"/>
    <x v="2"/>
    <m/>
    <x v="29"/>
    <x v="2"/>
    <x v="99"/>
    <n v="200801"/>
    <n v="200801"/>
    <m/>
    <n v="3"/>
    <n v="200801"/>
    <n v="67200"/>
  </r>
  <r>
    <x v="381"/>
    <x v="2"/>
    <m/>
    <x v="1"/>
    <x v="2"/>
    <x v="18"/>
    <n v="200801"/>
    <n v="200801"/>
    <m/>
    <n v="7"/>
    <n v="200801"/>
    <n v="140000"/>
  </r>
  <r>
    <x v="381"/>
    <x v="2"/>
    <m/>
    <x v="1"/>
    <x v="2"/>
    <x v="21"/>
    <n v="200801"/>
    <n v="200801"/>
    <m/>
    <n v="3"/>
    <n v="200801"/>
    <n v="105000"/>
  </r>
  <r>
    <x v="381"/>
    <x v="2"/>
    <m/>
    <x v="4"/>
    <x v="2"/>
    <x v="27"/>
    <n v="200801"/>
    <n v="200801"/>
    <m/>
    <n v="5"/>
    <n v="200801"/>
    <n v="100000"/>
  </r>
  <r>
    <x v="381"/>
    <x v="2"/>
    <m/>
    <x v="0"/>
    <x v="2"/>
    <x v="15"/>
    <n v="200801"/>
    <n v="200801"/>
    <m/>
    <n v="14"/>
    <n v="200801"/>
    <n v="280000"/>
  </r>
  <r>
    <x v="381"/>
    <x v="2"/>
    <m/>
    <x v="0"/>
    <x v="2"/>
    <x v="16"/>
    <n v="200801"/>
    <n v="200801"/>
    <m/>
    <n v="17"/>
    <n v="200801"/>
    <n v="595000"/>
  </r>
  <r>
    <x v="381"/>
    <x v="2"/>
    <m/>
    <x v="0"/>
    <x v="2"/>
    <x v="17"/>
    <n v="200801"/>
    <n v="200801"/>
    <m/>
    <n v="49"/>
    <n v="200801"/>
    <n v="1617000"/>
  </r>
  <r>
    <x v="381"/>
    <x v="2"/>
    <m/>
    <x v="0"/>
    <x v="2"/>
    <x v="19"/>
    <n v="200801"/>
    <n v="200801"/>
    <m/>
    <n v="17"/>
    <n v="200801"/>
    <n v="51000"/>
  </r>
  <r>
    <x v="381"/>
    <x v="2"/>
    <m/>
    <x v="5"/>
    <x v="2"/>
    <x v="28"/>
    <n v="200801"/>
    <n v="200801"/>
    <m/>
    <n v="10"/>
    <n v="200801"/>
    <n v="280000"/>
  </r>
  <r>
    <x v="381"/>
    <x v="2"/>
    <m/>
    <x v="5"/>
    <x v="2"/>
    <x v="69"/>
    <n v="200801"/>
    <n v="200801"/>
    <m/>
    <n v="4"/>
    <n v="200801"/>
    <n v="192000"/>
  </r>
  <r>
    <x v="381"/>
    <x v="2"/>
    <m/>
    <x v="21"/>
    <x v="2"/>
    <x v="29"/>
    <n v="200801"/>
    <n v="200801"/>
    <m/>
    <n v="6"/>
    <n v="200801"/>
    <n v="228000"/>
  </r>
  <r>
    <x v="381"/>
    <x v="2"/>
    <m/>
    <x v="18"/>
    <x v="2"/>
    <x v="22"/>
    <n v="200801"/>
    <n v="200801"/>
    <m/>
    <n v="1"/>
    <n v="200801"/>
    <n v="13000"/>
  </r>
  <r>
    <x v="381"/>
    <x v="2"/>
    <m/>
    <x v="18"/>
    <x v="2"/>
    <x v="23"/>
    <n v="200801"/>
    <n v="200801"/>
    <m/>
    <n v="3"/>
    <n v="200801"/>
    <n v="72000"/>
  </r>
  <r>
    <x v="381"/>
    <x v="2"/>
    <m/>
    <x v="0"/>
    <x v="9"/>
    <x v="15"/>
    <n v="200801"/>
    <n v="200801"/>
    <m/>
    <n v="6"/>
    <n v="200801"/>
    <n v="120000"/>
  </r>
  <r>
    <x v="381"/>
    <x v="2"/>
    <m/>
    <x v="1"/>
    <x v="9"/>
    <x v="18"/>
    <n v="200801"/>
    <n v="200801"/>
    <m/>
    <n v="1"/>
    <n v="200801"/>
    <n v="20000"/>
  </r>
  <r>
    <x v="381"/>
    <x v="2"/>
    <m/>
    <x v="1"/>
    <x v="19"/>
    <x v="18"/>
    <n v="200801"/>
    <n v="200801"/>
    <m/>
    <n v="1"/>
    <n v="200801"/>
    <n v="25000"/>
  </r>
  <r>
    <x v="382"/>
    <x v="5"/>
    <m/>
    <x v="0"/>
    <x v="7"/>
    <x v="15"/>
    <n v="200801"/>
    <n v="200801"/>
    <m/>
    <n v="3"/>
    <n v="200801"/>
    <n v="60000"/>
  </r>
  <r>
    <x v="382"/>
    <x v="5"/>
    <m/>
    <x v="31"/>
    <x v="2"/>
    <x v="97"/>
    <n v="200801"/>
    <n v="200801"/>
    <m/>
    <n v="1"/>
    <n v="200801"/>
    <n v="37100"/>
  </r>
  <r>
    <x v="382"/>
    <x v="5"/>
    <m/>
    <x v="33"/>
    <x v="2"/>
    <x v="105"/>
    <n v="200801"/>
    <n v="200801"/>
    <m/>
    <n v="21"/>
    <n v="200801"/>
    <n v="779100"/>
  </r>
  <r>
    <x v="382"/>
    <x v="5"/>
    <m/>
    <x v="29"/>
    <x v="2"/>
    <x v="99"/>
    <n v="200801"/>
    <n v="200801"/>
    <m/>
    <n v="2"/>
    <n v="200801"/>
    <n v="44800"/>
  </r>
  <r>
    <x v="382"/>
    <x v="5"/>
    <m/>
    <x v="29"/>
    <x v="2"/>
    <x v="100"/>
    <n v="200801"/>
    <n v="200801"/>
    <m/>
    <n v="1"/>
    <n v="200801"/>
    <n v="39200"/>
  </r>
  <r>
    <x v="382"/>
    <x v="5"/>
    <m/>
    <x v="1"/>
    <x v="2"/>
    <x v="18"/>
    <n v="200801"/>
    <n v="200801"/>
    <m/>
    <n v="16"/>
    <n v="200801"/>
    <n v="320000"/>
  </r>
  <r>
    <x v="382"/>
    <x v="5"/>
    <m/>
    <x v="1"/>
    <x v="2"/>
    <x v="21"/>
    <n v="200801"/>
    <n v="200801"/>
    <m/>
    <n v="4"/>
    <n v="200801"/>
    <n v="140000"/>
  </r>
  <r>
    <x v="382"/>
    <x v="5"/>
    <m/>
    <x v="4"/>
    <x v="2"/>
    <x v="26"/>
    <n v="200801"/>
    <n v="200801"/>
    <m/>
    <n v="3"/>
    <n v="200801"/>
    <n v="12000"/>
  </r>
  <r>
    <x v="382"/>
    <x v="5"/>
    <m/>
    <x v="4"/>
    <x v="2"/>
    <x v="27"/>
    <n v="200801"/>
    <n v="200801"/>
    <m/>
    <n v="4"/>
    <n v="200801"/>
    <n v="80000"/>
  </r>
  <r>
    <x v="382"/>
    <x v="5"/>
    <m/>
    <x v="0"/>
    <x v="2"/>
    <x v="15"/>
    <n v="200801"/>
    <n v="200801"/>
    <m/>
    <n v="18"/>
    <n v="200801"/>
    <n v="360000"/>
  </r>
  <r>
    <x v="382"/>
    <x v="5"/>
    <m/>
    <x v="0"/>
    <x v="2"/>
    <x v="16"/>
    <n v="200801"/>
    <n v="200801"/>
    <m/>
    <n v="3"/>
    <n v="200801"/>
    <n v="105000"/>
  </r>
  <r>
    <x v="382"/>
    <x v="5"/>
    <m/>
    <x v="0"/>
    <x v="2"/>
    <x v="17"/>
    <n v="200801"/>
    <n v="200801"/>
    <m/>
    <n v="33"/>
    <n v="200801"/>
    <n v="1089000"/>
  </r>
  <r>
    <x v="382"/>
    <x v="5"/>
    <m/>
    <x v="0"/>
    <x v="2"/>
    <x v="19"/>
    <n v="200801"/>
    <n v="200801"/>
    <m/>
    <n v="11"/>
    <n v="200801"/>
    <n v="33000"/>
  </r>
  <r>
    <x v="382"/>
    <x v="5"/>
    <m/>
    <x v="5"/>
    <x v="2"/>
    <x v="28"/>
    <n v="200801"/>
    <n v="200801"/>
    <m/>
    <n v="14"/>
    <n v="200801"/>
    <n v="392000"/>
  </r>
  <r>
    <x v="382"/>
    <x v="5"/>
    <m/>
    <x v="5"/>
    <x v="2"/>
    <x v="69"/>
    <n v="200801"/>
    <n v="200801"/>
    <m/>
    <n v="1"/>
    <n v="200801"/>
    <n v="48000"/>
  </r>
  <r>
    <x v="382"/>
    <x v="5"/>
    <m/>
    <x v="21"/>
    <x v="2"/>
    <x v="29"/>
    <n v="200801"/>
    <n v="200801"/>
    <m/>
    <n v="3"/>
    <n v="200801"/>
    <n v="114000"/>
  </r>
  <r>
    <x v="382"/>
    <x v="5"/>
    <m/>
    <x v="18"/>
    <x v="2"/>
    <x v="22"/>
    <n v="200801"/>
    <n v="200801"/>
    <m/>
    <n v="7"/>
    <n v="200801"/>
    <n v="91000"/>
  </r>
  <r>
    <x v="382"/>
    <x v="5"/>
    <m/>
    <x v="18"/>
    <x v="2"/>
    <x v="23"/>
    <n v="200801"/>
    <n v="200801"/>
    <m/>
    <n v="4"/>
    <n v="200801"/>
    <n v="96000"/>
  </r>
  <r>
    <x v="382"/>
    <x v="5"/>
    <m/>
    <x v="32"/>
    <x v="2"/>
    <x v="92"/>
    <n v="200801"/>
    <n v="200801"/>
    <m/>
    <n v="1"/>
    <n v="200801"/>
    <n v="18200"/>
  </r>
  <r>
    <x v="382"/>
    <x v="5"/>
    <m/>
    <x v="0"/>
    <x v="9"/>
    <x v="15"/>
    <n v="200801"/>
    <n v="200801"/>
    <m/>
    <n v="6"/>
    <n v="200801"/>
    <n v="120000"/>
  </r>
  <r>
    <x v="383"/>
    <x v="6"/>
    <m/>
    <x v="0"/>
    <x v="7"/>
    <x v="15"/>
    <n v="200801"/>
    <n v="200801"/>
    <m/>
    <n v="4"/>
    <n v="200801"/>
    <n v="80000"/>
  </r>
  <r>
    <x v="383"/>
    <x v="6"/>
    <m/>
    <x v="6"/>
    <x v="2"/>
    <x v="37"/>
    <n v="200801"/>
    <n v="200801"/>
    <m/>
    <n v="2"/>
    <n v="200801"/>
    <n v="40000"/>
  </r>
  <r>
    <x v="383"/>
    <x v="6"/>
    <m/>
    <x v="24"/>
    <x v="2"/>
    <x v="34"/>
    <n v="200801"/>
    <n v="200801"/>
    <m/>
    <n v="5"/>
    <n v="200801"/>
    <n v="495000"/>
  </r>
  <r>
    <x v="383"/>
    <x v="6"/>
    <m/>
    <x v="31"/>
    <x v="2"/>
    <x v="97"/>
    <n v="200801"/>
    <n v="200801"/>
    <m/>
    <n v="4"/>
    <n v="200801"/>
    <n v="148400"/>
  </r>
  <r>
    <x v="383"/>
    <x v="6"/>
    <m/>
    <x v="33"/>
    <x v="2"/>
    <x v="105"/>
    <n v="200801"/>
    <n v="200801"/>
    <m/>
    <n v="26"/>
    <n v="200801"/>
    <n v="964600"/>
  </r>
  <r>
    <x v="383"/>
    <x v="6"/>
    <m/>
    <x v="29"/>
    <x v="2"/>
    <x v="99"/>
    <n v="200801"/>
    <n v="200801"/>
    <m/>
    <n v="4"/>
    <n v="200801"/>
    <n v="89600"/>
  </r>
  <r>
    <x v="383"/>
    <x v="6"/>
    <m/>
    <x v="1"/>
    <x v="2"/>
    <x v="18"/>
    <n v="200801"/>
    <n v="200801"/>
    <m/>
    <n v="29"/>
    <n v="200801"/>
    <n v="580000"/>
  </r>
  <r>
    <x v="383"/>
    <x v="6"/>
    <m/>
    <x v="1"/>
    <x v="2"/>
    <x v="21"/>
    <n v="200801"/>
    <n v="200801"/>
    <m/>
    <n v="3"/>
    <n v="200801"/>
    <n v="105000"/>
  </r>
  <r>
    <x v="383"/>
    <x v="6"/>
    <m/>
    <x v="4"/>
    <x v="2"/>
    <x v="26"/>
    <n v="200801"/>
    <n v="200801"/>
    <m/>
    <n v="2"/>
    <n v="200801"/>
    <n v="8000"/>
  </r>
  <r>
    <x v="383"/>
    <x v="6"/>
    <m/>
    <x v="4"/>
    <x v="2"/>
    <x v="27"/>
    <n v="200801"/>
    <n v="200801"/>
    <m/>
    <n v="3"/>
    <n v="200801"/>
    <n v="60000"/>
  </r>
  <r>
    <x v="383"/>
    <x v="6"/>
    <m/>
    <x v="0"/>
    <x v="2"/>
    <x v="15"/>
    <n v="200801"/>
    <n v="200801"/>
    <m/>
    <n v="37"/>
    <n v="200801"/>
    <n v="740000"/>
  </r>
  <r>
    <x v="383"/>
    <x v="6"/>
    <m/>
    <x v="0"/>
    <x v="2"/>
    <x v="16"/>
    <n v="200801"/>
    <n v="200801"/>
    <m/>
    <n v="17"/>
    <n v="200801"/>
    <n v="595000"/>
  </r>
  <r>
    <x v="383"/>
    <x v="6"/>
    <m/>
    <x v="0"/>
    <x v="2"/>
    <x v="17"/>
    <n v="200801"/>
    <n v="200801"/>
    <m/>
    <n v="46"/>
    <n v="200801"/>
    <n v="1518000"/>
  </r>
  <r>
    <x v="383"/>
    <x v="6"/>
    <m/>
    <x v="0"/>
    <x v="2"/>
    <x v="19"/>
    <n v="200801"/>
    <n v="200801"/>
    <m/>
    <n v="38"/>
    <n v="200801"/>
    <n v="114000"/>
  </r>
  <r>
    <x v="383"/>
    <x v="6"/>
    <m/>
    <x v="5"/>
    <x v="2"/>
    <x v="28"/>
    <n v="200801"/>
    <n v="200801"/>
    <m/>
    <n v="19"/>
    <n v="200801"/>
    <n v="532000"/>
  </r>
  <r>
    <x v="383"/>
    <x v="6"/>
    <m/>
    <x v="5"/>
    <x v="2"/>
    <x v="69"/>
    <n v="200801"/>
    <n v="200801"/>
    <m/>
    <n v="4"/>
    <n v="200801"/>
    <n v="192000"/>
  </r>
  <r>
    <x v="383"/>
    <x v="6"/>
    <m/>
    <x v="21"/>
    <x v="2"/>
    <x v="29"/>
    <n v="200801"/>
    <n v="200801"/>
    <m/>
    <n v="4"/>
    <n v="200801"/>
    <n v="152000"/>
  </r>
  <r>
    <x v="383"/>
    <x v="6"/>
    <m/>
    <x v="18"/>
    <x v="2"/>
    <x v="22"/>
    <n v="200801"/>
    <n v="200801"/>
    <m/>
    <n v="11"/>
    <n v="200801"/>
    <n v="143000"/>
  </r>
  <r>
    <x v="383"/>
    <x v="6"/>
    <m/>
    <x v="18"/>
    <x v="2"/>
    <x v="23"/>
    <n v="200801"/>
    <n v="200801"/>
    <m/>
    <n v="1"/>
    <n v="200801"/>
    <n v="24000"/>
  </r>
  <r>
    <x v="383"/>
    <x v="6"/>
    <m/>
    <x v="18"/>
    <x v="2"/>
    <x v="24"/>
    <n v="200801"/>
    <n v="200801"/>
    <m/>
    <n v="5"/>
    <n v="200801"/>
    <n v="165000"/>
  </r>
  <r>
    <x v="383"/>
    <x v="6"/>
    <m/>
    <x v="5"/>
    <x v="9"/>
    <x v="28"/>
    <n v="200801"/>
    <n v="200801"/>
    <m/>
    <n v="2"/>
    <n v="200801"/>
    <n v="56000"/>
  </r>
  <r>
    <x v="383"/>
    <x v="6"/>
    <m/>
    <x v="0"/>
    <x v="9"/>
    <x v="15"/>
    <n v="200801"/>
    <n v="200801"/>
    <m/>
    <n v="10"/>
    <n v="200801"/>
    <n v="200000"/>
  </r>
  <r>
    <x v="383"/>
    <x v="6"/>
    <m/>
    <x v="21"/>
    <x v="9"/>
    <x v="29"/>
    <n v="200801"/>
    <n v="200801"/>
    <m/>
    <n v="1"/>
    <n v="200801"/>
    <n v="38000"/>
  </r>
  <r>
    <x v="383"/>
    <x v="6"/>
    <m/>
    <x v="0"/>
    <x v="6"/>
    <x v="15"/>
    <n v="200801"/>
    <n v="200801"/>
    <m/>
    <n v="97"/>
    <n v="200801"/>
    <n v="879596"/>
  </r>
  <r>
    <x v="383"/>
    <x v="6"/>
    <m/>
    <x v="0"/>
    <x v="6"/>
    <x v="17"/>
    <n v="200801"/>
    <n v="200801"/>
    <m/>
    <n v="470"/>
    <n v="200801"/>
    <n v="7434460"/>
  </r>
  <r>
    <x v="383"/>
    <x v="6"/>
    <m/>
    <x v="4"/>
    <x v="6"/>
    <x v="26"/>
    <n v="200801"/>
    <n v="200801"/>
    <m/>
    <n v="592"/>
    <n v="200801"/>
    <n v="635216"/>
  </r>
  <r>
    <x v="383"/>
    <x v="6"/>
    <m/>
    <x v="25"/>
    <x v="6"/>
    <x v="35"/>
    <n v="200801"/>
    <n v="200801"/>
    <m/>
    <n v="36"/>
    <n v="200801"/>
    <n v="616716"/>
  </r>
  <r>
    <x v="383"/>
    <x v="6"/>
    <m/>
    <x v="21"/>
    <x v="6"/>
    <x v="29"/>
    <n v="200801"/>
    <n v="200801"/>
    <m/>
    <n v="39"/>
    <n v="200801"/>
    <n v="767949"/>
  </r>
  <r>
    <x v="383"/>
    <x v="6"/>
    <m/>
    <x v="23"/>
    <x v="6"/>
    <x v="31"/>
    <n v="200801"/>
    <n v="200801"/>
    <m/>
    <n v="120"/>
    <n v="200801"/>
    <n v="1785240"/>
  </r>
  <r>
    <x v="383"/>
    <x v="6"/>
    <m/>
    <x v="22"/>
    <x v="6"/>
    <x v="30"/>
    <n v="200801"/>
    <n v="200801"/>
    <m/>
    <n v="10"/>
    <n v="200801"/>
    <n v="69640"/>
  </r>
  <r>
    <x v="383"/>
    <x v="6"/>
    <m/>
    <x v="18"/>
    <x v="6"/>
    <x v="22"/>
    <n v="200801"/>
    <n v="200801"/>
    <m/>
    <n v="54"/>
    <n v="200801"/>
    <n v="366714"/>
  </r>
  <r>
    <x v="383"/>
    <x v="6"/>
    <m/>
    <x v="26"/>
    <x v="6"/>
    <x v="36"/>
    <n v="200801"/>
    <n v="200801"/>
    <m/>
    <n v="1"/>
    <n v="200801"/>
    <n v="9457"/>
  </r>
  <r>
    <x v="383"/>
    <x v="6"/>
    <m/>
    <x v="6"/>
    <x v="6"/>
    <x v="37"/>
    <n v="200801"/>
    <n v="200801"/>
    <m/>
    <n v="32"/>
    <n v="200801"/>
    <n v="320000"/>
  </r>
  <r>
    <x v="383"/>
    <x v="6"/>
    <m/>
    <x v="27"/>
    <x v="6"/>
    <x v="39"/>
    <n v="200801"/>
    <n v="200801"/>
    <m/>
    <n v="6"/>
    <n v="200801"/>
    <n v="94908"/>
  </r>
  <r>
    <x v="383"/>
    <x v="6"/>
    <m/>
    <x v="4"/>
    <x v="6"/>
    <x v="66"/>
    <n v="200801"/>
    <n v="200801"/>
    <m/>
    <n v="70"/>
    <n v="200801"/>
    <n v="391790"/>
  </r>
  <r>
    <x v="383"/>
    <x v="6"/>
    <m/>
    <x v="32"/>
    <x v="6"/>
    <x v="106"/>
    <n v="200801"/>
    <n v="200801"/>
    <m/>
    <n v="14"/>
    <n v="200801"/>
    <n v="136500"/>
  </r>
  <r>
    <x v="383"/>
    <x v="6"/>
    <m/>
    <x v="30"/>
    <x v="6"/>
    <x v="103"/>
    <n v="200801"/>
    <n v="200801"/>
    <m/>
    <n v="77"/>
    <n v="200801"/>
    <n v="862400"/>
  </r>
  <r>
    <x v="383"/>
    <x v="6"/>
    <m/>
    <x v="29"/>
    <x v="6"/>
    <x v="104"/>
    <n v="200801"/>
    <n v="200801"/>
    <m/>
    <n v="104"/>
    <n v="200801"/>
    <n v="1164800"/>
  </r>
  <r>
    <x v="383"/>
    <x v="6"/>
    <m/>
    <x v="5"/>
    <x v="6"/>
    <x v="28"/>
    <n v="200801"/>
    <n v="200801"/>
    <m/>
    <n v="5"/>
    <n v="200801"/>
    <n v="73000"/>
  </r>
  <r>
    <x v="384"/>
    <x v="3"/>
    <m/>
    <x v="0"/>
    <x v="1"/>
    <x v="16"/>
    <n v="200801"/>
    <n v="200801"/>
    <m/>
    <n v="3"/>
    <n v="200801"/>
    <n v="105000"/>
  </r>
  <r>
    <x v="384"/>
    <x v="3"/>
    <m/>
    <x v="0"/>
    <x v="7"/>
    <x v="15"/>
    <n v="200801"/>
    <n v="200801"/>
    <m/>
    <n v="6"/>
    <n v="200801"/>
    <n v="120000"/>
  </r>
  <r>
    <x v="384"/>
    <x v="3"/>
    <m/>
    <x v="32"/>
    <x v="3"/>
    <x v="94"/>
    <n v="200801"/>
    <n v="200801"/>
    <m/>
    <n v="35"/>
    <n v="200801"/>
    <n v="0"/>
  </r>
  <r>
    <x v="384"/>
    <x v="3"/>
    <m/>
    <x v="6"/>
    <x v="2"/>
    <x v="42"/>
    <n v="200801"/>
    <n v="200801"/>
    <m/>
    <n v="1"/>
    <n v="200801"/>
    <n v="35000"/>
  </r>
  <r>
    <x v="384"/>
    <x v="3"/>
    <m/>
    <x v="28"/>
    <x v="2"/>
    <x v="41"/>
    <n v="200801"/>
    <n v="200801"/>
    <m/>
    <n v="3"/>
    <n v="200801"/>
    <n v="135000"/>
  </r>
  <r>
    <x v="384"/>
    <x v="3"/>
    <m/>
    <x v="33"/>
    <x v="2"/>
    <x v="105"/>
    <n v="200801"/>
    <n v="200801"/>
    <m/>
    <n v="30"/>
    <n v="200801"/>
    <n v="1113000"/>
  </r>
  <r>
    <x v="384"/>
    <x v="3"/>
    <m/>
    <x v="29"/>
    <x v="2"/>
    <x v="99"/>
    <n v="200801"/>
    <n v="200801"/>
    <m/>
    <n v="4"/>
    <n v="200801"/>
    <n v="89600"/>
  </r>
  <r>
    <x v="384"/>
    <x v="3"/>
    <m/>
    <x v="29"/>
    <x v="2"/>
    <x v="100"/>
    <n v="200801"/>
    <n v="200801"/>
    <m/>
    <n v="1"/>
    <n v="200801"/>
    <n v="39200"/>
  </r>
  <r>
    <x v="384"/>
    <x v="3"/>
    <m/>
    <x v="1"/>
    <x v="2"/>
    <x v="18"/>
    <n v="200801"/>
    <n v="200801"/>
    <m/>
    <n v="46"/>
    <n v="200801"/>
    <n v="920000"/>
  </r>
  <r>
    <x v="384"/>
    <x v="3"/>
    <m/>
    <x v="1"/>
    <x v="2"/>
    <x v="21"/>
    <n v="200801"/>
    <n v="200801"/>
    <m/>
    <n v="23"/>
    <n v="200801"/>
    <n v="805000"/>
  </r>
  <r>
    <x v="384"/>
    <x v="3"/>
    <m/>
    <x v="4"/>
    <x v="2"/>
    <x v="26"/>
    <n v="200801"/>
    <n v="200801"/>
    <m/>
    <n v="2"/>
    <n v="200801"/>
    <n v="8000"/>
  </r>
  <r>
    <x v="384"/>
    <x v="3"/>
    <m/>
    <x v="4"/>
    <x v="2"/>
    <x v="27"/>
    <n v="200801"/>
    <n v="200801"/>
    <m/>
    <n v="3"/>
    <n v="200801"/>
    <n v="60000"/>
  </r>
  <r>
    <x v="384"/>
    <x v="3"/>
    <m/>
    <x v="0"/>
    <x v="2"/>
    <x v="15"/>
    <n v="200801"/>
    <n v="200801"/>
    <m/>
    <n v="42"/>
    <n v="200801"/>
    <n v="840000"/>
  </r>
  <r>
    <x v="384"/>
    <x v="3"/>
    <m/>
    <x v="0"/>
    <x v="2"/>
    <x v="16"/>
    <n v="200801"/>
    <n v="200801"/>
    <m/>
    <n v="58"/>
    <n v="200801"/>
    <n v="2030000"/>
  </r>
  <r>
    <x v="384"/>
    <x v="3"/>
    <m/>
    <x v="0"/>
    <x v="2"/>
    <x v="17"/>
    <n v="200801"/>
    <n v="200801"/>
    <m/>
    <n v="72"/>
    <n v="200801"/>
    <n v="2376000"/>
  </r>
  <r>
    <x v="384"/>
    <x v="3"/>
    <m/>
    <x v="0"/>
    <x v="2"/>
    <x v="19"/>
    <n v="200801"/>
    <n v="200801"/>
    <m/>
    <n v="28"/>
    <n v="200801"/>
    <n v="84000"/>
  </r>
  <r>
    <x v="384"/>
    <x v="3"/>
    <m/>
    <x v="5"/>
    <x v="2"/>
    <x v="28"/>
    <n v="200801"/>
    <n v="200801"/>
    <m/>
    <n v="20"/>
    <n v="200801"/>
    <n v="560000"/>
  </r>
  <r>
    <x v="384"/>
    <x v="3"/>
    <m/>
    <x v="5"/>
    <x v="2"/>
    <x v="69"/>
    <n v="200801"/>
    <n v="200801"/>
    <m/>
    <n v="5"/>
    <n v="200801"/>
    <n v="240000"/>
  </r>
  <r>
    <x v="384"/>
    <x v="3"/>
    <m/>
    <x v="21"/>
    <x v="2"/>
    <x v="29"/>
    <n v="200801"/>
    <n v="200801"/>
    <m/>
    <n v="10"/>
    <n v="200801"/>
    <n v="380000"/>
  </r>
  <r>
    <x v="384"/>
    <x v="3"/>
    <m/>
    <x v="18"/>
    <x v="2"/>
    <x v="22"/>
    <n v="200801"/>
    <n v="200801"/>
    <m/>
    <n v="8"/>
    <n v="200801"/>
    <n v="104000"/>
  </r>
  <r>
    <x v="384"/>
    <x v="3"/>
    <m/>
    <x v="18"/>
    <x v="2"/>
    <x v="23"/>
    <n v="200801"/>
    <n v="200801"/>
    <m/>
    <n v="2"/>
    <n v="200801"/>
    <n v="48000"/>
  </r>
  <r>
    <x v="384"/>
    <x v="3"/>
    <m/>
    <x v="18"/>
    <x v="2"/>
    <x v="24"/>
    <n v="200801"/>
    <n v="200801"/>
    <m/>
    <n v="1"/>
    <n v="200801"/>
    <n v="33000"/>
  </r>
  <r>
    <x v="384"/>
    <x v="3"/>
    <m/>
    <x v="32"/>
    <x v="2"/>
    <x v="92"/>
    <n v="200801"/>
    <n v="200801"/>
    <m/>
    <n v="3"/>
    <n v="200801"/>
    <n v="54600"/>
  </r>
  <r>
    <x v="384"/>
    <x v="3"/>
    <m/>
    <x v="5"/>
    <x v="9"/>
    <x v="28"/>
    <n v="200801"/>
    <n v="200801"/>
    <m/>
    <n v="1"/>
    <n v="200801"/>
    <n v="28000"/>
  </r>
  <r>
    <x v="384"/>
    <x v="3"/>
    <m/>
    <x v="0"/>
    <x v="9"/>
    <x v="15"/>
    <n v="200801"/>
    <n v="200801"/>
    <m/>
    <n v="5"/>
    <n v="200801"/>
    <n v="100000"/>
  </r>
  <r>
    <x v="384"/>
    <x v="3"/>
    <m/>
    <x v="1"/>
    <x v="9"/>
    <x v="18"/>
    <n v="200801"/>
    <n v="200801"/>
    <m/>
    <n v="1"/>
    <n v="200801"/>
    <n v="20000"/>
  </r>
  <r>
    <x v="385"/>
    <x v="4"/>
    <m/>
    <x v="0"/>
    <x v="1"/>
    <x v="15"/>
    <n v="200801"/>
    <n v="200801"/>
    <m/>
    <n v="8"/>
    <n v="200801"/>
    <n v="160000"/>
  </r>
  <r>
    <x v="385"/>
    <x v="4"/>
    <m/>
    <x v="0"/>
    <x v="1"/>
    <x v="16"/>
    <n v="200801"/>
    <n v="200801"/>
    <m/>
    <n v="28"/>
    <n v="200801"/>
    <n v="980000"/>
  </r>
  <r>
    <x v="385"/>
    <x v="4"/>
    <m/>
    <x v="18"/>
    <x v="5"/>
    <x v="50"/>
    <n v="200801"/>
    <n v="200801"/>
    <m/>
    <n v="4"/>
    <n v="200801"/>
    <n v="28800"/>
  </r>
  <r>
    <x v="385"/>
    <x v="4"/>
    <m/>
    <x v="6"/>
    <x v="5"/>
    <x v="49"/>
    <n v="200801"/>
    <n v="200801"/>
    <m/>
    <n v="1"/>
    <n v="200801"/>
    <n v="11250"/>
  </r>
  <r>
    <x v="385"/>
    <x v="4"/>
    <m/>
    <x v="0"/>
    <x v="7"/>
    <x v="15"/>
    <n v="200801"/>
    <n v="200801"/>
    <m/>
    <n v="4"/>
    <n v="200801"/>
    <n v="80000"/>
  </r>
  <r>
    <x v="385"/>
    <x v="4"/>
    <m/>
    <x v="6"/>
    <x v="2"/>
    <x v="37"/>
    <n v="200801"/>
    <n v="200801"/>
    <m/>
    <n v="4"/>
    <n v="200801"/>
    <n v="80000"/>
  </r>
  <r>
    <x v="385"/>
    <x v="4"/>
    <m/>
    <x v="6"/>
    <x v="2"/>
    <x v="42"/>
    <n v="200801"/>
    <n v="200801"/>
    <m/>
    <n v="1"/>
    <n v="200801"/>
    <n v="35000"/>
  </r>
  <r>
    <x v="385"/>
    <x v="4"/>
    <m/>
    <x v="24"/>
    <x v="2"/>
    <x v="34"/>
    <n v="200801"/>
    <n v="200801"/>
    <m/>
    <n v="5"/>
    <n v="200801"/>
    <n v="495000"/>
  </r>
  <r>
    <x v="385"/>
    <x v="4"/>
    <m/>
    <x v="33"/>
    <x v="2"/>
    <x v="105"/>
    <n v="200801"/>
    <n v="200801"/>
    <m/>
    <n v="31"/>
    <n v="200801"/>
    <n v="1150100"/>
  </r>
  <r>
    <x v="385"/>
    <x v="4"/>
    <m/>
    <x v="29"/>
    <x v="2"/>
    <x v="99"/>
    <n v="200801"/>
    <n v="200801"/>
    <m/>
    <n v="7"/>
    <n v="200801"/>
    <n v="156800"/>
  </r>
  <r>
    <x v="385"/>
    <x v="4"/>
    <m/>
    <x v="1"/>
    <x v="2"/>
    <x v="18"/>
    <n v="200801"/>
    <n v="200801"/>
    <m/>
    <n v="41"/>
    <n v="200801"/>
    <n v="820000"/>
  </r>
  <r>
    <x v="385"/>
    <x v="4"/>
    <m/>
    <x v="1"/>
    <x v="2"/>
    <x v="21"/>
    <n v="200801"/>
    <n v="200801"/>
    <m/>
    <n v="14"/>
    <n v="200801"/>
    <n v="490000"/>
  </r>
  <r>
    <x v="385"/>
    <x v="4"/>
    <m/>
    <x v="4"/>
    <x v="2"/>
    <x v="26"/>
    <n v="200801"/>
    <n v="200801"/>
    <m/>
    <n v="2"/>
    <n v="200801"/>
    <n v="8000"/>
  </r>
  <r>
    <x v="385"/>
    <x v="4"/>
    <m/>
    <x v="4"/>
    <x v="2"/>
    <x v="27"/>
    <n v="200801"/>
    <n v="200801"/>
    <m/>
    <n v="2"/>
    <n v="200801"/>
    <n v="40000"/>
  </r>
  <r>
    <x v="385"/>
    <x v="4"/>
    <m/>
    <x v="0"/>
    <x v="2"/>
    <x v="15"/>
    <n v="200801"/>
    <n v="200801"/>
    <m/>
    <n v="40"/>
    <n v="200801"/>
    <n v="800000"/>
  </r>
  <r>
    <x v="385"/>
    <x v="4"/>
    <m/>
    <x v="0"/>
    <x v="2"/>
    <x v="16"/>
    <n v="200801"/>
    <n v="200801"/>
    <m/>
    <n v="20"/>
    <n v="200801"/>
    <n v="700000"/>
  </r>
  <r>
    <x v="385"/>
    <x v="4"/>
    <m/>
    <x v="0"/>
    <x v="2"/>
    <x v="17"/>
    <n v="200801"/>
    <n v="200801"/>
    <m/>
    <n v="70"/>
    <n v="200801"/>
    <n v="2310000"/>
  </r>
  <r>
    <x v="385"/>
    <x v="4"/>
    <m/>
    <x v="0"/>
    <x v="2"/>
    <x v="19"/>
    <n v="200801"/>
    <n v="200801"/>
    <m/>
    <n v="40"/>
    <n v="200801"/>
    <n v="120000"/>
  </r>
  <r>
    <x v="385"/>
    <x v="4"/>
    <m/>
    <x v="5"/>
    <x v="2"/>
    <x v="28"/>
    <n v="200801"/>
    <n v="200801"/>
    <m/>
    <n v="19"/>
    <n v="200801"/>
    <n v="532000"/>
  </r>
  <r>
    <x v="385"/>
    <x v="4"/>
    <m/>
    <x v="5"/>
    <x v="2"/>
    <x v="69"/>
    <n v="200801"/>
    <n v="200801"/>
    <m/>
    <n v="4"/>
    <n v="200801"/>
    <n v="192000"/>
  </r>
  <r>
    <x v="385"/>
    <x v="4"/>
    <m/>
    <x v="21"/>
    <x v="2"/>
    <x v="29"/>
    <n v="200801"/>
    <n v="200801"/>
    <m/>
    <n v="7"/>
    <n v="200801"/>
    <n v="266000"/>
  </r>
  <r>
    <x v="385"/>
    <x v="4"/>
    <m/>
    <x v="18"/>
    <x v="2"/>
    <x v="22"/>
    <n v="200801"/>
    <n v="200801"/>
    <m/>
    <n v="13"/>
    <n v="200801"/>
    <n v="169000"/>
  </r>
  <r>
    <x v="385"/>
    <x v="4"/>
    <m/>
    <x v="18"/>
    <x v="2"/>
    <x v="23"/>
    <n v="200801"/>
    <n v="200801"/>
    <m/>
    <n v="1"/>
    <n v="200801"/>
    <n v="24000"/>
  </r>
  <r>
    <x v="385"/>
    <x v="4"/>
    <m/>
    <x v="18"/>
    <x v="2"/>
    <x v="24"/>
    <n v="200801"/>
    <n v="200801"/>
    <m/>
    <n v="1"/>
    <n v="200801"/>
    <n v="33000"/>
  </r>
  <r>
    <x v="385"/>
    <x v="4"/>
    <m/>
    <x v="32"/>
    <x v="2"/>
    <x v="92"/>
    <n v="200801"/>
    <n v="200801"/>
    <m/>
    <n v="1"/>
    <n v="200801"/>
    <n v="18200"/>
  </r>
  <r>
    <x v="385"/>
    <x v="4"/>
    <m/>
    <x v="0"/>
    <x v="9"/>
    <x v="15"/>
    <n v="200801"/>
    <n v="200801"/>
    <m/>
    <n v="4"/>
    <n v="200801"/>
    <n v="80000"/>
  </r>
  <r>
    <x v="385"/>
    <x v="4"/>
    <m/>
    <x v="1"/>
    <x v="9"/>
    <x v="18"/>
    <n v="200801"/>
    <n v="200801"/>
    <m/>
    <n v="1"/>
    <n v="200801"/>
    <n v="20000"/>
  </r>
  <r>
    <x v="386"/>
    <x v="1"/>
    <m/>
    <x v="0"/>
    <x v="1"/>
    <x v="15"/>
    <n v="200801"/>
    <n v="200801"/>
    <m/>
    <n v="4"/>
    <n v="200801"/>
    <n v="80000"/>
  </r>
  <r>
    <x v="386"/>
    <x v="1"/>
    <m/>
    <x v="0"/>
    <x v="1"/>
    <x v="16"/>
    <n v="200801"/>
    <n v="200801"/>
    <m/>
    <n v="10"/>
    <n v="200801"/>
    <n v="350000"/>
  </r>
  <r>
    <x v="386"/>
    <x v="1"/>
    <m/>
    <x v="0"/>
    <x v="7"/>
    <x v="15"/>
    <n v="200801"/>
    <n v="200801"/>
    <m/>
    <n v="3"/>
    <n v="200801"/>
    <n v="60000"/>
  </r>
  <r>
    <x v="386"/>
    <x v="1"/>
    <m/>
    <x v="32"/>
    <x v="3"/>
    <x v="94"/>
    <n v="200801"/>
    <n v="200801"/>
    <m/>
    <n v="1"/>
    <n v="200801"/>
    <n v="0"/>
  </r>
  <r>
    <x v="386"/>
    <x v="1"/>
    <m/>
    <x v="0"/>
    <x v="3"/>
    <x v="15"/>
    <n v="200801"/>
    <n v="200801"/>
    <m/>
    <n v="1"/>
    <n v="200801"/>
    <n v="0"/>
  </r>
  <r>
    <x v="386"/>
    <x v="1"/>
    <m/>
    <x v="17"/>
    <x v="3"/>
    <x v="19"/>
    <n v="200801"/>
    <n v="200801"/>
    <m/>
    <n v="1"/>
    <n v="200801"/>
    <n v="0"/>
  </r>
  <r>
    <x v="386"/>
    <x v="1"/>
    <m/>
    <x v="5"/>
    <x v="3"/>
    <x v="28"/>
    <n v="200801"/>
    <n v="200801"/>
    <m/>
    <n v="1"/>
    <n v="200801"/>
    <n v="0"/>
  </r>
  <r>
    <x v="386"/>
    <x v="1"/>
    <m/>
    <x v="4"/>
    <x v="3"/>
    <x v="27"/>
    <n v="200801"/>
    <n v="200801"/>
    <m/>
    <n v="1"/>
    <n v="200801"/>
    <n v="0"/>
  </r>
  <r>
    <x v="386"/>
    <x v="1"/>
    <m/>
    <x v="6"/>
    <x v="3"/>
    <x v="37"/>
    <n v="200801"/>
    <n v="200801"/>
    <m/>
    <n v="1"/>
    <n v="200801"/>
    <n v="0"/>
  </r>
  <r>
    <x v="386"/>
    <x v="1"/>
    <m/>
    <x v="21"/>
    <x v="3"/>
    <x v="29"/>
    <n v="200801"/>
    <n v="200801"/>
    <m/>
    <n v="1"/>
    <n v="200801"/>
    <n v="0"/>
  </r>
  <r>
    <x v="386"/>
    <x v="1"/>
    <m/>
    <x v="18"/>
    <x v="3"/>
    <x v="22"/>
    <n v="200801"/>
    <n v="200801"/>
    <m/>
    <n v="1"/>
    <n v="200801"/>
    <n v="0"/>
  </r>
  <r>
    <x v="386"/>
    <x v="1"/>
    <m/>
    <x v="1"/>
    <x v="3"/>
    <x v="18"/>
    <n v="200801"/>
    <n v="200801"/>
    <m/>
    <n v="1"/>
    <n v="200801"/>
    <n v="0"/>
  </r>
  <r>
    <x v="386"/>
    <x v="1"/>
    <m/>
    <x v="6"/>
    <x v="2"/>
    <x v="37"/>
    <n v="200801"/>
    <n v="200801"/>
    <m/>
    <n v="3"/>
    <n v="200801"/>
    <n v="60000"/>
  </r>
  <r>
    <x v="386"/>
    <x v="1"/>
    <m/>
    <x v="6"/>
    <x v="2"/>
    <x v="42"/>
    <n v="200801"/>
    <n v="200801"/>
    <m/>
    <n v="1"/>
    <n v="200801"/>
    <n v="35000"/>
  </r>
  <r>
    <x v="386"/>
    <x v="1"/>
    <m/>
    <x v="24"/>
    <x v="2"/>
    <x v="34"/>
    <n v="200801"/>
    <n v="200801"/>
    <m/>
    <n v="3"/>
    <n v="200801"/>
    <n v="297000"/>
  </r>
  <r>
    <x v="386"/>
    <x v="1"/>
    <m/>
    <x v="33"/>
    <x v="2"/>
    <x v="105"/>
    <n v="200801"/>
    <n v="200801"/>
    <m/>
    <n v="7"/>
    <n v="200801"/>
    <n v="259700"/>
  </r>
  <r>
    <x v="386"/>
    <x v="1"/>
    <m/>
    <x v="29"/>
    <x v="2"/>
    <x v="99"/>
    <n v="200801"/>
    <n v="200801"/>
    <m/>
    <n v="1"/>
    <n v="200801"/>
    <n v="22400"/>
  </r>
  <r>
    <x v="386"/>
    <x v="1"/>
    <m/>
    <x v="1"/>
    <x v="2"/>
    <x v="18"/>
    <n v="200801"/>
    <n v="200801"/>
    <m/>
    <n v="46"/>
    <n v="200801"/>
    <n v="920000"/>
  </r>
  <r>
    <x v="386"/>
    <x v="1"/>
    <m/>
    <x v="1"/>
    <x v="2"/>
    <x v="21"/>
    <n v="200801"/>
    <n v="200801"/>
    <m/>
    <n v="16"/>
    <n v="200801"/>
    <n v="560000"/>
  </r>
  <r>
    <x v="386"/>
    <x v="1"/>
    <m/>
    <x v="4"/>
    <x v="2"/>
    <x v="27"/>
    <n v="200801"/>
    <n v="200801"/>
    <m/>
    <n v="2"/>
    <n v="200801"/>
    <n v="40000"/>
  </r>
  <r>
    <x v="386"/>
    <x v="1"/>
    <m/>
    <x v="0"/>
    <x v="2"/>
    <x v="15"/>
    <n v="200801"/>
    <n v="200801"/>
    <m/>
    <n v="42"/>
    <n v="200801"/>
    <n v="840000"/>
  </r>
  <r>
    <x v="386"/>
    <x v="1"/>
    <m/>
    <x v="0"/>
    <x v="2"/>
    <x v="16"/>
    <n v="200801"/>
    <n v="200801"/>
    <m/>
    <n v="17"/>
    <n v="200801"/>
    <n v="595000"/>
  </r>
  <r>
    <x v="386"/>
    <x v="1"/>
    <m/>
    <x v="0"/>
    <x v="2"/>
    <x v="17"/>
    <n v="200801"/>
    <n v="200801"/>
    <m/>
    <n v="59"/>
    <n v="200801"/>
    <n v="1947000"/>
  </r>
  <r>
    <x v="386"/>
    <x v="1"/>
    <m/>
    <x v="0"/>
    <x v="2"/>
    <x v="19"/>
    <n v="200801"/>
    <n v="200801"/>
    <m/>
    <n v="24"/>
    <n v="200801"/>
    <n v="72000"/>
  </r>
  <r>
    <x v="386"/>
    <x v="1"/>
    <m/>
    <x v="5"/>
    <x v="2"/>
    <x v="28"/>
    <n v="200801"/>
    <n v="200801"/>
    <m/>
    <n v="11"/>
    <n v="200801"/>
    <n v="308000"/>
  </r>
  <r>
    <x v="386"/>
    <x v="1"/>
    <m/>
    <x v="5"/>
    <x v="2"/>
    <x v="69"/>
    <n v="200801"/>
    <n v="200801"/>
    <m/>
    <n v="1"/>
    <n v="200801"/>
    <n v="48000"/>
  </r>
  <r>
    <x v="386"/>
    <x v="1"/>
    <m/>
    <x v="21"/>
    <x v="2"/>
    <x v="29"/>
    <n v="200801"/>
    <n v="200801"/>
    <m/>
    <n v="5"/>
    <n v="200801"/>
    <n v="190000"/>
  </r>
  <r>
    <x v="386"/>
    <x v="1"/>
    <m/>
    <x v="18"/>
    <x v="2"/>
    <x v="22"/>
    <n v="200801"/>
    <n v="200801"/>
    <m/>
    <n v="6"/>
    <n v="200801"/>
    <n v="78000"/>
  </r>
  <r>
    <x v="386"/>
    <x v="1"/>
    <m/>
    <x v="18"/>
    <x v="2"/>
    <x v="23"/>
    <n v="200801"/>
    <n v="200801"/>
    <m/>
    <n v="2"/>
    <n v="200801"/>
    <n v="48000"/>
  </r>
  <r>
    <x v="386"/>
    <x v="1"/>
    <m/>
    <x v="18"/>
    <x v="2"/>
    <x v="24"/>
    <n v="200801"/>
    <n v="200801"/>
    <m/>
    <n v="1"/>
    <n v="200801"/>
    <n v="33000"/>
  </r>
  <r>
    <x v="386"/>
    <x v="1"/>
    <m/>
    <x v="32"/>
    <x v="2"/>
    <x v="92"/>
    <n v="200801"/>
    <n v="200801"/>
    <m/>
    <n v="2"/>
    <n v="200801"/>
    <n v="36400"/>
  </r>
  <r>
    <x v="387"/>
    <x v="0"/>
    <m/>
    <x v="0"/>
    <x v="1"/>
    <x v="16"/>
    <n v="200801"/>
    <n v="200801"/>
    <m/>
    <n v="7"/>
    <n v="200801"/>
    <n v="245000"/>
  </r>
  <r>
    <x v="387"/>
    <x v="0"/>
    <m/>
    <x v="0"/>
    <x v="7"/>
    <x v="15"/>
    <n v="200801"/>
    <n v="200801"/>
    <m/>
    <n v="1"/>
    <n v="200801"/>
    <n v="20000"/>
  </r>
  <r>
    <x v="387"/>
    <x v="0"/>
    <m/>
    <x v="0"/>
    <x v="5"/>
    <x v="51"/>
    <n v="200801"/>
    <n v="200801"/>
    <m/>
    <n v="20"/>
    <n v="200801"/>
    <n v="225000"/>
  </r>
  <r>
    <x v="387"/>
    <x v="0"/>
    <m/>
    <x v="5"/>
    <x v="5"/>
    <x v="53"/>
    <n v="200801"/>
    <n v="200801"/>
    <m/>
    <n v="20"/>
    <n v="200801"/>
    <n v="297000"/>
  </r>
  <r>
    <x v="387"/>
    <x v="0"/>
    <m/>
    <x v="4"/>
    <x v="5"/>
    <x v="62"/>
    <n v="200801"/>
    <n v="200801"/>
    <m/>
    <n v="8"/>
    <n v="200801"/>
    <n v="144000"/>
  </r>
  <r>
    <x v="387"/>
    <x v="0"/>
    <m/>
    <x v="6"/>
    <x v="5"/>
    <x v="49"/>
    <n v="200801"/>
    <n v="200801"/>
    <m/>
    <n v="10"/>
    <n v="200801"/>
    <n v="112500"/>
  </r>
  <r>
    <x v="387"/>
    <x v="0"/>
    <m/>
    <x v="18"/>
    <x v="5"/>
    <x v="50"/>
    <n v="200801"/>
    <n v="200801"/>
    <m/>
    <n v="20"/>
    <n v="200801"/>
    <n v="144000"/>
  </r>
  <r>
    <x v="387"/>
    <x v="0"/>
    <m/>
    <x v="6"/>
    <x v="2"/>
    <x v="37"/>
    <n v="200801"/>
    <n v="200801"/>
    <m/>
    <n v="5"/>
    <n v="200801"/>
    <n v="100000"/>
  </r>
  <r>
    <x v="387"/>
    <x v="0"/>
    <m/>
    <x v="6"/>
    <x v="2"/>
    <x v="42"/>
    <n v="200801"/>
    <n v="200801"/>
    <m/>
    <n v="1"/>
    <n v="200801"/>
    <n v="35000"/>
  </r>
  <r>
    <x v="387"/>
    <x v="0"/>
    <m/>
    <x v="1"/>
    <x v="2"/>
    <x v="18"/>
    <n v="200801"/>
    <n v="200801"/>
    <m/>
    <n v="27"/>
    <n v="200801"/>
    <n v="540000"/>
  </r>
  <r>
    <x v="387"/>
    <x v="0"/>
    <m/>
    <x v="1"/>
    <x v="2"/>
    <x v="21"/>
    <n v="200801"/>
    <n v="200801"/>
    <m/>
    <n v="4"/>
    <n v="200801"/>
    <n v="140000"/>
  </r>
  <r>
    <x v="387"/>
    <x v="0"/>
    <m/>
    <x v="4"/>
    <x v="2"/>
    <x v="26"/>
    <n v="200801"/>
    <n v="200801"/>
    <m/>
    <n v="9"/>
    <n v="200801"/>
    <n v="36000"/>
  </r>
  <r>
    <x v="387"/>
    <x v="0"/>
    <m/>
    <x v="4"/>
    <x v="2"/>
    <x v="27"/>
    <n v="200801"/>
    <n v="200801"/>
    <m/>
    <n v="2"/>
    <n v="200801"/>
    <n v="40000"/>
  </r>
  <r>
    <x v="387"/>
    <x v="0"/>
    <m/>
    <x v="0"/>
    <x v="2"/>
    <x v="15"/>
    <n v="200801"/>
    <n v="200801"/>
    <m/>
    <n v="37"/>
    <n v="200801"/>
    <n v="740000"/>
  </r>
  <r>
    <x v="387"/>
    <x v="0"/>
    <m/>
    <x v="0"/>
    <x v="2"/>
    <x v="16"/>
    <n v="200801"/>
    <n v="200801"/>
    <m/>
    <n v="11"/>
    <n v="200801"/>
    <n v="385000"/>
  </r>
  <r>
    <x v="387"/>
    <x v="0"/>
    <m/>
    <x v="0"/>
    <x v="2"/>
    <x v="17"/>
    <n v="200801"/>
    <n v="200801"/>
    <m/>
    <n v="56"/>
    <n v="200801"/>
    <n v="1848000"/>
  </r>
  <r>
    <x v="387"/>
    <x v="0"/>
    <m/>
    <x v="0"/>
    <x v="2"/>
    <x v="19"/>
    <n v="200801"/>
    <n v="200801"/>
    <m/>
    <n v="28"/>
    <n v="200801"/>
    <n v="84000"/>
  </r>
  <r>
    <x v="387"/>
    <x v="0"/>
    <m/>
    <x v="5"/>
    <x v="2"/>
    <x v="28"/>
    <n v="200801"/>
    <n v="200801"/>
    <m/>
    <n v="13"/>
    <n v="200801"/>
    <n v="364000"/>
  </r>
  <r>
    <x v="387"/>
    <x v="0"/>
    <m/>
    <x v="5"/>
    <x v="2"/>
    <x v="69"/>
    <n v="200801"/>
    <n v="200801"/>
    <m/>
    <n v="6"/>
    <n v="200801"/>
    <n v="288000"/>
  </r>
  <r>
    <x v="387"/>
    <x v="0"/>
    <m/>
    <x v="21"/>
    <x v="2"/>
    <x v="29"/>
    <n v="200801"/>
    <n v="200801"/>
    <m/>
    <n v="1"/>
    <n v="200801"/>
    <n v="38000"/>
  </r>
  <r>
    <x v="387"/>
    <x v="0"/>
    <m/>
    <x v="18"/>
    <x v="2"/>
    <x v="22"/>
    <n v="200801"/>
    <n v="200801"/>
    <m/>
    <n v="9"/>
    <n v="200801"/>
    <n v="117000"/>
  </r>
  <r>
    <x v="387"/>
    <x v="0"/>
    <m/>
    <x v="18"/>
    <x v="2"/>
    <x v="23"/>
    <n v="200801"/>
    <n v="200801"/>
    <m/>
    <n v="2"/>
    <n v="200801"/>
    <n v="48000"/>
  </r>
  <r>
    <x v="387"/>
    <x v="0"/>
    <m/>
    <x v="18"/>
    <x v="2"/>
    <x v="24"/>
    <n v="200801"/>
    <n v="200801"/>
    <m/>
    <n v="1"/>
    <n v="200801"/>
    <n v="33000"/>
  </r>
  <r>
    <x v="387"/>
    <x v="0"/>
    <m/>
    <x v="32"/>
    <x v="2"/>
    <x v="92"/>
    <n v="200801"/>
    <n v="200801"/>
    <m/>
    <n v="1"/>
    <n v="200801"/>
    <n v="18200"/>
  </r>
  <r>
    <x v="387"/>
    <x v="0"/>
    <m/>
    <x v="6"/>
    <x v="9"/>
    <x v="37"/>
    <n v="200801"/>
    <n v="200801"/>
    <m/>
    <n v="1"/>
    <n v="200801"/>
    <n v="20000"/>
  </r>
  <r>
    <x v="390"/>
    <x v="6"/>
    <m/>
    <x v="0"/>
    <x v="6"/>
    <x v="15"/>
    <n v="200801"/>
    <n v="200801"/>
    <m/>
    <n v="92"/>
    <n v="200801"/>
    <n v="834256"/>
  </r>
  <r>
    <x v="390"/>
    <x v="6"/>
    <m/>
    <x v="0"/>
    <x v="6"/>
    <x v="17"/>
    <n v="200801"/>
    <n v="200801"/>
    <m/>
    <n v="432"/>
    <n v="200801"/>
    <n v="6833376"/>
  </r>
  <r>
    <x v="390"/>
    <x v="6"/>
    <m/>
    <x v="4"/>
    <x v="6"/>
    <x v="26"/>
    <n v="200801"/>
    <n v="200801"/>
    <m/>
    <n v="459"/>
    <n v="200801"/>
    <n v="492507"/>
  </r>
  <r>
    <x v="390"/>
    <x v="6"/>
    <m/>
    <x v="25"/>
    <x v="6"/>
    <x v="35"/>
    <n v="200801"/>
    <n v="200801"/>
    <m/>
    <n v="33"/>
    <n v="200801"/>
    <n v="565323"/>
  </r>
  <r>
    <x v="390"/>
    <x v="6"/>
    <m/>
    <x v="21"/>
    <x v="6"/>
    <x v="29"/>
    <n v="200801"/>
    <n v="200801"/>
    <m/>
    <n v="28"/>
    <n v="200801"/>
    <n v="551348"/>
  </r>
  <r>
    <x v="390"/>
    <x v="6"/>
    <m/>
    <x v="23"/>
    <x v="6"/>
    <x v="31"/>
    <n v="200801"/>
    <n v="200801"/>
    <m/>
    <n v="92"/>
    <n v="200801"/>
    <n v="1368684"/>
  </r>
  <r>
    <x v="390"/>
    <x v="6"/>
    <m/>
    <x v="22"/>
    <x v="6"/>
    <x v="30"/>
    <n v="200801"/>
    <n v="200801"/>
    <m/>
    <n v="6"/>
    <n v="200801"/>
    <n v="41784"/>
  </r>
  <r>
    <x v="390"/>
    <x v="6"/>
    <m/>
    <x v="18"/>
    <x v="6"/>
    <x v="22"/>
    <n v="200801"/>
    <n v="200801"/>
    <m/>
    <n v="53"/>
    <n v="200801"/>
    <n v="359923"/>
  </r>
  <r>
    <x v="390"/>
    <x v="6"/>
    <m/>
    <x v="6"/>
    <x v="6"/>
    <x v="37"/>
    <n v="200801"/>
    <n v="200801"/>
    <m/>
    <n v="16"/>
    <n v="200801"/>
    <n v="160000"/>
  </r>
  <r>
    <x v="390"/>
    <x v="6"/>
    <m/>
    <x v="27"/>
    <x v="6"/>
    <x v="39"/>
    <n v="200801"/>
    <n v="200801"/>
    <m/>
    <n v="5"/>
    <n v="200801"/>
    <n v="79090"/>
  </r>
  <r>
    <x v="390"/>
    <x v="6"/>
    <m/>
    <x v="4"/>
    <x v="6"/>
    <x v="66"/>
    <n v="200801"/>
    <n v="200801"/>
    <m/>
    <n v="37"/>
    <n v="200801"/>
    <n v="207089"/>
  </r>
  <r>
    <x v="390"/>
    <x v="6"/>
    <m/>
    <x v="32"/>
    <x v="6"/>
    <x v="106"/>
    <n v="200801"/>
    <n v="200801"/>
    <m/>
    <n v="13"/>
    <n v="200801"/>
    <n v="126750"/>
  </r>
  <r>
    <x v="390"/>
    <x v="6"/>
    <m/>
    <x v="30"/>
    <x v="6"/>
    <x v="103"/>
    <n v="200801"/>
    <n v="200801"/>
    <m/>
    <n v="61"/>
    <n v="200801"/>
    <n v="683200"/>
  </r>
  <r>
    <x v="390"/>
    <x v="6"/>
    <m/>
    <x v="29"/>
    <x v="6"/>
    <x v="104"/>
    <n v="200801"/>
    <n v="200801"/>
    <m/>
    <n v="101"/>
    <n v="200801"/>
    <n v="1131200"/>
  </r>
  <r>
    <x v="390"/>
    <x v="6"/>
    <m/>
    <x v="5"/>
    <x v="6"/>
    <x v="28"/>
    <n v="200801"/>
    <n v="200801"/>
    <m/>
    <n v="13"/>
    <n v="200801"/>
    <n v="189800"/>
  </r>
  <r>
    <x v="388"/>
    <x v="2"/>
    <m/>
    <x v="0"/>
    <x v="1"/>
    <x v="15"/>
    <n v="200801"/>
    <n v="200801"/>
    <m/>
    <n v="1"/>
    <n v="200801"/>
    <n v="20000"/>
  </r>
  <r>
    <x v="388"/>
    <x v="2"/>
    <m/>
    <x v="0"/>
    <x v="1"/>
    <x v="16"/>
    <n v="200801"/>
    <n v="200801"/>
    <m/>
    <n v="3"/>
    <n v="200801"/>
    <n v="105000"/>
  </r>
  <r>
    <x v="388"/>
    <x v="2"/>
    <m/>
    <x v="0"/>
    <x v="7"/>
    <x v="15"/>
    <n v="200801"/>
    <n v="200801"/>
    <m/>
    <n v="1"/>
    <n v="200801"/>
    <n v="20000"/>
  </r>
  <r>
    <x v="388"/>
    <x v="2"/>
    <m/>
    <x v="6"/>
    <x v="2"/>
    <x v="37"/>
    <n v="200801"/>
    <n v="200801"/>
    <m/>
    <n v="2"/>
    <n v="200801"/>
    <n v="40000"/>
  </r>
  <r>
    <x v="388"/>
    <x v="2"/>
    <m/>
    <x v="6"/>
    <x v="2"/>
    <x v="42"/>
    <n v="200801"/>
    <n v="200801"/>
    <m/>
    <n v="1"/>
    <n v="200801"/>
    <n v="35000"/>
  </r>
  <r>
    <x v="388"/>
    <x v="2"/>
    <m/>
    <x v="24"/>
    <x v="2"/>
    <x v="34"/>
    <n v="200801"/>
    <n v="200801"/>
    <m/>
    <n v="1"/>
    <n v="200801"/>
    <n v="99000"/>
  </r>
  <r>
    <x v="388"/>
    <x v="2"/>
    <m/>
    <x v="30"/>
    <x v="2"/>
    <x v="95"/>
    <n v="200801"/>
    <n v="200801"/>
    <m/>
    <n v="11"/>
    <n v="200801"/>
    <n v="246400"/>
  </r>
  <r>
    <x v="388"/>
    <x v="2"/>
    <m/>
    <x v="30"/>
    <x v="2"/>
    <x v="96"/>
    <n v="200801"/>
    <n v="200801"/>
    <m/>
    <n v="8"/>
    <n v="200801"/>
    <n v="313600"/>
  </r>
  <r>
    <x v="388"/>
    <x v="2"/>
    <m/>
    <x v="31"/>
    <x v="2"/>
    <x v="97"/>
    <n v="200801"/>
    <n v="200801"/>
    <m/>
    <n v="5"/>
    <n v="200801"/>
    <n v="185500"/>
  </r>
  <r>
    <x v="388"/>
    <x v="2"/>
    <m/>
    <x v="1"/>
    <x v="2"/>
    <x v="18"/>
    <n v="200801"/>
    <n v="200801"/>
    <m/>
    <n v="12"/>
    <n v="200801"/>
    <n v="240000"/>
  </r>
  <r>
    <x v="388"/>
    <x v="2"/>
    <m/>
    <x v="1"/>
    <x v="2"/>
    <x v="21"/>
    <n v="200801"/>
    <n v="200801"/>
    <m/>
    <n v="3"/>
    <n v="200801"/>
    <n v="105000"/>
  </r>
  <r>
    <x v="388"/>
    <x v="2"/>
    <m/>
    <x v="4"/>
    <x v="2"/>
    <x v="27"/>
    <n v="200801"/>
    <n v="200801"/>
    <m/>
    <n v="3"/>
    <n v="200801"/>
    <n v="60000"/>
  </r>
  <r>
    <x v="388"/>
    <x v="2"/>
    <m/>
    <x v="0"/>
    <x v="2"/>
    <x v="15"/>
    <n v="200801"/>
    <n v="200801"/>
    <m/>
    <n v="20"/>
    <n v="200801"/>
    <n v="400000"/>
  </r>
  <r>
    <x v="388"/>
    <x v="2"/>
    <m/>
    <x v="0"/>
    <x v="2"/>
    <x v="16"/>
    <n v="200801"/>
    <n v="200801"/>
    <m/>
    <n v="31"/>
    <n v="200801"/>
    <n v="1085000"/>
  </r>
  <r>
    <x v="388"/>
    <x v="2"/>
    <m/>
    <x v="0"/>
    <x v="2"/>
    <x v="17"/>
    <n v="200801"/>
    <n v="200801"/>
    <m/>
    <n v="37"/>
    <n v="200801"/>
    <n v="1221000"/>
  </r>
  <r>
    <x v="388"/>
    <x v="2"/>
    <m/>
    <x v="0"/>
    <x v="2"/>
    <x v="19"/>
    <n v="200801"/>
    <n v="200801"/>
    <m/>
    <n v="12"/>
    <n v="200801"/>
    <n v="36000"/>
  </r>
  <r>
    <x v="388"/>
    <x v="2"/>
    <m/>
    <x v="5"/>
    <x v="2"/>
    <x v="28"/>
    <n v="200801"/>
    <n v="200801"/>
    <m/>
    <n v="6"/>
    <n v="200801"/>
    <n v="168000"/>
  </r>
  <r>
    <x v="388"/>
    <x v="2"/>
    <m/>
    <x v="5"/>
    <x v="2"/>
    <x v="69"/>
    <n v="200801"/>
    <n v="200801"/>
    <m/>
    <n v="3"/>
    <n v="200801"/>
    <n v="144000"/>
  </r>
  <r>
    <x v="388"/>
    <x v="2"/>
    <m/>
    <x v="21"/>
    <x v="2"/>
    <x v="29"/>
    <n v="200801"/>
    <n v="200801"/>
    <m/>
    <n v="5"/>
    <n v="200801"/>
    <n v="190000"/>
  </r>
  <r>
    <x v="388"/>
    <x v="2"/>
    <m/>
    <x v="18"/>
    <x v="2"/>
    <x v="22"/>
    <n v="200801"/>
    <n v="200801"/>
    <m/>
    <n v="3"/>
    <n v="200801"/>
    <n v="39000"/>
  </r>
  <r>
    <x v="388"/>
    <x v="2"/>
    <m/>
    <x v="1"/>
    <x v="9"/>
    <x v="18"/>
    <n v="200801"/>
    <n v="200801"/>
    <m/>
    <n v="1"/>
    <n v="200801"/>
    <n v="20000"/>
  </r>
  <r>
    <x v="389"/>
    <x v="5"/>
    <m/>
    <x v="0"/>
    <x v="7"/>
    <x v="15"/>
    <n v="200801"/>
    <n v="200801"/>
    <m/>
    <n v="6"/>
    <n v="200801"/>
    <n v="120000"/>
  </r>
  <r>
    <x v="389"/>
    <x v="5"/>
    <m/>
    <x v="6"/>
    <x v="2"/>
    <x v="37"/>
    <n v="200801"/>
    <n v="200801"/>
    <m/>
    <n v="1"/>
    <n v="200801"/>
    <n v="20000"/>
  </r>
  <r>
    <x v="389"/>
    <x v="5"/>
    <m/>
    <x v="24"/>
    <x v="2"/>
    <x v="34"/>
    <n v="200801"/>
    <n v="200801"/>
    <m/>
    <n v="3"/>
    <n v="200801"/>
    <n v="297000"/>
  </r>
  <r>
    <x v="389"/>
    <x v="5"/>
    <m/>
    <x v="30"/>
    <x v="2"/>
    <x v="95"/>
    <n v="200801"/>
    <n v="200801"/>
    <m/>
    <n v="26"/>
    <n v="200801"/>
    <n v="582400"/>
  </r>
  <r>
    <x v="389"/>
    <x v="5"/>
    <m/>
    <x v="30"/>
    <x v="2"/>
    <x v="96"/>
    <n v="200801"/>
    <n v="200801"/>
    <m/>
    <n v="18"/>
    <n v="200801"/>
    <n v="705600"/>
  </r>
  <r>
    <x v="389"/>
    <x v="5"/>
    <m/>
    <x v="31"/>
    <x v="2"/>
    <x v="97"/>
    <n v="200801"/>
    <n v="200801"/>
    <m/>
    <n v="13"/>
    <n v="200801"/>
    <n v="482300"/>
  </r>
  <r>
    <x v="389"/>
    <x v="5"/>
    <m/>
    <x v="1"/>
    <x v="2"/>
    <x v="18"/>
    <n v="200801"/>
    <n v="200801"/>
    <m/>
    <n v="12"/>
    <n v="200801"/>
    <n v="240000"/>
  </r>
  <r>
    <x v="389"/>
    <x v="5"/>
    <m/>
    <x v="1"/>
    <x v="2"/>
    <x v="21"/>
    <n v="200801"/>
    <n v="200801"/>
    <m/>
    <n v="5"/>
    <n v="200801"/>
    <n v="175000"/>
  </r>
  <r>
    <x v="389"/>
    <x v="5"/>
    <m/>
    <x v="4"/>
    <x v="2"/>
    <x v="26"/>
    <n v="200801"/>
    <n v="200801"/>
    <m/>
    <n v="5"/>
    <n v="200801"/>
    <n v="20000"/>
  </r>
  <r>
    <x v="389"/>
    <x v="5"/>
    <m/>
    <x v="4"/>
    <x v="2"/>
    <x v="27"/>
    <n v="200801"/>
    <n v="200801"/>
    <m/>
    <n v="6"/>
    <n v="200801"/>
    <n v="120000"/>
  </r>
  <r>
    <x v="389"/>
    <x v="5"/>
    <m/>
    <x v="0"/>
    <x v="2"/>
    <x v="15"/>
    <n v="200801"/>
    <n v="200801"/>
    <m/>
    <n v="13"/>
    <n v="200801"/>
    <n v="260000"/>
  </r>
  <r>
    <x v="389"/>
    <x v="5"/>
    <m/>
    <x v="0"/>
    <x v="2"/>
    <x v="16"/>
    <n v="200801"/>
    <n v="200801"/>
    <m/>
    <n v="7"/>
    <n v="200801"/>
    <n v="245000"/>
  </r>
  <r>
    <x v="389"/>
    <x v="5"/>
    <m/>
    <x v="0"/>
    <x v="2"/>
    <x v="17"/>
    <n v="200801"/>
    <n v="200801"/>
    <m/>
    <n v="41"/>
    <n v="200801"/>
    <n v="1353000"/>
  </r>
  <r>
    <x v="389"/>
    <x v="5"/>
    <m/>
    <x v="0"/>
    <x v="2"/>
    <x v="19"/>
    <n v="200801"/>
    <n v="200801"/>
    <m/>
    <n v="21"/>
    <n v="200801"/>
    <n v="63000"/>
  </r>
  <r>
    <x v="389"/>
    <x v="5"/>
    <m/>
    <x v="5"/>
    <x v="2"/>
    <x v="28"/>
    <n v="200801"/>
    <n v="200801"/>
    <m/>
    <n v="17"/>
    <n v="200801"/>
    <n v="476000"/>
  </r>
  <r>
    <x v="389"/>
    <x v="5"/>
    <m/>
    <x v="5"/>
    <x v="2"/>
    <x v="69"/>
    <n v="200801"/>
    <n v="200801"/>
    <m/>
    <n v="3"/>
    <n v="200801"/>
    <n v="144000"/>
  </r>
  <r>
    <x v="389"/>
    <x v="5"/>
    <m/>
    <x v="21"/>
    <x v="2"/>
    <x v="29"/>
    <n v="200801"/>
    <n v="200801"/>
    <m/>
    <n v="5"/>
    <n v="200801"/>
    <n v="190000"/>
  </r>
  <r>
    <x v="389"/>
    <x v="5"/>
    <m/>
    <x v="18"/>
    <x v="2"/>
    <x v="22"/>
    <n v="200801"/>
    <n v="200801"/>
    <m/>
    <n v="10"/>
    <n v="200801"/>
    <n v="130000"/>
  </r>
  <r>
    <x v="389"/>
    <x v="5"/>
    <m/>
    <x v="18"/>
    <x v="2"/>
    <x v="24"/>
    <n v="200801"/>
    <n v="200801"/>
    <m/>
    <n v="2"/>
    <n v="200801"/>
    <n v="66000"/>
  </r>
  <r>
    <x v="389"/>
    <x v="5"/>
    <m/>
    <x v="32"/>
    <x v="2"/>
    <x v="92"/>
    <n v="200801"/>
    <n v="200801"/>
    <m/>
    <n v="2"/>
    <n v="200801"/>
    <n v="36400"/>
  </r>
  <r>
    <x v="389"/>
    <x v="5"/>
    <m/>
    <x v="0"/>
    <x v="9"/>
    <x v="15"/>
    <n v="200801"/>
    <n v="200801"/>
    <m/>
    <n v="2"/>
    <n v="200801"/>
    <n v="40000"/>
  </r>
  <r>
    <x v="390"/>
    <x v="6"/>
    <m/>
    <x v="0"/>
    <x v="7"/>
    <x v="15"/>
    <n v="200801"/>
    <n v="200801"/>
    <m/>
    <n v="2"/>
    <n v="200801"/>
    <n v="40000"/>
  </r>
  <r>
    <x v="390"/>
    <x v="6"/>
    <m/>
    <x v="6"/>
    <x v="2"/>
    <x v="37"/>
    <n v="200801"/>
    <n v="200801"/>
    <m/>
    <n v="5"/>
    <n v="200801"/>
    <n v="100000"/>
  </r>
  <r>
    <x v="390"/>
    <x v="6"/>
    <m/>
    <x v="24"/>
    <x v="2"/>
    <x v="34"/>
    <n v="200801"/>
    <n v="200801"/>
    <m/>
    <n v="5"/>
    <n v="200801"/>
    <n v="495000"/>
  </r>
  <r>
    <x v="390"/>
    <x v="6"/>
    <m/>
    <x v="30"/>
    <x v="2"/>
    <x v="95"/>
    <n v="200801"/>
    <n v="200801"/>
    <m/>
    <n v="22"/>
    <n v="200801"/>
    <n v="492800"/>
  </r>
  <r>
    <x v="390"/>
    <x v="6"/>
    <m/>
    <x v="30"/>
    <x v="2"/>
    <x v="96"/>
    <n v="200801"/>
    <n v="200801"/>
    <m/>
    <n v="17"/>
    <n v="200801"/>
    <n v="666400"/>
  </r>
  <r>
    <x v="390"/>
    <x v="6"/>
    <m/>
    <x v="31"/>
    <x v="2"/>
    <x v="97"/>
    <n v="200801"/>
    <n v="200801"/>
    <m/>
    <n v="17"/>
    <n v="200801"/>
    <n v="630700"/>
  </r>
  <r>
    <x v="390"/>
    <x v="6"/>
    <m/>
    <x v="1"/>
    <x v="2"/>
    <x v="18"/>
    <n v="200801"/>
    <n v="200801"/>
    <m/>
    <n v="8"/>
    <n v="200801"/>
    <n v="160000"/>
  </r>
  <r>
    <x v="390"/>
    <x v="6"/>
    <m/>
    <x v="1"/>
    <x v="2"/>
    <x v="21"/>
    <n v="200801"/>
    <n v="200801"/>
    <m/>
    <n v="1"/>
    <n v="200801"/>
    <n v="35000"/>
  </r>
  <r>
    <x v="390"/>
    <x v="6"/>
    <m/>
    <x v="4"/>
    <x v="2"/>
    <x v="27"/>
    <n v="200801"/>
    <n v="200801"/>
    <m/>
    <n v="4"/>
    <n v="200801"/>
    <n v="80000"/>
  </r>
  <r>
    <x v="390"/>
    <x v="6"/>
    <m/>
    <x v="0"/>
    <x v="2"/>
    <x v="15"/>
    <n v="200801"/>
    <n v="200801"/>
    <m/>
    <n v="38"/>
    <n v="200801"/>
    <n v="760000"/>
  </r>
  <r>
    <x v="390"/>
    <x v="6"/>
    <m/>
    <x v="0"/>
    <x v="2"/>
    <x v="16"/>
    <n v="200801"/>
    <n v="200801"/>
    <m/>
    <n v="3"/>
    <n v="200801"/>
    <n v="105000"/>
  </r>
  <r>
    <x v="390"/>
    <x v="6"/>
    <m/>
    <x v="0"/>
    <x v="2"/>
    <x v="17"/>
    <n v="200801"/>
    <n v="200801"/>
    <m/>
    <n v="55"/>
    <n v="200801"/>
    <n v="1815000"/>
  </r>
  <r>
    <x v="390"/>
    <x v="6"/>
    <m/>
    <x v="0"/>
    <x v="2"/>
    <x v="19"/>
    <n v="200801"/>
    <n v="200801"/>
    <m/>
    <n v="27"/>
    <n v="200801"/>
    <n v="81000"/>
  </r>
  <r>
    <x v="390"/>
    <x v="6"/>
    <m/>
    <x v="5"/>
    <x v="2"/>
    <x v="28"/>
    <n v="200801"/>
    <n v="200801"/>
    <m/>
    <n v="13"/>
    <n v="200801"/>
    <n v="364000"/>
  </r>
  <r>
    <x v="390"/>
    <x v="6"/>
    <m/>
    <x v="5"/>
    <x v="2"/>
    <x v="69"/>
    <n v="200801"/>
    <n v="200801"/>
    <m/>
    <n v="3"/>
    <n v="200801"/>
    <n v="144000"/>
  </r>
  <r>
    <x v="390"/>
    <x v="6"/>
    <m/>
    <x v="21"/>
    <x v="2"/>
    <x v="29"/>
    <n v="200801"/>
    <n v="200801"/>
    <m/>
    <n v="11"/>
    <n v="200801"/>
    <n v="418000"/>
  </r>
  <r>
    <x v="390"/>
    <x v="6"/>
    <m/>
    <x v="18"/>
    <x v="2"/>
    <x v="22"/>
    <n v="200801"/>
    <n v="200801"/>
    <m/>
    <n v="9"/>
    <n v="200801"/>
    <n v="117000"/>
  </r>
  <r>
    <x v="390"/>
    <x v="6"/>
    <m/>
    <x v="18"/>
    <x v="2"/>
    <x v="23"/>
    <n v="200801"/>
    <n v="200801"/>
    <m/>
    <n v="5"/>
    <n v="200801"/>
    <n v="120000"/>
  </r>
  <r>
    <x v="390"/>
    <x v="6"/>
    <m/>
    <x v="18"/>
    <x v="2"/>
    <x v="24"/>
    <n v="200801"/>
    <n v="200801"/>
    <m/>
    <n v="2"/>
    <n v="200801"/>
    <n v="66000"/>
  </r>
  <r>
    <x v="390"/>
    <x v="6"/>
    <m/>
    <x v="32"/>
    <x v="2"/>
    <x v="92"/>
    <n v="200801"/>
    <n v="200801"/>
    <m/>
    <n v="1"/>
    <n v="200801"/>
    <n v="18200"/>
  </r>
  <r>
    <x v="390"/>
    <x v="6"/>
    <m/>
    <x v="32"/>
    <x v="2"/>
    <x v="93"/>
    <n v="200801"/>
    <n v="200801"/>
    <m/>
    <n v="2"/>
    <n v="200801"/>
    <n v="67600"/>
  </r>
  <r>
    <x v="390"/>
    <x v="6"/>
    <m/>
    <x v="5"/>
    <x v="9"/>
    <x v="28"/>
    <n v="200801"/>
    <n v="200801"/>
    <m/>
    <n v="1"/>
    <n v="200801"/>
    <n v="28000"/>
  </r>
  <r>
    <x v="390"/>
    <x v="6"/>
    <m/>
    <x v="0"/>
    <x v="9"/>
    <x v="15"/>
    <n v="200801"/>
    <n v="200801"/>
    <m/>
    <n v="1"/>
    <n v="200801"/>
    <n v="20000"/>
  </r>
  <r>
    <x v="390"/>
    <x v="6"/>
    <m/>
    <x v="18"/>
    <x v="9"/>
    <x v="22"/>
    <n v="200801"/>
    <n v="200801"/>
    <m/>
    <n v="1"/>
    <n v="200801"/>
    <n v="13000"/>
  </r>
  <r>
    <x v="391"/>
    <x v="3"/>
    <m/>
    <x v="0"/>
    <x v="1"/>
    <x v="15"/>
    <n v="200801"/>
    <n v="200801"/>
    <m/>
    <n v="2"/>
    <n v="200801"/>
    <n v="40000"/>
  </r>
  <r>
    <x v="391"/>
    <x v="3"/>
    <m/>
    <x v="0"/>
    <x v="1"/>
    <x v="16"/>
    <n v="200801"/>
    <n v="200801"/>
    <m/>
    <n v="19"/>
    <n v="200801"/>
    <n v="665000"/>
  </r>
  <r>
    <x v="391"/>
    <x v="3"/>
    <m/>
    <x v="0"/>
    <x v="7"/>
    <x v="15"/>
    <n v="200801"/>
    <n v="200801"/>
    <m/>
    <n v="3"/>
    <n v="200801"/>
    <n v="60000"/>
  </r>
  <r>
    <x v="391"/>
    <x v="3"/>
    <m/>
    <x v="30"/>
    <x v="3"/>
    <x v="88"/>
    <n v="200801"/>
    <n v="200801"/>
    <m/>
    <n v="45"/>
    <n v="200801"/>
    <n v="0"/>
  </r>
  <r>
    <x v="391"/>
    <x v="3"/>
    <m/>
    <x v="0"/>
    <x v="3"/>
    <x v="15"/>
    <n v="200801"/>
    <n v="200801"/>
    <m/>
    <n v="25"/>
    <n v="200801"/>
    <n v="0"/>
  </r>
  <r>
    <x v="391"/>
    <x v="3"/>
    <m/>
    <x v="5"/>
    <x v="3"/>
    <x v="28"/>
    <n v="200801"/>
    <n v="200801"/>
    <m/>
    <n v="25"/>
    <n v="200801"/>
    <n v="0"/>
  </r>
  <r>
    <x v="391"/>
    <x v="3"/>
    <m/>
    <x v="21"/>
    <x v="3"/>
    <x v="29"/>
    <n v="200801"/>
    <n v="200801"/>
    <m/>
    <n v="25"/>
    <n v="200801"/>
    <n v="0"/>
  </r>
  <r>
    <x v="391"/>
    <x v="3"/>
    <m/>
    <x v="6"/>
    <x v="2"/>
    <x v="37"/>
    <n v="200801"/>
    <n v="200801"/>
    <m/>
    <n v="6"/>
    <n v="200801"/>
    <n v="120000"/>
  </r>
  <r>
    <x v="391"/>
    <x v="3"/>
    <m/>
    <x v="24"/>
    <x v="2"/>
    <x v="34"/>
    <n v="200801"/>
    <n v="200801"/>
    <m/>
    <n v="4"/>
    <n v="200801"/>
    <n v="396000"/>
  </r>
  <r>
    <x v="391"/>
    <x v="3"/>
    <m/>
    <x v="30"/>
    <x v="2"/>
    <x v="95"/>
    <n v="200801"/>
    <n v="200801"/>
    <m/>
    <n v="45"/>
    <n v="200801"/>
    <n v="1008000"/>
  </r>
  <r>
    <x v="391"/>
    <x v="3"/>
    <m/>
    <x v="30"/>
    <x v="2"/>
    <x v="96"/>
    <n v="200801"/>
    <n v="200801"/>
    <m/>
    <n v="117"/>
    <n v="200801"/>
    <n v="4586400"/>
  </r>
  <r>
    <x v="391"/>
    <x v="3"/>
    <m/>
    <x v="31"/>
    <x v="2"/>
    <x v="97"/>
    <n v="200801"/>
    <n v="200801"/>
    <m/>
    <n v="53"/>
    <n v="200801"/>
    <n v="1966300"/>
  </r>
  <r>
    <x v="391"/>
    <x v="3"/>
    <m/>
    <x v="1"/>
    <x v="2"/>
    <x v="18"/>
    <n v="200801"/>
    <n v="200801"/>
    <m/>
    <n v="13"/>
    <n v="200801"/>
    <n v="260000"/>
  </r>
  <r>
    <x v="391"/>
    <x v="3"/>
    <m/>
    <x v="1"/>
    <x v="2"/>
    <x v="21"/>
    <n v="200801"/>
    <n v="200801"/>
    <m/>
    <n v="6"/>
    <n v="200801"/>
    <n v="210000"/>
  </r>
  <r>
    <x v="391"/>
    <x v="3"/>
    <m/>
    <x v="4"/>
    <x v="2"/>
    <x v="26"/>
    <n v="200801"/>
    <n v="200801"/>
    <m/>
    <n v="5"/>
    <n v="200801"/>
    <n v="20000"/>
  </r>
  <r>
    <x v="391"/>
    <x v="3"/>
    <m/>
    <x v="4"/>
    <x v="2"/>
    <x v="27"/>
    <n v="200801"/>
    <n v="200801"/>
    <m/>
    <n v="14"/>
    <n v="200801"/>
    <n v="280000"/>
  </r>
  <r>
    <x v="391"/>
    <x v="3"/>
    <m/>
    <x v="0"/>
    <x v="2"/>
    <x v="15"/>
    <n v="200801"/>
    <n v="200801"/>
    <m/>
    <n v="35"/>
    <n v="200801"/>
    <n v="700000"/>
  </r>
  <r>
    <x v="391"/>
    <x v="3"/>
    <m/>
    <x v="0"/>
    <x v="2"/>
    <x v="16"/>
    <n v="200801"/>
    <n v="200801"/>
    <m/>
    <n v="17"/>
    <n v="200801"/>
    <n v="595000"/>
  </r>
  <r>
    <x v="391"/>
    <x v="3"/>
    <m/>
    <x v="0"/>
    <x v="2"/>
    <x v="17"/>
    <n v="200801"/>
    <n v="200801"/>
    <m/>
    <n v="73"/>
    <n v="200801"/>
    <n v="2409000"/>
  </r>
  <r>
    <x v="391"/>
    <x v="3"/>
    <m/>
    <x v="0"/>
    <x v="2"/>
    <x v="19"/>
    <n v="200801"/>
    <n v="200801"/>
    <m/>
    <n v="47"/>
    <n v="200801"/>
    <n v="141000"/>
  </r>
  <r>
    <x v="391"/>
    <x v="3"/>
    <m/>
    <x v="5"/>
    <x v="2"/>
    <x v="28"/>
    <n v="200801"/>
    <n v="200801"/>
    <m/>
    <n v="18"/>
    <n v="200801"/>
    <n v="504000"/>
  </r>
  <r>
    <x v="391"/>
    <x v="3"/>
    <m/>
    <x v="5"/>
    <x v="2"/>
    <x v="69"/>
    <n v="200801"/>
    <n v="200801"/>
    <m/>
    <n v="13"/>
    <n v="200801"/>
    <n v="624000"/>
  </r>
  <r>
    <x v="391"/>
    <x v="3"/>
    <m/>
    <x v="21"/>
    <x v="2"/>
    <x v="29"/>
    <n v="200801"/>
    <n v="200801"/>
    <m/>
    <n v="8"/>
    <n v="200801"/>
    <n v="304000"/>
  </r>
  <r>
    <x v="391"/>
    <x v="3"/>
    <m/>
    <x v="18"/>
    <x v="2"/>
    <x v="22"/>
    <n v="200801"/>
    <n v="200801"/>
    <m/>
    <n v="16"/>
    <n v="200801"/>
    <n v="208000"/>
  </r>
  <r>
    <x v="391"/>
    <x v="3"/>
    <m/>
    <x v="18"/>
    <x v="2"/>
    <x v="23"/>
    <n v="200801"/>
    <n v="200801"/>
    <m/>
    <n v="6"/>
    <n v="200801"/>
    <n v="144000"/>
  </r>
  <r>
    <x v="391"/>
    <x v="3"/>
    <m/>
    <x v="18"/>
    <x v="2"/>
    <x v="24"/>
    <n v="200801"/>
    <n v="200801"/>
    <m/>
    <n v="3"/>
    <n v="200801"/>
    <n v="99000"/>
  </r>
  <r>
    <x v="391"/>
    <x v="3"/>
    <m/>
    <x v="32"/>
    <x v="2"/>
    <x v="92"/>
    <n v="200801"/>
    <n v="200801"/>
    <m/>
    <n v="2"/>
    <n v="200801"/>
    <n v="36400"/>
  </r>
  <r>
    <x v="391"/>
    <x v="3"/>
    <m/>
    <x v="5"/>
    <x v="9"/>
    <x v="28"/>
    <n v="200801"/>
    <n v="200801"/>
    <m/>
    <n v="1"/>
    <n v="200801"/>
    <n v="28000"/>
  </r>
  <r>
    <x v="391"/>
    <x v="3"/>
    <m/>
    <x v="0"/>
    <x v="9"/>
    <x v="15"/>
    <n v="200801"/>
    <n v="200801"/>
    <m/>
    <n v="6"/>
    <n v="200801"/>
    <n v="120000"/>
  </r>
  <r>
    <x v="392"/>
    <x v="4"/>
    <m/>
    <x v="0"/>
    <x v="1"/>
    <x v="15"/>
    <n v="200801"/>
    <n v="200801"/>
    <m/>
    <n v="1"/>
    <n v="200801"/>
    <n v="20000"/>
  </r>
  <r>
    <x v="392"/>
    <x v="4"/>
    <m/>
    <x v="0"/>
    <x v="1"/>
    <x v="16"/>
    <n v="200801"/>
    <n v="200801"/>
    <m/>
    <n v="9"/>
    <n v="200801"/>
    <n v="315000"/>
  </r>
  <r>
    <x v="392"/>
    <x v="4"/>
    <m/>
    <x v="0"/>
    <x v="5"/>
    <x v="51"/>
    <n v="200801"/>
    <n v="200801"/>
    <m/>
    <n v="20"/>
    <n v="200801"/>
    <n v="225000"/>
  </r>
  <r>
    <x v="392"/>
    <x v="4"/>
    <m/>
    <x v="5"/>
    <x v="5"/>
    <x v="53"/>
    <n v="200801"/>
    <n v="200801"/>
    <m/>
    <n v="20"/>
    <n v="200801"/>
    <n v="297000"/>
  </r>
  <r>
    <x v="392"/>
    <x v="4"/>
    <m/>
    <x v="1"/>
    <x v="5"/>
    <x v="63"/>
    <n v="200801"/>
    <n v="200801"/>
    <m/>
    <n v="10"/>
    <n v="200801"/>
    <n v="112500"/>
  </r>
  <r>
    <x v="392"/>
    <x v="4"/>
    <m/>
    <x v="4"/>
    <x v="5"/>
    <x v="62"/>
    <n v="200801"/>
    <n v="200801"/>
    <m/>
    <n v="5"/>
    <n v="200801"/>
    <n v="90000"/>
  </r>
  <r>
    <x v="392"/>
    <x v="4"/>
    <m/>
    <x v="0"/>
    <x v="7"/>
    <x v="15"/>
    <n v="200801"/>
    <n v="200801"/>
    <m/>
    <n v="3"/>
    <n v="200801"/>
    <n v="60000"/>
  </r>
  <r>
    <x v="392"/>
    <x v="4"/>
    <m/>
    <x v="6"/>
    <x v="2"/>
    <x v="37"/>
    <n v="200801"/>
    <n v="200801"/>
    <m/>
    <n v="2"/>
    <n v="200801"/>
    <n v="40000"/>
  </r>
  <r>
    <x v="392"/>
    <x v="4"/>
    <m/>
    <x v="6"/>
    <x v="2"/>
    <x v="42"/>
    <n v="200801"/>
    <n v="200801"/>
    <m/>
    <n v="2"/>
    <n v="200801"/>
    <n v="70000"/>
  </r>
  <r>
    <x v="392"/>
    <x v="4"/>
    <m/>
    <x v="24"/>
    <x v="2"/>
    <x v="34"/>
    <n v="200801"/>
    <n v="200801"/>
    <m/>
    <n v="2"/>
    <n v="200801"/>
    <n v="198000"/>
  </r>
  <r>
    <x v="392"/>
    <x v="4"/>
    <m/>
    <x v="30"/>
    <x v="2"/>
    <x v="95"/>
    <n v="200801"/>
    <n v="200801"/>
    <m/>
    <n v="26"/>
    <n v="200801"/>
    <n v="582400"/>
  </r>
  <r>
    <x v="392"/>
    <x v="4"/>
    <m/>
    <x v="30"/>
    <x v="2"/>
    <x v="96"/>
    <n v="200801"/>
    <n v="200801"/>
    <m/>
    <n v="31"/>
    <n v="200801"/>
    <n v="1215200"/>
  </r>
  <r>
    <x v="392"/>
    <x v="4"/>
    <m/>
    <x v="31"/>
    <x v="2"/>
    <x v="97"/>
    <n v="200801"/>
    <n v="200801"/>
    <m/>
    <n v="19"/>
    <n v="200801"/>
    <n v="704900"/>
  </r>
  <r>
    <x v="392"/>
    <x v="4"/>
    <m/>
    <x v="1"/>
    <x v="2"/>
    <x v="18"/>
    <n v="200801"/>
    <n v="200801"/>
    <m/>
    <n v="15"/>
    <n v="200801"/>
    <n v="300000"/>
  </r>
  <r>
    <x v="392"/>
    <x v="4"/>
    <m/>
    <x v="1"/>
    <x v="2"/>
    <x v="21"/>
    <n v="200801"/>
    <n v="200801"/>
    <m/>
    <n v="7"/>
    <n v="200801"/>
    <n v="245000"/>
  </r>
  <r>
    <x v="392"/>
    <x v="4"/>
    <m/>
    <x v="4"/>
    <x v="2"/>
    <x v="26"/>
    <n v="200801"/>
    <n v="200801"/>
    <m/>
    <n v="1"/>
    <n v="200801"/>
    <n v="4000"/>
  </r>
  <r>
    <x v="392"/>
    <x v="4"/>
    <m/>
    <x v="4"/>
    <x v="2"/>
    <x v="27"/>
    <n v="200801"/>
    <n v="200801"/>
    <m/>
    <n v="1"/>
    <n v="200801"/>
    <n v="20000"/>
  </r>
  <r>
    <x v="392"/>
    <x v="4"/>
    <m/>
    <x v="0"/>
    <x v="2"/>
    <x v="15"/>
    <n v="200801"/>
    <n v="200801"/>
    <m/>
    <n v="33"/>
    <n v="200801"/>
    <n v="660000"/>
  </r>
  <r>
    <x v="392"/>
    <x v="4"/>
    <m/>
    <x v="0"/>
    <x v="2"/>
    <x v="16"/>
    <n v="200801"/>
    <n v="200801"/>
    <m/>
    <n v="11"/>
    <n v="200801"/>
    <n v="385000"/>
  </r>
  <r>
    <x v="392"/>
    <x v="4"/>
    <m/>
    <x v="0"/>
    <x v="2"/>
    <x v="17"/>
    <n v="200801"/>
    <n v="200801"/>
    <m/>
    <n v="43"/>
    <n v="200801"/>
    <n v="1419000"/>
  </r>
  <r>
    <x v="392"/>
    <x v="4"/>
    <m/>
    <x v="0"/>
    <x v="2"/>
    <x v="19"/>
    <n v="200801"/>
    <n v="200801"/>
    <m/>
    <n v="33"/>
    <n v="200801"/>
    <n v="99000"/>
  </r>
  <r>
    <x v="392"/>
    <x v="4"/>
    <m/>
    <x v="5"/>
    <x v="2"/>
    <x v="28"/>
    <n v="200801"/>
    <n v="200801"/>
    <m/>
    <n v="14"/>
    <n v="200801"/>
    <n v="392000"/>
  </r>
  <r>
    <x v="392"/>
    <x v="4"/>
    <m/>
    <x v="5"/>
    <x v="2"/>
    <x v="69"/>
    <n v="200801"/>
    <n v="200801"/>
    <m/>
    <n v="4"/>
    <n v="200801"/>
    <n v="192000"/>
  </r>
  <r>
    <x v="392"/>
    <x v="4"/>
    <m/>
    <x v="21"/>
    <x v="2"/>
    <x v="29"/>
    <n v="200801"/>
    <n v="200801"/>
    <m/>
    <n v="7"/>
    <n v="200801"/>
    <n v="266000"/>
  </r>
  <r>
    <x v="392"/>
    <x v="4"/>
    <m/>
    <x v="18"/>
    <x v="2"/>
    <x v="22"/>
    <n v="200801"/>
    <n v="200801"/>
    <m/>
    <n v="8"/>
    <n v="200801"/>
    <n v="104000"/>
  </r>
  <r>
    <x v="392"/>
    <x v="4"/>
    <m/>
    <x v="18"/>
    <x v="2"/>
    <x v="23"/>
    <n v="200801"/>
    <n v="200801"/>
    <m/>
    <n v="1"/>
    <n v="200801"/>
    <n v="24000"/>
  </r>
  <r>
    <x v="392"/>
    <x v="4"/>
    <m/>
    <x v="32"/>
    <x v="2"/>
    <x v="92"/>
    <n v="200801"/>
    <n v="200801"/>
    <m/>
    <n v="1"/>
    <n v="200801"/>
    <n v="18200"/>
  </r>
  <r>
    <x v="392"/>
    <x v="4"/>
    <m/>
    <x v="0"/>
    <x v="9"/>
    <x v="15"/>
    <n v="200801"/>
    <n v="200801"/>
    <m/>
    <n v="2"/>
    <n v="200801"/>
    <n v="40000"/>
  </r>
  <r>
    <x v="393"/>
    <x v="1"/>
    <m/>
    <x v="0"/>
    <x v="1"/>
    <x v="16"/>
    <n v="200801"/>
    <n v="200801"/>
    <m/>
    <n v="7"/>
    <n v="200801"/>
    <n v="245000"/>
  </r>
  <r>
    <x v="393"/>
    <x v="1"/>
    <m/>
    <x v="0"/>
    <x v="7"/>
    <x v="15"/>
    <n v="200801"/>
    <n v="200801"/>
    <m/>
    <n v="3"/>
    <n v="200801"/>
    <n v="60000"/>
  </r>
  <r>
    <x v="393"/>
    <x v="1"/>
    <m/>
    <x v="29"/>
    <x v="3"/>
    <x v="87"/>
    <n v="200801"/>
    <n v="200801"/>
    <m/>
    <n v="8"/>
    <n v="200801"/>
    <n v="0"/>
  </r>
  <r>
    <x v="393"/>
    <x v="1"/>
    <m/>
    <x v="30"/>
    <x v="3"/>
    <x v="88"/>
    <n v="200801"/>
    <n v="200801"/>
    <m/>
    <n v="12"/>
    <n v="200801"/>
    <n v="0"/>
  </r>
  <r>
    <x v="393"/>
    <x v="1"/>
    <m/>
    <x v="32"/>
    <x v="3"/>
    <x v="94"/>
    <n v="200801"/>
    <n v="200801"/>
    <m/>
    <n v="7"/>
    <n v="200801"/>
    <n v="0"/>
  </r>
  <r>
    <x v="393"/>
    <x v="1"/>
    <m/>
    <x v="0"/>
    <x v="3"/>
    <x v="15"/>
    <n v="200801"/>
    <n v="200801"/>
    <m/>
    <n v="12"/>
    <n v="200801"/>
    <n v="0"/>
  </r>
  <r>
    <x v="393"/>
    <x v="1"/>
    <m/>
    <x v="17"/>
    <x v="3"/>
    <x v="19"/>
    <n v="200801"/>
    <n v="200801"/>
    <m/>
    <n v="7"/>
    <n v="200801"/>
    <n v="0"/>
  </r>
  <r>
    <x v="393"/>
    <x v="1"/>
    <m/>
    <x v="5"/>
    <x v="3"/>
    <x v="28"/>
    <n v="200801"/>
    <n v="200801"/>
    <m/>
    <n v="12"/>
    <n v="200801"/>
    <n v="0"/>
  </r>
  <r>
    <x v="393"/>
    <x v="1"/>
    <m/>
    <x v="4"/>
    <x v="3"/>
    <x v="27"/>
    <n v="200801"/>
    <n v="200801"/>
    <m/>
    <n v="12"/>
    <n v="200801"/>
    <n v="0"/>
  </r>
  <r>
    <x v="393"/>
    <x v="1"/>
    <m/>
    <x v="6"/>
    <x v="3"/>
    <x v="37"/>
    <n v="200801"/>
    <n v="200801"/>
    <m/>
    <n v="7"/>
    <n v="200801"/>
    <n v="0"/>
  </r>
  <r>
    <x v="393"/>
    <x v="1"/>
    <m/>
    <x v="21"/>
    <x v="3"/>
    <x v="29"/>
    <n v="200801"/>
    <n v="200801"/>
    <m/>
    <n v="7"/>
    <n v="200801"/>
    <n v="0"/>
  </r>
  <r>
    <x v="393"/>
    <x v="1"/>
    <m/>
    <x v="18"/>
    <x v="3"/>
    <x v="22"/>
    <n v="200801"/>
    <n v="200801"/>
    <m/>
    <n v="10"/>
    <n v="200801"/>
    <n v="0"/>
  </r>
  <r>
    <x v="393"/>
    <x v="1"/>
    <m/>
    <x v="1"/>
    <x v="3"/>
    <x v="18"/>
    <n v="200801"/>
    <n v="200801"/>
    <m/>
    <n v="12"/>
    <n v="200801"/>
    <n v="0"/>
  </r>
  <r>
    <x v="393"/>
    <x v="1"/>
    <m/>
    <x v="6"/>
    <x v="2"/>
    <x v="37"/>
    <n v="200801"/>
    <n v="200801"/>
    <m/>
    <n v="1"/>
    <n v="200801"/>
    <n v="20000"/>
  </r>
  <r>
    <x v="393"/>
    <x v="1"/>
    <m/>
    <x v="6"/>
    <x v="2"/>
    <x v="42"/>
    <n v="200801"/>
    <n v="200801"/>
    <m/>
    <n v="1"/>
    <n v="200801"/>
    <n v="35000"/>
  </r>
  <r>
    <x v="393"/>
    <x v="1"/>
    <m/>
    <x v="24"/>
    <x v="2"/>
    <x v="34"/>
    <n v="200801"/>
    <n v="200801"/>
    <m/>
    <n v="3"/>
    <n v="200801"/>
    <n v="297000"/>
  </r>
  <r>
    <x v="393"/>
    <x v="1"/>
    <m/>
    <x v="30"/>
    <x v="2"/>
    <x v="95"/>
    <n v="200801"/>
    <n v="200801"/>
    <m/>
    <n v="18"/>
    <n v="200801"/>
    <n v="403200"/>
  </r>
  <r>
    <x v="393"/>
    <x v="1"/>
    <m/>
    <x v="30"/>
    <x v="2"/>
    <x v="96"/>
    <n v="200801"/>
    <n v="200801"/>
    <m/>
    <n v="25"/>
    <n v="200801"/>
    <n v="980000"/>
  </r>
  <r>
    <x v="393"/>
    <x v="1"/>
    <m/>
    <x v="31"/>
    <x v="2"/>
    <x v="97"/>
    <n v="200801"/>
    <n v="200801"/>
    <m/>
    <n v="18"/>
    <n v="200801"/>
    <n v="667800"/>
  </r>
  <r>
    <x v="393"/>
    <x v="1"/>
    <m/>
    <x v="1"/>
    <x v="2"/>
    <x v="18"/>
    <n v="200801"/>
    <n v="200801"/>
    <m/>
    <n v="10"/>
    <n v="200801"/>
    <n v="200000"/>
  </r>
  <r>
    <x v="393"/>
    <x v="1"/>
    <m/>
    <x v="1"/>
    <x v="2"/>
    <x v="21"/>
    <n v="200801"/>
    <n v="200801"/>
    <m/>
    <n v="2"/>
    <n v="200801"/>
    <n v="70000"/>
  </r>
  <r>
    <x v="393"/>
    <x v="1"/>
    <m/>
    <x v="4"/>
    <x v="2"/>
    <x v="27"/>
    <n v="200801"/>
    <n v="200801"/>
    <m/>
    <n v="7"/>
    <n v="200801"/>
    <n v="140000"/>
  </r>
  <r>
    <x v="393"/>
    <x v="1"/>
    <m/>
    <x v="0"/>
    <x v="2"/>
    <x v="15"/>
    <n v="200801"/>
    <n v="200801"/>
    <m/>
    <n v="22"/>
    <n v="200801"/>
    <n v="440000"/>
  </r>
  <r>
    <x v="393"/>
    <x v="1"/>
    <m/>
    <x v="0"/>
    <x v="2"/>
    <x v="16"/>
    <n v="200801"/>
    <n v="200801"/>
    <m/>
    <n v="16"/>
    <n v="200801"/>
    <n v="560000"/>
  </r>
  <r>
    <x v="393"/>
    <x v="1"/>
    <m/>
    <x v="0"/>
    <x v="2"/>
    <x v="17"/>
    <n v="200801"/>
    <n v="200801"/>
    <m/>
    <n v="33"/>
    <n v="200801"/>
    <n v="1089000"/>
  </r>
  <r>
    <x v="393"/>
    <x v="1"/>
    <m/>
    <x v="0"/>
    <x v="2"/>
    <x v="19"/>
    <n v="200801"/>
    <n v="200801"/>
    <m/>
    <n v="11"/>
    <n v="200801"/>
    <n v="33000"/>
  </r>
  <r>
    <x v="393"/>
    <x v="1"/>
    <m/>
    <x v="5"/>
    <x v="2"/>
    <x v="28"/>
    <n v="200801"/>
    <n v="200801"/>
    <m/>
    <n v="10"/>
    <n v="200801"/>
    <n v="280000"/>
  </r>
  <r>
    <x v="393"/>
    <x v="1"/>
    <m/>
    <x v="5"/>
    <x v="2"/>
    <x v="69"/>
    <n v="200801"/>
    <n v="200801"/>
    <m/>
    <n v="4"/>
    <n v="200801"/>
    <n v="192000"/>
  </r>
  <r>
    <x v="393"/>
    <x v="1"/>
    <m/>
    <x v="21"/>
    <x v="2"/>
    <x v="29"/>
    <n v="200801"/>
    <n v="200801"/>
    <m/>
    <n v="2"/>
    <n v="200801"/>
    <n v="76000"/>
  </r>
  <r>
    <x v="393"/>
    <x v="1"/>
    <m/>
    <x v="18"/>
    <x v="2"/>
    <x v="22"/>
    <n v="200801"/>
    <n v="200801"/>
    <m/>
    <n v="8"/>
    <n v="200801"/>
    <n v="104000"/>
  </r>
  <r>
    <x v="393"/>
    <x v="1"/>
    <m/>
    <x v="32"/>
    <x v="2"/>
    <x v="92"/>
    <n v="200801"/>
    <n v="200801"/>
    <m/>
    <n v="2"/>
    <n v="200801"/>
    <n v="36400"/>
  </r>
  <r>
    <x v="393"/>
    <x v="1"/>
    <m/>
    <x v="0"/>
    <x v="9"/>
    <x v="15"/>
    <n v="200801"/>
    <n v="200801"/>
    <m/>
    <n v="5"/>
    <n v="200801"/>
    <n v="100000"/>
  </r>
  <r>
    <x v="394"/>
    <x v="0"/>
    <m/>
    <x v="0"/>
    <x v="1"/>
    <x v="16"/>
    <n v="200801"/>
    <n v="200801"/>
    <m/>
    <n v="4"/>
    <n v="200801"/>
    <n v="140000"/>
  </r>
  <r>
    <x v="394"/>
    <x v="0"/>
    <m/>
    <x v="30"/>
    <x v="5"/>
    <x v="88"/>
    <n v="200801"/>
    <n v="200801"/>
    <m/>
    <n v="20"/>
    <n v="200801"/>
    <n v="229100"/>
  </r>
  <r>
    <x v="394"/>
    <x v="0"/>
    <m/>
    <x v="0"/>
    <x v="7"/>
    <x v="15"/>
    <n v="200801"/>
    <n v="200801"/>
    <m/>
    <n v="3"/>
    <n v="200801"/>
    <n v="60000"/>
  </r>
  <r>
    <x v="394"/>
    <x v="0"/>
    <m/>
    <x v="29"/>
    <x v="3"/>
    <x v="87"/>
    <n v="200801"/>
    <n v="200801"/>
    <m/>
    <n v="3"/>
    <n v="200801"/>
    <n v="0"/>
  </r>
  <r>
    <x v="394"/>
    <x v="0"/>
    <m/>
    <x v="30"/>
    <x v="3"/>
    <x v="88"/>
    <n v="200801"/>
    <n v="200801"/>
    <m/>
    <n v="3"/>
    <n v="200801"/>
    <n v="0"/>
  </r>
  <r>
    <x v="394"/>
    <x v="0"/>
    <m/>
    <x v="32"/>
    <x v="3"/>
    <x v="94"/>
    <n v="200801"/>
    <n v="200801"/>
    <m/>
    <n v="3"/>
    <n v="200801"/>
    <n v="0"/>
  </r>
  <r>
    <x v="394"/>
    <x v="0"/>
    <m/>
    <x v="0"/>
    <x v="3"/>
    <x v="15"/>
    <n v="200801"/>
    <n v="200801"/>
    <m/>
    <n v="6"/>
    <n v="200801"/>
    <n v="0"/>
  </r>
  <r>
    <x v="394"/>
    <x v="0"/>
    <m/>
    <x v="17"/>
    <x v="3"/>
    <x v="19"/>
    <n v="200801"/>
    <n v="200801"/>
    <m/>
    <n v="3"/>
    <n v="200801"/>
    <n v="0"/>
  </r>
  <r>
    <x v="394"/>
    <x v="0"/>
    <m/>
    <x v="5"/>
    <x v="3"/>
    <x v="28"/>
    <n v="200801"/>
    <n v="200801"/>
    <m/>
    <n v="4"/>
    <n v="200801"/>
    <n v="0"/>
  </r>
  <r>
    <x v="394"/>
    <x v="0"/>
    <m/>
    <x v="4"/>
    <x v="3"/>
    <x v="27"/>
    <n v="200801"/>
    <n v="200801"/>
    <m/>
    <n v="3"/>
    <n v="200801"/>
    <n v="0"/>
  </r>
  <r>
    <x v="394"/>
    <x v="0"/>
    <m/>
    <x v="6"/>
    <x v="3"/>
    <x v="37"/>
    <n v="200801"/>
    <n v="200801"/>
    <m/>
    <n v="3"/>
    <n v="200801"/>
    <n v="0"/>
  </r>
  <r>
    <x v="394"/>
    <x v="0"/>
    <m/>
    <x v="21"/>
    <x v="3"/>
    <x v="29"/>
    <n v="200801"/>
    <n v="200801"/>
    <m/>
    <n v="4"/>
    <n v="200801"/>
    <n v="0"/>
  </r>
  <r>
    <x v="394"/>
    <x v="0"/>
    <m/>
    <x v="18"/>
    <x v="3"/>
    <x v="22"/>
    <n v="200801"/>
    <n v="200801"/>
    <m/>
    <n v="3"/>
    <n v="200801"/>
    <n v="0"/>
  </r>
  <r>
    <x v="394"/>
    <x v="0"/>
    <m/>
    <x v="1"/>
    <x v="3"/>
    <x v="18"/>
    <n v="200801"/>
    <n v="200801"/>
    <m/>
    <n v="3"/>
    <n v="200801"/>
    <n v="0"/>
  </r>
  <r>
    <x v="394"/>
    <x v="0"/>
    <m/>
    <x v="6"/>
    <x v="2"/>
    <x v="42"/>
    <n v="200801"/>
    <n v="200801"/>
    <m/>
    <n v="2"/>
    <n v="200801"/>
    <n v="70000"/>
  </r>
  <r>
    <x v="394"/>
    <x v="0"/>
    <m/>
    <x v="24"/>
    <x v="2"/>
    <x v="34"/>
    <n v="200801"/>
    <n v="200801"/>
    <m/>
    <n v="4"/>
    <n v="200801"/>
    <n v="396000"/>
  </r>
  <r>
    <x v="394"/>
    <x v="0"/>
    <m/>
    <x v="30"/>
    <x v="2"/>
    <x v="95"/>
    <n v="200801"/>
    <n v="200801"/>
    <m/>
    <n v="24"/>
    <n v="200801"/>
    <n v="537600"/>
  </r>
  <r>
    <x v="394"/>
    <x v="0"/>
    <m/>
    <x v="30"/>
    <x v="2"/>
    <x v="96"/>
    <n v="200801"/>
    <n v="200801"/>
    <m/>
    <n v="19"/>
    <n v="200801"/>
    <n v="744800"/>
  </r>
  <r>
    <x v="394"/>
    <x v="0"/>
    <m/>
    <x v="31"/>
    <x v="2"/>
    <x v="97"/>
    <n v="200801"/>
    <n v="200801"/>
    <m/>
    <n v="15"/>
    <n v="200801"/>
    <n v="556500"/>
  </r>
  <r>
    <x v="394"/>
    <x v="0"/>
    <m/>
    <x v="1"/>
    <x v="2"/>
    <x v="18"/>
    <n v="200801"/>
    <n v="200801"/>
    <m/>
    <n v="6"/>
    <n v="200801"/>
    <n v="120000"/>
  </r>
  <r>
    <x v="394"/>
    <x v="0"/>
    <m/>
    <x v="1"/>
    <x v="2"/>
    <x v="21"/>
    <n v="200801"/>
    <n v="200801"/>
    <m/>
    <n v="3"/>
    <n v="200801"/>
    <n v="105000"/>
  </r>
  <r>
    <x v="394"/>
    <x v="0"/>
    <m/>
    <x v="4"/>
    <x v="2"/>
    <x v="27"/>
    <n v="200801"/>
    <n v="200801"/>
    <m/>
    <n v="4"/>
    <n v="200801"/>
    <n v="80000"/>
  </r>
  <r>
    <x v="394"/>
    <x v="0"/>
    <m/>
    <x v="0"/>
    <x v="2"/>
    <x v="15"/>
    <n v="200801"/>
    <n v="200801"/>
    <m/>
    <n v="24"/>
    <n v="200801"/>
    <n v="480000"/>
  </r>
  <r>
    <x v="394"/>
    <x v="0"/>
    <m/>
    <x v="0"/>
    <x v="2"/>
    <x v="16"/>
    <n v="200801"/>
    <n v="200801"/>
    <m/>
    <n v="14"/>
    <n v="200801"/>
    <n v="490000"/>
  </r>
  <r>
    <x v="394"/>
    <x v="0"/>
    <m/>
    <x v="0"/>
    <x v="2"/>
    <x v="17"/>
    <n v="200801"/>
    <n v="200801"/>
    <m/>
    <n v="36"/>
    <n v="200801"/>
    <n v="1188000"/>
  </r>
  <r>
    <x v="394"/>
    <x v="0"/>
    <m/>
    <x v="0"/>
    <x v="2"/>
    <x v="19"/>
    <n v="200801"/>
    <n v="200801"/>
    <m/>
    <n v="20"/>
    <n v="200801"/>
    <n v="60000"/>
  </r>
  <r>
    <x v="394"/>
    <x v="0"/>
    <m/>
    <x v="5"/>
    <x v="2"/>
    <x v="28"/>
    <n v="200801"/>
    <n v="200801"/>
    <m/>
    <n v="13"/>
    <n v="200801"/>
    <n v="364000"/>
  </r>
  <r>
    <x v="394"/>
    <x v="0"/>
    <m/>
    <x v="5"/>
    <x v="2"/>
    <x v="69"/>
    <n v="200801"/>
    <n v="200801"/>
    <m/>
    <n v="3"/>
    <n v="200801"/>
    <n v="144000"/>
  </r>
  <r>
    <x v="394"/>
    <x v="0"/>
    <m/>
    <x v="18"/>
    <x v="2"/>
    <x v="22"/>
    <n v="200801"/>
    <n v="200801"/>
    <m/>
    <n v="5"/>
    <n v="200801"/>
    <n v="65000"/>
  </r>
  <r>
    <x v="394"/>
    <x v="0"/>
    <m/>
    <x v="18"/>
    <x v="2"/>
    <x v="23"/>
    <n v="200801"/>
    <n v="200801"/>
    <m/>
    <n v="1"/>
    <n v="200801"/>
    <n v="24000"/>
  </r>
  <r>
    <x v="394"/>
    <x v="0"/>
    <m/>
    <x v="18"/>
    <x v="2"/>
    <x v="24"/>
    <n v="200801"/>
    <n v="200801"/>
    <m/>
    <n v="1"/>
    <n v="200801"/>
    <n v="33000"/>
  </r>
  <r>
    <x v="394"/>
    <x v="0"/>
    <m/>
    <x v="32"/>
    <x v="2"/>
    <x v="92"/>
    <n v="200801"/>
    <n v="200801"/>
    <m/>
    <n v="2"/>
    <n v="200801"/>
    <n v="36400"/>
  </r>
  <r>
    <x v="394"/>
    <x v="0"/>
    <m/>
    <x v="32"/>
    <x v="2"/>
    <x v="93"/>
    <n v="200801"/>
    <n v="200801"/>
    <m/>
    <n v="1"/>
    <n v="200801"/>
    <n v="33800"/>
  </r>
  <r>
    <x v="394"/>
    <x v="0"/>
    <m/>
    <x v="0"/>
    <x v="9"/>
    <x v="15"/>
    <n v="200801"/>
    <n v="200801"/>
    <m/>
    <n v="4"/>
    <n v="200801"/>
    <n v="80000"/>
  </r>
  <r>
    <x v="395"/>
    <x v="2"/>
    <m/>
    <x v="0"/>
    <x v="1"/>
    <x v="16"/>
    <n v="200801"/>
    <n v="200801"/>
    <m/>
    <n v="2"/>
    <n v="200801"/>
    <n v="70000"/>
  </r>
  <r>
    <x v="395"/>
    <x v="2"/>
    <m/>
    <x v="0"/>
    <x v="7"/>
    <x v="15"/>
    <n v="200801"/>
    <n v="200801"/>
    <m/>
    <n v="1"/>
    <n v="200801"/>
    <n v="20000"/>
  </r>
  <r>
    <x v="395"/>
    <x v="2"/>
    <m/>
    <x v="29"/>
    <x v="3"/>
    <x v="87"/>
    <n v="200801"/>
    <n v="200801"/>
    <m/>
    <n v="1"/>
    <n v="200801"/>
    <n v="0"/>
  </r>
  <r>
    <x v="395"/>
    <x v="2"/>
    <m/>
    <x v="30"/>
    <x v="3"/>
    <x v="88"/>
    <n v="200801"/>
    <n v="200801"/>
    <m/>
    <n v="40"/>
    <n v="200801"/>
    <n v="0"/>
  </r>
  <r>
    <x v="395"/>
    <x v="2"/>
    <m/>
    <x v="34"/>
    <x v="3"/>
    <x v="107"/>
    <n v="200801"/>
    <n v="200801"/>
    <m/>
    <n v="1"/>
    <n v="200801"/>
    <n v="0"/>
  </r>
  <r>
    <x v="395"/>
    <x v="2"/>
    <m/>
    <x v="30"/>
    <x v="2"/>
    <x v="95"/>
    <n v="200801"/>
    <n v="200801"/>
    <m/>
    <n v="17"/>
    <n v="200801"/>
    <n v="380800"/>
  </r>
  <r>
    <x v="395"/>
    <x v="2"/>
    <m/>
    <x v="30"/>
    <x v="2"/>
    <x v="96"/>
    <n v="200801"/>
    <n v="200801"/>
    <m/>
    <n v="20"/>
    <n v="200801"/>
    <n v="784000"/>
  </r>
  <r>
    <x v="395"/>
    <x v="2"/>
    <m/>
    <x v="31"/>
    <x v="2"/>
    <x v="97"/>
    <n v="200801"/>
    <n v="200801"/>
    <m/>
    <n v="18"/>
    <n v="200801"/>
    <n v="667800"/>
  </r>
  <r>
    <x v="395"/>
    <x v="2"/>
    <m/>
    <x v="33"/>
    <x v="2"/>
    <x v="105"/>
    <n v="200801"/>
    <n v="200801"/>
    <m/>
    <n v="44"/>
    <n v="200801"/>
    <n v="1632400"/>
  </r>
  <r>
    <x v="395"/>
    <x v="2"/>
    <m/>
    <x v="29"/>
    <x v="2"/>
    <x v="99"/>
    <n v="200801"/>
    <n v="200801"/>
    <m/>
    <n v="7"/>
    <n v="200801"/>
    <n v="156800"/>
  </r>
  <r>
    <x v="395"/>
    <x v="2"/>
    <m/>
    <x v="29"/>
    <x v="2"/>
    <x v="100"/>
    <n v="200801"/>
    <n v="200801"/>
    <m/>
    <n v="1"/>
    <n v="200801"/>
    <n v="39200"/>
  </r>
  <r>
    <x v="395"/>
    <x v="2"/>
    <m/>
    <x v="1"/>
    <x v="2"/>
    <x v="18"/>
    <n v="200801"/>
    <n v="200801"/>
    <m/>
    <n v="6"/>
    <n v="200801"/>
    <n v="120000"/>
  </r>
  <r>
    <x v="395"/>
    <x v="2"/>
    <m/>
    <x v="1"/>
    <x v="2"/>
    <x v="21"/>
    <n v="200801"/>
    <n v="200801"/>
    <m/>
    <n v="1"/>
    <n v="200801"/>
    <n v="35000"/>
  </r>
  <r>
    <x v="395"/>
    <x v="2"/>
    <m/>
    <x v="4"/>
    <x v="2"/>
    <x v="26"/>
    <n v="200801"/>
    <n v="200801"/>
    <m/>
    <n v="4"/>
    <n v="200801"/>
    <n v="16000"/>
  </r>
  <r>
    <x v="395"/>
    <x v="2"/>
    <m/>
    <x v="4"/>
    <x v="2"/>
    <x v="27"/>
    <n v="200801"/>
    <n v="200801"/>
    <m/>
    <n v="1"/>
    <n v="200801"/>
    <n v="20000"/>
  </r>
  <r>
    <x v="395"/>
    <x v="2"/>
    <m/>
    <x v="0"/>
    <x v="2"/>
    <x v="15"/>
    <n v="200801"/>
    <n v="200801"/>
    <m/>
    <n v="23"/>
    <n v="200801"/>
    <n v="460000"/>
  </r>
  <r>
    <x v="395"/>
    <x v="2"/>
    <m/>
    <x v="0"/>
    <x v="2"/>
    <x v="16"/>
    <n v="200801"/>
    <n v="200801"/>
    <m/>
    <n v="23"/>
    <n v="200801"/>
    <n v="805000"/>
  </r>
  <r>
    <x v="395"/>
    <x v="2"/>
    <m/>
    <x v="0"/>
    <x v="2"/>
    <x v="17"/>
    <n v="200801"/>
    <n v="200801"/>
    <m/>
    <n v="26"/>
    <n v="200801"/>
    <n v="858000"/>
  </r>
  <r>
    <x v="395"/>
    <x v="2"/>
    <m/>
    <x v="0"/>
    <x v="2"/>
    <x v="19"/>
    <n v="200801"/>
    <n v="200801"/>
    <m/>
    <n v="26"/>
    <n v="200801"/>
    <n v="78000"/>
  </r>
  <r>
    <x v="395"/>
    <x v="2"/>
    <m/>
    <x v="5"/>
    <x v="2"/>
    <x v="28"/>
    <n v="200801"/>
    <n v="200801"/>
    <m/>
    <n v="16"/>
    <n v="200801"/>
    <n v="448000"/>
  </r>
  <r>
    <x v="395"/>
    <x v="2"/>
    <m/>
    <x v="21"/>
    <x v="2"/>
    <x v="29"/>
    <n v="200801"/>
    <n v="200801"/>
    <m/>
    <n v="8"/>
    <n v="200801"/>
    <n v="304000"/>
  </r>
  <r>
    <x v="395"/>
    <x v="2"/>
    <m/>
    <x v="18"/>
    <x v="2"/>
    <x v="22"/>
    <n v="200801"/>
    <n v="200801"/>
    <m/>
    <n v="6"/>
    <n v="200801"/>
    <n v="78000"/>
  </r>
  <r>
    <x v="395"/>
    <x v="2"/>
    <m/>
    <x v="18"/>
    <x v="2"/>
    <x v="23"/>
    <n v="200801"/>
    <n v="200801"/>
    <m/>
    <n v="1"/>
    <n v="200801"/>
    <n v="24000"/>
  </r>
  <r>
    <x v="396"/>
    <x v="5"/>
    <m/>
    <x v="0"/>
    <x v="7"/>
    <x v="15"/>
    <n v="200801"/>
    <n v="200801"/>
    <m/>
    <n v="5"/>
    <n v="200801"/>
    <n v="100000"/>
  </r>
  <r>
    <x v="396"/>
    <x v="5"/>
    <m/>
    <x v="6"/>
    <x v="2"/>
    <x v="37"/>
    <n v="200801"/>
    <n v="200801"/>
    <m/>
    <n v="4"/>
    <n v="200801"/>
    <n v="80000"/>
  </r>
  <r>
    <x v="396"/>
    <x v="5"/>
    <m/>
    <x v="6"/>
    <x v="2"/>
    <x v="42"/>
    <n v="200801"/>
    <n v="200801"/>
    <m/>
    <n v="1"/>
    <n v="200801"/>
    <n v="35000"/>
  </r>
  <r>
    <x v="396"/>
    <x v="5"/>
    <m/>
    <x v="24"/>
    <x v="2"/>
    <x v="34"/>
    <n v="200801"/>
    <n v="200801"/>
    <m/>
    <n v="2"/>
    <n v="200801"/>
    <n v="198000"/>
  </r>
  <r>
    <x v="396"/>
    <x v="5"/>
    <m/>
    <x v="30"/>
    <x v="2"/>
    <x v="95"/>
    <n v="200801"/>
    <n v="200801"/>
    <m/>
    <n v="21"/>
    <n v="200801"/>
    <n v="470400"/>
  </r>
  <r>
    <x v="396"/>
    <x v="5"/>
    <m/>
    <x v="30"/>
    <x v="2"/>
    <x v="96"/>
    <n v="200801"/>
    <n v="200801"/>
    <m/>
    <n v="17"/>
    <n v="200801"/>
    <n v="666400"/>
  </r>
  <r>
    <x v="396"/>
    <x v="5"/>
    <m/>
    <x v="31"/>
    <x v="2"/>
    <x v="97"/>
    <n v="200801"/>
    <n v="200801"/>
    <m/>
    <n v="14"/>
    <n v="200801"/>
    <n v="519400"/>
  </r>
  <r>
    <x v="396"/>
    <x v="5"/>
    <m/>
    <x v="33"/>
    <x v="2"/>
    <x v="105"/>
    <n v="200801"/>
    <n v="200801"/>
    <m/>
    <n v="53"/>
    <n v="200801"/>
    <n v="1966300"/>
  </r>
  <r>
    <x v="396"/>
    <x v="5"/>
    <m/>
    <x v="29"/>
    <x v="2"/>
    <x v="99"/>
    <n v="200801"/>
    <n v="200801"/>
    <m/>
    <n v="6"/>
    <n v="200801"/>
    <n v="134400"/>
  </r>
  <r>
    <x v="396"/>
    <x v="5"/>
    <m/>
    <x v="29"/>
    <x v="2"/>
    <x v="100"/>
    <n v="200801"/>
    <n v="200801"/>
    <m/>
    <n v="1"/>
    <n v="200801"/>
    <n v="39200"/>
  </r>
  <r>
    <x v="396"/>
    <x v="5"/>
    <m/>
    <x v="1"/>
    <x v="2"/>
    <x v="18"/>
    <n v="200801"/>
    <n v="200801"/>
    <m/>
    <n v="3"/>
    <n v="200801"/>
    <n v="60000"/>
  </r>
  <r>
    <x v="396"/>
    <x v="5"/>
    <m/>
    <x v="1"/>
    <x v="2"/>
    <x v="21"/>
    <n v="200801"/>
    <n v="200801"/>
    <m/>
    <n v="4"/>
    <n v="200801"/>
    <n v="140000"/>
  </r>
  <r>
    <x v="396"/>
    <x v="5"/>
    <m/>
    <x v="4"/>
    <x v="2"/>
    <x v="26"/>
    <n v="200801"/>
    <n v="200801"/>
    <m/>
    <n v="4"/>
    <n v="200801"/>
    <n v="16000"/>
  </r>
  <r>
    <x v="396"/>
    <x v="5"/>
    <m/>
    <x v="4"/>
    <x v="2"/>
    <x v="27"/>
    <n v="200801"/>
    <n v="200801"/>
    <m/>
    <n v="4"/>
    <n v="200801"/>
    <n v="80000"/>
  </r>
  <r>
    <x v="396"/>
    <x v="5"/>
    <m/>
    <x v="0"/>
    <x v="2"/>
    <x v="15"/>
    <n v="200801"/>
    <n v="200801"/>
    <m/>
    <n v="19"/>
    <n v="200801"/>
    <n v="380000"/>
  </r>
  <r>
    <x v="396"/>
    <x v="5"/>
    <m/>
    <x v="0"/>
    <x v="2"/>
    <x v="16"/>
    <n v="200801"/>
    <n v="200801"/>
    <m/>
    <n v="13"/>
    <n v="200801"/>
    <n v="455000"/>
  </r>
  <r>
    <x v="396"/>
    <x v="5"/>
    <m/>
    <x v="0"/>
    <x v="2"/>
    <x v="17"/>
    <n v="200801"/>
    <n v="200801"/>
    <m/>
    <n v="26"/>
    <n v="200801"/>
    <n v="858000"/>
  </r>
  <r>
    <x v="396"/>
    <x v="5"/>
    <m/>
    <x v="0"/>
    <x v="2"/>
    <x v="19"/>
    <n v="200801"/>
    <n v="200801"/>
    <m/>
    <n v="24"/>
    <n v="200801"/>
    <n v="72000"/>
  </r>
  <r>
    <x v="396"/>
    <x v="5"/>
    <m/>
    <x v="5"/>
    <x v="2"/>
    <x v="28"/>
    <n v="200801"/>
    <n v="200801"/>
    <m/>
    <n v="11"/>
    <n v="200801"/>
    <n v="308000"/>
  </r>
  <r>
    <x v="396"/>
    <x v="5"/>
    <m/>
    <x v="5"/>
    <x v="2"/>
    <x v="69"/>
    <n v="200801"/>
    <n v="200801"/>
    <m/>
    <n v="2"/>
    <n v="200801"/>
    <n v="96000"/>
  </r>
  <r>
    <x v="396"/>
    <x v="5"/>
    <m/>
    <x v="21"/>
    <x v="2"/>
    <x v="29"/>
    <n v="200801"/>
    <n v="200801"/>
    <m/>
    <n v="12"/>
    <n v="200801"/>
    <n v="456000"/>
  </r>
  <r>
    <x v="396"/>
    <x v="5"/>
    <m/>
    <x v="18"/>
    <x v="2"/>
    <x v="22"/>
    <n v="200801"/>
    <n v="200801"/>
    <m/>
    <n v="8"/>
    <n v="200801"/>
    <n v="104000"/>
  </r>
  <r>
    <x v="396"/>
    <x v="5"/>
    <m/>
    <x v="18"/>
    <x v="2"/>
    <x v="23"/>
    <n v="200801"/>
    <n v="200801"/>
    <m/>
    <n v="1"/>
    <n v="200801"/>
    <n v="24000"/>
  </r>
  <r>
    <x v="396"/>
    <x v="5"/>
    <m/>
    <x v="18"/>
    <x v="2"/>
    <x v="24"/>
    <n v="200801"/>
    <n v="200801"/>
    <m/>
    <n v="1"/>
    <n v="200801"/>
    <n v="33000"/>
  </r>
  <r>
    <x v="396"/>
    <x v="5"/>
    <m/>
    <x v="32"/>
    <x v="2"/>
    <x v="92"/>
    <n v="200801"/>
    <n v="200801"/>
    <m/>
    <n v="3"/>
    <n v="200801"/>
    <n v="54600"/>
  </r>
  <r>
    <x v="396"/>
    <x v="5"/>
    <m/>
    <x v="32"/>
    <x v="2"/>
    <x v="93"/>
    <n v="200801"/>
    <n v="200801"/>
    <m/>
    <n v="1"/>
    <n v="200801"/>
    <n v="33800"/>
  </r>
  <r>
    <x v="396"/>
    <x v="5"/>
    <m/>
    <x v="0"/>
    <x v="9"/>
    <x v="15"/>
    <n v="200801"/>
    <n v="200801"/>
    <m/>
    <n v="1"/>
    <n v="200801"/>
    <n v="20000"/>
  </r>
  <r>
    <x v="397"/>
    <x v="6"/>
    <m/>
    <x v="0"/>
    <x v="6"/>
    <x v="15"/>
    <n v="200801"/>
    <n v="200801"/>
    <m/>
    <n v="293"/>
    <n v="200801"/>
    <n v="2656924"/>
  </r>
  <r>
    <x v="397"/>
    <x v="6"/>
    <m/>
    <x v="0"/>
    <x v="6"/>
    <x v="17"/>
    <n v="200801"/>
    <n v="200801"/>
    <m/>
    <n v="260"/>
    <n v="200801"/>
    <n v="4112680"/>
  </r>
  <r>
    <x v="397"/>
    <x v="6"/>
    <m/>
    <x v="4"/>
    <x v="6"/>
    <x v="26"/>
    <n v="200801"/>
    <n v="200801"/>
    <m/>
    <n v="436"/>
    <n v="200801"/>
    <n v="467828"/>
  </r>
  <r>
    <x v="397"/>
    <x v="6"/>
    <m/>
    <x v="25"/>
    <x v="6"/>
    <x v="35"/>
    <n v="200801"/>
    <n v="200801"/>
    <m/>
    <n v="25"/>
    <n v="200801"/>
    <n v="428275"/>
  </r>
  <r>
    <x v="397"/>
    <x v="6"/>
    <m/>
    <x v="21"/>
    <x v="6"/>
    <x v="29"/>
    <n v="200801"/>
    <n v="200801"/>
    <m/>
    <n v="43"/>
    <n v="200801"/>
    <n v="846713"/>
  </r>
  <r>
    <x v="397"/>
    <x v="6"/>
    <m/>
    <x v="23"/>
    <x v="6"/>
    <x v="31"/>
    <n v="200801"/>
    <n v="200801"/>
    <m/>
    <n v="83"/>
    <n v="200801"/>
    <n v="1234791"/>
  </r>
  <r>
    <x v="397"/>
    <x v="6"/>
    <m/>
    <x v="22"/>
    <x v="6"/>
    <x v="30"/>
    <n v="200801"/>
    <n v="200801"/>
    <m/>
    <n v="5"/>
    <n v="200801"/>
    <n v="34820"/>
  </r>
  <r>
    <x v="397"/>
    <x v="6"/>
    <m/>
    <x v="18"/>
    <x v="6"/>
    <x v="22"/>
    <n v="200801"/>
    <n v="200801"/>
    <m/>
    <n v="45"/>
    <n v="200801"/>
    <n v="305595"/>
  </r>
  <r>
    <x v="397"/>
    <x v="6"/>
    <m/>
    <x v="26"/>
    <x v="6"/>
    <x v="36"/>
    <n v="200801"/>
    <n v="200801"/>
    <m/>
    <n v="1"/>
    <n v="200801"/>
    <n v="9457"/>
  </r>
  <r>
    <x v="397"/>
    <x v="6"/>
    <m/>
    <x v="6"/>
    <x v="6"/>
    <x v="37"/>
    <n v="200801"/>
    <n v="200801"/>
    <m/>
    <n v="11"/>
    <n v="200801"/>
    <n v="110000"/>
  </r>
  <r>
    <x v="397"/>
    <x v="6"/>
    <m/>
    <x v="27"/>
    <x v="6"/>
    <x v="39"/>
    <n v="200801"/>
    <n v="200801"/>
    <m/>
    <n v="1"/>
    <n v="200801"/>
    <n v="15818"/>
  </r>
  <r>
    <x v="397"/>
    <x v="6"/>
    <m/>
    <x v="4"/>
    <x v="6"/>
    <x v="66"/>
    <n v="200801"/>
    <n v="200801"/>
    <m/>
    <n v="268"/>
    <n v="200801"/>
    <n v="1499996"/>
  </r>
  <r>
    <x v="397"/>
    <x v="6"/>
    <m/>
    <x v="32"/>
    <x v="6"/>
    <x v="106"/>
    <n v="200801"/>
    <n v="200801"/>
    <m/>
    <n v="11"/>
    <n v="200801"/>
    <n v="107250"/>
  </r>
  <r>
    <x v="397"/>
    <x v="6"/>
    <m/>
    <x v="30"/>
    <x v="6"/>
    <x v="103"/>
    <n v="200801"/>
    <n v="200801"/>
    <m/>
    <n v="71"/>
    <n v="200801"/>
    <n v="795200"/>
  </r>
  <r>
    <x v="397"/>
    <x v="6"/>
    <m/>
    <x v="29"/>
    <x v="6"/>
    <x v="104"/>
    <n v="200801"/>
    <n v="200801"/>
    <m/>
    <n v="63"/>
    <n v="200801"/>
    <n v="705600"/>
  </r>
  <r>
    <x v="397"/>
    <x v="6"/>
    <m/>
    <x v="34"/>
    <x v="6"/>
    <x v="108"/>
    <n v="200801"/>
    <n v="200801"/>
    <m/>
    <n v="110"/>
    <n v="200801"/>
    <n v="118030"/>
  </r>
  <r>
    <x v="397"/>
    <x v="6"/>
    <m/>
    <x v="5"/>
    <x v="6"/>
    <x v="28"/>
    <n v="200801"/>
    <n v="200801"/>
    <m/>
    <n v="14"/>
    <n v="200801"/>
    <n v="204400"/>
  </r>
  <r>
    <x v="397"/>
    <x v="6"/>
    <m/>
    <x v="6"/>
    <x v="2"/>
    <x v="37"/>
    <n v="200801"/>
    <n v="200801"/>
    <m/>
    <n v="2"/>
    <n v="200801"/>
    <n v="40000"/>
  </r>
  <r>
    <x v="397"/>
    <x v="6"/>
    <m/>
    <x v="24"/>
    <x v="2"/>
    <x v="34"/>
    <n v="200801"/>
    <n v="200801"/>
    <m/>
    <n v="5"/>
    <n v="200801"/>
    <n v="495000"/>
  </r>
  <r>
    <x v="397"/>
    <x v="6"/>
    <m/>
    <x v="30"/>
    <x v="2"/>
    <x v="95"/>
    <n v="200801"/>
    <n v="200801"/>
    <m/>
    <n v="17"/>
    <n v="200801"/>
    <n v="380800"/>
  </r>
  <r>
    <x v="397"/>
    <x v="6"/>
    <m/>
    <x v="30"/>
    <x v="2"/>
    <x v="96"/>
    <n v="200801"/>
    <n v="200801"/>
    <m/>
    <n v="22"/>
    <n v="200801"/>
    <n v="862400"/>
  </r>
  <r>
    <x v="397"/>
    <x v="6"/>
    <m/>
    <x v="31"/>
    <x v="2"/>
    <x v="97"/>
    <n v="200801"/>
    <n v="200801"/>
    <m/>
    <n v="11"/>
    <n v="200801"/>
    <n v="408100"/>
  </r>
  <r>
    <x v="397"/>
    <x v="6"/>
    <m/>
    <x v="33"/>
    <x v="2"/>
    <x v="105"/>
    <n v="200801"/>
    <n v="200801"/>
    <m/>
    <n v="32"/>
    <n v="200801"/>
    <n v="1187200"/>
  </r>
  <r>
    <x v="397"/>
    <x v="6"/>
    <m/>
    <x v="29"/>
    <x v="2"/>
    <x v="99"/>
    <n v="200801"/>
    <n v="200801"/>
    <m/>
    <n v="8"/>
    <n v="200801"/>
    <n v="179200"/>
  </r>
  <r>
    <x v="397"/>
    <x v="6"/>
    <m/>
    <x v="29"/>
    <x v="2"/>
    <x v="100"/>
    <n v="200801"/>
    <n v="200801"/>
    <m/>
    <n v="3"/>
    <n v="200801"/>
    <n v="117600"/>
  </r>
  <r>
    <x v="397"/>
    <x v="6"/>
    <m/>
    <x v="1"/>
    <x v="2"/>
    <x v="18"/>
    <n v="200801"/>
    <n v="200801"/>
    <m/>
    <n v="6"/>
    <n v="200801"/>
    <n v="120000"/>
  </r>
  <r>
    <x v="397"/>
    <x v="6"/>
    <m/>
    <x v="1"/>
    <x v="2"/>
    <x v="21"/>
    <n v="200801"/>
    <n v="200801"/>
    <m/>
    <n v="4"/>
    <n v="200801"/>
    <n v="140000"/>
  </r>
  <r>
    <x v="397"/>
    <x v="6"/>
    <m/>
    <x v="4"/>
    <x v="2"/>
    <x v="26"/>
    <n v="200801"/>
    <n v="200801"/>
    <m/>
    <n v="2"/>
    <n v="200801"/>
    <n v="8000"/>
  </r>
  <r>
    <x v="397"/>
    <x v="6"/>
    <m/>
    <x v="4"/>
    <x v="2"/>
    <x v="27"/>
    <n v="200801"/>
    <n v="200801"/>
    <m/>
    <n v="6"/>
    <n v="200801"/>
    <n v="120000"/>
  </r>
  <r>
    <x v="397"/>
    <x v="6"/>
    <m/>
    <x v="0"/>
    <x v="2"/>
    <x v="15"/>
    <n v="200801"/>
    <n v="200801"/>
    <m/>
    <n v="29"/>
    <n v="200801"/>
    <n v="580000"/>
  </r>
  <r>
    <x v="397"/>
    <x v="6"/>
    <m/>
    <x v="0"/>
    <x v="2"/>
    <x v="16"/>
    <n v="200801"/>
    <n v="200801"/>
    <m/>
    <n v="30"/>
    <n v="200801"/>
    <n v="1050000"/>
  </r>
  <r>
    <x v="397"/>
    <x v="6"/>
    <m/>
    <x v="0"/>
    <x v="2"/>
    <x v="17"/>
    <n v="200801"/>
    <n v="200801"/>
    <m/>
    <n v="41"/>
    <n v="200801"/>
    <n v="1353000"/>
  </r>
  <r>
    <x v="397"/>
    <x v="6"/>
    <m/>
    <x v="0"/>
    <x v="2"/>
    <x v="19"/>
    <n v="200801"/>
    <n v="200801"/>
    <m/>
    <n v="33"/>
    <n v="200801"/>
    <n v="99000"/>
  </r>
  <r>
    <x v="397"/>
    <x v="6"/>
    <m/>
    <x v="5"/>
    <x v="2"/>
    <x v="28"/>
    <n v="200801"/>
    <n v="200801"/>
    <m/>
    <n v="23"/>
    <n v="200801"/>
    <n v="644000"/>
  </r>
  <r>
    <x v="397"/>
    <x v="6"/>
    <m/>
    <x v="5"/>
    <x v="2"/>
    <x v="69"/>
    <n v="200801"/>
    <n v="200801"/>
    <m/>
    <n v="7"/>
    <n v="200801"/>
    <n v="336000"/>
  </r>
  <r>
    <x v="397"/>
    <x v="6"/>
    <m/>
    <x v="21"/>
    <x v="2"/>
    <x v="29"/>
    <n v="200801"/>
    <n v="200801"/>
    <m/>
    <n v="5"/>
    <n v="200801"/>
    <n v="190000"/>
  </r>
  <r>
    <x v="397"/>
    <x v="6"/>
    <m/>
    <x v="18"/>
    <x v="2"/>
    <x v="22"/>
    <n v="200801"/>
    <n v="200801"/>
    <m/>
    <n v="12"/>
    <n v="200801"/>
    <n v="156000"/>
  </r>
  <r>
    <x v="397"/>
    <x v="6"/>
    <m/>
    <x v="18"/>
    <x v="2"/>
    <x v="23"/>
    <n v="200801"/>
    <n v="200801"/>
    <m/>
    <n v="3"/>
    <n v="200801"/>
    <n v="72000"/>
  </r>
  <r>
    <x v="397"/>
    <x v="6"/>
    <m/>
    <x v="32"/>
    <x v="2"/>
    <x v="92"/>
    <n v="200801"/>
    <n v="200801"/>
    <m/>
    <n v="3"/>
    <n v="200801"/>
    <n v="54600"/>
  </r>
  <r>
    <x v="397"/>
    <x v="6"/>
    <m/>
    <x v="0"/>
    <x v="9"/>
    <x v="15"/>
    <n v="200801"/>
    <n v="200801"/>
    <m/>
    <n v="2"/>
    <n v="200801"/>
    <n v="40000"/>
  </r>
  <r>
    <x v="398"/>
    <x v="3"/>
    <m/>
    <x v="0"/>
    <x v="1"/>
    <x v="15"/>
    <n v="200801"/>
    <n v="200801"/>
    <m/>
    <n v="4"/>
    <n v="200801"/>
    <n v="80000"/>
  </r>
  <r>
    <x v="398"/>
    <x v="3"/>
    <m/>
    <x v="0"/>
    <x v="1"/>
    <x v="16"/>
    <n v="200801"/>
    <n v="200801"/>
    <m/>
    <n v="20"/>
    <n v="200801"/>
    <n v="700000"/>
  </r>
  <r>
    <x v="398"/>
    <x v="3"/>
    <m/>
    <x v="0"/>
    <x v="7"/>
    <x v="15"/>
    <n v="200801"/>
    <n v="200801"/>
    <m/>
    <n v="5"/>
    <n v="200801"/>
    <n v="100000"/>
  </r>
  <r>
    <x v="398"/>
    <x v="3"/>
    <m/>
    <x v="29"/>
    <x v="3"/>
    <x v="87"/>
    <n v="200801"/>
    <n v="200801"/>
    <m/>
    <n v="1"/>
    <n v="200801"/>
    <n v="0"/>
  </r>
  <r>
    <x v="398"/>
    <x v="3"/>
    <m/>
    <x v="30"/>
    <x v="3"/>
    <x v="88"/>
    <n v="200801"/>
    <n v="200801"/>
    <m/>
    <n v="1"/>
    <n v="200801"/>
    <n v="0"/>
  </r>
  <r>
    <x v="398"/>
    <x v="3"/>
    <m/>
    <x v="32"/>
    <x v="3"/>
    <x v="94"/>
    <n v="200801"/>
    <n v="200801"/>
    <m/>
    <n v="1"/>
    <n v="200801"/>
    <n v="0"/>
  </r>
  <r>
    <x v="398"/>
    <x v="3"/>
    <m/>
    <x v="0"/>
    <x v="3"/>
    <x v="15"/>
    <n v="200801"/>
    <n v="200801"/>
    <m/>
    <n v="4"/>
    <n v="200801"/>
    <n v="0"/>
  </r>
  <r>
    <x v="398"/>
    <x v="3"/>
    <m/>
    <x v="0"/>
    <x v="3"/>
    <x v="17"/>
    <n v="200801"/>
    <n v="200801"/>
    <m/>
    <n v="3"/>
    <n v="200801"/>
    <n v="0"/>
  </r>
  <r>
    <x v="398"/>
    <x v="3"/>
    <m/>
    <x v="17"/>
    <x v="3"/>
    <x v="19"/>
    <n v="200801"/>
    <n v="200801"/>
    <m/>
    <n v="1"/>
    <n v="200801"/>
    <n v="0"/>
  </r>
  <r>
    <x v="398"/>
    <x v="3"/>
    <m/>
    <x v="5"/>
    <x v="3"/>
    <x v="28"/>
    <n v="200801"/>
    <n v="200801"/>
    <m/>
    <n v="1"/>
    <n v="200801"/>
    <n v="0"/>
  </r>
  <r>
    <x v="398"/>
    <x v="3"/>
    <m/>
    <x v="4"/>
    <x v="3"/>
    <x v="27"/>
    <n v="200801"/>
    <n v="200801"/>
    <m/>
    <n v="1"/>
    <n v="200801"/>
    <n v="0"/>
  </r>
  <r>
    <x v="398"/>
    <x v="3"/>
    <m/>
    <x v="18"/>
    <x v="3"/>
    <x v="22"/>
    <n v="200801"/>
    <n v="200801"/>
    <m/>
    <n v="1"/>
    <n v="200801"/>
    <n v="0"/>
  </r>
  <r>
    <x v="398"/>
    <x v="3"/>
    <m/>
    <x v="1"/>
    <x v="3"/>
    <x v="18"/>
    <n v="200801"/>
    <n v="200801"/>
    <m/>
    <n v="1"/>
    <n v="200801"/>
    <n v="0"/>
  </r>
  <r>
    <x v="398"/>
    <x v="3"/>
    <m/>
    <x v="6"/>
    <x v="2"/>
    <x v="37"/>
    <n v="200801"/>
    <n v="200801"/>
    <m/>
    <n v="2"/>
    <n v="200801"/>
    <n v="40000"/>
  </r>
  <r>
    <x v="398"/>
    <x v="3"/>
    <m/>
    <x v="24"/>
    <x v="2"/>
    <x v="34"/>
    <n v="200801"/>
    <n v="200801"/>
    <m/>
    <n v="3"/>
    <n v="200801"/>
    <n v="297000"/>
  </r>
  <r>
    <x v="398"/>
    <x v="3"/>
    <m/>
    <x v="30"/>
    <x v="2"/>
    <x v="95"/>
    <n v="200801"/>
    <n v="200801"/>
    <m/>
    <n v="32"/>
    <n v="200801"/>
    <n v="716800"/>
  </r>
  <r>
    <x v="398"/>
    <x v="3"/>
    <m/>
    <x v="30"/>
    <x v="2"/>
    <x v="96"/>
    <n v="200801"/>
    <n v="200801"/>
    <m/>
    <n v="29"/>
    <n v="200801"/>
    <n v="1136800"/>
  </r>
  <r>
    <x v="398"/>
    <x v="3"/>
    <m/>
    <x v="31"/>
    <x v="2"/>
    <x v="97"/>
    <n v="200801"/>
    <n v="200801"/>
    <m/>
    <n v="25"/>
    <n v="200801"/>
    <n v="927500"/>
  </r>
  <r>
    <x v="398"/>
    <x v="3"/>
    <m/>
    <x v="33"/>
    <x v="2"/>
    <x v="105"/>
    <n v="200801"/>
    <n v="200801"/>
    <m/>
    <n v="32"/>
    <n v="200801"/>
    <n v="1187200"/>
  </r>
  <r>
    <x v="398"/>
    <x v="3"/>
    <m/>
    <x v="29"/>
    <x v="2"/>
    <x v="99"/>
    <n v="200801"/>
    <n v="200801"/>
    <m/>
    <n v="10"/>
    <n v="200801"/>
    <n v="224000"/>
  </r>
  <r>
    <x v="398"/>
    <x v="3"/>
    <m/>
    <x v="29"/>
    <x v="2"/>
    <x v="100"/>
    <n v="200801"/>
    <n v="200801"/>
    <m/>
    <n v="1"/>
    <n v="200801"/>
    <n v="39200"/>
  </r>
  <r>
    <x v="398"/>
    <x v="3"/>
    <m/>
    <x v="1"/>
    <x v="2"/>
    <x v="18"/>
    <n v="200801"/>
    <n v="200801"/>
    <m/>
    <n v="7"/>
    <n v="200801"/>
    <n v="140000"/>
  </r>
  <r>
    <x v="398"/>
    <x v="3"/>
    <m/>
    <x v="1"/>
    <x v="2"/>
    <x v="21"/>
    <n v="200801"/>
    <n v="200801"/>
    <m/>
    <n v="2"/>
    <n v="200801"/>
    <n v="70000"/>
  </r>
  <r>
    <x v="398"/>
    <x v="3"/>
    <m/>
    <x v="4"/>
    <x v="2"/>
    <x v="26"/>
    <n v="200801"/>
    <n v="200801"/>
    <m/>
    <n v="1"/>
    <n v="200801"/>
    <n v="4000"/>
  </r>
  <r>
    <x v="398"/>
    <x v="3"/>
    <m/>
    <x v="4"/>
    <x v="2"/>
    <x v="27"/>
    <n v="200801"/>
    <n v="200801"/>
    <m/>
    <n v="2"/>
    <n v="200801"/>
    <n v="40000"/>
  </r>
  <r>
    <x v="398"/>
    <x v="3"/>
    <m/>
    <x v="0"/>
    <x v="2"/>
    <x v="15"/>
    <n v="200801"/>
    <n v="200801"/>
    <m/>
    <n v="40"/>
    <n v="200801"/>
    <n v="800000"/>
  </r>
  <r>
    <x v="398"/>
    <x v="3"/>
    <m/>
    <x v="0"/>
    <x v="2"/>
    <x v="16"/>
    <n v="200801"/>
    <n v="200801"/>
    <m/>
    <n v="37"/>
    <n v="200801"/>
    <n v="1295000"/>
  </r>
  <r>
    <x v="398"/>
    <x v="3"/>
    <m/>
    <x v="0"/>
    <x v="2"/>
    <x v="17"/>
    <n v="200801"/>
    <n v="200801"/>
    <m/>
    <n v="51"/>
    <n v="200801"/>
    <n v="1683000"/>
  </r>
  <r>
    <x v="398"/>
    <x v="3"/>
    <m/>
    <x v="0"/>
    <x v="2"/>
    <x v="19"/>
    <n v="200801"/>
    <n v="200801"/>
    <m/>
    <n v="28"/>
    <n v="200801"/>
    <n v="84000"/>
  </r>
  <r>
    <x v="398"/>
    <x v="3"/>
    <m/>
    <x v="5"/>
    <x v="2"/>
    <x v="28"/>
    <n v="200801"/>
    <n v="200801"/>
    <m/>
    <n v="22"/>
    <n v="200801"/>
    <n v="616000"/>
  </r>
  <r>
    <x v="398"/>
    <x v="3"/>
    <m/>
    <x v="5"/>
    <x v="2"/>
    <x v="69"/>
    <n v="200801"/>
    <n v="200801"/>
    <m/>
    <n v="9"/>
    <n v="200801"/>
    <n v="432000"/>
  </r>
  <r>
    <x v="398"/>
    <x v="3"/>
    <m/>
    <x v="21"/>
    <x v="2"/>
    <x v="29"/>
    <n v="200801"/>
    <n v="200801"/>
    <m/>
    <n v="11"/>
    <n v="200801"/>
    <n v="418000"/>
  </r>
  <r>
    <x v="398"/>
    <x v="3"/>
    <m/>
    <x v="18"/>
    <x v="2"/>
    <x v="22"/>
    <n v="200801"/>
    <n v="200801"/>
    <m/>
    <n v="11"/>
    <n v="200801"/>
    <n v="143000"/>
  </r>
  <r>
    <x v="398"/>
    <x v="3"/>
    <m/>
    <x v="18"/>
    <x v="2"/>
    <x v="23"/>
    <n v="200801"/>
    <n v="200801"/>
    <m/>
    <n v="3"/>
    <n v="200801"/>
    <n v="72000"/>
  </r>
  <r>
    <x v="398"/>
    <x v="3"/>
    <m/>
    <x v="18"/>
    <x v="2"/>
    <x v="24"/>
    <n v="200801"/>
    <n v="200801"/>
    <m/>
    <n v="2"/>
    <n v="200801"/>
    <n v="66000"/>
  </r>
  <r>
    <x v="398"/>
    <x v="3"/>
    <m/>
    <x v="32"/>
    <x v="2"/>
    <x v="92"/>
    <n v="200801"/>
    <n v="200801"/>
    <m/>
    <n v="1"/>
    <n v="200801"/>
    <n v="18200"/>
  </r>
  <r>
    <x v="398"/>
    <x v="3"/>
    <m/>
    <x v="32"/>
    <x v="2"/>
    <x v="93"/>
    <n v="200801"/>
    <n v="200801"/>
    <m/>
    <n v="1"/>
    <n v="200801"/>
    <n v="33800"/>
  </r>
  <r>
    <x v="398"/>
    <x v="3"/>
    <m/>
    <x v="0"/>
    <x v="9"/>
    <x v="15"/>
    <n v="200801"/>
    <n v="200801"/>
    <m/>
    <n v="7"/>
    <n v="200801"/>
    <n v="140000"/>
  </r>
  <r>
    <x v="398"/>
    <x v="3"/>
    <m/>
    <x v="30"/>
    <x v="9"/>
    <x v="88"/>
    <n v="200801"/>
    <n v="200801"/>
    <m/>
    <n v="1"/>
    <n v="200801"/>
    <n v="22400"/>
  </r>
  <r>
    <x v="399"/>
    <x v="4"/>
    <m/>
    <x v="0"/>
    <x v="1"/>
    <x v="16"/>
    <n v="200801"/>
    <n v="200801"/>
    <m/>
    <n v="6"/>
    <n v="200801"/>
    <n v="210000"/>
  </r>
  <r>
    <x v="399"/>
    <x v="4"/>
    <m/>
    <x v="0"/>
    <x v="7"/>
    <x v="15"/>
    <n v="200801"/>
    <n v="200801"/>
    <m/>
    <n v="5"/>
    <n v="200801"/>
    <n v="100000"/>
  </r>
  <r>
    <x v="399"/>
    <x v="4"/>
    <m/>
    <x v="29"/>
    <x v="3"/>
    <x v="87"/>
    <n v="200801"/>
    <n v="200801"/>
    <m/>
    <n v="30"/>
    <n v="200801"/>
    <n v="0"/>
  </r>
  <r>
    <x v="399"/>
    <x v="4"/>
    <m/>
    <x v="6"/>
    <x v="2"/>
    <x v="37"/>
    <n v="200801"/>
    <n v="200801"/>
    <m/>
    <n v="4"/>
    <n v="200801"/>
    <n v="80000"/>
  </r>
  <r>
    <x v="399"/>
    <x v="4"/>
    <m/>
    <x v="6"/>
    <x v="2"/>
    <x v="42"/>
    <n v="200801"/>
    <n v="200801"/>
    <m/>
    <n v="1"/>
    <n v="200801"/>
    <n v="35000"/>
  </r>
  <r>
    <x v="399"/>
    <x v="4"/>
    <m/>
    <x v="24"/>
    <x v="2"/>
    <x v="34"/>
    <n v="200801"/>
    <n v="200801"/>
    <m/>
    <n v="3"/>
    <n v="200801"/>
    <n v="297000"/>
  </r>
  <r>
    <x v="399"/>
    <x v="4"/>
    <m/>
    <x v="30"/>
    <x v="2"/>
    <x v="95"/>
    <n v="200801"/>
    <n v="200801"/>
    <m/>
    <n v="20"/>
    <n v="200801"/>
    <n v="448000"/>
  </r>
  <r>
    <x v="399"/>
    <x v="4"/>
    <m/>
    <x v="30"/>
    <x v="2"/>
    <x v="96"/>
    <n v="200801"/>
    <n v="200801"/>
    <m/>
    <n v="33"/>
    <n v="200801"/>
    <n v="1293600"/>
  </r>
  <r>
    <x v="399"/>
    <x v="4"/>
    <m/>
    <x v="31"/>
    <x v="2"/>
    <x v="97"/>
    <n v="200801"/>
    <n v="200801"/>
    <m/>
    <n v="15"/>
    <n v="200801"/>
    <n v="556500"/>
  </r>
  <r>
    <x v="399"/>
    <x v="4"/>
    <m/>
    <x v="33"/>
    <x v="2"/>
    <x v="105"/>
    <n v="200801"/>
    <n v="200801"/>
    <m/>
    <n v="26"/>
    <n v="200801"/>
    <n v="964600"/>
  </r>
  <r>
    <x v="399"/>
    <x v="4"/>
    <m/>
    <x v="29"/>
    <x v="2"/>
    <x v="99"/>
    <n v="200801"/>
    <n v="200801"/>
    <m/>
    <n v="12"/>
    <n v="200801"/>
    <n v="268800"/>
  </r>
  <r>
    <x v="399"/>
    <x v="4"/>
    <m/>
    <x v="1"/>
    <x v="2"/>
    <x v="21"/>
    <n v="200801"/>
    <n v="200801"/>
    <m/>
    <n v="1"/>
    <n v="200801"/>
    <n v="35000"/>
  </r>
  <r>
    <x v="399"/>
    <x v="4"/>
    <m/>
    <x v="4"/>
    <x v="2"/>
    <x v="26"/>
    <n v="200801"/>
    <n v="200801"/>
    <m/>
    <n v="6"/>
    <n v="200801"/>
    <n v="24000"/>
  </r>
  <r>
    <x v="399"/>
    <x v="4"/>
    <m/>
    <x v="4"/>
    <x v="2"/>
    <x v="27"/>
    <n v="200801"/>
    <n v="200801"/>
    <m/>
    <n v="1"/>
    <n v="200801"/>
    <n v="20000"/>
  </r>
  <r>
    <x v="399"/>
    <x v="4"/>
    <m/>
    <x v="0"/>
    <x v="2"/>
    <x v="15"/>
    <n v="200801"/>
    <n v="200801"/>
    <m/>
    <n v="33"/>
    <n v="200801"/>
    <n v="660000"/>
  </r>
  <r>
    <x v="399"/>
    <x v="4"/>
    <m/>
    <x v="0"/>
    <x v="2"/>
    <x v="16"/>
    <n v="200801"/>
    <n v="200801"/>
    <m/>
    <n v="26"/>
    <n v="200801"/>
    <n v="910000"/>
  </r>
  <r>
    <x v="399"/>
    <x v="4"/>
    <m/>
    <x v="0"/>
    <x v="2"/>
    <x v="17"/>
    <n v="200801"/>
    <n v="200801"/>
    <m/>
    <n v="50"/>
    <n v="200801"/>
    <n v="1650000"/>
  </r>
  <r>
    <x v="399"/>
    <x v="4"/>
    <m/>
    <x v="0"/>
    <x v="2"/>
    <x v="19"/>
    <n v="200801"/>
    <n v="200801"/>
    <m/>
    <n v="29"/>
    <n v="200801"/>
    <n v="87000"/>
  </r>
  <r>
    <x v="399"/>
    <x v="4"/>
    <m/>
    <x v="5"/>
    <x v="2"/>
    <x v="28"/>
    <n v="200801"/>
    <n v="200801"/>
    <m/>
    <n v="25"/>
    <n v="200801"/>
    <n v="700000"/>
  </r>
  <r>
    <x v="399"/>
    <x v="4"/>
    <m/>
    <x v="5"/>
    <x v="2"/>
    <x v="69"/>
    <n v="200801"/>
    <n v="200801"/>
    <m/>
    <n v="9"/>
    <n v="200801"/>
    <n v="432000"/>
  </r>
  <r>
    <x v="399"/>
    <x v="4"/>
    <m/>
    <x v="21"/>
    <x v="2"/>
    <x v="29"/>
    <n v="200801"/>
    <n v="200801"/>
    <m/>
    <n v="3"/>
    <n v="200801"/>
    <n v="114000"/>
  </r>
  <r>
    <x v="399"/>
    <x v="4"/>
    <m/>
    <x v="18"/>
    <x v="2"/>
    <x v="22"/>
    <n v="200801"/>
    <n v="200801"/>
    <m/>
    <n v="7"/>
    <n v="200801"/>
    <n v="91000"/>
  </r>
  <r>
    <x v="399"/>
    <x v="4"/>
    <m/>
    <x v="18"/>
    <x v="2"/>
    <x v="23"/>
    <n v="200801"/>
    <n v="200801"/>
    <m/>
    <n v="3"/>
    <n v="200801"/>
    <n v="72000"/>
  </r>
  <r>
    <x v="399"/>
    <x v="4"/>
    <m/>
    <x v="32"/>
    <x v="2"/>
    <x v="92"/>
    <n v="200801"/>
    <n v="200801"/>
    <m/>
    <n v="1"/>
    <n v="200801"/>
    <n v="18200"/>
  </r>
  <r>
    <x v="399"/>
    <x v="4"/>
    <m/>
    <x v="32"/>
    <x v="2"/>
    <x v="93"/>
    <n v="200801"/>
    <n v="200801"/>
    <m/>
    <n v="1"/>
    <n v="200801"/>
    <n v="33800"/>
  </r>
  <r>
    <x v="399"/>
    <x v="4"/>
    <m/>
    <x v="0"/>
    <x v="9"/>
    <x v="15"/>
    <n v="200801"/>
    <n v="200801"/>
    <m/>
    <n v="1"/>
    <n v="200801"/>
    <n v="20000"/>
  </r>
  <r>
    <x v="399"/>
    <x v="4"/>
    <m/>
    <x v="18"/>
    <x v="19"/>
    <x v="22"/>
    <n v="200801"/>
    <n v="200801"/>
    <m/>
    <n v="1"/>
    <n v="200801"/>
    <n v="16000"/>
  </r>
  <r>
    <x v="400"/>
    <x v="1"/>
    <m/>
    <x v="0"/>
    <x v="1"/>
    <x v="15"/>
    <n v="200801"/>
    <n v="200801"/>
    <m/>
    <n v="1"/>
    <n v="200801"/>
    <n v="20000"/>
  </r>
  <r>
    <x v="400"/>
    <x v="1"/>
    <m/>
    <x v="0"/>
    <x v="1"/>
    <x v="16"/>
    <n v="200801"/>
    <n v="200801"/>
    <m/>
    <n v="5"/>
    <n v="200801"/>
    <n v="175000"/>
  </r>
  <r>
    <x v="400"/>
    <x v="1"/>
    <m/>
    <x v="0"/>
    <x v="7"/>
    <x v="15"/>
    <n v="200801"/>
    <n v="200801"/>
    <m/>
    <n v="1"/>
    <n v="200801"/>
    <n v="20000"/>
  </r>
  <r>
    <x v="400"/>
    <x v="1"/>
    <m/>
    <x v="29"/>
    <x v="3"/>
    <x v="87"/>
    <n v="200801"/>
    <n v="200801"/>
    <m/>
    <n v="1"/>
    <n v="200801"/>
    <n v="0"/>
  </r>
  <r>
    <x v="400"/>
    <x v="1"/>
    <m/>
    <x v="30"/>
    <x v="3"/>
    <x v="88"/>
    <n v="200801"/>
    <n v="200801"/>
    <m/>
    <n v="1"/>
    <n v="200801"/>
    <n v="0"/>
  </r>
  <r>
    <x v="400"/>
    <x v="1"/>
    <m/>
    <x v="32"/>
    <x v="3"/>
    <x v="94"/>
    <n v="200801"/>
    <n v="200801"/>
    <m/>
    <n v="1"/>
    <n v="200801"/>
    <n v="0"/>
  </r>
  <r>
    <x v="400"/>
    <x v="1"/>
    <m/>
    <x v="0"/>
    <x v="3"/>
    <x v="15"/>
    <n v="200801"/>
    <n v="200801"/>
    <m/>
    <n v="11"/>
    <n v="200801"/>
    <n v="0"/>
  </r>
  <r>
    <x v="400"/>
    <x v="1"/>
    <m/>
    <x v="17"/>
    <x v="3"/>
    <x v="19"/>
    <n v="200801"/>
    <n v="200801"/>
    <m/>
    <n v="1"/>
    <n v="200801"/>
    <n v="0"/>
  </r>
  <r>
    <x v="400"/>
    <x v="1"/>
    <m/>
    <x v="5"/>
    <x v="3"/>
    <x v="28"/>
    <n v="200801"/>
    <n v="200801"/>
    <m/>
    <n v="1"/>
    <n v="200801"/>
    <n v="0"/>
  </r>
  <r>
    <x v="400"/>
    <x v="1"/>
    <m/>
    <x v="4"/>
    <x v="3"/>
    <x v="27"/>
    <n v="200801"/>
    <n v="200801"/>
    <m/>
    <n v="1"/>
    <n v="200801"/>
    <n v="0"/>
  </r>
  <r>
    <x v="400"/>
    <x v="1"/>
    <m/>
    <x v="6"/>
    <x v="3"/>
    <x v="37"/>
    <n v="200801"/>
    <n v="200801"/>
    <m/>
    <n v="1"/>
    <n v="200801"/>
    <n v="0"/>
  </r>
  <r>
    <x v="400"/>
    <x v="1"/>
    <m/>
    <x v="21"/>
    <x v="3"/>
    <x v="29"/>
    <n v="200801"/>
    <n v="200801"/>
    <m/>
    <n v="1"/>
    <n v="200801"/>
    <n v="0"/>
  </r>
  <r>
    <x v="400"/>
    <x v="1"/>
    <m/>
    <x v="18"/>
    <x v="3"/>
    <x v="22"/>
    <n v="200801"/>
    <n v="200801"/>
    <m/>
    <n v="1"/>
    <n v="200801"/>
    <n v="0"/>
  </r>
  <r>
    <x v="400"/>
    <x v="1"/>
    <m/>
    <x v="1"/>
    <x v="3"/>
    <x v="18"/>
    <n v="200801"/>
    <n v="200801"/>
    <m/>
    <n v="1"/>
    <n v="200801"/>
    <n v="0"/>
  </r>
  <r>
    <x v="400"/>
    <x v="1"/>
    <m/>
    <x v="6"/>
    <x v="2"/>
    <x v="37"/>
    <n v="200801"/>
    <n v="200801"/>
    <m/>
    <n v="2"/>
    <n v="200801"/>
    <n v="40000"/>
  </r>
  <r>
    <x v="400"/>
    <x v="1"/>
    <m/>
    <x v="24"/>
    <x v="2"/>
    <x v="34"/>
    <n v="200801"/>
    <n v="200801"/>
    <m/>
    <n v="1"/>
    <n v="200801"/>
    <n v="99000"/>
  </r>
  <r>
    <x v="400"/>
    <x v="1"/>
    <m/>
    <x v="30"/>
    <x v="2"/>
    <x v="95"/>
    <n v="200801"/>
    <n v="200801"/>
    <m/>
    <n v="24"/>
    <n v="200801"/>
    <n v="537600"/>
  </r>
  <r>
    <x v="400"/>
    <x v="1"/>
    <m/>
    <x v="30"/>
    <x v="2"/>
    <x v="96"/>
    <n v="200801"/>
    <n v="200801"/>
    <m/>
    <n v="33"/>
    <n v="200801"/>
    <n v="1293600"/>
  </r>
  <r>
    <x v="400"/>
    <x v="1"/>
    <m/>
    <x v="31"/>
    <x v="2"/>
    <x v="97"/>
    <n v="200801"/>
    <n v="200801"/>
    <m/>
    <n v="19"/>
    <n v="200801"/>
    <n v="704900"/>
  </r>
  <r>
    <x v="400"/>
    <x v="1"/>
    <m/>
    <x v="33"/>
    <x v="2"/>
    <x v="105"/>
    <n v="200801"/>
    <n v="200801"/>
    <m/>
    <n v="22"/>
    <n v="200801"/>
    <n v="816200"/>
  </r>
  <r>
    <x v="400"/>
    <x v="1"/>
    <m/>
    <x v="29"/>
    <x v="2"/>
    <x v="99"/>
    <n v="200801"/>
    <n v="200801"/>
    <m/>
    <n v="8"/>
    <n v="200801"/>
    <n v="179200"/>
  </r>
  <r>
    <x v="400"/>
    <x v="1"/>
    <m/>
    <x v="29"/>
    <x v="2"/>
    <x v="100"/>
    <n v="200801"/>
    <n v="200801"/>
    <m/>
    <n v="1"/>
    <n v="200801"/>
    <n v="39200"/>
  </r>
  <r>
    <x v="400"/>
    <x v="1"/>
    <m/>
    <x v="1"/>
    <x v="2"/>
    <x v="18"/>
    <n v="200801"/>
    <n v="200801"/>
    <m/>
    <n v="6"/>
    <n v="200801"/>
    <n v="120000"/>
  </r>
  <r>
    <x v="400"/>
    <x v="1"/>
    <m/>
    <x v="1"/>
    <x v="2"/>
    <x v="21"/>
    <n v="200801"/>
    <n v="200801"/>
    <m/>
    <n v="1"/>
    <n v="200801"/>
    <n v="35000"/>
  </r>
  <r>
    <x v="400"/>
    <x v="1"/>
    <m/>
    <x v="4"/>
    <x v="2"/>
    <x v="26"/>
    <n v="200801"/>
    <n v="200801"/>
    <m/>
    <n v="2"/>
    <n v="200801"/>
    <n v="8000"/>
  </r>
  <r>
    <x v="400"/>
    <x v="1"/>
    <m/>
    <x v="4"/>
    <x v="2"/>
    <x v="27"/>
    <n v="200801"/>
    <n v="200801"/>
    <m/>
    <n v="4"/>
    <n v="200801"/>
    <n v="80000"/>
  </r>
  <r>
    <x v="400"/>
    <x v="1"/>
    <m/>
    <x v="0"/>
    <x v="2"/>
    <x v="15"/>
    <n v="200801"/>
    <n v="200801"/>
    <m/>
    <n v="42"/>
    <n v="200801"/>
    <n v="840000"/>
  </r>
  <r>
    <x v="400"/>
    <x v="1"/>
    <m/>
    <x v="0"/>
    <x v="2"/>
    <x v="16"/>
    <n v="200801"/>
    <n v="200801"/>
    <m/>
    <n v="26"/>
    <n v="200801"/>
    <n v="910000"/>
  </r>
  <r>
    <x v="400"/>
    <x v="1"/>
    <m/>
    <x v="0"/>
    <x v="2"/>
    <x v="17"/>
    <n v="200801"/>
    <n v="200801"/>
    <m/>
    <n v="49"/>
    <n v="200801"/>
    <n v="1617000"/>
  </r>
  <r>
    <x v="400"/>
    <x v="1"/>
    <m/>
    <x v="0"/>
    <x v="2"/>
    <x v="19"/>
    <n v="200801"/>
    <n v="200801"/>
    <m/>
    <n v="42"/>
    <n v="200801"/>
    <n v="126000"/>
  </r>
  <r>
    <x v="400"/>
    <x v="1"/>
    <m/>
    <x v="5"/>
    <x v="2"/>
    <x v="28"/>
    <n v="200801"/>
    <n v="200801"/>
    <m/>
    <n v="18"/>
    <n v="200801"/>
    <n v="504000"/>
  </r>
  <r>
    <x v="400"/>
    <x v="1"/>
    <m/>
    <x v="5"/>
    <x v="2"/>
    <x v="69"/>
    <n v="200801"/>
    <n v="200801"/>
    <m/>
    <n v="7"/>
    <n v="200801"/>
    <n v="336000"/>
  </r>
  <r>
    <x v="400"/>
    <x v="1"/>
    <m/>
    <x v="21"/>
    <x v="2"/>
    <x v="29"/>
    <n v="200801"/>
    <n v="200801"/>
    <m/>
    <n v="12"/>
    <n v="200801"/>
    <n v="456000"/>
  </r>
  <r>
    <x v="400"/>
    <x v="1"/>
    <m/>
    <x v="18"/>
    <x v="2"/>
    <x v="22"/>
    <n v="200801"/>
    <n v="200801"/>
    <m/>
    <n v="19"/>
    <n v="200801"/>
    <n v="247000"/>
  </r>
  <r>
    <x v="400"/>
    <x v="1"/>
    <m/>
    <x v="18"/>
    <x v="2"/>
    <x v="23"/>
    <n v="200801"/>
    <n v="200801"/>
    <m/>
    <n v="1"/>
    <n v="200801"/>
    <n v="24000"/>
  </r>
  <r>
    <x v="400"/>
    <x v="1"/>
    <m/>
    <x v="18"/>
    <x v="2"/>
    <x v="24"/>
    <n v="200801"/>
    <n v="200801"/>
    <m/>
    <n v="1"/>
    <n v="200801"/>
    <n v="33000"/>
  </r>
  <r>
    <x v="400"/>
    <x v="1"/>
    <m/>
    <x v="32"/>
    <x v="2"/>
    <x v="92"/>
    <n v="200801"/>
    <n v="200801"/>
    <m/>
    <n v="3"/>
    <n v="200801"/>
    <n v="54600"/>
  </r>
  <r>
    <x v="400"/>
    <x v="1"/>
    <m/>
    <x v="32"/>
    <x v="2"/>
    <x v="93"/>
    <n v="200801"/>
    <n v="200801"/>
    <m/>
    <n v="1"/>
    <n v="200801"/>
    <n v="33800"/>
  </r>
  <r>
    <x v="400"/>
    <x v="1"/>
    <m/>
    <x v="5"/>
    <x v="9"/>
    <x v="28"/>
    <n v="200801"/>
    <n v="200801"/>
    <m/>
    <n v="1"/>
    <n v="200801"/>
    <n v="28000"/>
  </r>
  <r>
    <x v="400"/>
    <x v="1"/>
    <m/>
    <x v="0"/>
    <x v="9"/>
    <x v="15"/>
    <n v="200801"/>
    <n v="200801"/>
    <m/>
    <n v="4"/>
    <n v="200801"/>
    <n v="80000"/>
  </r>
  <r>
    <x v="400"/>
    <x v="1"/>
    <m/>
    <x v="18"/>
    <x v="9"/>
    <x v="22"/>
    <n v="200801"/>
    <n v="200801"/>
    <m/>
    <n v="1"/>
    <n v="200801"/>
    <n v="13000"/>
  </r>
  <r>
    <x v="401"/>
    <x v="0"/>
    <m/>
    <x v="0"/>
    <x v="1"/>
    <x v="15"/>
    <n v="200801"/>
    <n v="200801"/>
    <m/>
    <n v="3"/>
    <n v="200801"/>
    <n v="60000"/>
  </r>
  <r>
    <x v="401"/>
    <x v="0"/>
    <m/>
    <x v="0"/>
    <x v="1"/>
    <x v="16"/>
    <n v="200801"/>
    <n v="200801"/>
    <m/>
    <n v="10"/>
    <n v="200801"/>
    <n v="350000"/>
  </r>
  <r>
    <x v="401"/>
    <x v="0"/>
    <m/>
    <x v="30"/>
    <x v="3"/>
    <x v="88"/>
    <n v="200801"/>
    <n v="200801"/>
    <m/>
    <n v="40"/>
    <n v="200801"/>
    <n v="0"/>
  </r>
  <r>
    <x v="401"/>
    <x v="0"/>
    <m/>
    <x v="6"/>
    <x v="2"/>
    <x v="37"/>
    <n v="200801"/>
    <n v="200801"/>
    <m/>
    <n v="3"/>
    <n v="200801"/>
    <n v="60000"/>
  </r>
  <r>
    <x v="401"/>
    <x v="0"/>
    <m/>
    <x v="6"/>
    <x v="2"/>
    <x v="42"/>
    <n v="200801"/>
    <n v="200801"/>
    <m/>
    <n v="1"/>
    <n v="200801"/>
    <n v="35000"/>
  </r>
  <r>
    <x v="401"/>
    <x v="0"/>
    <m/>
    <x v="30"/>
    <x v="2"/>
    <x v="95"/>
    <n v="200801"/>
    <n v="200801"/>
    <m/>
    <n v="21"/>
    <n v="200801"/>
    <n v="470400"/>
  </r>
  <r>
    <x v="401"/>
    <x v="0"/>
    <m/>
    <x v="30"/>
    <x v="2"/>
    <x v="96"/>
    <n v="200801"/>
    <n v="200801"/>
    <m/>
    <n v="24"/>
    <n v="200801"/>
    <n v="940800"/>
  </r>
  <r>
    <x v="401"/>
    <x v="0"/>
    <m/>
    <x v="31"/>
    <x v="2"/>
    <x v="97"/>
    <n v="200801"/>
    <n v="200801"/>
    <m/>
    <n v="26"/>
    <n v="200801"/>
    <n v="964600"/>
  </r>
  <r>
    <x v="401"/>
    <x v="0"/>
    <m/>
    <x v="33"/>
    <x v="2"/>
    <x v="105"/>
    <n v="200801"/>
    <n v="200801"/>
    <m/>
    <n v="30"/>
    <n v="200801"/>
    <n v="1113000"/>
  </r>
  <r>
    <x v="401"/>
    <x v="0"/>
    <m/>
    <x v="29"/>
    <x v="2"/>
    <x v="99"/>
    <n v="200801"/>
    <n v="200801"/>
    <m/>
    <n v="6"/>
    <n v="200801"/>
    <n v="134400"/>
  </r>
  <r>
    <x v="401"/>
    <x v="0"/>
    <m/>
    <x v="29"/>
    <x v="2"/>
    <x v="100"/>
    <n v="200801"/>
    <n v="200801"/>
    <m/>
    <n v="1"/>
    <n v="200801"/>
    <n v="39200"/>
  </r>
  <r>
    <x v="401"/>
    <x v="0"/>
    <m/>
    <x v="1"/>
    <x v="2"/>
    <x v="18"/>
    <n v="200801"/>
    <n v="200801"/>
    <m/>
    <n v="7"/>
    <n v="200801"/>
    <n v="140000"/>
  </r>
  <r>
    <x v="401"/>
    <x v="0"/>
    <m/>
    <x v="4"/>
    <x v="2"/>
    <x v="26"/>
    <n v="200801"/>
    <n v="200801"/>
    <m/>
    <n v="2"/>
    <n v="200801"/>
    <n v="8000"/>
  </r>
  <r>
    <x v="401"/>
    <x v="0"/>
    <m/>
    <x v="4"/>
    <x v="2"/>
    <x v="27"/>
    <n v="200801"/>
    <n v="200801"/>
    <m/>
    <n v="6"/>
    <n v="200801"/>
    <n v="120000"/>
  </r>
  <r>
    <x v="401"/>
    <x v="0"/>
    <m/>
    <x v="0"/>
    <x v="2"/>
    <x v="15"/>
    <n v="200801"/>
    <n v="200801"/>
    <m/>
    <n v="27"/>
    <n v="200801"/>
    <n v="540000"/>
  </r>
  <r>
    <x v="401"/>
    <x v="0"/>
    <m/>
    <x v="0"/>
    <x v="2"/>
    <x v="16"/>
    <n v="200801"/>
    <n v="200801"/>
    <m/>
    <n v="21"/>
    <n v="200801"/>
    <n v="735000"/>
  </r>
  <r>
    <x v="401"/>
    <x v="0"/>
    <m/>
    <x v="0"/>
    <x v="2"/>
    <x v="17"/>
    <n v="200801"/>
    <n v="200801"/>
    <m/>
    <n v="38"/>
    <n v="200801"/>
    <n v="1254000"/>
  </r>
  <r>
    <x v="401"/>
    <x v="0"/>
    <m/>
    <x v="0"/>
    <x v="2"/>
    <x v="19"/>
    <n v="200801"/>
    <n v="200801"/>
    <m/>
    <n v="37"/>
    <n v="200801"/>
    <n v="111000"/>
  </r>
  <r>
    <x v="401"/>
    <x v="0"/>
    <m/>
    <x v="5"/>
    <x v="2"/>
    <x v="28"/>
    <n v="200801"/>
    <n v="200801"/>
    <m/>
    <n v="21"/>
    <n v="200801"/>
    <n v="588000"/>
  </r>
  <r>
    <x v="401"/>
    <x v="0"/>
    <m/>
    <x v="5"/>
    <x v="2"/>
    <x v="69"/>
    <n v="200801"/>
    <n v="200801"/>
    <m/>
    <n v="10"/>
    <n v="200801"/>
    <n v="480000"/>
  </r>
  <r>
    <x v="401"/>
    <x v="0"/>
    <m/>
    <x v="21"/>
    <x v="2"/>
    <x v="29"/>
    <n v="200801"/>
    <n v="200801"/>
    <m/>
    <n v="9"/>
    <n v="200801"/>
    <n v="342000"/>
  </r>
  <r>
    <x v="401"/>
    <x v="0"/>
    <m/>
    <x v="18"/>
    <x v="2"/>
    <x v="22"/>
    <n v="200801"/>
    <n v="200801"/>
    <m/>
    <n v="11"/>
    <n v="200801"/>
    <n v="143000"/>
  </r>
  <r>
    <x v="401"/>
    <x v="0"/>
    <m/>
    <x v="18"/>
    <x v="2"/>
    <x v="24"/>
    <n v="200801"/>
    <n v="200801"/>
    <m/>
    <n v="1"/>
    <n v="200801"/>
    <n v="33000"/>
  </r>
  <r>
    <x v="401"/>
    <x v="0"/>
    <m/>
    <x v="32"/>
    <x v="2"/>
    <x v="92"/>
    <n v="200801"/>
    <n v="200801"/>
    <m/>
    <n v="1"/>
    <n v="200801"/>
    <n v="18200"/>
  </r>
  <r>
    <x v="401"/>
    <x v="0"/>
    <m/>
    <x v="0"/>
    <x v="9"/>
    <x v="15"/>
    <n v="200801"/>
    <n v="200801"/>
    <m/>
    <n v="5"/>
    <n v="200801"/>
    <n v="100000"/>
  </r>
  <r>
    <x v="402"/>
    <x v="2"/>
    <m/>
    <x v="0"/>
    <x v="1"/>
    <x v="15"/>
    <n v="200801"/>
    <n v="200801"/>
    <m/>
    <n v="1"/>
    <n v="200801"/>
    <n v="20000"/>
  </r>
  <r>
    <x v="402"/>
    <x v="2"/>
    <m/>
    <x v="0"/>
    <x v="1"/>
    <x v="16"/>
    <n v="200801"/>
    <n v="200801"/>
    <m/>
    <n v="4"/>
    <n v="200801"/>
    <n v="140000"/>
  </r>
  <r>
    <x v="402"/>
    <x v="2"/>
    <m/>
    <x v="0"/>
    <x v="7"/>
    <x v="15"/>
    <n v="200801"/>
    <n v="200801"/>
    <m/>
    <n v="3"/>
    <n v="200801"/>
    <n v="60000"/>
  </r>
  <r>
    <x v="402"/>
    <x v="2"/>
    <m/>
    <x v="30"/>
    <x v="3"/>
    <x v="88"/>
    <n v="200801"/>
    <n v="200801"/>
    <m/>
    <n v="1"/>
    <n v="200801"/>
    <n v="0"/>
  </r>
  <r>
    <x v="402"/>
    <x v="2"/>
    <m/>
    <x v="34"/>
    <x v="3"/>
    <x v="107"/>
    <n v="200801"/>
    <n v="200801"/>
    <m/>
    <n v="1"/>
    <n v="200801"/>
    <n v="0"/>
  </r>
  <r>
    <x v="402"/>
    <x v="2"/>
    <m/>
    <x v="0"/>
    <x v="3"/>
    <x v="15"/>
    <n v="200801"/>
    <n v="200801"/>
    <m/>
    <n v="1"/>
    <n v="200801"/>
    <n v="0"/>
  </r>
  <r>
    <x v="402"/>
    <x v="2"/>
    <m/>
    <x v="35"/>
    <x v="3"/>
    <x v="109"/>
    <n v="200801"/>
    <n v="200801"/>
    <m/>
    <n v="1"/>
    <n v="200801"/>
    <n v="0"/>
  </r>
  <r>
    <x v="402"/>
    <x v="2"/>
    <m/>
    <x v="17"/>
    <x v="3"/>
    <x v="19"/>
    <n v="200801"/>
    <n v="200801"/>
    <m/>
    <n v="1"/>
    <n v="200801"/>
    <n v="0"/>
  </r>
  <r>
    <x v="402"/>
    <x v="2"/>
    <m/>
    <x v="6"/>
    <x v="2"/>
    <x v="42"/>
    <n v="200801"/>
    <n v="200801"/>
    <m/>
    <n v="2"/>
    <n v="200801"/>
    <n v="70000"/>
  </r>
  <r>
    <x v="402"/>
    <x v="2"/>
    <m/>
    <x v="30"/>
    <x v="2"/>
    <x v="95"/>
    <n v="200801"/>
    <n v="200801"/>
    <m/>
    <n v="13"/>
    <n v="200801"/>
    <n v="291200"/>
  </r>
  <r>
    <x v="402"/>
    <x v="2"/>
    <m/>
    <x v="30"/>
    <x v="2"/>
    <x v="96"/>
    <n v="200801"/>
    <n v="200801"/>
    <m/>
    <n v="30"/>
    <n v="200801"/>
    <n v="1176000"/>
  </r>
  <r>
    <x v="402"/>
    <x v="2"/>
    <m/>
    <x v="31"/>
    <x v="2"/>
    <x v="97"/>
    <n v="200801"/>
    <n v="200801"/>
    <m/>
    <n v="20"/>
    <n v="200801"/>
    <n v="742000"/>
  </r>
  <r>
    <x v="402"/>
    <x v="2"/>
    <m/>
    <x v="33"/>
    <x v="2"/>
    <x v="105"/>
    <n v="200801"/>
    <n v="200801"/>
    <m/>
    <n v="23"/>
    <n v="200801"/>
    <n v="853300"/>
  </r>
  <r>
    <x v="402"/>
    <x v="2"/>
    <m/>
    <x v="29"/>
    <x v="2"/>
    <x v="99"/>
    <n v="200801"/>
    <n v="200801"/>
    <m/>
    <n v="5"/>
    <n v="200801"/>
    <n v="112000"/>
  </r>
  <r>
    <x v="402"/>
    <x v="2"/>
    <m/>
    <x v="29"/>
    <x v="2"/>
    <x v="100"/>
    <n v="200801"/>
    <n v="200801"/>
    <m/>
    <n v="2"/>
    <n v="200801"/>
    <n v="78400"/>
  </r>
  <r>
    <x v="402"/>
    <x v="2"/>
    <m/>
    <x v="1"/>
    <x v="2"/>
    <x v="18"/>
    <n v="200801"/>
    <n v="200801"/>
    <m/>
    <n v="2"/>
    <n v="200801"/>
    <n v="40000"/>
  </r>
  <r>
    <x v="402"/>
    <x v="2"/>
    <m/>
    <x v="4"/>
    <x v="2"/>
    <x v="26"/>
    <n v="200801"/>
    <n v="200801"/>
    <m/>
    <n v="1"/>
    <n v="200801"/>
    <n v="4000"/>
  </r>
  <r>
    <x v="402"/>
    <x v="2"/>
    <m/>
    <x v="4"/>
    <x v="2"/>
    <x v="27"/>
    <n v="200801"/>
    <n v="200801"/>
    <m/>
    <n v="3"/>
    <n v="200801"/>
    <n v="60000"/>
  </r>
  <r>
    <x v="402"/>
    <x v="2"/>
    <m/>
    <x v="0"/>
    <x v="2"/>
    <x v="15"/>
    <n v="200801"/>
    <n v="200801"/>
    <m/>
    <n v="17"/>
    <n v="200801"/>
    <n v="340000"/>
  </r>
  <r>
    <x v="402"/>
    <x v="2"/>
    <m/>
    <x v="0"/>
    <x v="2"/>
    <x v="16"/>
    <n v="200801"/>
    <n v="200801"/>
    <m/>
    <n v="21"/>
    <n v="200801"/>
    <n v="735000"/>
  </r>
  <r>
    <x v="402"/>
    <x v="2"/>
    <m/>
    <x v="0"/>
    <x v="2"/>
    <x v="17"/>
    <n v="200801"/>
    <n v="200801"/>
    <m/>
    <n v="19"/>
    <n v="200801"/>
    <n v="627000"/>
  </r>
  <r>
    <x v="402"/>
    <x v="2"/>
    <m/>
    <x v="0"/>
    <x v="2"/>
    <x v="19"/>
    <n v="200801"/>
    <n v="200801"/>
    <m/>
    <n v="19"/>
    <n v="200801"/>
    <n v="57000"/>
  </r>
  <r>
    <x v="402"/>
    <x v="2"/>
    <m/>
    <x v="5"/>
    <x v="2"/>
    <x v="28"/>
    <n v="200801"/>
    <n v="200801"/>
    <m/>
    <n v="15"/>
    <n v="200801"/>
    <n v="420000"/>
  </r>
  <r>
    <x v="402"/>
    <x v="2"/>
    <m/>
    <x v="5"/>
    <x v="2"/>
    <x v="69"/>
    <n v="200801"/>
    <n v="200801"/>
    <m/>
    <n v="4"/>
    <n v="200801"/>
    <n v="192000"/>
  </r>
  <r>
    <x v="402"/>
    <x v="2"/>
    <m/>
    <x v="21"/>
    <x v="2"/>
    <x v="29"/>
    <n v="200801"/>
    <n v="200801"/>
    <m/>
    <n v="6"/>
    <n v="200801"/>
    <n v="228000"/>
  </r>
  <r>
    <x v="402"/>
    <x v="2"/>
    <m/>
    <x v="18"/>
    <x v="2"/>
    <x v="22"/>
    <n v="200801"/>
    <n v="200801"/>
    <m/>
    <n v="6"/>
    <n v="200801"/>
    <n v="78000"/>
  </r>
  <r>
    <x v="402"/>
    <x v="2"/>
    <m/>
    <x v="18"/>
    <x v="2"/>
    <x v="23"/>
    <n v="200801"/>
    <n v="200801"/>
    <m/>
    <n v="1"/>
    <n v="200801"/>
    <n v="24000"/>
  </r>
  <r>
    <x v="402"/>
    <x v="2"/>
    <m/>
    <x v="18"/>
    <x v="2"/>
    <x v="24"/>
    <n v="200801"/>
    <n v="200801"/>
    <m/>
    <n v="1"/>
    <n v="200801"/>
    <n v="33000"/>
  </r>
  <r>
    <x v="402"/>
    <x v="2"/>
    <m/>
    <x v="32"/>
    <x v="2"/>
    <x v="92"/>
    <n v="200801"/>
    <n v="200801"/>
    <m/>
    <n v="1"/>
    <n v="200801"/>
    <n v="18200"/>
  </r>
  <r>
    <x v="402"/>
    <x v="2"/>
    <m/>
    <x v="32"/>
    <x v="2"/>
    <x v="93"/>
    <n v="200801"/>
    <n v="200801"/>
    <m/>
    <n v="1"/>
    <n v="200801"/>
    <n v="33800"/>
  </r>
  <r>
    <x v="402"/>
    <x v="2"/>
    <m/>
    <x v="5"/>
    <x v="9"/>
    <x v="28"/>
    <n v="200801"/>
    <n v="200801"/>
    <m/>
    <n v="2"/>
    <n v="200801"/>
    <n v="56000"/>
  </r>
  <r>
    <x v="402"/>
    <x v="2"/>
    <m/>
    <x v="0"/>
    <x v="9"/>
    <x v="15"/>
    <n v="200801"/>
    <n v="200801"/>
    <m/>
    <n v="3"/>
    <n v="200801"/>
    <n v="60000"/>
  </r>
  <r>
    <x v="403"/>
    <x v="5"/>
    <m/>
    <x v="0"/>
    <x v="7"/>
    <x v="15"/>
    <n v="200801"/>
    <n v="200801"/>
    <m/>
    <n v="2"/>
    <n v="200801"/>
    <n v="40000"/>
  </r>
  <r>
    <x v="403"/>
    <x v="5"/>
    <m/>
    <x v="24"/>
    <x v="2"/>
    <x v="34"/>
    <n v="200801"/>
    <n v="200801"/>
    <m/>
    <n v="3"/>
    <n v="200801"/>
    <n v="297000"/>
  </r>
  <r>
    <x v="403"/>
    <x v="5"/>
    <m/>
    <x v="30"/>
    <x v="2"/>
    <x v="95"/>
    <n v="200801"/>
    <n v="200801"/>
    <m/>
    <n v="10"/>
    <n v="200801"/>
    <n v="224000"/>
  </r>
  <r>
    <x v="403"/>
    <x v="5"/>
    <m/>
    <x v="30"/>
    <x v="2"/>
    <x v="96"/>
    <n v="200801"/>
    <n v="200801"/>
    <m/>
    <n v="24"/>
    <n v="200801"/>
    <n v="940800"/>
  </r>
  <r>
    <x v="403"/>
    <x v="5"/>
    <m/>
    <x v="31"/>
    <x v="2"/>
    <x v="97"/>
    <n v="200801"/>
    <n v="200801"/>
    <m/>
    <n v="9"/>
    <n v="200801"/>
    <n v="333900"/>
  </r>
  <r>
    <x v="403"/>
    <x v="5"/>
    <m/>
    <x v="33"/>
    <x v="2"/>
    <x v="105"/>
    <n v="200801"/>
    <n v="200801"/>
    <m/>
    <n v="16"/>
    <n v="200801"/>
    <n v="593600"/>
  </r>
  <r>
    <x v="403"/>
    <x v="5"/>
    <m/>
    <x v="29"/>
    <x v="2"/>
    <x v="99"/>
    <n v="200801"/>
    <n v="200801"/>
    <m/>
    <n v="5"/>
    <n v="200801"/>
    <n v="112000"/>
  </r>
  <r>
    <x v="403"/>
    <x v="5"/>
    <m/>
    <x v="1"/>
    <x v="2"/>
    <x v="18"/>
    <n v="200801"/>
    <n v="200801"/>
    <m/>
    <n v="1"/>
    <n v="200801"/>
    <n v="20000"/>
  </r>
  <r>
    <x v="403"/>
    <x v="5"/>
    <m/>
    <x v="4"/>
    <x v="2"/>
    <x v="26"/>
    <n v="200801"/>
    <n v="200801"/>
    <m/>
    <n v="2"/>
    <n v="200801"/>
    <n v="8000"/>
  </r>
  <r>
    <x v="403"/>
    <x v="5"/>
    <m/>
    <x v="4"/>
    <x v="2"/>
    <x v="27"/>
    <n v="200801"/>
    <n v="200801"/>
    <m/>
    <n v="5"/>
    <n v="200801"/>
    <n v="100000"/>
  </r>
  <r>
    <x v="403"/>
    <x v="5"/>
    <m/>
    <x v="0"/>
    <x v="2"/>
    <x v="15"/>
    <n v="200801"/>
    <n v="200801"/>
    <m/>
    <n v="18"/>
    <n v="200801"/>
    <n v="360000"/>
  </r>
  <r>
    <x v="403"/>
    <x v="5"/>
    <m/>
    <x v="0"/>
    <x v="2"/>
    <x v="16"/>
    <n v="200801"/>
    <n v="200801"/>
    <m/>
    <n v="18"/>
    <n v="200801"/>
    <n v="630000"/>
  </r>
  <r>
    <x v="403"/>
    <x v="5"/>
    <m/>
    <x v="0"/>
    <x v="2"/>
    <x v="17"/>
    <n v="200801"/>
    <n v="200801"/>
    <m/>
    <n v="20"/>
    <n v="200801"/>
    <n v="660000"/>
  </r>
  <r>
    <x v="403"/>
    <x v="5"/>
    <m/>
    <x v="0"/>
    <x v="2"/>
    <x v="19"/>
    <n v="200801"/>
    <n v="200801"/>
    <m/>
    <n v="15"/>
    <n v="200801"/>
    <n v="45000"/>
  </r>
  <r>
    <x v="403"/>
    <x v="5"/>
    <m/>
    <x v="5"/>
    <x v="2"/>
    <x v="28"/>
    <n v="200801"/>
    <n v="200801"/>
    <m/>
    <n v="13"/>
    <n v="200801"/>
    <n v="364000"/>
  </r>
  <r>
    <x v="403"/>
    <x v="5"/>
    <m/>
    <x v="5"/>
    <x v="2"/>
    <x v="69"/>
    <n v="200801"/>
    <n v="200801"/>
    <m/>
    <n v="4"/>
    <n v="200801"/>
    <n v="192000"/>
  </r>
  <r>
    <x v="403"/>
    <x v="5"/>
    <m/>
    <x v="21"/>
    <x v="2"/>
    <x v="29"/>
    <n v="200801"/>
    <n v="200801"/>
    <m/>
    <n v="4"/>
    <n v="200801"/>
    <n v="152000"/>
  </r>
  <r>
    <x v="403"/>
    <x v="5"/>
    <m/>
    <x v="18"/>
    <x v="2"/>
    <x v="22"/>
    <n v="200801"/>
    <n v="200801"/>
    <m/>
    <n v="4"/>
    <n v="200801"/>
    <n v="52000"/>
  </r>
  <r>
    <x v="403"/>
    <x v="5"/>
    <m/>
    <x v="5"/>
    <x v="9"/>
    <x v="28"/>
    <n v="200801"/>
    <n v="200801"/>
    <m/>
    <n v="1"/>
    <n v="200801"/>
    <n v="28000"/>
  </r>
  <r>
    <x v="403"/>
    <x v="5"/>
    <m/>
    <x v="4"/>
    <x v="9"/>
    <x v="27"/>
    <n v="200801"/>
    <n v="200801"/>
    <m/>
    <n v="2"/>
    <n v="200801"/>
    <n v="40000"/>
  </r>
  <r>
    <x v="403"/>
    <x v="5"/>
    <m/>
    <x v="0"/>
    <x v="9"/>
    <x v="15"/>
    <n v="200801"/>
    <n v="200801"/>
    <m/>
    <n v="7"/>
    <n v="200801"/>
    <n v="140000"/>
  </r>
  <r>
    <x v="403"/>
    <x v="5"/>
    <m/>
    <x v="21"/>
    <x v="9"/>
    <x v="29"/>
    <n v="200801"/>
    <n v="200801"/>
    <m/>
    <n v="1"/>
    <n v="200801"/>
    <n v="38000"/>
  </r>
  <r>
    <x v="403"/>
    <x v="5"/>
    <m/>
    <x v="30"/>
    <x v="9"/>
    <x v="88"/>
    <n v="200801"/>
    <n v="200801"/>
    <m/>
    <n v="1"/>
    <n v="200801"/>
    <n v="22400"/>
  </r>
  <r>
    <x v="404"/>
    <x v="6"/>
    <m/>
    <x v="0"/>
    <x v="7"/>
    <x v="15"/>
    <n v="200801"/>
    <n v="200801"/>
    <m/>
    <n v="3"/>
    <n v="200801"/>
    <n v="60000"/>
  </r>
  <r>
    <x v="404"/>
    <x v="6"/>
    <m/>
    <x v="6"/>
    <x v="2"/>
    <x v="37"/>
    <n v="200801"/>
    <n v="200801"/>
    <m/>
    <n v="2"/>
    <n v="200801"/>
    <n v="40000"/>
  </r>
  <r>
    <x v="404"/>
    <x v="6"/>
    <m/>
    <x v="24"/>
    <x v="2"/>
    <x v="34"/>
    <n v="200801"/>
    <n v="200801"/>
    <m/>
    <n v="4"/>
    <n v="200801"/>
    <n v="396000"/>
  </r>
  <r>
    <x v="404"/>
    <x v="6"/>
    <m/>
    <x v="30"/>
    <x v="2"/>
    <x v="95"/>
    <n v="200801"/>
    <n v="200801"/>
    <m/>
    <n v="26"/>
    <n v="200801"/>
    <n v="582400"/>
  </r>
  <r>
    <x v="404"/>
    <x v="6"/>
    <m/>
    <x v="30"/>
    <x v="2"/>
    <x v="96"/>
    <n v="200801"/>
    <n v="200801"/>
    <m/>
    <n v="17"/>
    <n v="200801"/>
    <n v="666400"/>
  </r>
  <r>
    <x v="404"/>
    <x v="6"/>
    <m/>
    <x v="31"/>
    <x v="2"/>
    <x v="97"/>
    <n v="200801"/>
    <n v="200801"/>
    <m/>
    <n v="15"/>
    <n v="200801"/>
    <n v="556500"/>
  </r>
  <r>
    <x v="404"/>
    <x v="6"/>
    <m/>
    <x v="33"/>
    <x v="2"/>
    <x v="105"/>
    <n v="200801"/>
    <n v="200801"/>
    <m/>
    <n v="22"/>
    <n v="200801"/>
    <n v="816200"/>
  </r>
  <r>
    <x v="404"/>
    <x v="6"/>
    <m/>
    <x v="29"/>
    <x v="2"/>
    <x v="99"/>
    <n v="200801"/>
    <n v="200801"/>
    <m/>
    <n v="12"/>
    <n v="200801"/>
    <n v="268800"/>
  </r>
  <r>
    <x v="404"/>
    <x v="6"/>
    <m/>
    <x v="29"/>
    <x v="2"/>
    <x v="100"/>
    <n v="200801"/>
    <n v="200801"/>
    <m/>
    <n v="1"/>
    <n v="200801"/>
    <n v="39200"/>
  </r>
  <r>
    <x v="404"/>
    <x v="6"/>
    <m/>
    <x v="1"/>
    <x v="2"/>
    <x v="18"/>
    <n v="200801"/>
    <n v="200801"/>
    <m/>
    <n v="3"/>
    <n v="200801"/>
    <n v="60000"/>
  </r>
  <r>
    <x v="404"/>
    <x v="6"/>
    <m/>
    <x v="4"/>
    <x v="2"/>
    <x v="27"/>
    <n v="200801"/>
    <n v="200801"/>
    <m/>
    <n v="1"/>
    <n v="200801"/>
    <n v="20000"/>
  </r>
  <r>
    <x v="404"/>
    <x v="6"/>
    <m/>
    <x v="0"/>
    <x v="2"/>
    <x v="15"/>
    <n v="200801"/>
    <n v="200801"/>
    <m/>
    <n v="28"/>
    <n v="200801"/>
    <n v="560000"/>
  </r>
  <r>
    <x v="404"/>
    <x v="6"/>
    <m/>
    <x v="0"/>
    <x v="2"/>
    <x v="16"/>
    <n v="200801"/>
    <n v="200801"/>
    <m/>
    <n v="30"/>
    <n v="200801"/>
    <n v="1050000"/>
  </r>
  <r>
    <x v="404"/>
    <x v="6"/>
    <m/>
    <x v="0"/>
    <x v="2"/>
    <x v="17"/>
    <n v="200801"/>
    <n v="200801"/>
    <m/>
    <n v="31"/>
    <n v="200801"/>
    <n v="1023000"/>
  </r>
  <r>
    <x v="404"/>
    <x v="6"/>
    <m/>
    <x v="0"/>
    <x v="2"/>
    <x v="19"/>
    <n v="200801"/>
    <n v="200801"/>
    <m/>
    <n v="32"/>
    <n v="200801"/>
    <n v="96000"/>
  </r>
  <r>
    <x v="404"/>
    <x v="6"/>
    <m/>
    <x v="5"/>
    <x v="2"/>
    <x v="28"/>
    <n v="200801"/>
    <n v="200801"/>
    <m/>
    <n v="10"/>
    <n v="200801"/>
    <n v="280000"/>
  </r>
  <r>
    <x v="404"/>
    <x v="6"/>
    <m/>
    <x v="5"/>
    <x v="2"/>
    <x v="69"/>
    <n v="200801"/>
    <n v="200801"/>
    <m/>
    <n v="6"/>
    <n v="200801"/>
    <n v="288000"/>
  </r>
  <r>
    <x v="404"/>
    <x v="6"/>
    <m/>
    <x v="21"/>
    <x v="2"/>
    <x v="29"/>
    <n v="200801"/>
    <n v="200801"/>
    <m/>
    <n v="5"/>
    <n v="200801"/>
    <n v="190000"/>
  </r>
  <r>
    <x v="404"/>
    <x v="6"/>
    <m/>
    <x v="18"/>
    <x v="2"/>
    <x v="22"/>
    <n v="200801"/>
    <n v="200801"/>
    <m/>
    <n v="9"/>
    <n v="200801"/>
    <n v="117000"/>
  </r>
  <r>
    <x v="404"/>
    <x v="6"/>
    <m/>
    <x v="18"/>
    <x v="2"/>
    <x v="23"/>
    <n v="200801"/>
    <n v="200801"/>
    <m/>
    <n v="4"/>
    <n v="200801"/>
    <n v="96000"/>
  </r>
  <r>
    <x v="404"/>
    <x v="6"/>
    <m/>
    <x v="18"/>
    <x v="2"/>
    <x v="24"/>
    <n v="200801"/>
    <n v="200801"/>
    <m/>
    <n v="1"/>
    <n v="200801"/>
    <n v="33000"/>
  </r>
  <r>
    <x v="404"/>
    <x v="6"/>
    <m/>
    <x v="32"/>
    <x v="2"/>
    <x v="92"/>
    <n v="200801"/>
    <n v="200801"/>
    <m/>
    <n v="2"/>
    <n v="200801"/>
    <n v="36400"/>
  </r>
  <r>
    <x v="404"/>
    <x v="6"/>
    <m/>
    <x v="32"/>
    <x v="2"/>
    <x v="93"/>
    <n v="200801"/>
    <n v="200801"/>
    <m/>
    <n v="2"/>
    <n v="200801"/>
    <n v="67600"/>
  </r>
  <r>
    <x v="404"/>
    <x v="6"/>
    <m/>
    <x v="0"/>
    <x v="9"/>
    <x v="15"/>
    <n v="200801"/>
    <n v="200801"/>
    <m/>
    <n v="4"/>
    <n v="200801"/>
    <n v="80000"/>
  </r>
  <r>
    <x v="404"/>
    <x v="6"/>
    <m/>
    <x v="0"/>
    <x v="6"/>
    <x v="15"/>
    <n v="200801"/>
    <n v="200801"/>
    <m/>
    <n v="659"/>
    <n v="200801"/>
    <n v="5975812"/>
  </r>
  <r>
    <x v="404"/>
    <x v="6"/>
    <m/>
    <x v="0"/>
    <x v="6"/>
    <x v="17"/>
    <n v="200801"/>
    <n v="200801"/>
    <m/>
    <n v="14"/>
    <n v="200801"/>
    <n v="221452"/>
  </r>
  <r>
    <x v="404"/>
    <x v="6"/>
    <m/>
    <x v="4"/>
    <x v="6"/>
    <x v="26"/>
    <n v="200801"/>
    <n v="200801"/>
    <m/>
    <n v="359"/>
    <n v="200801"/>
    <n v="385207"/>
  </r>
  <r>
    <x v="404"/>
    <x v="6"/>
    <m/>
    <x v="25"/>
    <x v="6"/>
    <x v="35"/>
    <n v="200801"/>
    <n v="200801"/>
    <m/>
    <n v="26"/>
    <n v="200801"/>
    <n v="445406"/>
  </r>
  <r>
    <x v="404"/>
    <x v="6"/>
    <m/>
    <x v="21"/>
    <x v="6"/>
    <x v="29"/>
    <n v="200801"/>
    <n v="200801"/>
    <m/>
    <n v="43"/>
    <n v="200801"/>
    <n v="846713"/>
  </r>
  <r>
    <x v="404"/>
    <x v="6"/>
    <m/>
    <x v="23"/>
    <x v="6"/>
    <x v="31"/>
    <n v="200801"/>
    <n v="200801"/>
    <m/>
    <n v="81"/>
    <n v="200801"/>
    <n v="1205037"/>
  </r>
  <r>
    <x v="404"/>
    <x v="6"/>
    <m/>
    <x v="22"/>
    <x v="6"/>
    <x v="30"/>
    <n v="200801"/>
    <n v="200801"/>
    <m/>
    <n v="4"/>
    <n v="200801"/>
    <n v="27856"/>
  </r>
  <r>
    <x v="404"/>
    <x v="6"/>
    <m/>
    <x v="34"/>
    <x v="6"/>
    <x v="108"/>
    <n v="200801"/>
    <n v="200801"/>
    <m/>
    <n v="312"/>
    <n v="200801"/>
    <n v="334776"/>
  </r>
  <r>
    <x v="404"/>
    <x v="6"/>
    <m/>
    <x v="18"/>
    <x v="6"/>
    <x v="22"/>
    <n v="200801"/>
    <n v="200801"/>
    <m/>
    <n v="59"/>
    <n v="200801"/>
    <n v="400669"/>
  </r>
  <r>
    <x v="404"/>
    <x v="6"/>
    <m/>
    <x v="6"/>
    <x v="6"/>
    <x v="37"/>
    <n v="200801"/>
    <n v="200801"/>
    <m/>
    <n v="22"/>
    <n v="200801"/>
    <n v="220000"/>
  </r>
  <r>
    <x v="404"/>
    <x v="6"/>
    <m/>
    <x v="4"/>
    <x v="6"/>
    <x v="66"/>
    <n v="200801"/>
    <n v="200801"/>
    <m/>
    <n v="449"/>
    <n v="200801"/>
    <n v="2513053"/>
  </r>
  <r>
    <x v="404"/>
    <x v="6"/>
    <m/>
    <x v="32"/>
    <x v="6"/>
    <x v="106"/>
    <n v="200801"/>
    <n v="200801"/>
    <m/>
    <n v="11"/>
    <n v="200801"/>
    <n v="107250"/>
  </r>
  <r>
    <x v="404"/>
    <x v="6"/>
    <m/>
    <x v="30"/>
    <x v="6"/>
    <x v="103"/>
    <n v="200801"/>
    <n v="200801"/>
    <m/>
    <n v="66"/>
    <n v="200801"/>
    <n v="739200"/>
  </r>
  <r>
    <x v="404"/>
    <x v="6"/>
    <m/>
    <x v="29"/>
    <x v="6"/>
    <x v="104"/>
    <n v="200801"/>
    <n v="200801"/>
    <m/>
    <n v="83"/>
    <n v="200801"/>
    <n v="929600"/>
  </r>
  <r>
    <x v="404"/>
    <x v="6"/>
    <m/>
    <x v="5"/>
    <x v="6"/>
    <x v="28"/>
    <n v="200801"/>
    <n v="200801"/>
    <m/>
    <n v="32"/>
    <n v="200801"/>
    <n v="467200"/>
  </r>
  <r>
    <x v="405"/>
    <x v="3"/>
    <m/>
    <x v="0"/>
    <x v="1"/>
    <x v="15"/>
    <n v="200801"/>
    <n v="200801"/>
    <m/>
    <n v="4"/>
    <n v="200801"/>
    <n v="80000"/>
  </r>
  <r>
    <x v="405"/>
    <x v="3"/>
    <m/>
    <x v="0"/>
    <x v="1"/>
    <x v="16"/>
    <n v="200801"/>
    <n v="200801"/>
    <m/>
    <n v="15"/>
    <n v="200801"/>
    <n v="525000"/>
  </r>
  <r>
    <x v="405"/>
    <x v="3"/>
    <m/>
    <x v="0"/>
    <x v="7"/>
    <x v="15"/>
    <n v="200801"/>
    <n v="200801"/>
    <m/>
    <n v="6"/>
    <n v="200801"/>
    <n v="120000"/>
  </r>
  <r>
    <x v="405"/>
    <x v="3"/>
    <m/>
    <x v="6"/>
    <x v="2"/>
    <x v="37"/>
    <n v="200801"/>
    <n v="200801"/>
    <m/>
    <n v="3"/>
    <n v="200801"/>
    <n v="60000"/>
  </r>
  <r>
    <x v="405"/>
    <x v="3"/>
    <m/>
    <x v="6"/>
    <x v="2"/>
    <x v="42"/>
    <n v="200801"/>
    <n v="200801"/>
    <m/>
    <n v="1"/>
    <n v="200801"/>
    <n v="35000"/>
  </r>
  <r>
    <x v="405"/>
    <x v="3"/>
    <m/>
    <x v="24"/>
    <x v="2"/>
    <x v="34"/>
    <n v="200801"/>
    <n v="200801"/>
    <m/>
    <n v="1"/>
    <n v="200801"/>
    <n v="99000"/>
  </r>
  <r>
    <x v="405"/>
    <x v="3"/>
    <m/>
    <x v="30"/>
    <x v="2"/>
    <x v="95"/>
    <n v="200801"/>
    <n v="200801"/>
    <m/>
    <n v="17"/>
    <n v="200801"/>
    <n v="380800"/>
  </r>
  <r>
    <x v="405"/>
    <x v="3"/>
    <m/>
    <x v="30"/>
    <x v="2"/>
    <x v="96"/>
    <n v="200801"/>
    <n v="200801"/>
    <m/>
    <n v="48"/>
    <n v="200801"/>
    <n v="1881600"/>
  </r>
  <r>
    <x v="405"/>
    <x v="3"/>
    <m/>
    <x v="31"/>
    <x v="2"/>
    <x v="97"/>
    <n v="200801"/>
    <n v="200801"/>
    <m/>
    <n v="27"/>
    <n v="200801"/>
    <n v="1001700"/>
  </r>
  <r>
    <x v="405"/>
    <x v="3"/>
    <m/>
    <x v="33"/>
    <x v="2"/>
    <x v="105"/>
    <n v="200801"/>
    <n v="200801"/>
    <m/>
    <n v="23"/>
    <n v="200801"/>
    <n v="853300"/>
  </r>
  <r>
    <x v="405"/>
    <x v="3"/>
    <m/>
    <x v="29"/>
    <x v="2"/>
    <x v="99"/>
    <n v="200801"/>
    <n v="200801"/>
    <m/>
    <n v="7"/>
    <n v="200801"/>
    <n v="156800"/>
  </r>
  <r>
    <x v="405"/>
    <x v="3"/>
    <m/>
    <x v="1"/>
    <x v="2"/>
    <x v="18"/>
    <n v="200801"/>
    <n v="200801"/>
    <m/>
    <n v="1"/>
    <n v="200801"/>
    <n v="20000"/>
  </r>
  <r>
    <x v="405"/>
    <x v="3"/>
    <m/>
    <x v="1"/>
    <x v="2"/>
    <x v="21"/>
    <n v="200801"/>
    <n v="200801"/>
    <m/>
    <n v="1"/>
    <n v="200801"/>
    <n v="35000"/>
  </r>
  <r>
    <x v="405"/>
    <x v="3"/>
    <m/>
    <x v="0"/>
    <x v="2"/>
    <x v="15"/>
    <n v="200801"/>
    <n v="200801"/>
    <m/>
    <n v="35"/>
    <n v="200801"/>
    <n v="700000"/>
  </r>
  <r>
    <x v="405"/>
    <x v="3"/>
    <m/>
    <x v="0"/>
    <x v="2"/>
    <x v="16"/>
    <n v="200801"/>
    <n v="200801"/>
    <m/>
    <n v="26"/>
    <n v="200801"/>
    <n v="910000"/>
  </r>
  <r>
    <x v="405"/>
    <x v="3"/>
    <m/>
    <x v="0"/>
    <x v="2"/>
    <x v="17"/>
    <n v="200801"/>
    <n v="200801"/>
    <m/>
    <n v="36"/>
    <n v="200801"/>
    <n v="1188000"/>
  </r>
  <r>
    <x v="405"/>
    <x v="3"/>
    <m/>
    <x v="0"/>
    <x v="2"/>
    <x v="19"/>
    <n v="200801"/>
    <n v="200801"/>
    <m/>
    <n v="41"/>
    <n v="200801"/>
    <n v="123000"/>
  </r>
  <r>
    <x v="405"/>
    <x v="3"/>
    <m/>
    <x v="5"/>
    <x v="2"/>
    <x v="28"/>
    <n v="200801"/>
    <n v="200801"/>
    <m/>
    <n v="10"/>
    <n v="200801"/>
    <n v="280000"/>
  </r>
  <r>
    <x v="405"/>
    <x v="3"/>
    <m/>
    <x v="5"/>
    <x v="2"/>
    <x v="69"/>
    <n v="200801"/>
    <n v="200801"/>
    <m/>
    <n v="6"/>
    <n v="200801"/>
    <n v="288000"/>
  </r>
  <r>
    <x v="405"/>
    <x v="3"/>
    <m/>
    <x v="21"/>
    <x v="2"/>
    <x v="29"/>
    <n v="200801"/>
    <n v="200801"/>
    <m/>
    <n v="5"/>
    <n v="200801"/>
    <n v="190000"/>
  </r>
  <r>
    <x v="405"/>
    <x v="3"/>
    <m/>
    <x v="18"/>
    <x v="2"/>
    <x v="22"/>
    <n v="200801"/>
    <n v="200801"/>
    <m/>
    <n v="5"/>
    <n v="200801"/>
    <n v="65000"/>
  </r>
  <r>
    <x v="405"/>
    <x v="3"/>
    <m/>
    <x v="18"/>
    <x v="2"/>
    <x v="23"/>
    <n v="200801"/>
    <n v="200801"/>
    <m/>
    <n v="3"/>
    <n v="200801"/>
    <n v="72000"/>
  </r>
  <r>
    <x v="405"/>
    <x v="3"/>
    <m/>
    <x v="18"/>
    <x v="2"/>
    <x v="24"/>
    <n v="200801"/>
    <n v="200801"/>
    <m/>
    <n v="1"/>
    <n v="200801"/>
    <n v="33000"/>
  </r>
  <r>
    <x v="405"/>
    <x v="3"/>
    <m/>
    <x v="32"/>
    <x v="2"/>
    <x v="92"/>
    <n v="200801"/>
    <n v="200801"/>
    <m/>
    <n v="2"/>
    <n v="200801"/>
    <n v="36400"/>
  </r>
  <r>
    <x v="405"/>
    <x v="3"/>
    <m/>
    <x v="0"/>
    <x v="9"/>
    <x v="15"/>
    <n v="200801"/>
    <n v="200801"/>
    <m/>
    <n v="1"/>
    <n v="200801"/>
    <n v="20000"/>
  </r>
  <r>
    <x v="406"/>
    <x v="4"/>
    <m/>
    <x v="0"/>
    <x v="1"/>
    <x v="15"/>
    <n v="200801"/>
    <n v="200801"/>
    <m/>
    <n v="1"/>
    <n v="200801"/>
    <n v="20000"/>
  </r>
  <r>
    <x v="406"/>
    <x v="4"/>
    <m/>
    <x v="0"/>
    <x v="1"/>
    <x v="16"/>
    <n v="200801"/>
    <n v="200801"/>
    <m/>
    <n v="9"/>
    <n v="200801"/>
    <n v="315000"/>
  </r>
  <r>
    <x v="406"/>
    <x v="4"/>
    <m/>
    <x v="0"/>
    <x v="5"/>
    <x v="51"/>
    <n v="200801"/>
    <n v="200801"/>
    <m/>
    <n v="5"/>
    <n v="200801"/>
    <n v="56250"/>
  </r>
  <r>
    <x v="406"/>
    <x v="4"/>
    <m/>
    <x v="5"/>
    <x v="5"/>
    <x v="53"/>
    <n v="200801"/>
    <n v="200801"/>
    <m/>
    <n v="30"/>
    <n v="200801"/>
    <n v="445500"/>
  </r>
  <r>
    <x v="406"/>
    <x v="4"/>
    <m/>
    <x v="21"/>
    <x v="5"/>
    <x v="52"/>
    <n v="200801"/>
    <n v="200801"/>
    <m/>
    <n v="10"/>
    <n v="200801"/>
    <n v="171000"/>
  </r>
  <r>
    <x v="406"/>
    <x v="4"/>
    <m/>
    <x v="30"/>
    <x v="5"/>
    <x v="88"/>
    <n v="200801"/>
    <n v="200801"/>
    <m/>
    <n v="100"/>
    <n v="200801"/>
    <n v="1145500"/>
  </r>
  <r>
    <x v="406"/>
    <x v="4"/>
    <m/>
    <x v="0"/>
    <x v="5"/>
    <x v="78"/>
    <n v="200801"/>
    <n v="200801"/>
    <m/>
    <n v="100"/>
    <n v="200801"/>
    <n v="0"/>
  </r>
  <r>
    <x v="406"/>
    <x v="4"/>
    <m/>
    <x v="4"/>
    <x v="5"/>
    <x v="62"/>
    <n v="200801"/>
    <n v="200801"/>
    <m/>
    <n v="14"/>
    <n v="200801"/>
    <n v="252000"/>
  </r>
  <r>
    <x v="406"/>
    <x v="4"/>
    <m/>
    <x v="0"/>
    <x v="7"/>
    <x v="15"/>
    <n v="200801"/>
    <n v="200801"/>
    <m/>
    <n v="7"/>
    <n v="200801"/>
    <n v="140000"/>
  </r>
  <r>
    <x v="406"/>
    <x v="4"/>
    <m/>
    <x v="24"/>
    <x v="2"/>
    <x v="34"/>
    <n v="200801"/>
    <n v="200801"/>
    <m/>
    <n v="3"/>
    <n v="200801"/>
    <n v="297000"/>
  </r>
  <r>
    <x v="406"/>
    <x v="4"/>
    <m/>
    <x v="30"/>
    <x v="2"/>
    <x v="95"/>
    <n v="200801"/>
    <n v="200801"/>
    <m/>
    <n v="17"/>
    <n v="200801"/>
    <n v="380800"/>
  </r>
  <r>
    <x v="406"/>
    <x v="4"/>
    <m/>
    <x v="30"/>
    <x v="2"/>
    <x v="96"/>
    <n v="200801"/>
    <n v="200801"/>
    <m/>
    <n v="20"/>
    <n v="200801"/>
    <n v="784000"/>
  </r>
  <r>
    <x v="406"/>
    <x v="4"/>
    <m/>
    <x v="31"/>
    <x v="2"/>
    <x v="97"/>
    <n v="200801"/>
    <n v="200801"/>
    <m/>
    <n v="16"/>
    <n v="200801"/>
    <n v="593600"/>
  </r>
  <r>
    <x v="406"/>
    <x v="4"/>
    <m/>
    <x v="33"/>
    <x v="2"/>
    <x v="105"/>
    <n v="200801"/>
    <n v="200801"/>
    <m/>
    <n v="26"/>
    <n v="200801"/>
    <n v="964600"/>
  </r>
  <r>
    <x v="406"/>
    <x v="4"/>
    <m/>
    <x v="29"/>
    <x v="2"/>
    <x v="99"/>
    <n v="200801"/>
    <n v="200801"/>
    <m/>
    <n v="4"/>
    <n v="200801"/>
    <n v="89600"/>
  </r>
  <r>
    <x v="406"/>
    <x v="4"/>
    <m/>
    <x v="29"/>
    <x v="2"/>
    <x v="100"/>
    <n v="200801"/>
    <n v="200801"/>
    <m/>
    <n v="2"/>
    <n v="200801"/>
    <n v="78400"/>
  </r>
  <r>
    <x v="406"/>
    <x v="4"/>
    <m/>
    <x v="1"/>
    <x v="2"/>
    <x v="18"/>
    <n v="200801"/>
    <n v="200801"/>
    <m/>
    <n v="4"/>
    <n v="200801"/>
    <n v="80000"/>
  </r>
  <r>
    <x v="406"/>
    <x v="4"/>
    <m/>
    <x v="1"/>
    <x v="2"/>
    <x v="21"/>
    <n v="200801"/>
    <n v="200801"/>
    <m/>
    <n v="2"/>
    <n v="200801"/>
    <n v="70000"/>
  </r>
  <r>
    <x v="406"/>
    <x v="4"/>
    <m/>
    <x v="4"/>
    <x v="2"/>
    <x v="26"/>
    <n v="200801"/>
    <n v="200801"/>
    <m/>
    <n v="1"/>
    <n v="200801"/>
    <n v="4000"/>
  </r>
  <r>
    <x v="406"/>
    <x v="4"/>
    <m/>
    <x v="4"/>
    <x v="2"/>
    <x v="27"/>
    <n v="200801"/>
    <n v="200801"/>
    <m/>
    <n v="2"/>
    <n v="200801"/>
    <n v="40000"/>
  </r>
  <r>
    <x v="406"/>
    <x v="4"/>
    <m/>
    <x v="0"/>
    <x v="2"/>
    <x v="15"/>
    <n v="200801"/>
    <n v="200801"/>
    <m/>
    <n v="28"/>
    <n v="200801"/>
    <n v="560000"/>
  </r>
  <r>
    <x v="406"/>
    <x v="4"/>
    <m/>
    <x v="0"/>
    <x v="2"/>
    <x v="16"/>
    <n v="200801"/>
    <n v="200801"/>
    <m/>
    <n v="19"/>
    <n v="200801"/>
    <n v="665000"/>
  </r>
  <r>
    <x v="406"/>
    <x v="4"/>
    <m/>
    <x v="0"/>
    <x v="2"/>
    <x v="17"/>
    <n v="200801"/>
    <n v="200801"/>
    <m/>
    <n v="31"/>
    <n v="200801"/>
    <n v="1023000"/>
  </r>
  <r>
    <x v="406"/>
    <x v="4"/>
    <m/>
    <x v="0"/>
    <x v="2"/>
    <x v="19"/>
    <n v="200801"/>
    <n v="200801"/>
    <m/>
    <n v="25"/>
    <n v="200801"/>
    <n v="75000"/>
  </r>
  <r>
    <x v="406"/>
    <x v="4"/>
    <m/>
    <x v="5"/>
    <x v="2"/>
    <x v="28"/>
    <n v="200801"/>
    <n v="200801"/>
    <m/>
    <n v="16"/>
    <n v="200801"/>
    <n v="448000"/>
  </r>
  <r>
    <x v="406"/>
    <x v="4"/>
    <m/>
    <x v="5"/>
    <x v="2"/>
    <x v="69"/>
    <n v="200801"/>
    <n v="200801"/>
    <m/>
    <n v="9"/>
    <n v="200801"/>
    <n v="432000"/>
  </r>
  <r>
    <x v="406"/>
    <x v="4"/>
    <m/>
    <x v="21"/>
    <x v="2"/>
    <x v="29"/>
    <n v="200801"/>
    <n v="200801"/>
    <m/>
    <n v="9"/>
    <n v="200801"/>
    <n v="342000"/>
  </r>
  <r>
    <x v="406"/>
    <x v="4"/>
    <m/>
    <x v="18"/>
    <x v="2"/>
    <x v="22"/>
    <n v="200801"/>
    <n v="200801"/>
    <m/>
    <n v="11"/>
    <n v="200801"/>
    <n v="143000"/>
  </r>
  <r>
    <x v="406"/>
    <x v="4"/>
    <m/>
    <x v="32"/>
    <x v="2"/>
    <x v="92"/>
    <n v="200801"/>
    <n v="200801"/>
    <m/>
    <n v="2"/>
    <n v="200801"/>
    <n v="36400"/>
  </r>
  <r>
    <x v="406"/>
    <x v="4"/>
    <m/>
    <x v="0"/>
    <x v="9"/>
    <x v="15"/>
    <n v="200801"/>
    <n v="200801"/>
    <m/>
    <n v="6"/>
    <n v="200801"/>
    <n v="120000"/>
  </r>
  <r>
    <x v="407"/>
    <x v="1"/>
    <m/>
    <x v="0"/>
    <x v="1"/>
    <x v="16"/>
    <n v="200801"/>
    <n v="200801"/>
    <m/>
    <n v="6"/>
    <n v="200801"/>
    <n v="210000"/>
  </r>
  <r>
    <x v="407"/>
    <x v="1"/>
    <m/>
    <x v="29"/>
    <x v="5"/>
    <x v="87"/>
    <n v="200801"/>
    <n v="200801"/>
    <m/>
    <n v="3"/>
    <n v="200801"/>
    <n v="34365"/>
  </r>
  <r>
    <x v="407"/>
    <x v="1"/>
    <m/>
    <x v="30"/>
    <x v="5"/>
    <x v="88"/>
    <n v="200801"/>
    <n v="200801"/>
    <m/>
    <n v="6"/>
    <n v="200801"/>
    <n v="68730"/>
  </r>
  <r>
    <x v="407"/>
    <x v="1"/>
    <m/>
    <x v="0"/>
    <x v="5"/>
    <x v="51"/>
    <n v="200801"/>
    <n v="200801"/>
    <m/>
    <n v="9"/>
    <n v="200801"/>
    <n v="101250"/>
  </r>
  <r>
    <x v="407"/>
    <x v="1"/>
    <m/>
    <x v="5"/>
    <x v="5"/>
    <x v="53"/>
    <n v="200801"/>
    <n v="200801"/>
    <m/>
    <n v="3"/>
    <n v="200801"/>
    <n v="44550"/>
  </r>
  <r>
    <x v="407"/>
    <x v="1"/>
    <m/>
    <x v="21"/>
    <x v="5"/>
    <x v="52"/>
    <n v="200801"/>
    <n v="200801"/>
    <m/>
    <n v="3"/>
    <n v="200801"/>
    <n v="51300"/>
  </r>
  <r>
    <x v="407"/>
    <x v="1"/>
    <m/>
    <x v="1"/>
    <x v="5"/>
    <x v="63"/>
    <n v="200801"/>
    <n v="200801"/>
    <m/>
    <n v="3"/>
    <n v="200801"/>
    <n v="33750"/>
  </r>
  <r>
    <x v="407"/>
    <x v="1"/>
    <m/>
    <x v="18"/>
    <x v="5"/>
    <x v="50"/>
    <n v="200801"/>
    <n v="200801"/>
    <m/>
    <n v="3"/>
    <n v="200801"/>
    <n v="21600"/>
  </r>
  <r>
    <x v="407"/>
    <x v="1"/>
    <m/>
    <x v="4"/>
    <x v="5"/>
    <x v="62"/>
    <n v="200801"/>
    <n v="200801"/>
    <m/>
    <n v="7"/>
    <n v="200801"/>
    <n v="126000"/>
  </r>
  <r>
    <x v="407"/>
    <x v="1"/>
    <m/>
    <x v="6"/>
    <x v="5"/>
    <x v="49"/>
    <n v="200801"/>
    <n v="200801"/>
    <m/>
    <n v="3"/>
    <n v="200801"/>
    <n v="33750"/>
  </r>
  <r>
    <x v="407"/>
    <x v="1"/>
    <m/>
    <x v="0"/>
    <x v="7"/>
    <x v="15"/>
    <n v="200801"/>
    <n v="200801"/>
    <m/>
    <n v="4"/>
    <n v="200801"/>
    <n v="80000"/>
  </r>
  <r>
    <x v="407"/>
    <x v="1"/>
    <m/>
    <x v="30"/>
    <x v="3"/>
    <x v="88"/>
    <n v="200801"/>
    <n v="200801"/>
    <m/>
    <n v="129"/>
    <n v="200801"/>
    <n v="0"/>
  </r>
  <r>
    <x v="407"/>
    <x v="1"/>
    <m/>
    <x v="6"/>
    <x v="2"/>
    <x v="42"/>
    <n v="200801"/>
    <n v="200801"/>
    <m/>
    <n v="3"/>
    <n v="200801"/>
    <n v="105000"/>
  </r>
  <r>
    <x v="407"/>
    <x v="1"/>
    <m/>
    <x v="24"/>
    <x v="2"/>
    <x v="34"/>
    <n v="200801"/>
    <n v="200801"/>
    <m/>
    <n v="3"/>
    <n v="200801"/>
    <n v="297000"/>
  </r>
  <r>
    <x v="407"/>
    <x v="1"/>
    <m/>
    <x v="30"/>
    <x v="2"/>
    <x v="95"/>
    <n v="200801"/>
    <n v="200801"/>
    <m/>
    <n v="16"/>
    <n v="200801"/>
    <n v="358400"/>
  </r>
  <r>
    <x v="407"/>
    <x v="1"/>
    <m/>
    <x v="30"/>
    <x v="2"/>
    <x v="96"/>
    <n v="200801"/>
    <n v="200801"/>
    <m/>
    <n v="24"/>
    <n v="200801"/>
    <n v="940800"/>
  </r>
  <r>
    <x v="407"/>
    <x v="1"/>
    <m/>
    <x v="31"/>
    <x v="2"/>
    <x v="97"/>
    <n v="200801"/>
    <n v="200801"/>
    <m/>
    <n v="14"/>
    <n v="200801"/>
    <n v="519400"/>
  </r>
  <r>
    <x v="407"/>
    <x v="1"/>
    <m/>
    <x v="33"/>
    <x v="2"/>
    <x v="105"/>
    <n v="200801"/>
    <n v="200801"/>
    <m/>
    <n v="22"/>
    <n v="200801"/>
    <n v="816200"/>
  </r>
  <r>
    <x v="407"/>
    <x v="1"/>
    <m/>
    <x v="29"/>
    <x v="2"/>
    <x v="99"/>
    <n v="200801"/>
    <n v="200801"/>
    <m/>
    <n v="4"/>
    <n v="200801"/>
    <n v="89600"/>
  </r>
  <r>
    <x v="407"/>
    <x v="1"/>
    <m/>
    <x v="1"/>
    <x v="2"/>
    <x v="18"/>
    <n v="200801"/>
    <n v="200801"/>
    <m/>
    <n v="3"/>
    <n v="200801"/>
    <n v="60000"/>
  </r>
  <r>
    <x v="407"/>
    <x v="1"/>
    <m/>
    <x v="4"/>
    <x v="2"/>
    <x v="27"/>
    <n v="200801"/>
    <n v="200801"/>
    <m/>
    <n v="1"/>
    <n v="200801"/>
    <n v="20000"/>
  </r>
  <r>
    <x v="407"/>
    <x v="1"/>
    <m/>
    <x v="0"/>
    <x v="2"/>
    <x v="15"/>
    <n v="200801"/>
    <n v="200801"/>
    <m/>
    <n v="23"/>
    <n v="200801"/>
    <n v="460000"/>
  </r>
  <r>
    <x v="407"/>
    <x v="1"/>
    <m/>
    <x v="0"/>
    <x v="2"/>
    <x v="16"/>
    <n v="200801"/>
    <n v="200801"/>
    <m/>
    <n v="13"/>
    <n v="200801"/>
    <n v="455000"/>
  </r>
  <r>
    <x v="407"/>
    <x v="1"/>
    <m/>
    <x v="0"/>
    <x v="2"/>
    <x v="17"/>
    <n v="200801"/>
    <n v="200801"/>
    <m/>
    <n v="41"/>
    <n v="200801"/>
    <n v="1353000"/>
  </r>
  <r>
    <x v="407"/>
    <x v="1"/>
    <m/>
    <x v="0"/>
    <x v="2"/>
    <x v="19"/>
    <n v="200801"/>
    <n v="200801"/>
    <m/>
    <n v="19"/>
    <n v="200801"/>
    <n v="57000"/>
  </r>
  <r>
    <x v="407"/>
    <x v="1"/>
    <m/>
    <x v="5"/>
    <x v="2"/>
    <x v="28"/>
    <n v="200801"/>
    <n v="200801"/>
    <m/>
    <n v="12"/>
    <n v="200801"/>
    <n v="336000"/>
  </r>
  <r>
    <x v="407"/>
    <x v="1"/>
    <m/>
    <x v="5"/>
    <x v="2"/>
    <x v="69"/>
    <n v="200801"/>
    <n v="200801"/>
    <m/>
    <n v="6"/>
    <n v="200801"/>
    <n v="288000"/>
  </r>
  <r>
    <x v="407"/>
    <x v="1"/>
    <m/>
    <x v="21"/>
    <x v="2"/>
    <x v="29"/>
    <n v="200801"/>
    <n v="200801"/>
    <m/>
    <n v="2"/>
    <n v="200801"/>
    <n v="76000"/>
  </r>
  <r>
    <x v="407"/>
    <x v="1"/>
    <m/>
    <x v="18"/>
    <x v="2"/>
    <x v="22"/>
    <n v="200801"/>
    <n v="200801"/>
    <m/>
    <n v="7"/>
    <n v="200801"/>
    <n v="91000"/>
  </r>
  <r>
    <x v="407"/>
    <x v="1"/>
    <m/>
    <x v="18"/>
    <x v="2"/>
    <x v="23"/>
    <n v="200801"/>
    <n v="200801"/>
    <m/>
    <n v="3"/>
    <n v="200801"/>
    <n v="72000"/>
  </r>
  <r>
    <x v="407"/>
    <x v="1"/>
    <m/>
    <x v="18"/>
    <x v="2"/>
    <x v="24"/>
    <n v="200801"/>
    <n v="200801"/>
    <m/>
    <n v="1"/>
    <n v="200801"/>
    <n v="33000"/>
  </r>
  <r>
    <x v="407"/>
    <x v="1"/>
    <m/>
    <x v="32"/>
    <x v="2"/>
    <x v="92"/>
    <n v="200801"/>
    <n v="200801"/>
    <m/>
    <n v="2"/>
    <n v="200801"/>
    <n v="36400"/>
  </r>
  <r>
    <x v="407"/>
    <x v="1"/>
    <m/>
    <x v="30"/>
    <x v="9"/>
    <x v="88"/>
    <n v="200801"/>
    <n v="200801"/>
    <m/>
    <n v="1"/>
    <n v="200801"/>
    <n v="22400"/>
  </r>
  <r>
    <x v="407"/>
    <x v="1"/>
    <m/>
    <x v="0"/>
    <x v="9"/>
    <x v="15"/>
    <n v="200801"/>
    <n v="200801"/>
    <m/>
    <n v="3"/>
    <n v="200801"/>
    <n v="60000"/>
  </r>
  <r>
    <x v="408"/>
    <x v="0"/>
    <m/>
    <x v="0"/>
    <x v="1"/>
    <x v="16"/>
    <n v="200801"/>
    <n v="200801"/>
    <m/>
    <n v="3"/>
    <n v="200801"/>
    <n v="105000"/>
  </r>
  <r>
    <x v="408"/>
    <x v="0"/>
    <m/>
    <x v="0"/>
    <x v="5"/>
    <x v="51"/>
    <n v="200801"/>
    <n v="200801"/>
    <m/>
    <n v="50"/>
    <n v="200801"/>
    <n v="562500"/>
  </r>
  <r>
    <x v="408"/>
    <x v="0"/>
    <m/>
    <x v="5"/>
    <x v="5"/>
    <x v="53"/>
    <n v="200801"/>
    <n v="200801"/>
    <m/>
    <n v="32"/>
    <n v="200801"/>
    <n v="475200"/>
  </r>
  <r>
    <x v="408"/>
    <x v="0"/>
    <m/>
    <x v="21"/>
    <x v="5"/>
    <x v="52"/>
    <n v="200801"/>
    <n v="200801"/>
    <m/>
    <n v="20"/>
    <n v="200801"/>
    <n v="342000"/>
  </r>
  <r>
    <x v="408"/>
    <x v="0"/>
    <m/>
    <x v="30"/>
    <x v="5"/>
    <x v="88"/>
    <n v="200801"/>
    <n v="200801"/>
    <m/>
    <n v="30"/>
    <n v="200801"/>
    <n v="343650"/>
  </r>
  <r>
    <x v="408"/>
    <x v="0"/>
    <m/>
    <x v="1"/>
    <x v="5"/>
    <x v="63"/>
    <n v="200801"/>
    <n v="200801"/>
    <m/>
    <n v="17"/>
    <n v="200801"/>
    <n v="191250"/>
  </r>
  <r>
    <x v="408"/>
    <x v="0"/>
    <m/>
    <x v="18"/>
    <x v="5"/>
    <x v="50"/>
    <n v="200801"/>
    <n v="200801"/>
    <m/>
    <n v="22"/>
    <n v="200801"/>
    <n v="158400"/>
  </r>
  <r>
    <x v="408"/>
    <x v="0"/>
    <m/>
    <x v="4"/>
    <x v="5"/>
    <x v="62"/>
    <n v="200801"/>
    <n v="200801"/>
    <m/>
    <n v="18"/>
    <n v="200801"/>
    <n v="324000"/>
  </r>
  <r>
    <x v="408"/>
    <x v="0"/>
    <m/>
    <x v="6"/>
    <x v="5"/>
    <x v="49"/>
    <n v="200801"/>
    <n v="200801"/>
    <m/>
    <n v="2"/>
    <n v="200801"/>
    <n v="22500"/>
  </r>
  <r>
    <x v="408"/>
    <x v="0"/>
    <m/>
    <x v="29"/>
    <x v="5"/>
    <x v="87"/>
    <n v="200801"/>
    <n v="200801"/>
    <m/>
    <n v="30"/>
    <n v="200801"/>
    <n v="343650"/>
  </r>
  <r>
    <x v="408"/>
    <x v="0"/>
    <m/>
    <x v="0"/>
    <x v="7"/>
    <x v="15"/>
    <n v="200801"/>
    <n v="200801"/>
    <m/>
    <n v="1"/>
    <n v="200801"/>
    <n v="20000"/>
  </r>
  <r>
    <x v="408"/>
    <x v="0"/>
    <m/>
    <x v="35"/>
    <x v="3"/>
    <x v="109"/>
    <n v="200801"/>
    <n v="200801"/>
    <m/>
    <n v="1"/>
    <n v="200801"/>
    <n v="0"/>
  </r>
  <r>
    <x v="408"/>
    <x v="0"/>
    <m/>
    <x v="34"/>
    <x v="3"/>
    <x v="107"/>
    <n v="200801"/>
    <n v="200801"/>
    <m/>
    <n v="1"/>
    <n v="200801"/>
    <n v="0"/>
  </r>
  <r>
    <x v="408"/>
    <x v="0"/>
    <m/>
    <x v="32"/>
    <x v="3"/>
    <x v="94"/>
    <n v="200801"/>
    <n v="200801"/>
    <m/>
    <n v="15"/>
    <n v="200801"/>
    <n v="0"/>
  </r>
  <r>
    <x v="408"/>
    <x v="0"/>
    <m/>
    <x v="6"/>
    <x v="2"/>
    <x v="37"/>
    <n v="200801"/>
    <n v="200801"/>
    <m/>
    <n v="2"/>
    <n v="200801"/>
    <n v="40000"/>
  </r>
  <r>
    <x v="408"/>
    <x v="0"/>
    <m/>
    <x v="24"/>
    <x v="2"/>
    <x v="34"/>
    <n v="200801"/>
    <n v="200801"/>
    <m/>
    <n v="3"/>
    <n v="200801"/>
    <n v="297000"/>
  </r>
  <r>
    <x v="408"/>
    <x v="0"/>
    <m/>
    <x v="30"/>
    <x v="2"/>
    <x v="95"/>
    <n v="200801"/>
    <n v="200801"/>
    <m/>
    <n v="16"/>
    <n v="200801"/>
    <n v="358400"/>
  </r>
  <r>
    <x v="408"/>
    <x v="0"/>
    <m/>
    <x v="30"/>
    <x v="2"/>
    <x v="96"/>
    <n v="200801"/>
    <n v="200801"/>
    <m/>
    <n v="21"/>
    <n v="200801"/>
    <n v="823200"/>
  </r>
  <r>
    <x v="408"/>
    <x v="0"/>
    <m/>
    <x v="31"/>
    <x v="2"/>
    <x v="97"/>
    <n v="200801"/>
    <n v="200801"/>
    <m/>
    <n v="13"/>
    <n v="200801"/>
    <n v="482300"/>
  </r>
  <r>
    <x v="408"/>
    <x v="0"/>
    <m/>
    <x v="33"/>
    <x v="2"/>
    <x v="105"/>
    <n v="200801"/>
    <n v="200801"/>
    <m/>
    <n v="10"/>
    <n v="200801"/>
    <n v="371000"/>
  </r>
  <r>
    <x v="408"/>
    <x v="0"/>
    <m/>
    <x v="29"/>
    <x v="2"/>
    <x v="99"/>
    <n v="200801"/>
    <n v="200801"/>
    <m/>
    <n v="2"/>
    <n v="200801"/>
    <n v="44800"/>
  </r>
  <r>
    <x v="408"/>
    <x v="0"/>
    <m/>
    <x v="1"/>
    <x v="2"/>
    <x v="18"/>
    <n v="200801"/>
    <n v="200801"/>
    <m/>
    <n v="4"/>
    <n v="200801"/>
    <n v="80000"/>
  </r>
  <r>
    <x v="408"/>
    <x v="0"/>
    <m/>
    <x v="4"/>
    <x v="2"/>
    <x v="26"/>
    <n v="200801"/>
    <n v="200801"/>
    <m/>
    <n v="3"/>
    <n v="200801"/>
    <n v="12000"/>
  </r>
  <r>
    <x v="408"/>
    <x v="0"/>
    <m/>
    <x v="4"/>
    <x v="2"/>
    <x v="27"/>
    <n v="200801"/>
    <n v="200801"/>
    <m/>
    <n v="1"/>
    <n v="200801"/>
    <n v="20000"/>
  </r>
  <r>
    <x v="408"/>
    <x v="0"/>
    <m/>
    <x v="0"/>
    <x v="2"/>
    <x v="15"/>
    <n v="200801"/>
    <n v="200801"/>
    <m/>
    <n v="28"/>
    <n v="200801"/>
    <n v="560000"/>
  </r>
  <r>
    <x v="408"/>
    <x v="0"/>
    <m/>
    <x v="0"/>
    <x v="2"/>
    <x v="16"/>
    <n v="200801"/>
    <n v="200801"/>
    <m/>
    <n v="10"/>
    <n v="200801"/>
    <n v="350000"/>
  </r>
  <r>
    <x v="408"/>
    <x v="0"/>
    <m/>
    <x v="0"/>
    <x v="2"/>
    <x v="17"/>
    <n v="200801"/>
    <n v="200801"/>
    <m/>
    <n v="32"/>
    <n v="200801"/>
    <n v="1056000"/>
  </r>
  <r>
    <x v="408"/>
    <x v="0"/>
    <m/>
    <x v="0"/>
    <x v="2"/>
    <x v="19"/>
    <n v="200801"/>
    <n v="200801"/>
    <m/>
    <n v="25"/>
    <n v="200801"/>
    <n v="75000"/>
  </r>
  <r>
    <x v="408"/>
    <x v="0"/>
    <m/>
    <x v="5"/>
    <x v="2"/>
    <x v="28"/>
    <n v="200801"/>
    <n v="200801"/>
    <m/>
    <n v="10"/>
    <n v="200801"/>
    <n v="280000"/>
  </r>
  <r>
    <x v="408"/>
    <x v="0"/>
    <m/>
    <x v="5"/>
    <x v="2"/>
    <x v="69"/>
    <n v="200801"/>
    <n v="200801"/>
    <m/>
    <n v="5"/>
    <n v="200801"/>
    <n v="240000"/>
  </r>
  <r>
    <x v="408"/>
    <x v="0"/>
    <m/>
    <x v="21"/>
    <x v="2"/>
    <x v="29"/>
    <n v="200801"/>
    <n v="200801"/>
    <m/>
    <n v="2"/>
    <n v="200801"/>
    <n v="76000"/>
  </r>
  <r>
    <x v="408"/>
    <x v="0"/>
    <m/>
    <x v="18"/>
    <x v="2"/>
    <x v="22"/>
    <n v="200801"/>
    <n v="200801"/>
    <m/>
    <n v="5"/>
    <n v="200801"/>
    <n v="65000"/>
  </r>
  <r>
    <x v="408"/>
    <x v="0"/>
    <m/>
    <x v="18"/>
    <x v="2"/>
    <x v="23"/>
    <n v="200801"/>
    <n v="200801"/>
    <m/>
    <n v="1"/>
    <n v="200801"/>
    <n v="24000"/>
  </r>
  <r>
    <x v="408"/>
    <x v="0"/>
    <m/>
    <x v="32"/>
    <x v="2"/>
    <x v="92"/>
    <n v="200801"/>
    <n v="200801"/>
    <m/>
    <n v="1"/>
    <n v="200801"/>
    <n v="18200"/>
  </r>
  <r>
    <x v="408"/>
    <x v="0"/>
    <m/>
    <x v="0"/>
    <x v="9"/>
    <x v="15"/>
    <n v="200801"/>
    <n v="200801"/>
    <m/>
    <n v="2"/>
    <n v="200801"/>
    <n v="40000"/>
  </r>
  <r>
    <x v="409"/>
    <x v="2"/>
    <m/>
    <x v="0"/>
    <x v="1"/>
    <x v="16"/>
    <n v="200801"/>
    <n v="200801"/>
    <m/>
    <n v="3"/>
    <n v="200801"/>
    <n v="105000"/>
  </r>
  <r>
    <x v="409"/>
    <x v="2"/>
    <m/>
    <x v="17"/>
    <x v="3"/>
    <x v="19"/>
    <n v="200801"/>
    <n v="200801"/>
    <m/>
    <n v="5"/>
    <n v="200801"/>
    <n v="0"/>
  </r>
  <r>
    <x v="409"/>
    <x v="2"/>
    <m/>
    <x v="6"/>
    <x v="2"/>
    <x v="37"/>
    <n v="200801"/>
    <n v="200801"/>
    <m/>
    <n v="4"/>
    <n v="200801"/>
    <n v="80000"/>
  </r>
  <r>
    <x v="409"/>
    <x v="2"/>
    <m/>
    <x v="24"/>
    <x v="2"/>
    <x v="34"/>
    <n v="200801"/>
    <n v="200801"/>
    <m/>
    <n v="2"/>
    <n v="200801"/>
    <n v="198000"/>
  </r>
  <r>
    <x v="409"/>
    <x v="2"/>
    <m/>
    <x v="30"/>
    <x v="2"/>
    <x v="95"/>
    <n v="200801"/>
    <n v="200801"/>
    <m/>
    <n v="12"/>
    <n v="200801"/>
    <n v="268800"/>
  </r>
  <r>
    <x v="409"/>
    <x v="2"/>
    <m/>
    <x v="30"/>
    <x v="2"/>
    <x v="96"/>
    <n v="200801"/>
    <n v="200801"/>
    <m/>
    <n v="16"/>
    <n v="200801"/>
    <n v="627200"/>
  </r>
  <r>
    <x v="409"/>
    <x v="2"/>
    <m/>
    <x v="31"/>
    <x v="2"/>
    <x v="97"/>
    <n v="200801"/>
    <n v="200801"/>
    <m/>
    <n v="18"/>
    <n v="200801"/>
    <n v="667800"/>
  </r>
  <r>
    <x v="409"/>
    <x v="2"/>
    <m/>
    <x v="33"/>
    <x v="2"/>
    <x v="105"/>
    <n v="200801"/>
    <n v="200801"/>
    <m/>
    <n v="10"/>
    <n v="200801"/>
    <n v="371000"/>
  </r>
  <r>
    <x v="409"/>
    <x v="2"/>
    <m/>
    <x v="29"/>
    <x v="2"/>
    <x v="99"/>
    <n v="200801"/>
    <n v="200801"/>
    <m/>
    <n v="3"/>
    <n v="200801"/>
    <n v="67200"/>
  </r>
  <r>
    <x v="409"/>
    <x v="2"/>
    <m/>
    <x v="29"/>
    <x v="2"/>
    <x v="100"/>
    <n v="200801"/>
    <n v="200801"/>
    <m/>
    <n v="1"/>
    <n v="200801"/>
    <n v="39200"/>
  </r>
  <r>
    <x v="409"/>
    <x v="2"/>
    <m/>
    <x v="1"/>
    <x v="2"/>
    <x v="18"/>
    <n v="200801"/>
    <n v="200801"/>
    <m/>
    <n v="2"/>
    <n v="200801"/>
    <n v="40000"/>
  </r>
  <r>
    <x v="409"/>
    <x v="2"/>
    <m/>
    <x v="1"/>
    <x v="2"/>
    <x v="21"/>
    <n v="200801"/>
    <n v="200801"/>
    <m/>
    <n v="1"/>
    <n v="200801"/>
    <n v="35000"/>
  </r>
  <r>
    <x v="409"/>
    <x v="2"/>
    <m/>
    <x v="4"/>
    <x v="2"/>
    <x v="27"/>
    <n v="200801"/>
    <n v="200801"/>
    <m/>
    <n v="2"/>
    <n v="200801"/>
    <n v="40000"/>
  </r>
  <r>
    <x v="409"/>
    <x v="2"/>
    <m/>
    <x v="0"/>
    <x v="2"/>
    <x v="15"/>
    <n v="200801"/>
    <n v="200801"/>
    <m/>
    <n v="14"/>
    <n v="200801"/>
    <n v="280000"/>
  </r>
  <r>
    <x v="409"/>
    <x v="2"/>
    <m/>
    <x v="0"/>
    <x v="2"/>
    <x v="16"/>
    <n v="200801"/>
    <n v="200801"/>
    <m/>
    <n v="11"/>
    <n v="200801"/>
    <n v="385000"/>
  </r>
  <r>
    <x v="409"/>
    <x v="2"/>
    <m/>
    <x v="0"/>
    <x v="2"/>
    <x v="17"/>
    <n v="200801"/>
    <n v="200801"/>
    <m/>
    <n v="34"/>
    <n v="200801"/>
    <n v="1122000"/>
  </r>
  <r>
    <x v="409"/>
    <x v="2"/>
    <m/>
    <x v="0"/>
    <x v="2"/>
    <x v="19"/>
    <n v="200801"/>
    <n v="200801"/>
    <m/>
    <n v="10"/>
    <n v="200801"/>
    <n v="30000"/>
  </r>
  <r>
    <x v="409"/>
    <x v="2"/>
    <m/>
    <x v="5"/>
    <x v="2"/>
    <x v="28"/>
    <n v="200801"/>
    <n v="200801"/>
    <m/>
    <n v="11"/>
    <n v="200801"/>
    <n v="308000"/>
  </r>
  <r>
    <x v="409"/>
    <x v="2"/>
    <m/>
    <x v="5"/>
    <x v="2"/>
    <x v="69"/>
    <n v="200801"/>
    <n v="200801"/>
    <m/>
    <n v="4"/>
    <n v="200801"/>
    <n v="192000"/>
  </r>
  <r>
    <x v="409"/>
    <x v="2"/>
    <m/>
    <x v="21"/>
    <x v="2"/>
    <x v="29"/>
    <n v="200801"/>
    <n v="200801"/>
    <m/>
    <n v="3"/>
    <n v="200801"/>
    <n v="114000"/>
  </r>
  <r>
    <x v="409"/>
    <x v="2"/>
    <m/>
    <x v="18"/>
    <x v="2"/>
    <x v="22"/>
    <n v="200801"/>
    <n v="200801"/>
    <m/>
    <n v="9"/>
    <n v="200801"/>
    <n v="117000"/>
  </r>
  <r>
    <x v="409"/>
    <x v="2"/>
    <m/>
    <x v="18"/>
    <x v="2"/>
    <x v="23"/>
    <n v="200801"/>
    <n v="200801"/>
    <m/>
    <n v="1"/>
    <n v="200801"/>
    <n v="24000"/>
  </r>
  <r>
    <x v="409"/>
    <x v="2"/>
    <m/>
    <x v="0"/>
    <x v="9"/>
    <x v="15"/>
    <n v="200801"/>
    <n v="200801"/>
    <m/>
    <n v="3"/>
    <n v="200801"/>
    <n v="60000"/>
  </r>
  <r>
    <x v="410"/>
    <x v="5"/>
    <m/>
    <x v="0"/>
    <x v="7"/>
    <x v="15"/>
    <n v="200801"/>
    <n v="200801"/>
    <m/>
    <n v="2"/>
    <n v="200801"/>
    <n v="40000"/>
  </r>
  <r>
    <x v="410"/>
    <x v="5"/>
    <m/>
    <x v="6"/>
    <x v="2"/>
    <x v="37"/>
    <n v="200801"/>
    <n v="200801"/>
    <m/>
    <n v="2"/>
    <n v="200801"/>
    <n v="40000"/>
  </r>
  <r>
    <x v="410"/>
    <x v="5"/>
    <m/>
    <x v="24"/>
    <x v="2"/>
    <x v="34"/>
    <n v="200801"/>
    <n v="200801"/>
    <m/>
    <n v="1"/>
    <n v="200801"/>
    <n v="99000"/>
  </r>
  <r>
    <x v="410"/>
    <x v="5"/>
    <m/>
    <x v="30"/>
    <x v="2"/>
    <x v="95"/>
    <n v="200801"/>
    <n v="200801"/>
    <m/>
    <n v="15"/>
    <n v="200801"/>
    <n v="336000"/>
  </r>
  <r>
    <x v="410"/>
    <x v="5"/>
    <m/>
    <x v="30"/>
    <x v="2"/>
    <x v="96"/>
    <n v="200801"/>
    <n v="200801"/>
    <m/>
    <n v="21"/>
    <n v="200801"/>
    <n v="823200"/>
  </r>
  <r>
    <x v="410"/>
    <x v="5"/>
    <m/>
    <x v="31"/>
    <x v="2"/>
    <x v="97"/>
    <n v="200801"/>
    <n v="200801"/>
    <m/>
    <n v="15"/>
    <n v="200801"/>
    <n v="556500"/>
  </r>
  <r>
    <x v="410"/>
    <x v="5"/>
    <m/>
    <x v="33"/>
    <x v="2"/>
    <x v="105"/>
    <n v="200801"/>
    <n v="200801"/>
    <m/>
    <n v="12"/>
    <n v="200801"/>
    <n v="445200"/>
  </r>
  <r>
    <x v="410"/>
    <x v="5"/>
    <m/>
    <x v="29"/>
    <x v="2"/>
    <x v="99"/>
    <n v="200801"/>
    <n v="200801"/>
    <m/>
    <n v="3"/>
    <n v="200801"/>
    <n v="67200"/>
  </r>
  <r>
    <x v="410"/>
    <x v="5"/>
    <m/>
    <x v="29"/>
    <x v="2"/>
    <x v="100"/>
    <n v="200801"/>
    <n v="200801"/>
    <m/>
    <n v="2"/>
    <n v="200801"/>
    <n v="78400"/>
  </r>
  <r>
    <x v="410"/>
    <x v="5"/>
    <m/>
    <x v="1"/>
    <x v="2"/>
    <x v="18"/>
    <n v="200801"/>
    <n v="200801"/>
    <m/>
    <n v="1"/>
    <n v="200801"/>
    <n v="20000"/>
  </r>
  <r>
    <x v="410"/>
    <x v="5"/>
    <m/>
    <x v="4"/>
    <x v="2"/>
    <x v="26"/>
    <n v="200801"/>
    <n v="200801"/>
    <m/>
    <n v="3"/>
    <n v="200801"/>
    <n v="12000"/>
  </r>
  <r>
    <x v="410"/>
    <x v="5"/>
    <m/>
    <x v="4"/>
    <x v="2"/>
    <x v="27"/>
    <n v="200801"/>
    <n v="200801"/>
    <m/>
    <n v="2"/>
    <n v="200801"/>
    <n v="40000"/>
  </r>
  <r>
    <x v="410"/>
    <x v="5"/>
    <m/>
    <x v="0"/>
    <x v="2"/>
    <x v="15"/>
    <n v="200801"/>
    <n v="200801"/>
    <m/>
    <n v="17"/>
    <n v="200801"/>
    <n v="340000"/>
  </r>
  <r>
    <x v="410"/>
    <x v="5"/>
    <m/>
    <x v="0"/>
    <x v="2"/>
    <x v="16"/>
    <n v="200801"/>
    <n v="200801"/>
    <m/>
    <n v="15"/>
    <n v="200801"/>
    <n v="525000"/>
  </r>
  <r>
    <x v="410"/>
    <x v="5"/>
    <m/>
    <x v="0"/>
    <x v="2"/>
    <x v="17"/>
    <n v="200801"/>
    <n v="200801"/>
    <m/>
    <n v="29"/>
    <n v="200801"/>
    <n v="957000"/>
  </r>
  <r>
    <x v="410"/>
    <x v="5"/>
    <m/>
    <x v="0"/>
    <x v="2"/>
    <x v="19"/>
    <n v="200801"/>
    <n v="200801"/>
    <m/>
    <n v="24"/>
    <n v="200801"/>
    <n v="72000"/>
  </r>
  <r>
    <x v="410"/>
    <x v="5"/>
    <m/>
    <x v="5"/>
    <x v="2"/>
    <x v="28"/>
    <n v="200801"/>
    <n v="200801"/>
    <m/>
    <n v="8"/>
    <n v="200801"/>
    <n v="224000"/>
  </r>
  <r>
    <x v="410"/>
    <x v="5"/>
    <m/>
    <x v="5"/>
    <x v="2"/>
    <x v="69"/>
    <n v="200801"/>
    <n v="200801"/>
    <m/>
    <n v="3"/>
    <n v="200801"/>
    <n v="144000"/>
  </r>
  <r>
    <x v="410"/>
    <x v="5"/>
    <m/>
    <x v="21"/>
    <x v="2"/>
    <x v="29"/>
    <n v="200801"/>
    <n v="200801"/>
    <m/>
    <n v="4"/>
    <n v="200801"/>
    <n v="152000"/>
  </r>
  <r>
    <x v="410"/>
    <x v="5"/>
    <m/>
    <x v="18"/>
    <x v="2"/>
    <x v="22"/>
    <n v="200801"/>
    <n v="200801"/>
    <m/>
    <n v="6"/>
    <n v="200801"/>
    <n v="78000"/>
  </r>
  <r>
    <x v="410"/>
    <x v="5"/>
    <m/>
    <x v="18"/>
    <x v="2"/>
    <x v="23"/>
    <n v="200801"/>
    <n v="200801"/>
    <m/>
    <n v="1"/>
    <n v="200801"/>
    <n v="24000"/>
  </r>
  <r>
    <x v="410"/>
    <x v="5"/>
    <m/>
    <x v="32"/>
    <x v="2"/>
    <x v="92"/>
    <n v="200801"/>
    <n v="200801"/>
    <m/>
    <n v="2"/>
    <n v="200801"/>
    <n v="36400"/>
  </r>
  <r>
    <x v="410"/>
    <x v="5"/>
    <m/>
    <x v="32"/>
    <x v="2"/>
    <x v="93"/>
    <n v="200801"/>
    <n v="200801"/>
    <m/>
    <n v="1"/>
    <n v="200801"/>
    <n v="33800"/>
  </r>
  <r>
    <x v="410"/>
    <x v="5"/>
    <m/>
    <x v="0"/>
    <x v="9"/>
    <x v="15"/>
    <n v="200801"/>
    <n v="200801"/>
    <m/>
    <n v="6"/>
    <n v="200801"/>
    <n v="120000"/>
  </r>
  <r>
    <x v="411"/>
    <x v="6"/>
    <m/>
    <x v="0"/>
    <x v="7"/>
    <x v="15"/>
    <n v="200801"/>
    <n v="200801"/>
    <m/>
    <n v="2"/>
    <n v="200801"/>
    <n v="40000"/>
  </r>
  <r>
    <x v="411"/>
    <x v="6"/>
    <m/>
    <x v="6"/>
    <x v="2"/>
    <x v="37"/>
    <n v="200801"/>
    <n v="200801"/>
    <m/>
    <n v="1"/>
    <n v="200801"/>
    <n v="20000"/>
  </r>
  <r>
    <x v="411"/>
    <x v="6"/>
    <m/>
    <x v="30"/>
    <x v="2"/>
    <x v="95"/>
    <n v="200801"/>
    <n v="200801"/>
    <m/>
    <n v="20"/>
    <n v="200801"/>
    <n v="448000"/>
  </r>
  <r>
    <x v="411"/>
    <x v="6"/>
    <m/>
    <x v="30"/>
    <x v="2"/>
    <x v="96"/>
    <n v="200801"/>
    <n v="200801"/>
    <m/>
    <n v="19"/>
    <n v="200801"/>
    <n v="744800"/>
  </r>
  <r>
    <x v="411"/>
    <x v="6"/>
    <m/>
    <x v="31"/>
    <x v="2"/>
    <x v="97"/>
    <n v="200801"/>
    <n v="200801"/>
    <m/>
    <n v="19"/>
    <n v="200801"/>
    <n v="704900"/>
  </r>
  <r>
    <x v="411"/>
    <x v="6"/>
    <m/>
    <x v="33"/>
    <x v="2"/>
    <x v="105"/>
    <n v="200801"/>
    <n v="200801"/>
    <m/>
    <n v="19"/>
    <n v="200801"/>
    <n v="704900"/>
  </r>
  <r>
    <x v="411"/>
    <x v="6"/>
    <m/>
    <x v="29"/>
    <x v="2"/>
    <x v="99"/>
    <n v="200801"/>
    <n v="200801"/>
    <m/>
    <n v="5"/>
    <n v="200801"/>
    <n v="112000"/>
  </r>
  <r>
    <x v="411"/>
    <x v="6"/>
    <m/>
    <x v="1"/>
    <x v="2"/>
    <x v="18"/>
    <n v="200801"/>
    <n v="200801"/>
    <m/>
    <n v="3"/>
    <n v="200801"/>
    <n v="60000"/>
  </r>
  <r>
    <x v="411"/>
    <x v="6"/>
    <m/>
    <x v="4"/>
    <x v="2"/>
    <x v="26"/>
    <n v="200801"/>
    <n v="200801"/>
    <m/>
    <n v="3"/>
    <n v="200801"/>
    <n v="12000"/>
  </r>
  <r>
    <x v="411"/>
    <x v="6"/>
    <m/>
    <x v="4"/>
    <x v="2"/>
    <x v="27"/>
    <n v="200801"/>
    <n v="200801"/>
    <m/>
    <n v="9"/>
    <n v="200801"/>
    <n v="180000"/>
  </r>
  <r>
    <x v="411"/>
    <x v="6"/>
    <m/>
    <x v="0"/>
    <x v="2"/>
    <x v="15"/>
    <n v="200801"/>
    <n v="200801"/>
    <m/>
    <n v="20"/>
    <n v="200801"/>
    <n v="400000"/>
  </r>
  <r>
    <x v="411"/>
    <x v="6"/>
    <m/>
    <x v="0"/>
    <x v="2"/>
    <x v="16"/>
    <n v="200801"/>
    <n v="200801"/>
    <m/>
    <n v="12"/>
    <n v="200801"/>
    <n v="420000"/>
  </r>
  <r>
    <x v="411"/>
    <x v="6"/>
    <m/>
    <x v="0"/>
    <x v="2"/>
    <x v="17"/>
    <n v="200801"/>
    <n v="200801"/>
    <m/>
    <n v="39"/>
    <n v="200801"/>
    <n v="1287000"/>
  </r>
  <r>
    <x v="411"/>
    <x v="6"/>
    <m/>
    <x v="0"/>
    <x v="2"/>
    <x v="19"/>
    <n v="200801"/>
    <n v="200801"/>
    <m/>
    <n v="24"/>
    <n v="200801"/>
    <n v="72000"/>
  </r>
  <r>
    <x v="411"/>
    <x v="6"/>
    <m/>
    <x v="5"/>
    <x v="2"/>
    <x v="28"/>
    <n v="200801"/>
    <n v="200801"/>
    <m/>
    <n v="13"/>
    <n v="200801"/>
    <n v="364000"/>
  </r>
  <r>
    <x v="411"/>
    <x v="6"/>
    <m/>
    <x v="5"/>
    <x v="2"/>
    <x v="69"/>
    <n v="200801"/>
    <n v="200801"/>
    <m/>
    <n v="3"/>
    <n v="200801"/>
    <n v="144000"/>
  </r>
  <r>
    <x v="411"/>
    <x v="6"/>
    <m/>
    <x v="21"/>
    <x v="2"/>
    <x v="29"/>
    <n v="200801"/>
    <n v="200801"/>
    <m/>
    <n v="8"/>
    <n v="200801"/>
    <n v="304000"/>
  </r>
  <r>
    <x v="411"/>
    <x v="6"/>
    <m/>
    <x v="18"/>
    <x v="2"/>
    <x v="22"/>
    <n v="200801"/>
    <n v="200801"/>
    <m/>
    <n v="5"/>
    <n v="200801"/>
    <n v="65000"/>
  </r>
  <r>
    <x v="411"/>
    <x v="6"/>
    <m/>
    <x v="18"/>
    <x v="2"/>
    <x v="23"/>
    <n v="200801"/>
    <n v="200801"/>
    <m/>
    <n v="2"/>
    <n v="200801"/>
    <n v="48000"/>
  </r>
  <r>
    <x v="411"/>
    <x v="6"/>
    <m/>
    <x v="18"/>
    <x v="2"/>
    <x v="24"/>
    <n v="200801"/>
    <n v="200801"/>
    <m/>
    <n v="6"/>
    <n v="200801"/>
    <n v="198000"/>
  </r>
  <r>
    <x v="411"/>
    <x v="6"/>
    <m/>
    <x v="32"/>
    <x v="2"/>
    <x v="93"/>
    <n v="200801"/>
    <n v="200801"/>
    <m/>
    <n v="2"/>
    <n v="200801"/>
    <n v="67600"/>
  </r>
  <r>
    <x v="411"/>
    <x v="6"/>
    <m/>
    <x v="0"/>
    <x v="9"/>
    <x v="15"/>
    <n v="200801"/>
    <n v="200801"/>
    <m/>
    <n v="4"/>
    <n v="200801"/>
    <n v="80000"/>
  </r>
  <r>
    <x v="411"/>
    <x v="6"/>
    <m/>
    <x v="0"/>
    <x v="6"/>
    <x v="15"/>
    <n v="200801"/>
    <n v="200801"/>
    <m/>
    <n v="623"/>
    <n v="200801"/>
    <n v="5649364"/>
  </r>
  <r>
    <x v="411"/>
    <x v="6"/>
    <m/>
    <x v="0"/>
    <x v="6"/>
    <x v="17"/>
    <n v="200801"/>
    <n v="200801"/>
    <m/>
    <n v="11"/>
    <n v="200801"/>
    <n v="173998"/>
  </r>
  <r>
    <x v="411"/>
    <x v="6"/>
    <m/>
    <x v="4"/>
    <x v="6"/>
    <x v="26"/>
    <n v="200801"/>
    <n v="200801"/>
    <m/>
    <n v="353"/>
    <n v="200801"/>
    <n v="378769"/>
  </r>
  <r>
    <x v="411"/>
    <x v="6"/>
    <m/>
    <x v="25"/>
    <x v="6"/>
    <x v="35"/>
    <n v="200801"/>
    <n v="200801"/>
    <m/>
    <n v="17"/>
    <n v="200801"/>
    <n v="291227"/>
  </r>
  <r>
    <x v="411"/>
    <x v="6"/>
    <m/>
    <x v="21"/>
    <x v="6"/>
    <x v="29"/>
    <n v="200801"/>
    <n v="200801"/>
    <m/>
    <n v="39"/>
    <n v="200801"/>
    <n v="767949"/>
  </r>
  <r>
    <x v="411"/>
    <x v="6"/>
    <m/>
    <x v="23"/>
    <x v="6"/>
    <x v="31"/>
    <n v="200801"/>
    <n v="200801"/>
    <m/>
    <n v="47"/>
    <n v="200801"/>
    <n v="699219"/>
  </r>
  <r>
    <x v="411"/>
    <x v="6"/>
    <m/>
    <x v="22"/>
    <x v="6"/>
    <x v="30"/>
    <n v="200801"/>
    <n v="200801"/>
    <m/>
    <n v="2"/>
    <n v="200801"/>
    <n v="13928"/>
  </r>
  <r>
    <x v="411"/>
    <x v="6"/>
    <m/>
    <x v="18"/>
    <x v="6"/>
    <x v="22"/>
    <n v="200801"/>
    <n v="200801"/>
    <m/>
    <n v="45"/>
    <n v="200801"/>
    <n v="305595"/>
  </r>
  <r>
    <x v="411"/>
    <x v="6"/>
    <m/>
    <x v="6"/>
    <x v="6"/>
    <x v="37"/>
    <n v="200801"/>
    <n v="200801"/>
    <m/>
    <n v="18"/>
    <n v="200801"/>
    <n v="180000"/>
  </r>
  <r>
    <x v="411"/>
    <x v="6"/>
    <m/>
    <x v="4"/>
    <x v="6"/>
    <x v="66"/>
    <n v="200801"/>
    <n v="200801"/>
    <m/>
    <n v="453"/>
    <n v="200801"/>
    <n v="2535441"/>
  </r>
  <r>
    <x v="411"/>
    <x v="6"/>
    <m/>
    <x v="32"/>
    <x v="6"/>
    <x v="106"/>
    <n v="200801"/>
    <n v="200801"/>
    <m/>
    <n v="10"/>
    <n v="200801"/>
    <n v="97500"/>
  </r>
  <r>
    <x v="411"/>
    <x v="6"/>
    <m/>
    <x v="30"/>
    <x v="6"/>
    <x v="103"/>
    <n v="200801"/>
    <n v="200801"/>
    <m/>
    <n v="78"/>
    <n v="200801"/>
    <n v="873600"/>
  </r>
  <r>
    <x v="411"/>
    <x v="6"/>
    <m/>
    <x v="29"/>
    <x v="6"/>
    <x v="104"/>
    <n v="200801"/>
    <n v="200801"/>
    <m/>
    <n v="81"/>
    <n v="200801"/>
    <n v="907200"/>
  </r>
  <r>
    <x v="411"/>
    <x v="6"/>
    <m/>
    <x v="5"/>
    <x v="6"/>
    <x v="28"/>
    <n v="200801"/>
    <n v="200801"/>
    <m/>
    <n v="43"/>
    <n v="200801"/>
    <n v="627800"/>
  </r>
  <r>
    <x v="411"/>
    <x v="6"/>
    <m/>
    <x v="34"/>
    <x v="6"/>
    <x v="108"/>
    <n v="200801"/>
    <n v="200801"/>
    <m/>
    <n v="265"/>
    <n v="200801"/>
    <n v="284345"/>
  </r>
  <r>
    <x v="412"/>
    <x v="3"/>
    <m/>
    <x v="0"/>
    <x v="1"/>
    <x v="15"/>
    <n v="200801"/>
    <n v="200801"/>
    <m/>
    <n v="1"/>
    <n v="200801"/>
    <n v="20000"/>
  </r>
  <r>
    <x v="412"/>
    <x v="3"/>
    <m/>
    <x v="0"/>
    <x v="1"/>
    <x v="16"/>
    <n v="200801"/>
    <n v="200801"/>
    <m/>
    <n v="23"/>
    <n v="200801"/>
    <n v="805000"/>
  </r>
  <r>
    <x v="412"/>
    <x v="3"/>
    <m/>
    <x v="0"/>
    <x v="7"/>
    <x v="15"/>
    <n v="200801"/>
    <n v="200801"/>
    <m/>
    <n v="4"/>
    <n v="200801"/>
    <n v="80000"/>
  </r>
  <r>
    <x v="412"/>
    <x v="3"/>
    <m/>
    <x v="6"/>
    <x v="2"/>
    <x v="37"/>
    <n v="200801"/>
    <n v="200801"/>
    <m/>
    <n v="2"/>
    <n v="200801"/>
    <n v="40000"/>
  </r>
  <r>
    <x v="412"/>
    <x v="3"/>
    <m/>
    <x v="6"/>
    <x v="2"/>
    <x v="42"/>
    <n v="200801"/>
    <n v="200801"/>
    <m/>
    <n v="1"/>
    <n v="200801"/>
    <n v="35000"/>
  </r>
  <r>
    <x v="412"/>
    <x v="3"/>
    <m/>
    <x v="35"/>
    <x v="2"/>
    <x v="110"/>
    <n v="200801"/>
    <n v="200801"/>
    <m/>
    <n v="19"/>
    <n v="200801"/>
    <n v="532000"/>
  </r>
  <r>
    <x v="412"/>
    <x v="3"/>
    <m/>
    <x v="35"/>
    <x v="2"/>
    <x v="111"/>
    <n v="200801"/>
    <n v="200801"/>
    <m/>
    <n v="2"/>
    <n v="200801"/>
    <n v="98000"/>
  </r>
  <r>
    <x v="412"/>
    <x v="3"/>
    <m/>
    <x v="34"/>
    <x v="2"/>
    <x v="112"/>
    <n v="200801"/>
    <n v="200801"/>
    <m/>
    <n v="13"/>
    <n v="200801"/>
    <n v="26000"/>
  </r>
  <r>
    <x v="412"/>
    <x v="3"/>
    <m/>
    <x v="24"/>
    <x v="2"/>
    <x v="34"/>
    <n v="200801"/>
    <n v="200801"/>
    <m/>
    <n v="2"/>
    <n v="200801"/>
    <n v="198000"/>
  </r>
  <r>
    <x v="412"/>
    <x v="3"/>
    <m/>
    <x v="30"/>
    <x v="2"/>
    <x v="95"/>
    <n v="200801"/>
    <n v="200801"/>
    <m/>
    <n v="41"/>
    <n v="200801"/>
    <n v="918400"/>
  </r>
  <r>
    <x v="412"/>
    <x v="3"/>
    <m/>
    <x v="30"/>
    <x v="2"/>
    <x v="96"/>
    <n v="200801"/>
    <n v="200801"/>
    <m/>
    <n v="37"/>
    <n v="200801"/>
    <n v="1450400"/>
  </r>
  <r>
    <x v="412"/>
    <x v="3"/>
    <m/>
    <x v="31"/>
    <x v="2"/>
    <x v="97"/>
    <n v="200801"/>
    <n v="200801"/>
    <m/>
    <n v="18"/>
    <n v="200801"/>
    <n v="667800"/>
  </r>
  <r>
    <x v="412"/>
    <x v="3"/>
    <m/>
    <x v="33"/>
    <x v="2"/>
    <x v="105"/>
    <n v="200801"/>
    <n v="200801"/>
    <m/>
    <n v="33"/>
    <n v="200801"/>
    <n v="1224300"/>
  </r>
  <r>
    <x v="412"/>
    <x v="3"/>
    <m/>
    <x v="29"/>
    <x v="2"/>
    <x v="99"/>
    <n v="200801"/>
    <n v="200801"/>
    <m/>
    <n v="12"/>
    <n v="200801"/>
    <n v="268800"/>
  </r>
  <r>
    <x v="412"/>
    <x v="3"/>
    <m/>
    <x v="29"/>
    <x v="2"/>
    <x v="100"/>
    <n v="200801"/>
    <n v="200801"/>
    <m/>
    <n v="1"/>
    <n v="200801"/>
    <n v="39200"/>
  </r>
  <r>
    <x v="412"/>
    <x v="3"/>
    <m/>
    <x v="1"/>
    <x v="2"/>
    <x v="18"/>
    <n v="200801"/>
    <n v="200801"/>
    <m/>
    <n v="1"/>
    <n v="200801"/>
    <n v="20000"/>
  </r>
  <r>
    <x v="412"/>
    <x v="3"/>
    <m/>
    <x v="4"/>
    <x v="2"/>
    <x v="26"/>
    <n v="200801"/>
    <n v="200801"/>
    <m/>
    <n v="6"/>
    <n v="200801"/>
    <n v="24000"/>
  </r>
  <r>
    <x v="412"/>
    <x v="3"/>
    <m/>
    <x v="4"/>
    <x v="2"/>
    <x v="27"/>
    <n v="200801"/>
    <n v="200801"/>
    <m/>
    <n v="9"/>
    <n v="200801"/>
    <n v="180000"/>
  </r>
  <r>
    <x v="412"/>
    <x v="3"/>
    <m/>
    <x v="0"/>
    <x v="2"/>
    <x v="15"/>
    <n v="200801"/>
    <n v="200801"/>
    <m/>
    <n v="37"/>
    <n v="200801"/>
    <n v="740000"/>
  </r>
  <r>
    <x v="412"/>
    <x v="3"/>
    <m/>
    <x v="0"/>
    <x v="2"/>
    <x v="16"/>
    <n v="200801"/>
    <n v="200801"/>
    <m/>
    <n v="21"/>
    <n v="200801"/>
    <n v="735000"/>
  </r>
  <r>
    <x v="412"/>
    <x v="3"/>
    <m/>
    <x v="0"/>
    <x v="2"/>
    <x v="17"/>
    <n v="200801"/>
    <n v="200801"/>
    <m/>
    <n v="46"/>
    <n v="200801"/>
    <n v="1518000"/>
  </r>
  <r>
    <x v="412"/>
    <x v="3"/>
    <m/>
    <x v="0"/>
    <x v="2"/>
    <x v="19"/>
    <n v="200801"/>
    <n v="200801"/>
    <m/>
    <n v="34"/>
    <n v="200801"/>
    <n v="102000"/>
  </r>
  <r>
    <x v="412"/>
    <x v="3"/>
    <m/>
    <x v="5"/>
    <x v="2"/>
    <x v="28"/>
    <n v="200801"/>
    <n v="200801"/>
    <m/>
    <n v="22"/>
    <n v="200801"/>
    <n v="616000"/>
  </r>
  <r>
    <x v="412"/>
    <x v="3"/>
    <m/>
    <x v="5"/>
    <x v="2"/>
    <x v="69"/>
    <n v="200801"/>
    <n v="200801"/>
    <m/>
    <n v="8"/>
    <n v="200801"/>
    <n v="384000"/>
  </r>
  <r>
    <x v="412"/>
    <x v="3"/>
    <m/>
    <x v="21"/>
    <x v="2"/>
    <x v="29"/>
    <n v="200801"/>
    <n v="200801"/>
    <m/>
    <n v="10"/>
    <n v="200801"/>
    <n v="380000"/>
  </r>
  <r>
    <x v="412"/>
    <x v="3"/>
    <m/>
    <x v="18"/>
    <x v="2"/>
    <x v="22"/>
    <n v="200801"/>
    <n v="200801"/>
    <m/>
    <n v="9"/>
    <n v="200801"/>
    <n v="117000"/>
  </r>
  <r>
    <x v="412"/>
    <x v="3"/>
    <m/>
    <x v="18"/>
    <x v="2"/>
    <x v="23"/>
    <n v="200801"/>
    <n v="200801"/>
    <m/>
    <n v="5"/>
    <n v="200801"/>
    <n v="120000"/>
  </r>
  <r>
    <x v="412"/>
    <x v="3"/>
    <m/>
    <x v="18"/>
    <x v="2"/>
    <x v="24"/>
    <n v="200801"/>
    <n v="200801"/>
    <m/>
    <n v="2"/>
    <n v="200801"/>
    <n v="66000"/>
  </r>
  <r>
    <x v="412"/>
    <x v="3"/>
    <m/>
    <x v="32"/>
    <x v="2"/>
    <x v="92"/>
    <n v="200801"/>
    <n v="200801"/>
    <m/>
    <n v="3"/>
    <n v="200801"/>
    <n v="54600"/>
  </r>
  <r>
    <x v="412"/>
    <x v="3"/>
    <m/>
    <x v="32"/>
    <x v="2"/>
    <x v="93"/>
    <n v="200801"/>
    <n v="200801"/>
    <m/>
    <n v="1"/>
    <n v="200801"/>
    <n v="33800"/>
  </r>
  <r>
    <x v="412"/>
    <x v="3"/>
    <m/>
    <x v="0"/>
    <x v="19"/>
    <x v="15"/>
    <n v="200801"/>
    <n v="200801"/>
    <m/>
    <n v="1"/>
    <n v="200801"/>
    <n v="25000"/>
  </r>
  <r>
    <x v="412"/>
    <x v="3"/>
    <m/>
    <x v="18"/>
    <x v="19"/>
    <x v="22"/>
    <n v="200801"/>
    <n v="200801"/>
    <m/>
    <n v="1"/>
    <n v="200801"/>
    <n v="16000"/>
  </r>
  <r>
    <x v="412"/>
    <x v="3"/>
    <m/>
    <x v="0"/>
    <x v="9"/>
    <x v="15"/>
    <n v="200801"/>
    <n v="200801"/>
    <m/>
    <n v="1"/>
    <n v="200801"/>
    <n v="20000"/>
  </r>
  <r>
    <x v="412"/>
    <x v="3"/>
    <m/>
    <x v="30"/>
    <x v="9"/>
    <x v="88"/>
    <n v="200801"/>
    <n v="200801"/>
    <m/>
    <n v="1"/>
    <n v="200801"/>
    <n v="22400"/>
  </r>
  <r>
    <x v="413"/>
    <x v="4"/>
    <m/>
    <x v="0"/>
    <x v="1"/>
    <x v="16"/>
    <n v="200801"/>
    <n v="200801"/>
    <m/>
    <n v="4"/>
    <n v="200801"/>
    <n v="140000"/>
  </r>
  <r>
    <x v="413"/>
    <x v="4"/>
    <m/>
    <x v="0"/>
    <x v="5"/>
    <x v="51"/>
    <n v="200801"/>
    <n v="200801"/>
    <m/>
    <n v="1000"/>
    <n v="200801"/>
    <n v="11250000"/>
  </r>
  <r>
    <x v="413"/>
    <x v="4"/>
    <m/>
    <x v="0"/>
    <x v="5"/>
    <x v="51"/>
    <n v="200801"/>
    <n v="200801"/>
    <m/>
    <n v="30"/>
    <n v="200801"/>
    <n v="337500"/>
  </r>
  <r>
    <x v="413"/>
    <x v="4"/>
    <m/>
    <x v="35"/>
    <x v="5"/>
    <x v="109"/>
    <n v="200801"/>
    <n v="200801"/>
    <m/>
    <n v="30"/>
    <n v="200801"/>
    <n v="525000"/>
  </r>
  <r>
    <x v="413"/>
    <x v="4"/>
    <m/>
    <x v="0"/>
    <x v="7"/>
    <x v="15"/>
    <n v="200801"/>
    <n v="200801"/>
    <m/>
    <n v="1"/>
    <n v="200801"/>
    <n v="20000"/>
  </r>
  <r>
    <x v="413"/>
    <x v="4"/>
    <m/>
    <x v="29"/>
    <x v="3"/>
    <x v="87"/>
    <n v="200801"/>
    <n v="200801"/>
    <m/>
    <n v="1"/>
    <n v="200801"/>
    <n v="0"/>
  </r>
  <r>
    <x v="413"/>
    <x v="4"/>
    <m/>
    <x v="30"/>
    <x v="3"/>
    <x v="88"/>
    <n v="200801"/>
    <n v="200801"/>
    <m/>
    <n v="1"/>
    <n v="200801"/>
    <n v="0"/>
  </r>
  <r>
    <x v="413"/>
    <x v="4"/>
    <m/>
    <x v="35"/>
    <x v="3"/>
    <x v="109"/>
    <n v="200801"/>
    <n v="200801"/>
    <m/>
    <n v="18"/>
    <n v="200801"/>
    <n v="0"/>
  </r>
  <r>
    <x v="413"/>
    <x v="4"/>
    <m/>
    <x v="32"/>
    <x v="3"/>
    <x v="94"/>
    <n v="200801"/>
    <n v="200801"/>
    <m/>
    <n v="1"/>
    <n v="200801"/>
    <n v="0"/>
  </r>
  <r>
    <x v="413"/>
    <x v="4"/>
    <m/>
    <x v="0"/>
    <x v="3"/>
    <x v="15"/>
    <n v="200801"/>
    <n v="200801"/>
    <m/>
    <n v="18"/>
    <n v="200801"/>
    <n v="0"/>
  </r>
  <r>
    <x v="413"/>
    <x v="4"/>
    <m/>
    <x v="0"/>
    <x v="3"/>
    <x v="20"/>
    <n v="200801"/>
    <n v="200801"/>
    <m/>
    <n v="25"/>
    <n v="200801"/>
    <n v="0"/>
  </r>
  <r>
    <x v="413"/>
    <x v="4"/>
    <m/>
    <x v="17"/>
    <x v="3"/>
    <x v="19"/>
    <n v="200801"/>
    <n v="200801"/>
    <m/>
    <n v="18"/>
    <n v="200801"/>
    <n v="0"/>
  </r>
  <r>
    <x v="413"/>
    <x v="4"/>
    <m/>
    <x v="5"/>
    <x v="3"/>
    <x v="28"/>
    <n v="200801"/>
    <n v="200801"/>
    <m/>
    <n v="18"/>
    <n v="200801"/>
    <n v="0"/>
  </r>
  <r>
    <x v="413"/>
    <x v="4"/>
    <m/>
    <x v="4"/>
    <x v="3"/>
    <x v="27"/>
    <n v="200801"/>
    <n v="200801"/>
    <m/>
    <n v="1"/>
    <n v="200801"/>
    <n v="0"/>
  </r>
  <r>
    <x v="413"/>
    <x v="4"/>
    <m/>
    <x v="6"/>
    <x v="3"/>
    <x v="37"/>
    <n v="200801"/>
    <n v="200801"/>
    <m/>
    <n v="1"/>
    <n v="200801"/>
    <n v="0"/>
  </r>
  <r>
    <x v="413"/>
    <x v="4"/>
    <m/>
    <x v="18"/>
    <x v="3"/>
    <x v="22"/>
    <n v="200801"/>
    <n v="200801"/>
    <m/>
    <n v="1"/>
    <n v="200801"/>
    <n v="0"/>
  </r>
  <r>
    <x v="413"/>
    <x v="4"/>
    <m/>
    <x v="1"/>
    <x v="3"/>
    <x v="18"/>
    <n v="200801"/>
    <n v="200801"/>
    <m/>
    <n v="1"/>
    <n v="200801"/>
    <n v="0"/>
  </r>
  <r>
    <x v="413"/>
    <x v="4"/>
    <m/>
    <x v="6"/>
    <x v="2"/>
    <x v="37"/>
    <n v="200801"/>
    <n v="200801"/>
    <m/>
    <n v="1"/>
    <n v="200801"/>
    <n v="20000"/>
  </r>
  <r>
    <x v="413"/>
    <x v="4"/>
    <m/>
    <x v="6"/>
    <x v="2"/>
    <x v="42"/>
    <n v="200801"/>
    <n v="200801"/>
    <m/>
    <n v="1"/>
    <n v="200801"/>
    <n v="35000"/>
  </r>
  <r>
    <x v="413"/>
    <x v="4"/>
    <m/>
    <x v="35"/>
    <x v="2"/>
    <x v="110"/>
    <n v="200801"/>
    <n v="200801"/>
    <m/>
    <n v="5"/>
    <n v="200801"/>
    <n v="140000"/>
  </r>
  <r>
    <x v="413"/>
    <x v="4"/>
    <m/>
    <x v="35"/>
    <x v="2"/>
    <x v="111"/>
    <n v="200801"/>
    <n v="200801"/>
    <m/>
    <n v="1"/>
    <n v="200801"/>
    <n v="49000"/>
  </r>
  <r>
    <x v="413"/>
    <x v="4"/>
    <m/>
    <x v="34"/>
    <x v="2"/>
    <x v="112"/>
    <n v="200801"/>
    <n v="200801"/>
    <m/>
    <n v="4"/>
    <n v="200801"/>
    <n v="8000"/>
  </r>
  <r>
    <x v="413"/>
    <x v="4"/>
    <m/>
    <x v="24"/>
    <x v="2"/>
    <x v="34"/>
    <n v="200801"/>
    <n v="200801"/>
    <m/>
    <n v="3"/>
    <n v="200801"/>
    <n v="297000"/>
  </r>
  <r>
    <x v="413"/>
    <x v="4"/>
    <m/>
    <x v="30"/>
    <x v="2"/>
    <x v="95"/>
    <n v="200801"/>
    <n v="200801"/>
    <m/>
    <n v="41"/>
    <n v="200801"/>
    <n v="918400"/>
  </r>
  <r>
    <x v="413"/>
    <x v="4"/>
    <m/>
    <x v="30"/>
    <x v="2"/>
    <x v="96"/>
    <n v="200801"/>
    <n v="200801"/>
    <m/>
    <n v="37"/>
    <n v="200801"/>
    <n v="1450400"/>
  </r>
  <r>
    <x v="413"/>
    <x v="4"/>
    <m/>
    <x v="31"/>
    <x v="2"/>
    <x v="97"/>
    <n v="200801"/>
    <n v="200801"/>
    <m/>
    <n v="30"/>
    <n v="200801"/>
    <n v="1113000"/>
  </r>
  <r>
    <x v="413"/>
    <x v="4"/>
    <m/>
    <x v="33"/>
    <x v="2"/>
    <x v="105"/>
    <n v="200801"/>
    <n v="200801"/>
    <m/>
    <n v="28"/>
    <n v="200801"/>
    <n v="1038800"/>
  </r>
  <r>
    <x v="413"/>
    <x v="4"/>
    <m/>
    <x v="29"/>
    <x v="2"/>
    <x v="99"/>
    <n v="200801"/>
    <n v="200801"/>
    <m/>
    <n v="4"/>
    <n v="200801"/>
    <n v="89600"/>
  </r>
  <r>
    <x v="413"/>
    <x v="4"/>
    <m/>
    <x v="29"/>
    <x v="2"/>
    <x v="100"/>
    <n v="200801"/>
    <n v="200801"/>
    <m/>
    <n v="1"/>
    <n v="200801"/>
    <n v="39200"/>
  </r>
  <r>
    <x v="413"/>
    <x v="4"/>
    <m/>
    <x v="1"/>
    <x v="2"/>
    <x v="18"/>
    <n v="200801"/>
    <n v="200801"/>
    <m/>
    <n v="1"/>
    <n v="200801"/>
    <n v="20000"/>
  </r>
  <r>
    <x v="413"/>
    <x v="4"/>
    <m/>
    <x v="1"/>
    <x v="2"/>
    <x v="21"/>
    <n v="200801"/>
    <n v="200801"/>
    <m/>
    <n v="1"/>
    <n v="200801"/>
    <n v="35000"/>
  </r>
  <r>
    <x v="413"/>
    <x v="4"/>
    <m/>
    <x v="4"/>
    <x v="2"/>
    <x v="26"/>
    <n v="200801"/>
    <n v="200801"/>
    <m/>
    <n v="1"/>
    <n v="200801"/>
    <n v="4000"/>
  </r>
  <r>
    <x v="413"/>
    <x v="4"/>
    <m/>
    <x v="4"/>
    <x v="2"/>
    <x v="27"/>
    <n v="200801"/>
    <n v="200801"/>
    <m/>
    <n v="6"/>
    <n v="200801"/>
    <n v="120000"/>
  </r>
  <r>
    <x v="413"/>
    <x v="4"/>
    <m/>
    <x v="0"/>
    <x v="2"/>
    <x v="15"/>
    <n v="200801"/>
    <n v="200801"/>
    <m/>
    <n v="44"/>
    <n v="200801"/>
    <n v="880000"/>
  </r>
  <r>
    <x v="413"/>
    <x v="4"/>
    <m/>
    <x v="0"/>
    <x v="2"/>
    <x v="16"/>
    <n v="200801"/>
    <n v="200801"/>
    <m/>
    <n v="27"/>
    <n v="200801"/>
    <n v="945000"/>
  </r>
  <r>
    <x v="413"/>
    <x v="4"/>
    <m/>
    <x v="0"/>
    <x v="2"/>
    <x v="17"/>
    <n v="200801"/>
    <n v="200801"/>
    <m/>
    <n v="40"/>
    <n v="200801"/>
    <n v="1320000"/>
  </r>
  <r>
    <x v="413"/>
    <x v="4"/>
    <m/>
    <x v="0"/>
    <x v="2"/>
    <x v="19"/>
    <n v="200801"/>
    <n v="200801"/>
    <m/>
    <n v="38"/>
    <n v="200801"/>
    <n v="114000"/>
  </r>
  <r>
    <x v="413"/>
    <x v="4"/>
    <m/>
    <x v="5"/>
    <x v="2"/>
    <x v="28"/>
    <n v="200801"/>
    <n v="200801"/>
    <m/>
    <n v="16"/>
    <n v="200801"/>
    <n v="448000"/>
  </r>
  <r>
    <x v="413"/>
    <x v="4"/>
    <m/>
    <x v="5"/>
    <x v="2"/>
    <x v="69"/>
    <n v="200801"/>
    <n v="200801"/>
    <m/>
    <n v="2"/>
    <n v="200801"/>
    <n v="96000"/>
  </r>
  <r>
    <x v="413"/>
    <x v="4"/>
    <m/>
    <x v="21"/>
    <x v="2"/>
    <x v="29"/>
    <n v="200801"/>
    <n v="200801"/>
    <m/>
    <n v="8"/>
    <n v="200801"/>
    <n v="304000"/>
  </r>
  <r>
    <x v="413"/>
    <x v="4"/>
    <m/>
    <x v="18"/>
    <x v="2"/>
    <x v="22"/>
    <n v="200801"/>
    <n v="200801"/>
    <m/>
    <n v="10"/>
    <n v="200801"/>
    <n v="130000"/>
  </r>
  <r>
    <x v="413"/>
    <x v="4"/>
    <m/>
    <x v="18"/>
    <x v="2"/>
    <x v="23"/>
    <n v="200801"/>
    <n v="200801"/>
    <m/>
    <n v="2"/>
    <n v="200801"/>
    <n v="48000"/>
  </r>
  <r>
    <x v="413"/>
    <x v="4"/>
    <m/>
    <x v="18"/>
    <x v="2"/>
    <x v="24"/>
    <n v="200801"/>
    <n v="200801"/>
    <m/>
    <n v="1"/>
    <n v="200801"/>
    <n v="33000"/>
  </r>
  <r>
    <x v="413"/>
    <x v="4"/>
    <m/>
    <x v="32"/>
    <x v="2"/>
    <x v="92"/>
    <n v="200801"/>
    <n v="200801"/>
    <m/>
    <n v="2"/>
    <n v="200801"/>
    <n v="36400"/>
  </r>
  <r>
    <x v="413"/>
    <x v="4"/>
    <m/>
    <x v="0"/>
    <x v="9"/>
    <x v="15"/>
    <n v="200801"/>
    <n v="200801"/>
    <m/>
    <n v="6"/>
    <n v="200801"/>
    <n v="120000"/>
  </r>
  <r>
    <x v="414"/>
    <x v="1"/>
    <m/>
    <x v="0"/>
    <x v="1"/>
    <x v="16"/>
    <n v="200801"/>
    <n v="200801"/>
    <m/>
    <n v="3"/>
    <n v="200801"/>
    <n v="105000"/>
  </r>
  <r>
    <x v="414"/>
    <x v="1"/>
    <m/>
    <x v="35"/>
    <x v="5"/>
    <x v="109"/>
    <n v="200801"/>
    <n v="200801"/>
    <m/>
    <n v="3"/>
    <n v="200801"/>
    <n v="52500"/>
  </r>
  <r>
    <x v="414"/>
    <x v="1"/>
    <m/>
    <x v="4"/>
    <x v="5"/>
    <x v="62"/>
    <n v="200801"/>
    <n v="200801"/>
    <m/>
    <n v="3"/>
    <n v="200801"/>
    <n v="54000"/>
  </r>
  <r>
    <x v="414"/>
    <x v="1"/>
    <m/>
    <x v="0"/>
    <x v="7"/>
    <x v="15"/>
    <n v="200801"/>
    <n v="200801"/>
    <m/>
    <n v="1"/>
    <n v="200801"/>
    <n v="20000"/>
  </r>
  <r>
    <x v="414"/>
    <x v="1"/>
    <m/>
    <x v="0"/>
    <x v="3"/>
    <x v="15"/>
    <n v="200801"/>
    <n v="200801"/>
    <m/>
    <n v="3"/>
    <n v="200801"/>
    <n v="0"/>
  </r>
  <r>
    <x v="414"/>
    <x v="1"/>
    <m/>
    <x v="35"/>
    <x v="3"/>
    <x v="109"/>
    <n v="200801"/>
    <n v="200801"/>
    <m/>
    <n v="3"/>
    <n v="200801"/>
    <n v="0"/>
  </r>
  <r>
    <x v="414"/>
    <x v="1"/>
    <m/>
    <x v="17"/>
    <x v="3"/>
    <x v="19"/>
    <n v="200801"/>
    <n v="200801"/>
    <m/>
    <n v="3"/>
    <n v="200801"/>
    <n v="0"/>
  </r>
  <r>
    <x v="414"/>
    <x v="1"/>
    <m/>
    <x v="5"/>
    <x v="3"/>
    <x v="28"/>
    <n v="200801"/>
    <n v="200801"/>
    <m/>
    <n v="3"/>
    <n v="200801"/>
    <n v="0"/>
  </r>
  <r>
    <x v="414"/>
    <x v="1"/>
    <m/>
    <x v="6"/>
    <x v="2"/>
    <x v="37"/>
    <n v="200801"/>
    <n v="200801"/>
    <m/>
    <n v="4"/>
    <n v="200801"/>
    <n v="80000"/>
  </r>
  <r>
    <x v="414"/>
    <x v="1"/>
    <m/>
    <x v="35"/>
    <x v="2"/>
    <x v="110"/>
    <n v="200801"/>
    <n v="200801"/>
    <m/>
    <n v="2"/>
    <n v="200801"/>
    <n v="56000"/>
  </r>
  <r>
    <x v="414"/>
    <x v="1"/>
    <m/>
    <x v="34"/>
    <x v="2"/>
    <x v="112"/>
    <n v="200801"/>
    <n v="200801"/>
    <m/>
    <n v="16"/>
    <n v="200801"/>
    <n v="32000"/>
  </r>
  <r>
    <x v="414"/>
    <x v="1"/>
    <m/>
    <x v="24"/>
    <x v="2"/>
    <x v="34"/>
    <n v="200801"/>
    <n v="200801"/>
    <m/>
    <n v="7"/>
    <n v="200801"/>
    <n v="693000"/>
  </r>
  <r>
    <x v="414"/>
    <x v="1"/>
    <m/>
    <x v="30"/>
    <x v="2"/>
    <x v="95"/>
    <n v="200801"/>
    <n v="200801"/>
    <m/>
    <n v="89"/>
    <n v="200801"/>
    <n v="1993600"/>
  </r>
  <r>
    <x v="414"/>
    <x v="1"/>
    <m/>
    <x v="30"/>
    <x v="2"/>
    <x v="96"/>
    <n v="200801"/>
    <n v="200801"/>
    <m/>
    <n v="122"/>
    <n v="200801"/>
    <n v="4782400"/>
  </r>
  <r>
    <x v="414"/>
    <x v="1"/>
    <m/>
    <x v="31"/>
    <x v="2"/>
    <x v="97"/>
    <n v="200801"/>
    <n v="200801"/>
    <m/>
    <n v="79"/>
    <n v="200801"/>
    <n v="2930900"/>
  </r>
  <r>
    <x v="414"/>
    <x v="1"/>
    <m/>
    <x v="33"/>
    <x v="2"/>
    <x v="105"/>
    <n v="200801"/>
    <n v="200801"/>
    <m/>
    <n v="26"/>
    <n v="200801"/>
    <n v="964600"/>
  </r>
  <r>
    <x v="414"/>
    <x v="1"/>
    <m/>
    <x v="29"/>
    <x v="2"/>
    <x v="99"/>
    <n v="200801"/>
    <n v="200801"/>
    <m/>
    <n v="12"/>
    <n v="200801"/>
    <n v="268800"/>
  </r>
  <r>
    <x v="414"/>
    <x v="1"/>
    <m/>
    <x v="29"/>
    <x v="2"/>
    <x v="100"/>
    <n v="200801"/>
    <n v="200801"/>
    <m/>
    <n v="1"/>
    <n v="200801"/>
    <n v="39200"/>
  </r>
  <r>
    <x v="414"/>
    <x v="1"/>
    <m/>
    <x v="1"/>
    <x v="2"/>
    <x v="18"/>
    <n v="200801"/>
    <n v="200801"/>
    <m/>
    <n v="10"/>
    <n v="200801"/>
    <n v="200000"/>
  </r>
  <r>
    <x v="414"/>
    <x v="1"/>
    <m/>
    <x v="4"/>
    <x v="2"/>
    <x v="26"/>
    <n v="200801"/>
    <n v="200801"/>
    <m/>
    <n v="7"/>
    <n v="200801"/>
    <n v="28000"/>
  </r>
  <r>
    <x v="414"/>
    <x v="1"/>
    <m/>
    <x v="4"/>
    <x v="2"/>
    <x v="27"/>
    <n v="200801"/>
    <n v="200801"/>
    <m/>
    <n v="11"/>
    <n v="200801"/>
    <n v="220000"/>
  </r>
  <r>
    <x v="414"/>
    <x v="1"/>
    <m/>
    <x v="0"/>
    <x v="2"/>
    <x v="15"/>
    <n v="200801"/>
    <n v="200801"/>
    <m/>
    <n v="65"/>
    <n v="200801"/>
    <n v="1300000"/>
  </r>
  <r>
    <x v="414"/>
    <x v="1"/>
    <m/>
    <x v="0"/>
    <x v="2"/>
    <x v="16"/>
    <n v="200801"/>
    <n v="200801"/>
    <m/>
    <n v="37"/>
    <n v="200801"/>
    <n v="1295000"/>
  </r>
  <r>
    <x v="414"/>
    <x v="1"/>
    <m/>
    <x v="0"/>
    <x v="2"/>
    <x v="17"/>
    <n v="200801"/>
    <n v="200801"/>
    <m/>
    <n v="56"/>
    <n v="200801"/>
    <n v="1848000"/>
  </r>
  <r>
    <x v="414"/>
    <x v="1"/>
    <m/>
    <x v="0"/>
    <x v="2"/>
    <x v="19"/>
    <n v="200801"/>
    <n v="200801"/>
    <m/>
    <n v="73"/>
    <n v="200801"/>
    <n v="219000"/>
  </r>
  <r>
    <x v="414"/>
    <x v="1"/>
    <m/>
    <x v="5"/>
    <x v="2"/>
    <x v="28"/>
    <n v="200801"/>
    <n v="200801"/>
    <m/>
    <n v="32"/>
    <n v="200801"/>
    <n v="896000"/>
  </r>
  <r>
    <x v="414"/>
    <x v="1"/>
    <m/>
    <x v="5"/>
    <x v="2"/>
    <x v="69"/>
    <n v="200801"/>
    <n v="200801"/>
    <m/>
    <n v="6"/>
    <n v="200801"/>
    <n v="288000"/>
  </r>
  <r>
    <x v="414"/>
    <x v="1"/>
    <m/>
    <x v="21"/>
    <x v="2"/>
    <x v="29"/>
    <n v="200801"/>
    <n v="200801"/>
    <m/>
    <n v="5"/>
    <n v="200801"/>
    <n v="190000"/>
  </r>
  <r>
    <x v="414"/>
    <x v="1"/>
    <m/>
    <x v="18"/>
    <x v="2"/>
    <x v="22"/>
    <n v="200801"/>
    <n v="200801"/>
    <m/>
    <n v="11"/>
    <n v="200801"/>
    <n v="143000"/>
  </r>
  <r>
    <x v="414"/>
    <x v="1"/>
    <m/>
    <x v="18"/>
    <x v="2"/>
    <x v="23"/>
    <n v="200801"/>
    <n v="200801"/>
    <m/>
    <n v="2"/>
    <n v="200801"/>
    <n v="48000"/>
  </r>
  <r>
    <x v="414"/>
    <x v="1"/>
    <m/>
    <x v="18"/>
    <x v="2"/>
    <x v="24"/>
    <n v="200801"/>
    <n v="200801"/>
    <m/>
    <n v="4"/>
    <n v="200801"/>
    <n v="132000"/>
  </r>
  <r>
    <x v="414"/>
    <x v="1"/>
    <m/>
    <x v="32"/>
    <x v="2"/>
    <x v="92"/>
    <n v="200801"/>
    <n v="200801"/>
    <m/>
    <n v="1"/>
    <n v="200801"/>
    <n v="18200"/>
  </r>
  <r>
    <x v="414"/>
    <x v="1"/>
    <m/>
    <x v="0"/>
    <x v="9"/>
    <x v="15"/>
    <n v="200801"/>
    <n v="200801"/>
    <m/>
    <n v="3"/>
    <n v="200801"/>
    <n v="60000"/>
  </r>
  <r>
    <x v="414"/>
    <x v="1"/>
    <m/>
    <x v="6"/>
    <x v="9"/>
    <x v="37"/>
    <n v="200801"/>
    <n v="200801"/>
    <m/>
    <n v="2"/>
    <n v="200801"/>
    <n v="40000"/>
  </r>
  <r>
    <x v="415"/>
    <x v="0"/>
    <m/>
    <x v="0"/>
    <x v="1"/>
    <x v="16"/>
    <n v="200801"/>
    <n v="200801"/>
    <m/>
    <n v="5"/>
    <n v="200801"/>
    <n v="175000"/>
  </r>
  <r>
    <x v="415"/>
    <x v="0"/>
    <m/>
    <x v="0"/>
    <x v="5"/>
    <x v="51"/>
    <n v="200801"/>
    <n v="200801"/>
    <m/>
    <n v="30"/>
    <n v="200801"/>
    <n v="337500"/>
  </r>
  <r>
    <x v="415"/>
    <x v="0"/>
    <m/>
    <x v="5"/>
    <x v="5"/>
    <x v="53"/>
    <n v="200801"/>
    <n v="200801"/>
    <m/>
    <n v="20"/>
    <n v="200801"/>
    <n v="297000"/>
  </r>
  <r>
    <x v="415"/>
    <x v="0"/>
    <m/>
    <x v="4"/>
    <x v="5"/>
    <x v="62"/>
    <n v="200801"/>
    <n v="200801"/>
    <m/>
    <n v="3"/>
    <n v="200801"/>
    <n v="54000"/>
  </r>
  <r>
    <x v="415"/>
    <x v="0"/>
    <m/>
    <x v="0"/>
    <x v="7"/>
    <x v="15"/>
    <n v="200801"/>
    <n v="200801"/>
    <m/>
    <n v="3"/>
    <n v="200801"/>
    <n v="60000"/>
  </r>
  <r>
    <x v="415"/>
    <x v="0"/>
    <m/>
    <x v="0"/>
    <x v="3"/>
    <x v="15"/>
    <n v="200801"/>
    <n v="200801"/>
    <m/>
    <n v="1"/>
    <n v="200801"/>
    <n v="0"/>
  </r>
  <r>
    <x v="415"/>
    <x v="0"/>
    <m/>
    <x v="17"/>
    <x v="3"/>
    <x v="19"/>
    <n v="200801"/>
    <n v="200801"/>
    <m/>
    <n v="1"/>
    <n v="200801"/>
    <n v="0"/>
  </r>
  <r>
    <x v="415"/>
    <x v="0"/>
    <m/>
    <x v="5"/>
    <x v="3"/>
    <x v="28"/>
    <n v="200801"/>
    <n v="200801"/>
    <m/>
    <n v="1"/>
    <n v="200801"/>
    <n v="0"/>
  </r>
  <r>
    <x v="415"/>
    <x v="0"/>
    <m/>
    <x v="35"/>
    <x v="3"/>
    <x v="109"/>
    <n v="200801"/>
    <n v="200801"/>
    <m/>
    <n v="1"/>
    <n v="200801"/>
    <n v="0"/>
  </r>
  <r>
    <x v="415"/>
    <x v="0"/>
    <m/>
    <x v="6"/>
    <x v="2"/>
    <x v="37"/>
    <n v="200801"/>
    <n v="200801"/>
    <m/>
    <n v="2"/>
    <n v="200801"/>
    <n v="40000"/>
  </r>
  <r>
    <x v="415"/>
    <x v="0"/>
    <m/>
    <x v="35"/>
    <x v="2"/>
    <x v="110"/>
    <n v="200801"/>
    <n v="200801"/>
    <m/>
    <n v="4"/>
    <n v="200801"/>
    <n v="112000"/>
  </r>
  <r>
    <x v="415"/>
    <x v="0"/>
    <m/>
    <x v="34"/>
    <x v="2"/>
    <x v="112"/>
    <n v="200801"/>
    <n v="200801"/>
    <m/>
    <n v="1"/>
    <n v="200801"/>
    <n v="2000"/>
  </r>
  <r>
    <x v="415"/>
    <x v="0"/>
    <m/>
    <x v="24"/>
    <x v="2"/>
    <x v="34"/>
    <n v="200801"/>
    <n v="200801"/>
    <m/>
    <n v="3"/>
    <n v="200801"/>
    <n v="297000"/>
  </r>
  <r>
    <x v="415"/>
    <x v="0"/>
    <m/>
    <x v="30"/>
    <x v="2"/>
    <x v="95"/>
    <n v="200801"/>
    <n v="200801"/>
    <m/>
    <n v="91"/>
    <n v="200801"/>
    <n v="2038400"/>
  </r>
  <r>
    <x v="415"/>
    <x v="0"/>
    <m/>
    <x v="30"/>
    <x v="2"/>
    <x v="96"/>
    <n v="200801"/>
    <n v="200801"/>
    <m/>
    <n v="87"/>
    <n v="200801"/>
    <n v="3410400"/>
  </r>
  <r>
    <x v="415"/>
    <x v="0"/>
    <m/>
    <x v="31"/>
    <x v="2"/>
    <x v="97"/>
    <n v="200801"/>
    <n v="200801"/>
    <m/>
    <n v="72"/>
    <n v="200801"/>
    <n v="2671200"/>
  </r>
  <r>
    <x v="415"/>
    <x v="0"/>
    <m/>
    <x v="33"/>
    <x v="2"/>
    <x v="105"/>
    <n v="200801"/>
    <n v="200801"/>
    <m/>
    <n v="37"/>
    <n v="200801"/>
    <n v="1372700"/>
  </r>
  <r>
    <x v="415"/>
    <x v="0"/>
    <m/>
    <x v="29"/>
    <x v="2"/>
    <x v="99"/>
    <n v="200801"/>
    <n v="200801"/>
    <m/>
    <n v="8"/>
    <n v="200801"/>
    <n v="179200"/>
  </r>
  <r>
    <x v="415"/>
    <x v="0"/>
    <m/>
    <x v="1"/>
    <x v="2"/>
    <x v="18"/>
    <n v="200801"/>
    <n v="200801"/>
    <m/>
    <n v="4"/>
    <n v="200801"/>
    <n v="80000"/>
  </r>
  <r>
    <x v="415"/>
    <x v="0"/>
    <m/>
    <x v="1"/>
    <x v="2"/>
    <x v="21"/>
    <n v="200801"/>
    <n v="200801"/>
    <m/>
    <n v="1"/>
    <n v="200801"/>
    <n v="35000"/>
  </r>
  <r>
    <x v="415"/>
    <x v="0"/>
    <m/>
    <x v="4"/>
    <x v="2"/>
    <x v="26"/>
    <n v="200801"/>
    <n v="200801"/>
    <m/>
    <n v="10"/>
    <n v="200801"/>
    <n v="40000"/>
  </r>
  <r>
    <x v="415"/>
    <x v="0"/>
    <m/>
    <x v="4"/>
    <x v="2"/>
    <x v="27"/>
    <n v="200801"/>
    <n v="200801"/>
    <m/>
    <n v="8"/>
    <n v="200801"/>
    <n v="160000"/>
  </r>
  <r>
    <x v="415"/>
    <x v="0"/>
    <m/>
    <x v="0"/>
    <x v="2"/>
    <x v="15"/>
    <n v="200801"/>
    <n v="200801"/>
    <m/>
    <n v="87"/>
    <n v="200801"/>
    <n v="1740000"/>
  </r>
  <r>
    <x v="415"/>
    <x v="0"/>
    <m/>
    <x v="0"/>
    <x v="2"/>
    <x v="16"/>
    <n v="200801"/>
    <n v="200801"/>
    <m/>
    <n v="37"/>
    <n v="200801"/>
    <n v="1295000"/>
  </r>
  <r>
    <x v="415"/>
    <x v="0"/>
    <m/>
    <x v="0"/>
    <x v="2"/>
    <x v="17"/>
    <n v="200801"/>
    <n v="200801"/>
    <m/>
    <n v="47"/>
    <n v="200801"/>
    <n v="1551000"/>
  </r>
  <r>
    <x v="415"/>
    <x v="0"/>
    <m/>
    <x v="0"/>
    <x v="2"/>
    <x v="19"/>
    <n v="200801"/>
    <n v="200801"/>
    <m/>
    <n v="80"/>
    <n v="200801"/>
    <n v="240000"/>
  </r>
  <r>
    <x v="415"/>
    <x v="0"/>
    <m/>
    <x v="5"/>
    <x v="2"/>
    <x v="28"/>
    <n v="200801"/>
    <n v="200801"/>
    <m/>
    <n v="29"/>
    <n v="200801"/>
    <n v="812000"/>
  </r>
  <r>
    <x v="415"/>
    <x v="0"/>
    <m/>
    <x v="5"/>
    <x v="2"/>
    <x v="69"/>
    <n v="200801"/>
    <n v="200801"/>
    <m/>
    <n v="7"/>
    <n v="200801"/>
    <n v="336000"/>
  </r>
  <r>
    <x v="415"/>
    <x v="0"/>
    <m/>
    <x v="21"/>
    <x v="2"/>
    <x v="29"/>
    <n v="200801"/>
    <n v="200801"/>
    <m/>
    <n v="15"/>
    <n v="200801"/>
    <n v="570000"/>
  </r>
  <r>
    <x v="415"/>
    <x v="0"/>
    <m/>
    <x v="18"/>
    <x v="2"/>
    <x v="22"/>
    <n v="200801"/>
    <n v="200801"/>
    <m/>
    <n v="16"/>
    <n v="200801"/>
    <n v="208000"/>
  </r>
  <r>
    <x v="415"/>
    <x v="0"/>
    <m/>
    <x v="18"/>
    <x v="2"/>
    <x v="23"/>
    <n v="200801"/>
    <n v="200801"/>
    <m/>
    <n v="4"/>
    <n v="200801"/>
    <n v="96000"/>
  </r>
  <r>
    <x v="415"/>
    <x v="0"/>
    <m/>
    <x v="18"/>
    <x v="2"/>
    <x v="24"/>
    <n v="200801"/>
    <n v="200801"/>
    <m/>
    <n v="4"/>
    <n v="200801"/>
    <n v="132000"/>
  </r>
  <r>
    <x v="415"/>
    <x v="0"/>
    <m/>
    <x v="32"/>
    <x v="2"/>
    <x v="92"/>
    <n v="200801"/>
    <n v="200801"/>
    <m/>
    <n v="1"/>
    <n v="200801"/>
    <n v="18200"/>
  </r>
  <r>
    <x v="415"/>
    <x v="0"/>
    <m/>
    <x v="0"/>
    <x v="9"/>
    <x v="15"/>
    <n v="200801"/>
    <n v="200801"/>
    <m/>
    <n v="5"/>
    <n v="200801"/>
    <n v="100000"/>
  </r>
  <r>
    <x v="415"/>
    <x v="0"/>
    <m/>
    <x v="18"/>
    <x v="9"/>
    <x v="22"/>
    <n v="200801"/>
    <n v="200801"/>
    <m/>
    <n v="1"/>
    <n v="200801"/>
    <n v="13000"/>
  </r>
  <r>
    <x v="415"/>
    <x v="0"/>
    <m/>
    <x v="6"/>
    <x v="9"/>
    <x v="37"/>
    <n v="200801"/>
    <n v="200801"/>
    <m/>
    <n v="1"/>
    <n v="200801"/>
    <n v="20000"/>
  </r>
  <r>
    <x v="416"/>
    <x v="2"/>
    <m/>
    <x v="0"/>
    <x v="1"/>
    <x v="16"/>
    <n v="200801"/>
    <n v="200801"/>
    <m/>
    <n v="2"/>
    <n v="200801"/>
    <n v="70000"/>
  </r>
  <r>
    <x v="416"/>
    <x v="2"/>
    <m/>
    <x v="29"/>
    <x v="3"/>
    <x v="87"/>
    <n v="200801"/>
    <n v="200801"/>
    <m/>
    <n v="20"/>
    <n v="200801"/>
    <n v="0"/>
  </r>
  <r>
    <x v="416"/>
    <x v="2"/>
    <m/>
    <x v="0"/>
    <x v="3"/>
    <x v="15"/>
    <n v="200801"/>
    <n v="200801"/>
    <m/>
    <n v="20"/>
    <n v="200801"/>
    <n v="0"/>
  </r>
  <r>
    <x v="416"/>
    <x v="2"/>
    <m/>
    <x v="6"/>
    <x v="2"/>
    <x v="37"/>
    <n v="200801"/>
    <n v="200801"/>
    <m/>
    <n v="5"/>
    <n v="200801"/>
    <n v="100000"/>
  </r>
  <r>
    <x v="416"/>
    <x v="2"/>
    <m/>
    <x v="6"/>
    <x v="2"/>
    <x v="42"/>
    <n v="200801"/>
    <n v="200801"/>
    <m/>
    <n v="1"/>
    <n v="200801"/>
    <n v="35000"/>
  </r>
  <r>
    <x v="416"/>
    <x v="2"/>
    <m/>
    <x v="35"/>
    <x v="2"/>
    <x v="110"/>
    <n v="200801"/>
    <n v="200801"/>
    <m/>
    <n v="3"/>
    <n v="200801"/>
    <n v="84000"/>
  </r>
  <r>
    <x v="416"/>
    <x v="2"/>
    <m/>
    <x v="35"/>
    <x v="2"/>
    <x v="111"/>
    <n v="200801"/>
    <n v="200801"/>
    <m/>
    <n v="4"/>
    <n v="200801"/>
    <n v="196000"/>
  </r>
  <r>
    <x v="416"/>
    <x v="2"/>
    <m/>
    <x v="34"/>
    <x v="2"/>
    <x v="112"/>
    <n v="200801"/>
    <n v="200801"/>
    <m/>
    <n v="13"/>
    <n v="200801"/>
    <n v="26000"/>
  </r>
  <r>
    <x v="416"/>
    <x v="2"/>
    <m/>
    <x v="24"/>
    <x v="2"/>
    <x v="34"/>
    <n v="200801"/>
    <n v="200801"/>
    <m/>
    <n v="4"/>
    <n v="200801"/>
    <n v="396000"/>
  </r>
  <r>
    <x v="416"/>
    <x v="2"/>
    <m/>
    <x v="30"/>
    <x v="2"/>
    <x v="95"/>
    <n v="200801"/>
    <n v="200801"/>
    <m/>
    <n v="65"/>
    <n v="200801"/>
    <n v="1456000"/>
  </r>
  <r>
    <x v="416"/>
    <x v="2"/>
    <m/>
    <x v="30"/>
    <x v="2"/>
    <x v="96"/>
    <n v="200801"/>
    <n v="200801"/>
    <m/>
    <n v="73"/>
    <n v="200801"/>
    <n v="2861600"/>
  </r>
  <r>
    <x v="416"/>
    <x v="2"/>
    <m/>
    <x v="31"/>
    <x v="2"/>
    <x v="97"/>
    <n v="200801"/>
    <n v="200801"/>
    <m/>
    <n v="66"/>
    <n v="200801"/>
    <n v="2448600"/>
  </r>
  <r>
    <x v="416"/>
    <x v="2"/>
    <m/>
    <x v="33"/>
    <x v="2"/>
    <x v="105"/>
    <n v="200801"/>
    <n v="200801"/>
    <m/>
    <n v="33"/>
    <n v="200801"/>
    <n v="1224300"/>
  </r>
  <r>
    <x v="416"/>
    <x v="2"/>
    <m/>
    <x v="29"/>
    <x v="2"/>
    <x v="99"/>
    <n v="200801"/>
    <n v="200801"/>
    <m/>
    <n v="4"/>
    <n v="200801"/>
    <n v="89600"/>
  </r>
  <r>
    <x v="416"/>
    <x v="2"/>
    <m/>
    <x v="1"/>
    <x v="2"/>
    <x v="18"/>
    <n v="200801"/>
    <n v="200801"/>
    <m/>
    <n v="6"/>
    <n v="200801"/>
    <n v="120000"/>
  </r>
  <r>
    <x v="416"/>
    <x v="2"/>
    <m/>
    <x v="1"/>
    <x v="2"/>
    <x v="21"/>
    <n v="200801"/>
    <n v="200801"/>
    <m/>
    <n v="1"/>
    <n v="200801"/>
    <n v="35000"/>
  </r>
  <r>
    <x v="416"/>
    <x v="2"/>
    <m/>
    <x v="4"/>
    <x v="2"/>
    <x v="26"/>
    <n v="200801"/>
    <n v="200801"/>
    <m/>
    <n v="6"/>
    <n v="200801"/>
    <n v="24000"/>
  </r>
  <r>
    <x v="416"/>
    <x v="2"/>
    <m/>
    <x v="4"/>
    <x v="2"/>
    <x v="27"/>
    <n v="200801"/>
    <n v="200801"/>
    <m/>
    <n v="7"/>
    <n v="200801"/>
    <n v="140000"/>
  </r>
  <r>
    <x v="416"/>
    <x v="2"/>
    <m/>
    <x v="0"/>
    <x v="2"/>
    <x v="15"/>
    <n v="200801"/>
    <n v="200801"/>
    <m/>
    <n v="50"/>
    <n v="200801"/>
    <n v="1000000"/>
  </r>
  <r>
    <x v="416"/>
    <x v="2"/>
    <m/>
    <x v="0"/>
    <x v="2"/>
    <x v="16"/>
    <n v="200801"/>
    <n v="200801"/>
    <m/>
    <n v="32"/>
    <n v="200801"/>
    <n v="1120000"/>
  </r>
  <r>
    <x v="416"/>
    <x v="2"/>
    <m/>
    <x v="0"/>
    <x v="2"/>
    <x v="17"/>
    <n v="200801"/>
    <n v="200801"/>
    <m/>
    <n v="44"/>
    <n v="200801"/>
    <n v="1452000"/>
  </r>
  <r>
    <x v="416"/>
    <x v="2"/>
    <m/>
    <x v="0"/>
    <x v="2"/>
    <x v="19"/>
    <n v="200801"/>
    <n v="200801"/>
    <m/>
    <n v="46"/>
    <n v="200801"/>
    <n v="138000"/>
  </r>
  <r>
    <x v="416"/>
    <x v="2"/>
    <m/>
    <x v="5"/>
    <x v="2"/>
    <x v="28"/>
    <n v="200801"/>
    <n v="200801"/>
    <m/>
    <n v="21"/>
    <n v="200801"/>
    <n v="588000"/>
  </r>
  <r>
    <x v="416"/>
    <x v="2"/>
    <m/>
    <x v="5"/>
    <x v="2"/>
    <x v="69"/>
    <n v="200801"/>
    <n v="200801"/>
    <m/>
    <n v="9"/>
    <n v="200801"/>
    <n v="432000"/>
  </r>
  <r>
    <x v="416"/>
    <x v="2"/>
    <m/>
    <x v="21"/>
    <x v="2"/>
    <x v="29"/>
    <n v="200801"/>
    <n v="200801"/>
    <m/>
    <n v="12"/>
    <n v="200801"/>
    <n v="456000"/>
  </r>
  <r>
    <x v="416"/>
    <x v="2"/>
    <m/>
    <x v="18"/>
    <x v="2"/>
    <x v="22"/>
    <n v="200801"/>
    <n v="200801"/>
    <m/>
    <n v="13"/>
    <n v="200801"/>
    <n v="169000"/>
  </r>
  <r>
    <x v="416"/>
    <x v="2"/>
    <m/>
    <x v="18"/>
    <x v="2"/>
    <x v="23"/>
    <n v="200801"/>
    <n v="200801"/>
    <m/>
    <n v="2"/>
    <n v="200801"/>
    <n v="48000"/>
  </r>
  <r>
    <x v="416"/>
    <x v="2"/>
    <m/>
    <x v="18"/>
    <x v="2"/>
    <x v="24"/>
    <n v="200801"/>
    <n v="200801"/>
    <m/>
    <n v="2"/>
    <n v="200801"/>
    <n v="66000"/>
  </r>
  <r>
    <x v="416"/>
    <x v="2"/>
    <m/>
    <x v="32"/>
    <x v="2"/>
    <x v="92"/>
    <n v="200801"/>
    <n v="200801"/>
    <m/>
    <n v="3"/>
    <n v="200801"/>
    <n v="54600"/>
  </r>
  <r>
    <x v="416"/>
    <x v="2"/>
    <m/>
    <x v="0"/>
    <x v="9"/>
    <x v="15"/>
    <n v="200801"/>
    <n v="200801"/>
    <m/>
    <n v="4"/>
    <n v="200801"/>
    <n v="80000"/>
  </r>
  <r>
    <x v="416"/>
    <x v="2"/>
    <m/>
    <x v="29"/>
    <x v="9"/>
    <x v="104"/>
    <n v="200801"/>
    <n v="200801"/>
    <m/>
    <n v="1"/>
    <n v="200801"/>
    <n v="22400"/>
  </r>
  <r>
    <x v="416"/>
    <x v="2"/>
    <m/>
    <x v="0"/>
    <x v="19"/>
    <x v="15"/>
    <n v="200801"/>
    <n v="200801"/>
    <m/>
    <n v="1"/>
    <n v="200801"/>
    <n v="25000"/>
  </r>
  <r>
    <x v="417"/>
    <x v="5"/>
    <m/>
    <x v="0"/>
    <x v="7"/>
    <x v="15"/>
    <n v="200801"/>
    <n v="200801"/>
    <m/>
    <n v="4"/>
    <n v="200801"/>
    <n v="80000"/>
  </r>
  <r>
    <x v="417"/>
    <x v="5"/>
    <m/>
    <x v="6"/>
    <x v="2"/>
    <x v="37"/>
    <n v="200801"/>
    <n v="200801"/>
    <m/>
    <n v="3"/>
    <n v="200801"/>
    <n v="60000"/>
  </r>
  <r>
    <x v="417"/>
    <x v="5"/>
    <m/>
    <x v="35"/>
    <x v="2"/>
    <x v="110"/>
    <n v="200801"/>
    <n v="200801"/>
    <m/>
    <n v="4"/>
    <n v="200801"/>
    <n v="112000"/>
  </r>
  <r>
    <x v="417"/>
    <x v="5"/>
    <m/>
    <x v="34"/>
    <x v="2"/>
    <x v="112"/>
    <n v="200801"/>
    <n v="200801"/>
    <m/>
    <n v="6"/>
    <n v="200801"/>
    <n v="12000"/>
  </r>
  <r>
    <x v="417"/>
    <x v="5"/>
    <m/>
    <x v="24"/>
    <x v="2"/>
    <x v="34"/>
    <n v="200801"/>
    <n v="200801"/>
    <m/>
    <n v="2"/>
    <n v="200801"/>
    <n v="198000"/>
  </r>
  <r>
    <x v="417"/>
    <x v="5"/>
    <m/>
    <x v="30"/>
    <x v="2"/>
    <x v="95"/>
    <n v="200801"/>
    <n v="200801"/>
    <m/>
    <n v="38"/>
    <n v="200801"/>
    <n v="851200"/>
  </r>
  <r>
    <x v="417"/>
    <x v="5"/>
    <m/>
    <x v="30"/>
    <x v="2"/>
    <x v="96"/>
    <n v="200801"/>
    <n v="200801"/>
    <m/>
    <n v="49"/>
    <n v="200801"/>
    <n v="1920800"/>
  </r>
  <r>
    <x v="417"/>
    <x v="5"/>
    <m/>
    <x v="31"/>
    <x v="2"/>
    <x v="97"/>
    <n v="200801"/>
    <n v="200801"/>
    <m/>
    <n v="34"/>
    <n v="200801"/>
    <n v="1261400"/>
  </r>
  <r>
    <x v="417"/>
    <x v="5"/>
    <m/>
    <x v="33"/>
    <x v="2"/>
    <x v="105"/>
    <n v="200801"/>
    <n v="200801"/>
    <m/>
    <n v="16"/>
    <n v="200801"/>
    <n v="593600"/>
  </r>
  <r>
    <x v="417"/>
    <x v="5"/>
    <m/>
    <x v="29"/>
    <x v="2"/>
    <x v="99"/>
    <n v="200801"/>
    <n v="200801"/>
    <m/>
    <n v="6"/>
    <n v="200801"/>
    <n v="134400"/>
  </r>
  <r>
    <x v="417"/>
    <x v="5"/>
    <m/>
    <x v="1"/>
    <x v="2"/>
    <x v="18"/>
    <n v="200801"/>
    <n v="200801"/>
    <m/>
    <n v="3"/>
    <n v="200801"/>
    <n v="60000"/>
  </r>
  <r>
    <x v="417"/>
    <x v="5"/>
    <m/>
    <x v="1"/>
    <x v="2"/>
    <x v="21"/>
    <n v="200801"/>
    <n v="200801"/>
    <m/>
    <n v="1"/>
    <n v="200801"/>
    <n v="35000"/>
  </r>
  <r>
    <x v="417"/>
    <x v="5"/>
    <m/>
    <x v="4"/>
    <x v="2"/>
    <x v="26"/>
    <n v="200801"/>
    <n v="200801"/>
    <m/>
    <n v="6"/>
    <n v="200801"/>
    <n v="24000"/>
  </r>
  <r>
    <x v="417"/>
    <x v="5"/>
    <m/>
    <x v="4"/>
    <x v="2"/>
    <x v="27"/>
    <n v="200801"/>
    <n v="200801"/>
    <m/>
    <n v="5"/>
    <n v="200801"/>
    <n v="100000"/>
  </r>
  <r>
    <x v="417"/>
    <x v="5"/>
    <m/>
    <x v="0"/>
    <x v="2"/>
    <x v="15"/>
    <n v="200801"/>
    <n v="200801"/>
    <m/>
    <n v="23"/>
    <n v="200801"/>
    <n v="460000"/>
  </r>
  <r>
    <x v="417"/>
    <x v="5"/>
    <m/>
    <x v="0"/>
    <x v="2"/>
    <x v="16"/>
    <n v="200801"/>
    <n v="200801"/>
    <m/>
    <n v="8"/>
    <n v="200801"/>
    <n v="280000"/>
  </r>
  <r>
    <x v="417"/>
    <x v="5"/>
    <m/>
    <x v="0"/>
    <x v="2"/>
    <x v="17"/>
    <n v="200801"/>
    <n v="200801"/>
    <m/>
    <n v="30"/>
    <n v="200801"/>
    <n v="990000"/>
  </r>
  <r>
    <x v="417"/>
    <x v="5"/>
    <m/>
    <x v="0"/>
    <x v="2"/>
    <x v="19"/>
    <n v="200801"/>
    <n v="200801"/>
    <m/>
    <n v="22"/>
    <n v="200801"/>
    <n v="66000"/>
  </r>
  <r>
    <x v="417"/>
    <x v="5"/>
    <m/>
    <x v="5"/>
    <x v="2"/>
    <x v="28"/>
    <n v="200801"/>
    <n v="200801"/>
    <m/>
    <n v="11"/>
    <n v="200801"/>
    <n v="308000"/>
  </r>
  <r>
    <x v="417"/>
    <x v="5"/>
    <m/>
    <x v="5"/>
    <x v="2"/>
    <x v="69"/>
    <n v="200801"/>
    <n v="200801"/>
    <m/>
    <n v="4"/>
    <n v="200801"/>
    <n v="192000"/>
  </r>
  <r>
    <x v="417"/>
    <x v="5"/>
    <m/>
    <x v="21"/>
    <x v="2"/>
    <x v="29"/>
    <n v="200801"/>
    <n v="200801"/>
    <m/>
    <n v="3"/>
    <n v="200801"/>
    <n v="114000"/>
  </r>
  <r>
    <x v="417"/>
    <x v="5"/>
    <m/>
    <x v="18"/>
    <x v="2"/>
    <x v="22"/>
    <n v="200801"/>
    <n v="200801"/>
    <m/>
    <n v="8"/>
    <n v="200801"/>
    <n v="104000"/>
  </r>
  <r>
    <x v="417"/>
    <x v="5"/>
    <m/>
    <x v="18"/>
    <x v="2"/>
    <x v="23"/>
    <n v="200801"/>
    <n v="200801"/>
    <m/>
    <n v="2"/>
    <n v="200801"/>
    <n v="48000"/>
  </r>
  <r>
    <x v="417"/>
    <x v="5"/>
    <m/>
    <x v="18"/>
    <x v="2"/>
    <x v="24"/>
    <n v="200801"/>
    <n v="200801"/>
    <m/>
    <n v="1"/>
    <n v="200801"/>
    <n v="33000"/>
  </r>
  <r>
    <x v="417"/>
    <x v="5"/>
    <m/>
    <x v="32"/>
    <x v="2"/>
    <x v="92"/>
    <n v="200801"/>
    <n v="200801"/>
    <m/>
    <n v="2"/>
    <n v="200801"/>
    <n v="36400"/>
  </r>
  <r>
    <x v="417"/>
    <x v="5"/>
    <m/>
    <x v="32"/>
    <x v="2"/>
    <x v="93"/>
    <n v="200801"/>
    <n v="200801"/>
    <m/>
    <n v="1"/>
    <n v="200801"/>
    <n v="33800"/>
  </r>
  <r>
    <x v="417"/>
    <x v="5"/>
    <m/>
    <x v="0"/>
    <x v="9"/>
    <x v="15"/>
    <n v="200801"/>
    <n v="200801"/>
    <m/>
    <n v="5"/>
    <n v="200801"/>
    <n v="100000"/>
  </r>
  <r>
    <x v="418"/>
    <x v="6"/>
    <m/>
    <x v="0"/>
    <x v="7"/>
    <x v="15"/>
    <n v="200801"/>
    <n v="200801"/>
    <m/>
    <n v="9"/>
    <n v="200801"/>
    <n v="180000"/>
  </r>
  <r>
    <x v="418"/>
    <x v="6"/>
    <m/>
    <x v="6"/>
    <x v="2"/>
    <x v="37"/>
    <n v="200801"/>
    <n v="200801"/>
    <m/>
    <n v="7"/>
    <n v="200801"/>
    <n v="140000"/>
  </r>
  <r>
    <x v="418"/>
    <x v="6"/>
    <m/>
    <x v="6"/>
    <x v="2"/>
    <x v="42"/>
    <n v="200801"/>
    <n v="200801"/>
    <m/>
    <n v="1"/>
    <n v="200801"/>
    <n v="35000"/>
  </r>
  <r>
    <x v="418"/>
    <x v="6"/>
    <m/>
    <x v="35"/>
    <x v="2"/>
    <x v="110"/>
    <n v="200801"/>
    <n v="200801"/>
    <m/>
    <n v="2"/>
    <n v="200801"/>
    <n v="56000"/>
  </r>
  <r>
    <x v="418"/>
    <x v="6"/>
    <m/>
    <x v="35"/>
    <x v="2"/>
    <x v="111"/>
    <n v="200801"/>
    <n v="200801"/>
    <m/>
    <n v="1"/>
    <n v="200801"/>
    <n v="49000"/>
  </r>
  <r>
    <x v="418"/>
    <x v="6"/>
    <m/>
    <x v="24"/>
    <x v="2"/>
    <x v="34"/>
    <n v="200801"/>
    <n v="200801"/>
    <m/>
    <n v="7"/>
    <n v="200801"/>
    <n v="693000"/>
  </r>
  <r>
    <x v="418"/>
    <x v="6"/>
    <m/>
    <x v="30"/>
    <x v="2"/>
    <x v="95"/>
    <n v="200801"/>
    <n v="200801"/>
    <m/>
    <n v="82"/>
    <n v="200801"/>
    <n v="1836800"/>
  </r>
  <r>
    <x v="418"/>
    <x v="6"/>
    <m/>
    <x v="30"/>
    <x v="2"/>
    <x v="96"/>
    <n v="200801"/>
    <n v="200801"/>
    <m/>
    <n v="79"/>
    <n v="200801"/>
    <n v="3096800"/>
  </r>
  <r>
    <x v="418"/>
    <x v="6"/>
    <m/>
    <x v="31"/>
    <x v="2"/>
    <x v="97"/>
    <n v="200801"/>
    <n v="200801"/>
    <m/>
    <n v="58"/>
    <n v="200801"/>
    <n v="2151800"/>
  </r>
  <r>
    <x v="418"/>
    <x v="6"/>
    <m/>
    <x v="33"/>
    <x v="2"/>
    <x v="105"/>
    <n v="200801"/>
    <n v="200801"/>
    <m/>
    <n v="42"/>
    <n v="200801"/>
    <n v="1558200"/>
  </r>
  <r>
    <x v="418"/>
    <x v="6"/>
    <m/>
    <x v="29"/>
    <x v="2"/>
    <x v="99"/>
    <n v="200801"/>
    <n v="200801"/>
    <m/>
    <n v="14"/>
    <n v="200801"/>
    <n v="313600"/>
  </r>
  <r>
    <x v="418"/>
    <x v="6"/>
    <m/>
    <x v="29"/>
    <x v="2"/>
    <x v="100"/>
    <n v="200801"/>
    <n v="200801"/>
    <m/>
    <n v="1"/>
    <n v="200801"/>
    <n v="39200"/>
  </r>
  <r>
    <x v="418"/>
    <x v="6"/>
    <m/>
    <x v="1"/>
    <x v="2"/>
    <x v="18"/>
    <n v="200801"/>
    <n v="200801"/>
    <m/>
    <n v="5"/>
    <n v="200801"/>
    <n v="100000"/>
  </r>
  <r>
    <x v="418"/>
    <x v="6"/>
    <m/>
    <x v="4"/>
    <x v="2"/>
    <x v="26"/>
    <n v="200801"/>
    <n v="200801"/>
    <m/>
    <n v="14"/>
    <n v="200801"/>
    <n v="56000"/>
  </r>
  <r>
    <x v="418"/>
    <x v="6"/>
    <m/>
    <x v="4"/>
    <x v="2"/>
    <x v="27"/>
    <n v="200801"/>
    <n v="200801"/>
    <m/>
    <n v="5"/>
    <n v="200801"/>
    <n v="100000"/>
  </r>
  <r>
    <x v="418"/>
    <x v="6"/>
    <m/>
    <x v="0"/>
    <x v="2"/>
    <x v="15"/>
    <n v="200801"/>
    <n v="200801"/>
    <m/>
    <n v="78"/>
    <n v="200801"/>
    <n v="1560000"/>
  </r>
  <r>
    <x v="418"/>
    <x v="6"/>
    <m/>
    <x v="0"/>
    <x v="2"/>
    <x v="16"/>
    <n v="200801"/>
    <n v="200801"/>
    <m/>
    <n v="39"/>
    <n v="200801"/>
    <n v="1365000"/>
  </r>
  <r>
    <x v="418"/>
    <x v="6"/>
    <m/>
    <x v="0"/>
    <x v="2"/>
    <x v="17"/>
    <n v="200801"/>
    <n v="200801"/>
    <m/>
    <n v="52"/>
    <n v="200801"/>
    <n v="1716000"/>
  </r>
  <r>
    <x v="418"/>
    <x v="6"/>
    <m/>
    <x v="0"/>
    <x v="2"/>
    <x v="19"/>
    <n v="200801"/>
    <n v="200801"/>
    <m/>
    <n v="69"/>
    <n v="200801"/>
    <n v="207000"/>
  </r>
  <r>
    <x v="418"/>
    <x v="6"/>
    <m/>
    <x v="5"/>
    <x v="2"/>
    <x v="28"/>
    <n v="200801"/>
    <n v="200801"/>
    <m/>
    <n v="33"/>
    <n v="200801"/>
    <n v="924000"/>
  </r>
  <r>
    <x v="418"/>
    <x v="6"/>
    <m/>
    <x v="5"/>
    <x v="2"/>
    <x v="69"/>
    <n v="200801"/>
    <n v="200801"/>
    <m/>
    <n v="6"/>
    <n v="200801"/>
    <n v="288000"/>
  </r>
  <r>
    <x v="418"/>
    <x v="6"/>
    <m/>
    <x v="21"/>
    <x v="2"/>
    <x v="29"/>
    <n v="200801"/>
    <n v="200801"/>
    <m/>
    <n v="8"/>
    <n v="200801"/>
    <n v="304000"/>
  </r>
  <r>
    <x v="418"/>
    <x v="6"/>
    <m/>
    <x v="18"/>
    <x v="2"/>
    <x v="22"/>
    <n v="200801"/>
    <n v="200801"/>
    <m/>
    <n v="19"/>
    <n v="200801"/>
    <n v="247000"/>
  </r>
  <r>
    <x v="418"/>
    <x v="6"/>
    <m/>
    <x v="18"/>
    <x v="2"/>
    <x v="23"/>
    <n v="200801"/>
    <n v="200801"/>
    <m/>
    <n v="5"/>
    <n v="200801"/>
    <n v="120000"/>
  </r>
  <r>
    <x v="418"/>
    <x v="6"/>
    <m/>
    <x v="32"/>
    <x v="2"/>
    <x v="92"/>
    <n v="200801"/>
    <n v="200801"/>
    <m/>
    <n v="3"/>
    <n v="200801"/>
    <n v="54600"/>
  </r>
  <r>
    <x v="418"/>
    <x v="6"/>
    <m/>
    <x v="0"/>
    <x v="9"/>
    <x v="15"/>
    <n v="200801"/>
    <n v="200801"/>
    <m/>
    <n v="1"/>
    <n v="200801"/>
    <n v="20000"/>
  </r>
  <r>
    <x v="418"/>
    <x v="6"/>
    <m/>
    <x v="29"/>
    <x v="9"/>
    <x v="104"/>
    <n v="200801"/>
    <n v="200801"/>
    <m/>
    <n v="1"/>
    <n v="200801"/>
    <n v="22400"/>
  </r>
  <r>
    <x v="418"/>
    <x v="6"/>
    <m/>
    <x v="6"/>
    <x v="9"/>
    <x v="37"/>
    <n v="200801"/>
    <n v="200801"/>
    <m/>
    <n v="1"/>
    <n v="200801"/>
    <n v="20000"/>
  </r>
  <r>
    <x v="418"/>
    <x v="6"/>
    <m/>
    <x v="30"/>
    <x v="9"/>
    <x v="88"/>
    <n v="200801"/>
    <n v="200801"/>
    <m/>
    <n v="1"/>
    <n v="200801"/>
    <n v="22400"/>
  </r>
  <r>
    <x v="418"/>
    <x v="6"/>
    <m/>
    <x v="0"/>
    <x v="6"/>
    <x v="15"/>
    <n v="200801"/>
    <n v="200801"/>
    <m/>
    <n v="526"/>
    <n v="200801"/>
    <n v="4769768"/>
  </r>
  <r>
    <x v="418"/>
    <x v="6"/>
    <m/>
    <x v="0"/>
    <x v="6"/>
    <x v="17"/>
    <n v="200801"/>
    <n v="200801"/>
    <m/>
    <n v="8"/>
    <n v="200801"/>
    <n v="126544"/>
  </r>
  <r>
    <x v="418"/>
    <x v="6"/>
    <m/>
    <x v="4"/>
    <x v="6"/>
    <x v="26"/>
    <n v="200801"/>
    <n v="200801"/>
    <m/>
    <n v="348"/>
    <n v="200801"/>
    <n v="373404"/>
  </r>
  <r>
    <x v="418"/>
    <x v="6"/>
    <m/>
    <x v="25"/>
    <x v="6"/>
    <x v="35"/>
    <n v="200801"/>
    <n v="200801"/>
    <m/>
    <n v="19"/>
    <n v="200801"/>
    <n v="325489"/>
  </r>
  <r>
    <x v="418"/>
    <x v="6"/>
    <m/>
    <x v="21"/>
    <x v="6"/>
    <x v="29"/>
    <n v="200801"/>
    <n v="200801"/>
    <m/>
    <n v="56"/>
    <n v="200801"/>
    <n v="1102696"/>
  </r>
  <r>
    <x v="418"/>
    <x v="6"/>
    <m/>
    <x v="23"/>
    <x v="6"/>
    <x v="31"/>
    <n v="200801"/>
    <n v="200801"/>
    <m/>
    <n v="46"/>
    <n v="200801"/>
    <n v="684342"/>
  </r>
  <r>
    <x v="418"/>
    <x v="6"/>
    <m/>
    <x v="22"/>
    <x v="6"/>
    <x v="30"/>
    <n v="200801"/>
    <n v="200801"/>
    <m/>
    <n v="3"/>
    <n v="200801"/>
    <n v="20892"/>
  </r>
  <r>
    <x v="418"/>
    <x v="6"/>
    <m/>
    <x v="18"/>
    <x v="6"/>
    <x v="22"/>
    <n v="200801"/>
    <n v="200801"/>
    <m/>
    <n v="41"/>
    <n v="200801"/>
    <n v="278431"/>
  </r>
  <r>
    <x v="418"/>
    <x v="6"/>
    <m/>
    <x v="6"/>
    <x v="6"/>
    <x v="37"/>
    <n v="200801"/>
    <n v="200801"/>
    <m/>
    <n v="11"/>
    <n v="200801"/>
    <n v="110000"/>
  </r>
  <r>
    <x v="418"/>
    <x v="6"/>
    <m/>
    <x v="4"/>
    <x v="6"/>
    <x v="66"/>
    <n v="200801"/>
    <n v="200801"/>
    <m/>
    <n v="348"/>
    <n v="200801"/>
    <n v="1947756"/>
  </r>
  <r>
    <x v="418"/>
    <x v="6"/>
    <m/>
    <x v="32"/>
    <x v="6"/>
    <x v="106"/>
    <n v="200801"/>
    <n v="200801"/>
    <m/>
    <n v="12"/>
    <n v="200801"/>
    <n v="117000"/>
  </r>
  <r>
    <x v="418"/>
    <x v="6"/>
    <m/>
    <x v="30"/>
    <x v="6"/>
    <x v="103"/>
    <n v="200801"/>
    <n v="200801"/>
    <m/>
    <n v="91"/>
    <n v="200801"/>
    <n v="1019200"/>
  </r>
  <r>
    <x v="418"/>
    <x v="6"/>
    <m/>
    <x v="29"/>
    <x v="6"/>
    <x v="104"/>
    <n v="200801"/>
    <n v="200801"/>
    <m/>
    <n v="67"/>
    <n v="200801"/>
    <n v="750400"/>
  </r>
  <r>
    <x v="418"/>
    <x v="6"/>
    <m/>
    <x v="5"/>
    <x v="6"/>
    <x v="28"/>
    <n v="200801"/>
    <n v="200801"/>
    <m/>
    <n v="68"/>
    <n v="200801"/>
    <n v="992800"/>
  </r>
  <r>
    <x v="418"/>
    <x v="6"/>
    <m/>
    <x v="34"/>
    <x v="6"/>
    <x v="108"/>
    <n v="200801"/>
    <n v="200801"/>
    <m/>
    <n v="283"/>
    <n v="200801"/>
    <n v="303659"/>
  </r>
  <r>
    <x v="419"/>
    <x v="3"/>
    <m/>
    <x v="0"/>
    <x v="1"/>
    <x v="16"/>
    <n v="200801"/>
    <n v="200801"/>
    <m/>
    <n v="20"/>
    <n v="200801"/>
    <n v="700000"/>
  </r>
  <r>
    <x v="419"/>
    <x v="3"/>
    <m/>
    <x v="0"/>
    <x v="7"/>
    <x v="15"/>
    <n v="200801"/>
    <n v="200801"/>
    <m/>
    <n v="1"/>
    <n v="200801"/>
    <n v="20000"/>
  </r>
  <r>
    <x v="419"/>
    <x v="3"/>
    <m/>
    <x v="0"/>
    <x v="3"/>
    <x v="17"/>
    <n v="200801"/>
    <n v="200801"/>
    <m/>
    <n v="1"/>
    <n v="200801"/>
    <n v="0"/>
  </r>
  <r>
    <x v="419"/>
    <x v="3"/>
    <m/>
    <x v="17"/>
    <x v="3"/>
    <x v="19"/>
    <n v="200801"/>
    <n v="200801"/>
    <m/>
    <n v="5"/>
    <n v="200801"/>
    <n v="0"/>
  </r>
  <r>
    <x v="419"/>
    <x v="3"/>
    <m/>
    <x v="6"/>
    <x v="2"/>
    <x v="37"/>
    <n v="200801"/>
    <n v="200801"/>
    <m/>
    <n v="3"/>
    <n v="200801"/>
    <n v="60000"/>
  </r>
  <r>
    <x v="419"/>
    <x v="3"/>
    <m/>
    <x v="24"/>
    <x v="2"/>
    <x v="34"/>
    <n v="200801"/>
    <n v="200801"/>
    <m/>
    <n v="1"/>
    <n v="200801"/>
    <n v="99000"/>
  </r>
  <r>
    <x v="419"/>
    <x v="3"/>
    <m/>
    <x v="30"/>
    <x v="2"/>
    <x v="95"/>
    <n v="200801"/>
    <n v="200801"/>
    <m/>
    <n v="89"/>
    <n v="200801"/>
    <n v="1993600"/>
  </r>
  <r>
    <x v="419"/>
    <x v="3"/>
    <m/>
    <x v="30"/>
    <x v="2"/>
    <x v="96"/>
    <n v="200801"/>
    <n v="200801"/>
    <m/>
    <n v="106"/>
    <n v="200801"/>
    <n v="4155200"/>
  </r>
  <r>
    <x v="419"/>
    <x v="3"/>
    <m/>
    <x v="31"/>
    <x v="2"/>
    <x v="97"/>
    <n v="200801"/>
    <n v="200801"/>
    <m/>
    <n v="75"/>
    <n v="200801"/>
    <n v="2782500"/>
  </r>
  <r>
    <x v="419"/>
    <x v="3"/>
    <m/>
    <x v="33"/>
    <x v="2"/>
    <x v="105"/>
    <n v="200801"/>
    <n v="200801"/>
    <m/>
    <n v="34"/>
    <n v="200801"/>
    <n v="1261400"/>
  </r>
  <r>
    <x v="419"/>
    <x v="3"/>
    <m/>
    <x v="29"/>
    <x v="2"/>
    <x v="99"/>
    <n v="200801"/>
    <n v="200801"/>
    <m/>
    <n v="9"/>
    <n v="200801"/>
    <n v="201600"/>
  </r>
  <r>
    <x v="419"/>
    <x v="3"/>
    <m/>
    <x v="29"/>
    <x v="2"/>
    <x v="100"/>
    <n v="200801"/>
    <n v="200801"/>
    <m/>
    <n v="1"/>
    <n v="200801"/>
    <n v="39200"/>
  </r>
  <r>
    <x v="419"/>
    <x v="3"/>
    <m/>
    <x v="1"/>
    <x v="2"/>
    <x v="18"/>
    <n v="200801"/>
    <n v="200801"/>
    <m/>
    <n v="3"/>
    <n v="200801"/>
    <n v="60000"/>
  </r>
  <r>
    <x v="419"/>
    <x v="3"/>
    <m/>
    <x v="1"/>
    <x v="2"/>
    <x v="21"/>
    <n v="200801"/>
    <n v="200801"/>
    <m/>
    <n v="1"/>
    <n v="200801"/>
    <n v="35000"/>
  </r>
  <r>
    <x v="419"/>
    <x v="3"/>
    <m/>
    <x v="4"/>
    <x v="2"/>
    <x v="26"/>
    <n v="200801"/>
    <n v="200801"/>
    <m/>
    <n v="9"/>
    <n v="200801"/>
    <n v="36000"/>
  </r>
  <r>
    <x v="419"/>
    <x v="3"/>
    <m/>
    <x v="4"/>
    <x v="2"/>
    <x v="27"/>
    <n v="200801"/>
    <n v="200801"/>
    <m/>
    <n v="10"/>
    <n v="200801"/>
    <n v="200000"/>
  </r>
  <r>
    <x v="419"/>
    <x v="3"/>
    <m/>
    <x v="0"/>
    <x v="2"/>
    <x v="15"/>
    <n v="200801"/>
    <n v="200801"/>
    <m/>
    <n v="78"/>
    <n v="200801"/>
    <n v="1560000"/>
  </r>
  <r>
    <x v="419"/>
    <x v="3"/>
    <m/>
    <x v="0"/>
    <x v="2"/>
    <x v="16"/>
    <n v="200801"/>
    <n v="200801"/>
    <m/>
    <n v="36"/>
    <n v="200801"/>
    <n v="1260000"/>
  </r>
  <r>
    <x v="419"/>
    <x v="3"/>
    <m/>
    <x v="0"/>
    <x v="2"/>
    <x v="17"/>
    <n v="200801"/>
    <n v="200801"/>
    <m/>
    <n v="44"/>
    <n v="200801"/>
    <n v="1452000"/>
  </r>
  <r>
    <x v="419"/>
    <x v="3"/>
    <m/>
    <x v="0"/>
    <x v="2"/>
    <x v="19"/>
    <n v="200801"/>
    <n v="200801"/>
    <m/>
    <n v="58"/>
    <n v="200801"/>
    <n v="174000"/>
  </r>
  <r>
    <x v="419"/>
    <x v="3"/>
    <m/>
    <x v="5"/>
    <x v="2"/>
    <x v="28"/>
    <n v="200801"/>
    <n v="200801"/>
    <m/>
    <n v="21"/>
    <n v="200801"/>
    <n v="588000"/>
  </r>
  <r>
    <x v="419"/>
    <x v="3"/>
    <m/>
    <x v="5"/>
    <x v="2"/>
    <x v="69"/>
    <n v="200801"/>
    <n v="200801"/>
    <m/>
    <n v="8"/>
    <n v="200801"/>
    <n v="384000"/>
  </r>
  <r>
    <x v="419"/>
    <x v="3"/>
    <m/>
    <x v="21"/>
    <x v="2"/>
    <x v="29"/>
    <n v="200801"/>
    <n v="200801"/>
    <m/>
    <n v="11"/>
    <n v="200801"/>
    <n v="418000"/>
  </r>
  <r>
    <x v="419"/>
    <x v="3"/>
    <m/>
    <x v="18"/>
    <x v="2"/>
    <x v="22"/>
    <n v="200801"/>
    <n v="200801"/>
    <m/>
    <n v="12"/>
    <n v="200801"/>
    <n v="156000"/>
  </r>
  <r>
    <x v="419"/>
    <x v="3"/>
    <m/>
    <x v="18"/>
    <x v="2"/>
    <x v="23"/>
    <n v="200801"/>
    <n v="200801"/>
    <m/>
    <n v="2"/>
    <n v="200801"/>
    <n v="48000"/>
  </r>
  <r>
    <x v="419"/>
    <x v="3"/>
    <m/>
    <x v="18"/>
    <x v="2"/>
    <x v="24"/>
    <n v="200801"/>
    <n v="200801"/>
    <m/>
    <n v="1"/>
    <n v="200801"/>
    <n v="33000"/>
  </r>
  <r>
    <x v="419"/>
    <x v="3"/>
    <m/>
    <x v="32"/>
    <x v="2"/>
    <x v="92"/>
    <n v="200801"/>
    <n v="200801"/>
    <m/>
    <n v="7"/>
    <n v="200801"/>
    <n v="127400"/>
  </r>
  <r>
    <x v="419"/>
    <x v="3"/>
    <m/>
    <x v="32"/>
    <x v="2"/>
    <x v="93"/>
    <n v="200801"/>
    <n v="200801"/>
    <m/>
    <n v="1"/>
    <n v="200801"/>
    <n v="33800"/>
  </r>
  <r>
    <x v="419"/>
    <x v="3"/>
    <m/>
    <x v="0"/>
    <x v="9"/>
    <x v="15"/>
    <n v="200801"/>
    <n v="200801"/>
    <m/>
    <n v="5"/>
    <n v="200801"/>
    <n v="100000"/>
  </r>
  <r>
    <x v="419"/>
    <x v="3"/>
    <m/>
    <x v="6"/>
    <x v="9"/>
    <x v="37"/>
    <n v="200801"/>
    <n v="200801"/>
    <m/>
    <n v="1"/>
    <n v="200801"/>
    <n v="20000"/>
  </r>
  <r>
    <x v="420"/>
    <x v="4"/>
    <m/>
    <x v="0"/>
    <x v="1"/>
    <x v="15"/>
    <n v="200801"/>
    <n v="200801"/>
    <m/>
    <n v="1"/>
    <n v="200801"/>
    <n v="20000"/>
  </r>
  <r>
    <x v="420"/>
    <x v="4"/>
    <m/>
    <x v="0"/>
    <x v="1"/>
    <x v="16"/>
    <n v="200801"/>
    <n v="200801"/>
    <m/>
    <n v="3"/>
    <n v="200801"/>
    <n v="105000"/>
  </r>
  <r>
    <x v="420"/>
    <x v="4"/>
    <m/>
    <x v="0"/>
    <x v="7"/>
    <x v="15"/>
    <n v="200801"/>
    <n v="200801"/>
    <m/>
    <n v="4"/>
    <n v="200801"/>
    <n v="80000"/>
  </r>
  <r>
    <x v="420"/>
    <x v="4"/>
    <m/>
    <x v="29"/>
    <x v="3"/>
    <x v="87"/>
    <n v="200801"/>
    <n v="200801"/>
    <m/>
    <n v="2"/>
    <n v="200801"/>
    <n v="0"/>
  </r>
  <r>
    <x v="420"/>
    <x v="4"/>
    <m/>
    <x v="30"/>
    <x v="3"/>
    <x v="88"/>
    <n v="200801"/>
    <n v="200801"/>
    <m/>
    <n v="3"/>
    <n v="200801"/>
    <n v="0"/>
  </r>
  <r>
    <x v="420"/>
    <x v="4"/>
    <m/>
    <x v="32"/>
    <x v="3"/>
    <x v="94"/>
    <n v="200801"/>
    <n v="200801"/>
    <m/>
    <n v="2"/>
    <n v="200801"/>
    <n v="0"/>
  </r>
  <r>
    <x v="420"/>
    <x v="4"/>
    <m/>
    <x v="0"/>
    <x v="3"/>
    <x v="15"/>
    <n v="200801"/>
    <n v="200801"/>
    <m/>
    <n v="3"/>
    <n v="200801"/>
    <n v="0"/>
  </r>
  <r>
    <x v="420"/>
    <x v="4"/>
    <m/>
    <x v="5"/>
    <x v="3"/>
    <x v="28"/>
    <n v="200801"/>
    <n v="200801"/>
    <m/>
    <n v="2"/>
    <n v="200801"/>
    <n v="0"/>
  </r>
  <r>
    <x v="420"/>
    <x v="4"/>
    <m/>
    <x v="4"/>
    <x v="3"/>
    <x v="27"/>
    <n v="200801"/>
    <n v="200801"/>
    <m/>
    <n v="2"/>
    <n v="200801"/>
    <n v="0"/>
  </r>
  <r>
    <x v="420"/>
    <x v="4"/>
    <m/>
    <x v="6"/>
    <x v="3"/>
    <x v="37"/>
    <n v="200801"/>
    <n v="200801"/>
    <m/>
    <n v="2"/>
    <n v="200801"/>
    <n v="0"/>
  </r>
  <r>
    <x v="420"/>
    <x v="4"/>
    <m/>
    <x v="18"/>
    <x v="3"/>
    <x v="22"/>
    <n v="200801"/>
    <n v="200801"/>
    <m/>
    <n v="2"/>
    <n v="200801"/>
    <n v="0"/>
  </r>
  <r>
    <x v="420"/>
    <x v="4"/>
    <m/>
    <x v="1"/>
    <x v="3"/>
    <x v="18"/>
    <n v="200801"/>
    <n v="200801"/>
    <m/>
    <n v="2"/>
    <n v="200801"/>
    <n v="0"/>
  </r>
  <r>
    <x v="420"/>
    <x v="4"/>
    <m/>
    <x v="35"/>
    <x v="3"/>
    <x v="109"/>
    <n v="200801"/>
    <n v="200801"/>
    <m/>
    <n v="3"/>
    <n v="200801"/>
    <n v="0"/>
  </r>
  <r>
    <x v="420"/>
    <x v="4"/>
    <m/>
    <x v="6"/>
    <x v="2"/>
    <x v="37"/>
    <n v="200801"/>
    <n v="200801"/>
    <m/>
    <n v="10"/>
    <n v="200801"/>
    <n v="200000"/>
  </r>
  <r>
    <x v="420"/>
    <x v="4"/>
    <m/>
    <x v="24"/>
    <x v="2"/>
    <x v="34"/>
    <n v="200801"/>
    <n v="200801"/>
    <m/>
    <n v="6"/>
    <n v="200801"/>
    <n v="594000"/>
  </r>
  <r>
    <x v="420"/>
    <x v="4"/>
    <m/>
    <x v="30"/>
    <x v="2"/>
    <x v="95"/>
    <n v="200801"/>
    <n v="200801"/>
    <m/>
    <n v="65"/>
    <n v="200801"/>
    <n v="1456000"/>
  </r>
  <r>
    <x v="420"/>
    <x v="4"/>
    <m/>
    <x v="30"/>
    <x v="2"/>
    <x v="96"/>
    <n v="200801"/>
    <n v="200801"/>
    <m/>
    <n v="89"/>
    <n v="200801"/>
    <n v="3488800"/>
  </r>
  <r>
    <x v="420"/>
    <x v="4"/>
    <m/>
    <x v="31"/>
    <x v="2"/>
    <x v="97"/>
    <n v="200801"/>
    <n v="200801"/>
    <m/>
    <n v="49"/>
    <n v="200801"/>
    <n v="1817900"/>
  </r>
  <r>
    <x v="420"/>
    <x v="4"/>
    <m/>
    <x v="33"/>
    <x v="2"/>
    <x v="105"/>
    <n v="200801"/>
    <n v="200801"/>
    <m/>
    <n v="32"/>
    <n v="200801"/>
    <n v="1187200"/>
  </r>
  <r>
    <x v="420"/>
    <x v="4"/>
    <m/>
    <x v="29"/>
    <x v="2"/>
    <x v="99"/>
    <n v="200801"/>
    <n v="200801"/>
    <m/>
    <n v="7"/>
    <n v="200801"/>
    <n v="156800"/>
  </r>
  <r>
    <x v="420"/>
    <x v="4"/>
    <m/>
    <x v="1"/>
    <x v="2"/>
    <x v="18"/>
    <n v="200801"/>
    <n v="200801"/>
    <m/>
    <n v="1"/>
    <n v="200801"/>
    <n v="20000"/>
  </r>
  <r>
    <x v="420"/>
    <x v="4"/>
    <m/>
    <x v="4"/>
    <x v="2"/>
    <x v="26"/>
    <n v="200801"/>
    <n v="200801"/>
    <m/>
    <n v="10"/>
    <n v="200801"/>
    <n v="40000"/>
  </r>
  <r>
    <x v="420"/>
    <x v="4"/>
    <m/>
    <x v="4"/>
    <x v="2"/>
    <x v="27"/>
    <n v="200801"/>
    <n v="200801"/>
    <m/>
    <n v="10"/>
    <n v="200801"/>
    <n v="200000"/>
  </r>
  <r>
    <x v="420"/>
    <x v="4"/>
    <m/>
    <x v="0"/>
    <x v="2"/>
    <x v="15"/>
    <n v="200801"/>
    <n v="200801"/>
    <m/>
    <n v="68"/>
    <n v="200801"/>
    <n v="1360000"/>
  </r>
  <r>
    <x v="420"/>
    <x v="4"/>
    <m/>
    <x v="0"/>
    <x v="2"/>
    <x v="16"/>
    <n v="200801"/>
    <n v="200801"/>
    <m/>
    <n v="39"/>
    <n v="200801"/>
    <n v="1365000"/>
  </r>
  <r>
    <x v="420"/>
    <x v="4"/>
    <m/>
    <x v="0"/>
    <x v="2"/>
    <x v="17"/>
    <n v="200801"/>
    <n v="200801"/>
    <m/>
    <n v="27"/>
    <n v="200801"/>
    <n v="891000"/>
  </r>
  <r>
    <x v="420"/>
    <x v="4"/>
    <m/>
    <x v="0"/>
    <x v="2"/>
    <x v="19"/>
    <n v="200801"/>
    <n v="200801"/>
    <m/>
    <n v="61"/>
    <n v="200801"/>
    <n v="183000"/>
  </r>
  <r>
    <x v="420"/>
    <x v="4"/>
    <m/>
    <x v="5"/>
    <x v="2"/>
    <x v="28"/>
    <n v="200801"/>
    <n v="200801"/>
    <m/>
    <n v="25"/>
    <n v="200801"/>
    <n v="700000"/>
  </r>
  <r>
    <x v="420"/>
    <x v="4"/>
    <m/>
    <x v="5"/>
    <x v="2"/>
    <x v="69"/>
    <n v="200801"/>
    <n v="200801"/>
    <m/>
    <n v="9"/>
    <n v="200801"/>
    <n v="432000"/>
  </r>
  <r>
    <x v="420"/>
    <x v="4"/>
    <m/>
    <x v="21"/>
    <x v="2"/>
    <x v="29"/>
    <n v="200801"/>
    <n v="200801"/>
    <m/>
    <n v="8"/>
    <n v="200801"/>
    <n v="304000"/>
  </r>
  <r>
    <x v="420"/>
    <x v="4"/>
    <m/>
    <x v="18"/>
    <x v="2"/>
    <x v="22"/>
    <n v="200801"/>
    <n v="200801"/>
    <m/>
    <n v="16"/>
    <n v="200801"/>
    <n v="208000"/>
  </r>
  <r>
    <x v="420"/>
    <x v="4"/>
    <m/>
    <x v="18"/>
    <x v="2"/>
    <x v="23"/>
    <n v="200801"/>
    <n v="200801"/>
    <m/>
    <n v="6"/>
    <n v="200801"/>
    <n v="144000"/>
  </r>
  <r>
    <x v="420"/>
    <x v="4"/>
    <m/>
    <x v="18"/>
    <x v="2"/>
    <x v="24"/>
    <n v="200801"/>
    <n v="200801"/>
    <m/>
    <n v="1"/>
    <n v="200801"/>
    <n v="33000"/>
  </r>
  <r>
    <x v="420"/>
    <x v="4"/>
    <m/>
    <x v="32"/>
    <x v="2"/>
    <x v="92"/>
    <n v="200801"/>
    <n v="200801"/>
    <m/>
    <n v="3"/>
    <n v="200801"/>
    <n v="54600"/>
  </r>
  <r>
    <x v="420"/>
    <x v="4"/>
    <m/>
    <x v="0"/>
    <x v="9"/>
    <x v="15"/>
    <n v="200801"/>
    <n v="200801"/>
    <m/>
    <n v="1"/>
    <n v="200801"/>
    <n v="20000"/>
  </r>
  <r>
    <x v="420"/>
    <x v="4"/>
    <m/>
    <x v="21"/>
    <x v="9"/>
    <x v="29"/>
    <n v="200801"/>
    <n v="200801"/>
    <m/>
    <n v="1"/>
    <n v="200801"/>
    <n v="38000"/>
  </r>
  <r>
    <x v="421"/>
    <x v="1"/>
    <m/>
    <x v="0"/>
    <x v="1"/>
    <x v="15"/>
    <n v="200801"/>
    <n v="200801"/>
    <m/>
    <n v="2"/>
    <n v="200801"/>
    <n v="40000"/>
  </r>
  <r>
    <x v="421"/>
    <x v="1"/>
    <m/>
    <x v="0"/>
    <x v="1"/>
    <x v="16"/>
    <n v="200801"/>
    <n v="200801"/>
    <m/>
    <n v="10"/>
    <n v="200801"/>
    <n v="350000"/>
  </r>
  <r>
    <x v="421"/>
    <x v="1"/>
    <m/>
    <x v="0"/>
    <x v="7"/>
    <x v="15"/>
    <n v="200801"/>
    <n v="200801"/>
    <m/>
    <n v="3"/>
    <n v="200801"/>
    <n v="60000"/>
  </r>
  <r>
    <x v="421"/>
    <x v="1"/>
    <m/>
    <x v="6"/>
    <x v="2"/>
    <x v="37"/>
    <n v="200801"/>
    <n v="200801"/>
    <m/>
    <n v="2"/>
    <n v="200801"/>
    <n v="40000"/>
  </r>
  <r>
    <x v="421"/>
    <x v="1"/>
    <m/>
    <x v="35"/>
    <x v="2"/>
    <x v="113"/>
    <n v="200801"/>
    <n v="200801"/>
    <m/>
    <n v="1"/>
    <n v="200801"/>
    <n v="42000"/>
  </r>
  <r>
    <x v="421"/>
    <x v="1"/>
    <m/>
    <x v="24"/>
    <x v="2"/>
    <x v="34"/>
    <n v="200801"/>
    <n v="200801"/>
    <m/>
    <n v="5"/>
    <n v="200801"/>
    <n v="495000"/>
  </r>
  <r>
    <x v="421"/>
    <x v="1"/>
    <m/>
    <x v="30"/>
    <x v="2"/>
    <x v="95"/>
    <n v="200801"/>
    <n v="200801"/>
    <m/>
    <n v="68"/>
    <n v="200801"/>
    <n v="1523200"/>
  </r>
  <r>
    <x v="421"/>
    <x v="1"/>
    <m/>
    <x v="30"/>
    <x v="2"/>
    <x v="96"/>
    <n v="200801"/>
    <n v="200801"/>
    <m/>
    <n v="72"/>
    <n v="200801"/>
    <n v="2822400"/>
  </r>
  <r>
    <x v="421"/>
    <x v="1"/>
    <m/>
    <x v="31"/>
    <x v="2"/>
    <x v="97"/>
    <n v="200801"/>
    <n v="200801"/>
    <m/>
    <n v="56"/>
    <n v="200801"/>
    <n v="2077600"/>
  </r>
  <r>
    <x v="421"/>
    <x v="1"/>
    <m/>
    <x v="33"/>
    <x v="2"/>
    <x v="105"/>
    <n v="200801"/>
    <n v="200801"/>
    <m/>
    <n v="34"/>
    <n v="200801"/>
    <n v="1261400"/>
  </r>
  <r>
    <x v="421"/>
    <x v="1"/>
    <m/>
    <x v="29"/>
    <x v="2"/>
    <x v="99"/>
    <n v="200801"/>
    <n v="200801"/>
    <m/>
    <n v="9"/>
    <n v="200801"/>
    <n v="201600"/>
  </r>
  <r>
    <x v="421"/>
    <x v="1"/>
    <m/>
    <x v="29"/>
    <x v="2"/>
    <x v="100"/>
    <n v="200801"/>
    <n v="200801"/>
    <m/>
    <n v="4"/>
    <n v="200801"/>
    <n v="156800"/>
  </r>
  <r>
    <x v="421"/>
    <x v="1"/>
    <m/>
    <x v="1"/>
    <x v="2"/>
    <x v="18"/>
    <n v="200801"/>
    <n v="200801"/>
    <m/>
    <n v="4"/>
    <n v="200801"/>
    <n v="80000"/>
  </r>
  <r>
    <x v="421"/>
    <x v="1"/>
    <m/>
    <x v="1"/>
    <x v="2"/>
    <x v="21"/>
    <n v="200801"/>
    <n v="200801"/>
    <m/>
    <n v="1"/>
    <n v="200801"/>
    <n v="35000"/>
  </r>
  <r>
    <x v="421"/>
    <x v="1"/>
    <m/>
    <x v="4"/>
    <x v="2"/>
    <x v="26"/>
    <n v="200801"/>
    <n v="200801"/>
    <m/>
    <n v="4"/>
    <n v="200801"/>
    <n v="16000"/>
  </r>
  <r>
    <x v="421"/>
    <x v="1"/>
    <m/>
    <x v="4"/>
    <x v="2"/>
    <x v="27"/>
    <n v="200801"/>
    <n v="200801"/>
    <m/>
    <n v="7"/>
    <n v="200801"/>
    <n v="140000"/>
  </r>
  <r>
    <x v="421"/>
    <x v="1"/>
    <m/>
    <x v="0"/>
    <x v="2"/>
    <x v="15"/>
    <n v="200801"/>
    <n v="200801"/>
    <m/>
    <n v="54"/>
    <n v="200801"/>
    <n v="1080000"/>
  </r>
  <r>
    <x v="421"/>
    <x v="1"/>
    <m/>
    <x v="0"/>
    <x v="2"/>
    <x v="16"/>
    <n v="200801"/>
    <n v="200801"/>
    <m/>
    <n v="33"/>
    <n v="200801"/>
    <n v="1155000"/>
  </r>
  <r>
    <x v="421"/>
    <x v="1"/>
    <m/>
    <x v="0"/>
    <x v="2"/>
    <x v="17"/>
    <n v="200801"/>
    <n v="200801"/>
    <m/>
    <n v="37"/>
    <n v="200801"/>
    <n v="1221000"/>
  </r>
  <r>
    <x v="421"/>
    <x v="1"/>
    <m/>
    <x v="0"/>
    <x v="2"/>
    <x v="19"/>
    <n v="200801"/>
    <n v="200801"/>
    <m/>
    <n v="51"/>
    <n v="200801"/>
    <n v="153000"/>
  </r>
  <r>
    <x v="421"/>
    <x v="1"/>
    <m/>
    <x v="5"/>
    <x v="2"/>
    <x v="28"/>
    <n v="200801"/>
    <n v="200801"/>
    <m/>
    <n v="26"/>
    <n v="200801"/>
    <n v="728000"/>
  </r>
  <r>
    <x v="421"/>
    <x v="1"/>
    <m/>
    <x v="5"/>
    <x v="2"/>
    <x v="69"/>
    <n v="200801"/>
    <n v="200801"/>
    <m/>
    <n v="9"/>
    <n v="200801"/>
    <n v="432000"/>
  </r>
  <r>
    <x v="421"/>
    <x v="1"/>
    <m/>
    <x v="21"/>
    <x v="2"/>
    <x v="29"/>
    <n v="200801"/>
    <n v="200801"/>
    <m/>
    <n v="17"/>
    <n v="200801"/>
    <n v="646000"/>
  </r>
  <r>
    <x v="421"/>
    <x v="1"/>
    <m/>
    <x v="18"/>
    <x v="2"/>
    <x v="22"/>
    <n v="200801"/>
    <n v="200801"/>
    <m/>
    <n v="18"/>
    <n v="200801"/>
    <n v="234000"/>
  </r>
  <r>
    <x v="421"/>
    <x v="1"/>
    <m/>
    <x v="18"/>
    <x v="2"/>
    <x v="23"/>
    <n v="200801"/>
    <n v="200801"/>
    <m/>
    <n v="3"/>
    <n v="200801"/>
    <n v="72000"/>
  </r>
  <r>
    <x v="421"/>
    <x v="1"/>
    <m/>
    <x v="18"/>
    <x v="2"/>
    <x v="24"/>
    <n v="200801"/>
    <n v="200801"/>
    <m/>
    <n v="4"/>
    <n v="200801"/>
    <n v="132000"/>
  </r>
  <r>
    <x v="421"/>
    <x v="1"/>
    <m/>
    <x v="32"/>
    <x v="2"/>
    <x v="92"/>
    <n v="200801"/>
    <n v="200801"/>
    <m/>
    <n v="3"/>
    <n v="200801"/>
    <n v="54600"/>
  </r>
  <r>
    <x v="421"/>
    <x v="1"/>
    <m/>
    <x v="5"/>
    <x v="9"/>
    <x v="28"/>
    <n v="200801"/>
    <n v="200801"/>
    <m/>
    <n v="1"/>
    <n v="200801"/>
    <n v="28000"/>
  </r>
  <r>
    <x v="421"/>
    <x v="1"/>
    <m/>
    <x v="0"/>
    <x v="9"/>
    <x v="15"/>
    <n v="200801"/>
    <n v="200801"/>
    <m/>
    <n v="1"/>
    <n v="200801"/>
    <n v="20000"/>
  </r>
  <r>
    <x v="422"/>
    <x v="0"/>
    <m/>
    <x v="0"/>
    <x v="1"/>
    <x v="16"/>
    <n v="200801"/>
    <n v="200801"/>
    <m/>
    <n v="1"/>
    <n v="200801"/>
    <n v="35000"/>
  </r>
  <r>
    <x v="422"/>
    <x v="0"/>
    <m/>
    <x v="0"/>
    <x v="5"/>
    <x v="51"/>
    <n v="200801"/>
    <n v="200801"/>
    <m/>
    <n v="20"/>
    <n v="200801"/>
    <n v="225000"/>
  </r>
  <r>
    <x v="422"/>
    <x v="0"/>
    <m/>
    <x v="18"/>
    <x v="5"/>
    <x v="50"/>
    <n v="200801"/>
    <n v="200801"/>
    <m/>
    <n v="20"/>
    <n v="200801"/>
    <n v="144000"/>
  </r>
  <r>
    <x v="422"/>
    <x v="0"/>
    <m/>
    <x v="4"/>
    <x v="5"/>
    <x v="62"/>
    <n v="200801"/>
    <n v="200801"/>
    <m/>
    <n v="5"/>
    <n v="200801"/>
    <n v="90000"/>
  </r>
  <r>
    <x v="422"/>
    <x v="0"/>
    <m/>
    <x v="0"/>
    <x v="7"/>
    <x v="15"/>
    <n v="200801"/>
    <n v="200801"/>
    <m/>
    <n v="5"/>
    <n v="200801"/>
    <n v="100000"/>
  </r>
  <r>
    <x v="422"/>
    <x v="0"/>
    <m/>
    <x v="6"/>
    <x v="2"/>
    <x v="37"/>
    <n v="200801"/>
    <n v="200801"/>
    <m/>
    <n v="5"/>
    <n v="200801"/>
    <n v="100000"/>
  </r>
  <r>
    <x v="422"/>
    <x v="0"/>
    <m/>
    <x v="35"/>
    <x v="2"/>
    <x v="114"/>
    <n v="200801"/>
    <n v="200801"/>
    <m/>
    <n v="1"/>
    <n v="200801"/>
    <n v="49000"/>
  </r>
  <r>
    <x v="422"/>
    <x v="0"/>
    <m/>
    <x v="34"/>
    <x v="2"/>
    <x v="115"/>
    <n v="200801"/>
    <n v="200801"/>
    <m/>
    <n v="1"/>
    <n v="200801"/>
    <n v="4000"/>
  </r>
  <r>
    <x v="422"/>
    <x v="0"/>
    <m/>
    <x v="24"/>
    <x v="2"/>
    <x v="34"/>
    <n v="200801"/>
    <n v="200801"/>
    <m/>
    <n v="3"/>
    <n v="200801"/>
    <n v="297000"/>
  </r>
  <r>
    <x v="422"/>
    <x v="0"/>
    <m/>
    <x v="30"/>
    <x v="2"/>
    <x v="95"/>
    <n v="200801"/>
    <n v="200801"/>
    <m/>
    <n v="47"/>
    <n v="200801"/>
    <n v="1052800"/>
  </r>
  <r>
    <x v="422"/>
    <x v="0"/>
    <m/>
    <x v="30"/>
    <x v="2"/>
    <x v="96"/>
    <n v="200801"/>
    <n v="200801"/>
    <m/>
    <n v="41"/>
    <n v="200801"/>
    <n v="1607200"/>
  </r>
  <r>
    <x v="422"/>
    <x v="0"/>
    <m/>
    <x v="31"/>
    <x v="2"/>
    <x v="97"/>
    <n v="200801"/>
    <n v="200801"/>
    <m/>
    <n v="37"/>
    <n v="200801"/>
    <n v="1372700"/>
  </r>
  <r>
    <x v="422"/>
    <x v="0"/>
    <m/>
    <x v="33"/>
    <x v="2"/>
    <x v="105"/>
    <n v="200801"/>
    <n v="200801"/>
    <m/>
    <n v="31"/>
    <n v="200801"/>
    <n v="1150100"/>
  </r>
  <r>
    <x v="422"/>
    <x v="0"/>
    <m/>
    <x v="29"/>
    <x v="2"/>
    <x v="99"/>
    <n v="200801"/>
    <n v="200801"/>
    <m/>
    <n v="2"/>
    <n v="200801"/>
    <n v="44800"/>
  </r>
  <r>
    <x v="422"/>
    <x v="0"/>
    <m/>
    <x v="1"/>
    <x v="2"/>
    <x v="18"/>
    <n v="200801"/>
    <n v="200801"/>
    <m/>
    <n v="3"/>
    <n v="200801"/>
    <n v="60000"/>
  </r>
  <r>
    <x v="422"/>
    <x v="0"/>
    <m/>
    <x v="4"/>
    <x v="2"/>
    <x v="26"/>
    <n v="200801"/>
    <n v="200801"/>
    <m/>
    <n v="11"/>
    <n v="200801"/>
    <n v="44000"/>
  </r>
  <r>
    <x v="422"/>
    <x v="0"/>
    <m/>
    <x v="4"/>
    <x v="2"/>
    <x v="27"/>
    <n v="200801"/>
    <n v="200801"/>
    <m/>
    <n v="2"/>
    <n v="200801"/>
    <n v="40000"/>
  </r>
  <r>
    <x v="422"/>
    <x v="0"/>
    <m/>
    <x v="0"/>
    <x v="2"/>
    <x v="15"/>
    <n v="200801"/>
    <n v="200801"/>
    <m/>
    <n v="61"/>
    <n v="200801"/>
    <n v="1220000"/>
  </r>
  <r>
    <x v="422"/>
    <x v="0"/>
    <m/>
    <x v="0"/>
    <x v="2"/>
    <x v="16"/>
    <n v="200801"/>
    <n v="200801"/>
    <m/>
    <n v="20"/>
    <n v="200801"/>
    <n v="700000"/>
  </r>
  <r>
    <x v="422"/>
    <x v="0"/>
    <m/>
    <x v="0"/>
    <x v="2"/>
    <x v="17"/>
    <n v="200801"/>
    <n v="200801"/>
    <m/>
    <n v="41"/>
    <n v="200801"/>
    <n v="1353000"/>
  </r>
  <r>
    <x v="422"/>
    <x v="0"/>
    <m/>
    <x v="0"/>
    <x v="2"/>
    <x v="19"/>
    <n v="200801"/>
    <n v="200801"/>
    <m/>
    <n v="63"/>
    <n v="200801"/>
    <n v="189000"/>
  </r>
  <r>
    <x v="422"/>
    <x v="0"/>
    <m/>
    <x v="5"/>
    <x v="2"/>
    <x v="28"/>
    <n v="200801"/>
    <n v="200801"/>
    <m/>
    <n v="27"/>
    <n v="200801"/>
    <n v="756000"/>
  </r>
  <r>
    <x v="422"/>
    <x v="0"/>
    <m/>
    <x v="5"/>
    <x v="2"/>
    <x v="69"/>
    <n v="200801"/>
    <n v="200801"/>
    <m/>
    <n v="7"/>
    <n v="200801"/>
    <n v="336000"/>
  </r>
  <r>
    <x v="422"/>
    <x v="0"/>
    <m/>
    <x v="21"/>
    <x v="2"/>
    <x v="29"/>
    <n v="200801"/>
    <n v="200801"/>
    <m/>
    <n v="2"/>
    <n v="200801"/>
    <n v="76000"/>
  </r>
  <r>
    <x v="422"/>
    <x v="0"/>
    <m/>
    <x v="18"/>
    <x v="2"/>
    <x v="22"/>
    <n v="200801"/>
    <n v="200801"/>
    <m/>
    <n v="10"/>
    <n v="200801"/>
    <n v="130000"/>
  </r>
  <r>
    <x v="422"/>
    <x v="0"/>
    <m/>
    <x v="18"/>
    <x v="2"/>
    <x v="23"/>
    <n v="200801"/>
    <n v="200801"/>
    <m/>
    <n v="3"/>
    <n v="200801"/>
    <n v="72000"/>
  </r>
  <r>
    <x v="422"/>
    <x v="0"/>
    <m/>
    <x v="32"/>
    <x v="2"/>
    <x v="92"/>
    <n v="200801"/>
    <n v="200801"/>
    <m/>
    <n v="3"/>
    <n v="200801"/>
    <n v="54600"/>
  </r>
  <r>
    <x v="422"/>
    <x v="0"/>
    <m/>
    <x v="32"/>
    <x v="2"/>
    <x v="93"/>
    <n v="200801"/>
    <n v="200801"/>
    <m/>
    <n v="1"/>
    <n v="200801"/>
    <n v="33800"/>
  </r>
  <r>
    <x v="422"/>
    <x v="0"/>
    <m/>
    <x v="0"/>
    <x v="9"/>
    <x v="15"/>
    <n v="200801"/>
    <n v="200801"/>
    <m/>
    <n v="4"/>
    <n v="200801"/>
    <n v="80000"/>
  </r>
  <r>
    <x v="423"/>
    <x v="2"/>
    <m/>
    <x v="0"/>
    <x v="1"/>
    <x v="15"/>
    <n v="200801"/>
    <n v="200801"/>
    <m/>
    <n v="1"/>
    <n v="200801"/>
    <n v="20000"/>
  </r>
  <r>
    <x v="423"/>
    <x v="2"/>
    <m/>
    <x v="0"/>
    <x v="1"/>
    <x v="16"/>
    <n v="200801"/>
    <n v="200801"/>
    <m/>
    <n v="5"/>
    <n v="200801"/>
    <n v="175000"/>
  </r>
  <r>
    <x v="423"/>
    <x v="2"/>
    <m/>
    <x v="0"/>
    <x v="7"/>
    <x v="15"/>
    <n v="200801"/>
    <n v="200801"/>
    <m/>
    <n v="1"/>
    <n v="200801"/>
    <n v="20000"/>
  </r>
  <r>
    <x v="423"/>
    <x v="2"/>
    <m/>
    <x v="6"/>
    <x v="2"/>
    <x v="37"/>
    <n v="200801"/>
    <n v="200801"/>
    <m/>
    <n v="6"/>
    <n v="200801"/>
    <n v="120000"/>
  </r>
  <r>
    <x v="423"/>
    <x v="2"/>
    <m/>
    <x v="6"/>
    <x v="2"/>
    <x v="42"/>
    <n v="200801"/>
    <n v="200801"/>
    <m/>
    <n v="2"/>
    <n v="200801"/>
    <n v="70000"/>
  </r>
  <r>
    <x v="423"/>
    <x v="2"/>
    <m/>
    <x v="35"/>
    <x v="2"/>
    <x v="116"/>
    <n v="200801"/>
    <n v="200801"/>
    <m/>
    <n v="1"/>
    <n v="200801"/>
    <n v="28000"/>
  </r>
  <r>
    <x v="423"/>
    <x v="2"/>
    <m/>
    <x v="35"/>
    <x v="2"/>
    <x v="113"/>
    <n v="200801"/>
    <n v="200801"/>
    <m/>
    <n v="1"/>
    <n v="200801"/>
    <n v="42000"/>
  </r>
  <r>
    <x v="423"/>
    <x v="2"/>
    <m/>
    <x v="34"/>
    <x v="2"/>
    <x v="115"/>
    <n v="200801"/>
    <n v="200801"/>
    <m/>
    <n v="1"/>
    <n v="200801"/>
    <n v="4000"/>
  </r>
  <r>
    <x v="423"/>
    <x v="2"/>
    <m/>
    <x v="34"/>
    <x v="2"/>
    <x v="117"/>
    <n v="200801"/>
    <n v="200801"/>
    <m/>
    <n v="2"/>
    <n v="200801"/>
    <n v="40000"/>
  </r>
  <r>
    <x v="423"/>
    <x v="2"/>
    <m/>
    <x v="24"/>
    <x v="2"/>
    <x v="34"/>
    <n v="200801"/>
    <n v="200801"/>
    <m/>
    <n v="4"/>
    <n v="200801"/>
    <n v="396000"/>
  </r>
  <r>
    <x v="423"/>
    <x v="2"/>
    <m/>
    <x v="30"/>
    <x v="2"/>
    <x v="95"/>
    <n v="200801"/>
    <n v="200801"/>
    <m/>
    <n v="37"/>
    <n v="200801"/>
    <n v="828800"/>
  </r>
  <r>
    <x v="423"/>
    <x v="2"/>
    <m/>
    <x v="30"/>
    <x v="2"/>
    <x v="96"/>
    <n v="200801"/>
    <n v="200801"/>
    <m/>
    <n v="50"/>
    <n v="200801"/>
    <n v="1960000"/>
  </r>
  <r>
    <x v="423"/>
    <x v="2"/>
    <m/>
    <x v="31"/>
    <x v="2"/>
    <x v="97"/>
    <n v="200801"/>
    <n v="200801"/>
    <m/>
    <n v="26"/>
    <n v="200801"/>
    <n v="964600"/>
  </r>
  <r>
    <x v="423"/>
    <x v="2"/>
    <m/>
    <x v="33"/>
    <x v="2"/>
    <x v="105"/>
    <n v="200801"/>
    <n v="200801"/>
    <m/>
    <n v="13"/>
    <n v="200801"/>
    <n v="482300"/>
  </r>
  <r>
    <x v="423"/>
    <x v="2"/>
    <m/>
    <x v="29"/>
    <x v="2"/>
    <x v="99"/>
    <n v="200801"/>
    <n v="200801"/>
    <m/>
    <n v="5"/>
    <n v="200801"/>
    <n v="112000"/>
  </r>
  <r>
    <x v="423"/>
    <x v="2"/>
    <m/>
    <x v="29"/>
    <x v="2"/>
    <x v="100"/>
    <n v="200801"/>
    <n v="200801"/>
    <m/>
    <n v="1"/>
    <n v="200801"/>
    <n v="39200"/>
  </r>
  <r>
    <x v="423"/>
    <x v="2"/>
    <m/>
    <x v="1"/>
    <x v="2"/>
    <x v="18"/>
    <n v="200801"/>
    <n v="200801"/>
    <m/>
    <n v="1"/>
    <n v="200801"/>
    <n v="20000"/>
  </r>
  <r>
    <x v="423"/>
    <x v="2"/>
    <m/>
    <x v="4"/>
    <x v="2"/>
    <x v="26"/>
    <n v="200801"/>
    <n v="200801"/>
    <m/>
    <n v="2"/>
    <n v="200801"/>
    <n v="8000"/>
  </r>
  <r>
    <x v="423"/>
    <x v="2"/>
    <m/>
    <x v="4"/>
    <x v="2"/>
    <x v="27"/>
    <n v="200801"/>
    <n v="200801"/>
    <m/>
    <n v="7"/>
    <n v="200801"/>
    <n v="140000"/>
  </r>
  <r>
    <x v="423"/>
    <x v="2"/>
    <m/>
    <x v="0"/>
    <x v="2"/>
    <x v="15"/>
    <n v="200801"/>
    <n v="200801"/>
    <m/>
    <n v="37"/>
    <n v="200801"/>
    <n v="740000"/>
  </r>
  <r>
    <x v="423"/>
    <x v="2"/>
    <m/>
    <x v="0"/>
    <x v="2"/>
    <x v="16"/>
    <n v="200801"/>
    <n v="200801"/>
    <m/>
    <n v="21"/>
    <n v="200801"/>
    <n v="735000"/>
  </r>
  <r>
    <x v="423"/>
    <x v="2"/>
    <m/>
    <x v="0"/>
    <x v="2"/>
    <x v="17"/>
    <n v="200801"/>
    <n v="200801"/>
    <m/>
    <n v="31"/>
    <n v="200801"/>
    <n v="1023000"/>
  </r>
  <r>
    <x v="423"/>
    <x v="2"/>
    <m/>
    <x v="0"/>
    <x v="2"/>
    <x v="19"/>
    <n v="200801"/>
    <n v="200801"/>
    <m/>
    <n v="48"/>
    <n v="200801"/>
    <n v="144000"/>
  </r>
  <r>
    <x v="423"/>
    <x v="2"/>
    <m/>
    <x v="5"/>
    <x v="2"/>
    <x v="28"/>
    <n v="200801"/>
    <n v="200801"/>
    <m/>
    <n v="17"/>
    <n v="200801"/>
    <n v="476000"/>
  </r>
  <r>
    <x v="423"/>
    <x v="2"/>
    <m/>
    <x v="5"/>
    <x v="2"/>
    <x v="69"/>
    <n v="200801"/>
    <n v="200801"/>
    <m/>
    <n v="7"/>
    <n v="200801"/>
    <n v="336000"/>
  </r>
  <r>
    <x v="423"/>
    <x v="2"/>
    <m/>
    <x v="21"/>
    <x v="2"/>
    <x v="29"/>
    <n v="200801"/>
    <n v="200801"/>
    <m/>
    <n v="7"/>
    <n v="200801"/>
    <n v="266000"/>
  </r>
  <r>
    <x v="423"/>
    <x v="2"/>
    <m/>
    <x v="18"/>
    <x v="2"/>
    <x v="22"/>
    <n v="200801"/>
    <n v="200801"/>
    <m/>
    <n v="7"/>
    <n v="200801"/>
    <n v="91000"/>
  </r>
  <r>
    <x v="423"/>
    <x v="2"/>
    <m/>
    <x v="18"/>
    <x v="2"/>
    <x v="23"/>
    <n v="200801"/>
    <n v="200801"/>
    <m/>
    <n v="2"/>
    <n v="200801"/>
    <n v="48000"/>
  </r>
  <r>
    <x v="423"/>
    <x v="2"/>
    <m/>
    <x v="18"/>
    <x v="2"/>
    <x v="24"/>
    <n v="200801"/>
    <n v="200801"/>
    <m/>
    <n v="1"/>
    <n v="200801"/>
    <n v="33000"/>
  </r>
  <r>
    <x v="423"/>
    <x v="2"/>
    <m/>
    <x v="0"/>
    <x v="9"/>
    <x v="15"/>
    <n v="200801"/>
    <n v="200801"/>
    <m/>
    <n v="5"/>
    <n v="200801"/>
    <n v="100000"/>
  </r>
  <r>
    <x v="423"/>
    <x v="2"/>
    <m/>
    <x v="18"/>
    <x v="9"/>
    <x v="22"/>
    <n v="200801"/>
    <n v="200801"/>
    <m/>
    <n v="1"/>
    <n v="200801"/>
    <n v="13000"/>
  </r>
  <r>
    <x v="424"/>
    <x v="5"/>
    <m/>
    <x v="0"/>
    <x v="7"/>
    <x v="15"/>
    <n v="200801"/>
    <n v="200801"/>
    <m/>
    <n v="3"/>
    <n v="200801"/>
    <n v="60000"/>
  </r>
  <r>
    <x v="424"/>
    <x v="5"/>
    <m/>
    <x v="6"/>
    <x v="2"/>
    <x v="37"/>
    <n v="200801"/>
    <n v="200801"/>
    <m/>
    <n v="3"/>
    <n v="200801"/>
    <n v="60000"/>
  </r>
  <r>
    <x v="424"/>
    <x v="5"/>
    <m/>
    <x v="35"/>
    <x v="2"/>
    <x v="116"/>
    <n v="200801"/>
    <n v="200801"/>
    <m/>
    <n v="1"/>
    <n v="200801"/>
    <n v="28000"/>
  </r>
  <r>
    <x v="424"/>
    <x v="5"/>
    <m/>
    <x v="24"/>
    <x v="2"/>
    <x v="34"/>
    <n v="200801"/>
    <n v="200801"/>
    <m/>
    <n v="2"/>
    <n v="200801"/>
    <n v="198000"/>
  </r>
  <r>
    <x v="424"/>
    <x v="5"/>
    <m/>
    <x v="30"/>
    <x v="2"/>
    <x v="95"/>
    <n v="200801"/>
    <n v="200801"/>
    <m/>
    <n v="30"/>
    <n v="200801"/>
    <n v="672000"/>
  </r>
  <r>
    <x v="424"/>
    <x v="5"/>
    <m/>
    <x v="30"/>
    <x v="2"/>
    <x v="96"/>
    <n v="200801"/>
    <n v="200801"/>
    <m/>
    <n v="31"/>
    <n v="200801"/>
    <n v="1215200"/>
  </r>
  <r>
    <x v="424"/>
    <x v="5"/>
    <m/>
    <x v="31"/>
    <x v="2"/>
    <x v="97"/>
    <n v="200801"/>
    <n v="200801"/>
    <m/>
    <n v="18"/>
    <n v="200801"/>
    <n v="667800"/>
  </r>
  <r>
    <x v="424"/>
    <x v="5"/>
    <m/>
    <x v="33"/>
    <x v="2"/>
    <x v="105"/>
    <n v="200801"/>
    <n v="200801"/>
    <m/>
    <n v="19"/>
    <n v="200801"/>
    <n v="704900"/>
  </r>
  <r>
    <x v="424"/>
    <x v="5"/>
    <m/>
    <x v="29"/>
    <x v="2"/>
    <x v="99"/>
    <n v="200801"/>
    <n v="200801"/>
    <m/>
    <n v="4"/>
    <n v="200801"/>
    <n v="89600"/>
  </r>
  <r>
    <x v="424"/>
    <x v="5"/>
    <m/>
    <x v="1"/>
    <x v="2"/>
    <x v="18"/>
    <n v="200801"/>
    <n v="200801"/>
    <m/>
    <n v="2"/>
    <n v="200801"/>
    <n v="40000"/>
  </r>
  <r>
    <x v="424"/>
    <x v="5"/>
    <m/>
    <x v="4"/>
    <x v="2"/>
    <x v="26"/>
    <n v="200801"/>
    <n v="200801"/>
    <m/>
    <n v="5"/>
    <n v="200801"/>
    <n v="20000"/>
  </r>
  <r>
    <x v="424"/>
    <x v="5"/>
    <m/>
    <x v="4"/>
    <x v="2"/>
    <x v="27"/>
    <n v="200801"/>
    <n v="200801"/>
    <m/>
    <n v="4"/>
    <n v="200801"/>
    <n v="80000"/>
  </r>
  <r>
    <x v="424"/>
    <x v="5"/>
    <m/>
    <x v="0"/>
    <x v="2"/>
    <x v="15"/>
    <n v="200801"/>
    <n v="200801"/>
    <m/>
    <n v="28"/>
    <n v="200801"/>
    <n v="560000"/>
  </r>
  <r>
    <x v="424"/>
    <x v="5"/>
    <m/>
    <x v="0"/>
    <x v="2"/>
    <x v="16"/>
    <n v="200801"/>
    <n v="200801"/>
    <m/>
    <n v="11"/>
    <n v="200801"/>
    <n v="385000"/>
  </r>
  <r>
    <x v="424"/>
    <x v="5"/>
    <m/>
    <x v="0"/>
    <x v="2"/>
    <x v="17"/>
    <n v="200801"/>
    <n v="200801"/>
    <m/>
    <n v="20"/>
    <n v="200801"/>
    <n v="660000"/>
  </r>
  <r>
    <x v="424"/>
    <x v="5"/>
    <m/>
    <x v="0"/>
    <x v="2"/>
    <x v="19"/>
    <n v="200801"/>
    <n v="200801"/>
    <m/>
    <n v="29"/>
    <n v="200801"/>
    <n v="87000"/>
  </r>
  <r>
    <x v="424"/>
    <x v="5"/>
    <m/>
    <x v="5"/>
    <x v="2"/>
    <x v="28"/>
    <n v="200801"/>
    <n v="200801"/>
    <m/>
    <n v="17"/>
    <n v="200801"/>
    <n v="476000"/>
  </r>
  <r>
    <x v="424"/>
    <x v="5"/>
    <m/>
    <x v="5"/>
    <x v="2"/>
    <x v="69"/>
    <n v="200801"/>
    <n v="200801"/>
    <m/>
    <n v="3"/>
    <n v="200801"/>
    <n v="144000"/>
  </r>
  <r>
    <x v="424"/>
    <x v="5"/>
    <m/>
    <x v="21"/>
    <x v="2"/>
    <x v="29"/>
    <n v="200801"/>
    <n v="200801"/>
    <m/>
    <n v="1"/>
    <n v="200801"/>
    <n v="38000"/>
  </r>
  <r>
    <x v="424"/>
    <x v="5"/>
    <m/>
    <x v="18"/>
    <x v="2"/>
    <x v="22"/>
    <n v="200801"/>
    <n v="200801"/>
    <m/>
    <n v="3"/>
    <n v="200801"/>
    <n v="39000"/>
  </r>
  <r>
    <x v="424"/>
    <x v="5"/>
    <m/>
    <x v="18"/>
    <x v="2"/>
    <x v="23"/>
    <n v="200801"/>
    <n v="200801"/>
    <m/>
    <n v="2"/>
    <n v="200801"/>
    <n v="48000"/>
  </r>
  <r>
    <x v="424"/>
    <x v="5"/>
    <m/>
    <x v="0"/>
    <x v="9"/>
    <x v="15"/>
    <n v="200801"/>
    <n v="200801"/>
    <m/>
    <n v="4"/>
    <n v="200801"/>
    <n v="80000"/>
  </r>
  <r>
    <x v="425"/>
    <x v="6"/>
    <m/>
    <x v="0"/>
    <x v="7"/>
    <x v="15"/>
    <n v="200801"/>
    <n v="200801"/>
    <m/>
    <n v="2"/>
    <n v="200801"/>
    <n v="40000"/>
  </r>
  <r>
    <x v="425"/>
    <x v="6"/>
    <m/>
    <x v="6"/>
    <x v="2"/>
    <x v="37"/>
    <n v="200801"/>
    <n v="200801"/>
    <m/>
    <n v="4"/>
    <n v="200801"/>
    <n v="80000"/>
  </r>
  <r>
    <x v="425"/>
    <x v="6"/>
    <m/>
    <x v="6"/>
    <x v="2"/>
    <x v="42"/>
    <n v="200801"/>
    <n v="200801"/>
    <m/>
    <n v="2"/>
    <n v="200801"/>
    <n v="70000"/>
  </r>
  <r>
    <x v="425"/>
    <x v="6"/>
    <m/>
    <x v="34"/>
    <x v="2"/>
    <x v="115"/>
    <n v="200801"/>
    <n v="200801"/>
    <m/>
    <n v="1"/>
    <n v="200801"/>
    <n v="4000"/>
  </r>
  <r>
    <x v="425"/>
    <x v="6"/>
    <m/>
    <x v="34"/>
    <x v="2"/>
    <x v="117"/>
    <n v="200801"/>
    <n v="200801"/>
    <m/>
    <n v="3"/>
    <n v="200801"/>
    <n v="60000"/>
  </r>
  <r>
    <x v="425"/>
    <x v="6"/>
    <m/>
    <x v="35"/>
    <x v="2"/>
    <x v="116"/>
    <n v="200801"/>
    <n v="200801"/>
    <m/>
    <n v="3"/>
    <n v="200801"/>
    <n v="84000"/>
  </r>
  <r>
    <x v="425"/>
    <x v="6"/>
    <m/>
    <x v="30"/>
    <x v="2"/>
    <x v="95"/>
    <n v="200801"/>
    <n v="200801"/>
    <m/>
    <n v="39"/>
    <n v="200801"/>
    <n v="873600"/>
  </r>
  <r>
    <x v="425"/>
    <x v="6"/>
    <m/>
    <x v="30"/>
    <x v="2"/>
    <x v="96"/>
    <n v="200801"/>
    <n v="200801"/>
    <m/>
    <n v="39"/>
    <n v="200801"/>
    <n v="1528800"/>
  </r>
  <r>
    <x v="425"/>
    <x v="6"/>
    <m/>
    <x v="31"/>
    <x v="2"/>
    <x v="97"/>
    <n v="200801"/>
    <n v="200801"/>
    <m/>
    <n v="44"/>
    <n v="200801"/>
    <n v="1632400"/>
  </r>
  <r>
    <x v="425"/>
    <x v="6"/>
    <m/>
    <x v="33"/>
    <x v="2"/>
    <x v="105"/>
    <n v="200801"/>
    <n v="200801"/>
    <m/>
    <n v="37"/>
    <n v="200801"/>
    <n v="1372700"/>
  </r>
  <r>
    <x v="425"/>
    <x v="6"/>
    <m/>
    <x v="29"/>
    <x v="2"/>
    <x v="99"/>
    <n v="200801"/>
    <n v="200801"/>
    <m/>
    <n v="9"/>
    <n v="200801"/>
    <n v="201600"/>
  </r>
  <r>
    <x v="425"/>
    <x v="6"/>
    <m/>
    <x v="29"/>
    <x v="2"/>
    <x v="100"/>
    <n v="200801"/>
    <n v="200801"/>
    <m/>
    <n v="1"/>
    <n v="200801"/>
    <n v="39200"/>
  </r>
  <r>
    <x v="425"/>
    <x v="6"/>
    <m/>
    <x v="1"/>
    <x v="2"/>
    <x v="18"/>
    <n v="200801"/>
    <n v="200801"/>
    <m/>
    <n v="2"/>
    <n v="200801"/>
    <n v="40000"/>
  </r>
  <r>
    <x v="425"/>
    <x v="6"/>
    <m/>
    <x v="4"/>
    <x v="2"/>
    <x v="26"/>
    <n v="200801"/>
    <n v="200801"/>
    <m/>
    <n v="6"/>
    <n v="200801"/>
    <n v="24000"/>
  </r>
  <r>
    <x v="425"/>
    <x v="6"/>
    <m/>
    <x v="4"/>
    <x v="2"/>
    <x v="27"/>
    <n v="200801"/>
    <n v="200801"/>
    <m/>
    <n v="4"/>
    <n v="200801"/>
    <n v="80000"/>
  </r>
  <r>
    <x v="425"/>
    <x v="6"/>
    <m/>
    <x v="0"/>
    <x v="2"/>
    <x v="15"/>
    <n v="200801"/>
    <n v="200801"/>
    <m/>
    <n v="65"/>
    <n v="200801"/>
    <n v="1300000"/>
  </r>
  <r>
    <x v="425"/>
    <x v="6"/>
    <m/>
    <x v="0"/>
    <x v="2"/>
    <x v="16"/>
    <n v="200801"/>
    <n v="200801"/>
    <m/>
    <n v="28"/>
    <n v="200801"/>
    <n v="980000"/>
  </r>
  <r>
    <x v="425"/>
    <x v="6"/>
    <m/>
    <x v="0"/>
    <x v="2"/>
    <x v="17"/>
    <n v="200801"/>
    <n v="200801"/>
    <m/>
    <n v="46"/>
    <n v="200801"/>
    <n v="1518000"/>
  </r>
  <r>
    <x v="425"/>
    <x v="6"/>
    <m/>
    <x v="0"/>
    <x v="2"/>
    <x v="19"/>
    <n v="200801"/>
    <n v="200801"/>
    <m/>
    <n v="56"/>
    <n v="200801"/>
    <n v="168000"/>
  </r>
  <r>
    <x v="425"/>
    <x v="6"/>
    <m/>
    <x v="5"/>
    <x v="2"/>
    <x v="28"/>
    <n v="200801"/>
    <n v="200801"/>
    <m/>
    <n v="33"/>
    <n v="200801"/>
    <n v="924000"/>
  </r>
  <r>
    <x v="425"/>
    <x v="6"/>
    <m/>
    <x v="5"/>
    <x v="2"/>
    <x v="69"/>
    <n v="200801"/>
    <n v="200801"/>
    <m/>
    <n v="5"/>
    <n v="200801"/>
    <n v="240000"/>
  </r>
  <r>
    <x v="425"/>
    <x v="6"/>
    <m/>
    <x v="21"/>
    <x v="2"/>
    <x v="29"/>
    <n v="200801"/>
    <n v="200801"/>
    <m/>
    <n v="13"/>
    <n v="200801"/>
    <n v="494000"/>
  </r>
  <r>
    <x v="425"/>
    <x v="6"/>
    <m/>
    <x v="18"/>
    <x v="2"/>
    <x v="22"/>
    <n v="200801"/>
    <n v="200801"/>
    <m/>
    <n v="17"/>
    <n v="200801"/>
    <n v="221000"/>
  </r>
  <r>
    <x v="425"/>
    <x v="6"/>
    <m/>
    <x v="18"/>
    <x v="2"/>
    <x v="23"/>
    <n v="200801"/>
    <n v="200801"/>
    <m/>
    <n v="2"/>
    <n v="200801"/>
    <n v="48000"/>
  </r>
  <r>
    <x v="425"/>
    <x v="6"/>
    <m/>
    <x v="18"/>
    <x v="2"/>
    <x v="24"/>
    <n v="200801"/>
    <n v="200801"/>
    <m/>
    <n v="1"/>
    <n v="200801"/>
    <n v="33000"/>
  </r>
  <r>
    <x v="425"/>
    <x v="6"/>
    <m/>
    <x v="32"/>
    <x v="2"/>
    <x v="92"/>
    <n v="200801"/>
    <n v="200801"/>
    <m/>
    <n v="5"/>
    <n v="200801"/>
    <n v="91000"/>
  </r>
  <r>
    <x v="425"/>
    <x v="6"/>
    <m/>
    <x v="0"/>
    <x v="9"/>
    <x v="15"/>
    <n v="200801"/>
    <n v="200801"/>
    <m/>
    <n v="4"/>
    <n v="200801"/>
    <n v="80000"/>
  </r>
  <r>
    <x v="425"/>
    <x v="6"/>
    <m/>
    <x v="1"/>
    <x v="9"/>
    <x v="18"/>
    <n v="200801"/>
    <n v="200801"/>
    <m/>
    <n v="1"/>
    <n v="200801"/>
    <n v="20000"/>
  </r>
  <r>
    <x v="425"/>
    <x v="6"/>
    <m/>
    <x v="18"/>
    <x v="9"/>
    <x v="22"/>
    <n v="200801"/>
    <n v="200801"/>
    <m/>
    <n v="1"/>
    <n v="200801"/>
    <n v="13000"/>
  </r>
  <r>
    <x v="425"/>
    <x v="6"/>
    <m/>
    <x v="30"/>
    <x v="9"/>
    <x v="88"/>
    <n v="200801"/>
    <n v="200801"/>
    <m/>
    <n v="3"/>
    <n v="200801"/>
    <n v="67200"/>
  </r>
  <r>
    <x v="426"/>
    <x v="3"/>
    <m/>
    <x v="0"/>
    <x v="1"/>
    <x v="15"/>
    <n v="200801"/>
    <n v="200801"/>
    <m/>
    <n v="1"/>
    <n v="200801"/>
    <n v="20000"/>
  </r>
  <r>
    <x v="426"/>
    <x v="3"/>
    <m/>
    <x v="0"/>
    <x v="1"/>
    <x v="16"/>
    <n v="200801"/>
    <n v="200801"/>
    <m/>
    <n v="20"/>
    <n v="200801"/>
    <n v="700000"/>
  </r>
  <r>
    <x v="426"/>
    <x v="3"/>
    <m/>
    <x v="0"/>
    <x v="7"/>
    <x v="15"/>
    <n v="200801"/>
    <n v="200801"/>
    <m/>
    <n v="6"/>
    <n v="200801"/>
    <n v="120000"/>
  </r>
  <r>
    <x v="426"/>
    <x v="3"/>
    <m/>
    <x v="6"/>
    <x v="2"/>
    <x v="37"/>
    <n v="200801"/>
    <n v="200801"/>
    <m/>
    <n v="4"/>
    <n v="200801"/>
    <n v="80000"/>
  </r>
  <r>
    <x v="426"/>
    <x v="3"/>
    <m/>
    <x v="6"/>
    <x v="2"/>
    <x v="42"/>
    <n v="200801"/>
    <n v="200801"/>
    <m/>
    <n v="2"/>
    <n v="200801"/>
    <n v="70000"/>
  </r>
  <r>
    <x v="426"/>
    <x v="3"/>
    <m/>
    <x v="34"/>
    <x v="2"/>
    <x v="115"/>
    <n v="200801"/>
    <n v="200801"/>
    <m/>
    <n v="3"/>
    <n v="200801"/>
    <n v="12000"/>
  </r>
  <r>
    <x v="426"/>
    <x v="3"/>
    <m/>
    <x v="35"/>
    <x v="2"/>
    <x v="116"/>
    <n v="200801"/>
    <n v="200801"/>
    <m/>
    <n v="5"/>
    <n v="200801"/>
    <n v="140000"/>
  </r>
  <r>
    <x v="426"/>
    <x v="3"/>
    <m/>
    <x v="35"/>
    <x v="2"/>
    <x v="113"/>
    <n v="200801"/>
    <n v="200801"/>
    <m/>
    <n v="2"/>
    <n v="200801"/>
    <n v="84000"/>
  </r>
  <r>
    <x v="426"/>
    <x v="3"/>
    <m/>
    <x v="24"/>
    <x v="2"/>
    <x v="34"/>
    <n v="200801"/>
    <n v="200801"/>
    <m/>
    <n v="4"/>
    <n v="200801"/>
    <n v="396000"/>
  </r>
  <r>
    <x v="426"/>
    <x v="3"/>
    <m/>
    <x v="30"/>
    <x v="2"/>
    <x v="95"/>
    <n v="200801"/>
    <n v="200801"/>
    <m/>
    <n v="62"/>
    <n v="200801"/>
    <n v="1388800"/>
  </r>
  <r>
    <x v="426"/>
    <x v="3"/>
    <m/>
    <x v="30"/>
    <x v="2"/>
    <x v="96"/>
    <n v="200801"/>
    <n v="200801"/>
    <m/>
    <n v="81"/>
    <n v="200801"/>
    <n v="3175200"/>
  </r>
  <r>
    <x v="426"/>
    <x v="3"/>
    <m/>
    <x v="31"/>
    <x v="2"/>
    <x v="97"/>
    <n v="200801"/>
    <n v="200801"/>
    <m/>
    <n v="62"/>
    <n v="200801"/>
    <n v="2300200"/>
  </r>
  <r>
    <x v="426"/>
    <x v="3"/>
    <m/>
    <x v="33"/>
    <x v="2"/>
    <x v="105"/>
    <n v="200801"/>
    <n v="200801"/>
    <m/>
    <n v="36"/>
    <n v="200801"/>
    <n v="1335600"/>
  </r>
  <r>
    <x v="426"/>
    <x v="3"/>
    <m/>
    <x v="29"/>
    <x v="2"/>
    <x v="99"/>
    <n v="200801"/>
    <n v="200801"/>
    <m/>
    <n v="7"/>
    <n v="200801"/>
    <n v="156800"/>
  </r>
  <r>
    <x v="426"/>
    <x v="3"/>
    <m/>
    <x v="29"/>
    <x v="2"/>
    <x v="100"/>
    <n v="200801"/>
    <n v="200801"/>
    <m/>
    <n v="1"/>
    <n v="200801"/>
    <n v="39200"/>
  </r>
  <r>
    <x v="426"/>
    <x v="3"/>
    <m/>
    <x v="1"/>
    <x v="2"/>
    <x v="18"/>
    <n v="200801"/>
    <n v="200801"/>
    <m/>
    <n v="5"/>
    <n v="200801"/>
    <n v="100000"/>
  </r>
  <r>
    <x v="426"/>
    <x v="3"/>
    <m/>
    <x v="1"/>
    <x v="2"/>
    <x v="21"/>
    <n v="200801"/>
    <n v="200801"/>
    <m/>
    <n v="1"/>
    <n v="200801"/>
    <n v="35000"/>
  </r>
  <r>
    <x v="426"/>
    <x v="3"/>
    <m/>
    <x v="4"/>
    <x v="2"/>
    <x v="26"/>
    <n v="200801"/>
    <n v="200801"/>
    <m/>
    <n v="17"/>
    <n v="200801"/>
    <n v="68000"/>
  </r>
  <r>
    <x v="426"/>
    <x v="3"/>
    <m/>
    <x v="4"/>
    <x v="2"/>
    <x v="27"/>
    <n v="200801"/>
    <n v="200801"/>
    <m/>
    <n v="26"/>
    <n v="200801"/>
    <n v="520000"/>
  </r>
  <r>
    <x v="426"/>
    <x v="3"/>
    <m/>
    <x v="0"/>
    <x v="2"/>
    <x v="15"/>
    <n v="200801"/>
    <n v="200801"/>
    <m/>
    <n v="95"/>
    <n v="200801"/>
    <n v="1900000"/>
  </r>
  <r>
    <x v="426"/>
    <x v="3"/>
    <m/>
    <x v="0"/>
    <x v="2"/>
    <x v="16"/>
    <n v="200801"/>
    <n v="200801"/>
    <m/>
    <n v="41"/>
    <n v="200801"/>
    <n v="1435000"/>
  </r>
  <r>
    <x v="426"/>
    <x v="3"/>
    <m/>
    <x v="0"/>
    <x v="2"/>
    <x v="17"/>
    <n v="200801"/>
    <n v="200801"/>
    <m/>
    <n v="59"/>
    <n v="200801"/>
    <n v="1947000"/>
  </r>
  <r>
    <x v="426"/>
    <x v="3"/>
    <m/>
    <x v="0"/>
    <x v="2"/>
    <x v="19"/>
    <n v="200801"/>
    <n v="200801"/>
    <m/>
    <n v="87"/>
    <n v="200801"/>
    <n v="261000"/>
  </r>
  <r>
    <x v="426"/>
    <x v="3"/>
    <m/>
    <x v="5"/>
    <x v="2"/>
    <x v="28"/>
    <n v="200801"/>
    <n v="200801"/>
    <m/>
    <n v="44"/>
    <n v="200801"/>
    <n v="1232000"/>
  </r>
  <r>
    <x v="426"/>
    <x v="3"/>
    <m/>
    <x v="5"/>
    <x v="2"/>
    <x v="69"/>
    <n v="200801"/>
    <n v="200801"/>
    <m/>
    <n v="5"/>
    <n v="200801"/>
    <n v="240000"/>
  </r>
  <r>
    <x v="426"/>
    <x v="3"/>
    <m/>
    <x v="21"/>
    <x v="2"/>
    <x v="29"/>
    <n v="200801"/>
    <n v="200801"/>
    <m/>
    <n v="13"/>
    <n v="200801"/>
    <n v="494000"/>
  </r>
  <r>
    <x v="426"/>
    <x v="3"/>
    <m/>
    <x v="18"/>
    <x v="2"/>
    <x v="22"/>
    <n v="200801"/>
    <n v="200801"/>
    <m/>
    <n v="22"/>
    <n v="200801"/>
    <n v="286000"/>
  </r>
  <r>
    <x v="426"/>
    <x v="3"/>
    <m/>
    <x v="18"/>
    <x v="2"/>
    <x v="23"/>
    <n v="200801"/>
    <n v="200801"/>
    <m/>
    <n v="3"/>
    <n v="200801"/>
    <n v="72000"/>
  </r>
  <r>
    <x v="426"/>
    <x v="3"/>
    <m/>
    <x v="18"/>
    <x v="2"/>
    <x v="24"/>
    <n v="200801"/>
    <n v="200801"/>
    <m/>
    <n v="3"/>
    <n v="200801"/>
    <n v="99000"/>
  </r>
  <r>
    <x v="426"/>
    <x v="3"/>
    <m/>
    <x v="32"/>
    <x v="2"/>
    <x v="92"/>
    <n v="200801"/>
    <n v="200801"/>
    <m/>
    <n v="4"/>
    <n v="200801"/>
    <n v="72800"/>
  </r>
  <r>
    <x v="426"/>
    <x v="3"/>
    <m/>
    <x v="32"/>
    <x v="2"/>
    <x v="93"/>
    <n v="200801"/>
    <n v="200801"/>
    <m/>
    <n v="1"/>
    <n v="200801"/>
    <n v="33800"/>
  </r>
  <r>
    <x v="426"/>
    <x v="3"/>
    <m/>
    <x v="0"/>
    <x v="9"/>
    <x v="15"/>
    <n v="200801"/>
    <n v="200801"/>
    <m/>
    <n v="10"/>
    <n v="200801"/>
    <n v="200000"/>
  </r>
  <r>
    <x v="426"/>
    <x v="3"/>
    <m/>
    <x v="29"/>
    <x v="9"/>
    <x v="104"/>
    <n v="200801"/>
    <n v="200801"/>
    <m/>
    <n v="1"/>
    <n v="200801"/>
    <n v="22400"/>
  </r>
  <r>
    <x v="425"/>
    <x v="6"/>
    <m/>
    <x v="0"/>
    <x v="6"/>
    <x v="15"/>
    <n v="200801"/>
    <n v="200801"/>
    <m/>
    <n v="472"/>
    <n v="200801"/>
    <n v="4280096"/>
  </r>
  <r>
    <x v="425"/>
    <x v="6"/>
    <m/>
    <x v="0"/>
    <x v="6"/>
    <x v="17"/>
    <n v="200801"/>
    <n v="200801"/>
    <m/>
    <n v="22"/>
    <n v="200801"/>
    <n v="347996"/>
  </r>
  <r>
    <x v="425"/>
    <x v="6"/>
    <m/>
    <x v="4"/>
    <x v="6"/>
    <x v="26"/>
    <n v="200801"/>
    <n v="200801"/>
    <m/>
    <n v="485"/>
    <n v="200801"/>
    <n v="520405"/>
  </r>
  <r>
    <x v="425"/>
    <x v="6"/>
    <m/>
    <x v="25"/>
    <x v="6"/>
    <x v="35"/>
    <n v="200801"/>
    <n v="200801"/>
    <m/>
    <n v="14"/>
    <n v="200801"/>
    <n v="239834"/>
  </r>
  <r>
    <x v="425"/>
    <x v="6"/>
    <m/>
    <x v="21"/>
    <x v="6"/>
    <x v="29"/>
    <n v="200801"/>
    <n v="200801"/>
    <m/>
    <n v="60"/>
    <n v="200801"/>
    <n v="1181460"/>
  </r>
  <r>
    <x v="425"/>
    <x v="6"/>
    <m/>
    <x v="23"/>
    <x v="6"/>
    <x v="31"/>
    <n v="200801"/>
    <n v="200801"/>
    <m/>
    <n v="24"/>
    <n v="200801"/>
    <n v="357048"/>
  </r>
  <r>
    <x v="425"/>
    <x v="6"/>
    <m/>
    <x v="22"/>
    <x v="6"/>
    <x v="30"/>
    <n v="200801"/>
    <n v="200801"/>
    <m/>
    <n v="8"/>
    <n v="200801"/>
    <n v="55712"/>
  </r>
  <r>
    <x v="425"/>
    <x v="6"/>
    <m/>
    <x v="19"/>
    <x v="6"/>
    <x v="25"/>
    <n v="200801"/>
    <n v="200801"/>
    <m/>
    <n v="338"/>
    <n v="200801"/>
    <n v="3284008"/>
  </r>
  <r>
    <x v="425"/>
    <x v="6"/>
    <m/>
    <x v="18"/>
    <x v="6"/>
    <x v="22"/>
    <n v="200801"/>
    <n v="200801"/>
    <m/>
    <n v="72"/>
    <n v="200801"/>
    <n v="488952"/>
  </r>
  <r>
    <x v="425"/>
    <x v="6"/>
    <m/>
    <x v="6"/>
    <x v="6"/>
    <x v="37"/>
    <n v="200801"/>
    <n v="200801"/>
    <m/>
    <n v="17"/>
    <n v="200801"/>
    <n v="170000"/>
  </r>
  <r>
    <x v="425"/>
    <x v="6"/>
    <m/>
    <x v="27"/>
    <x v="6"/>
    <x v="39"/>
    <n v="200801"/>
    <n v="200801"/>
    <m/>
    <n v="2"/>
    <n v="200801"/>
    <n v="31636"/>
  </r>
  <r>
    <x v="425"/>
    <x v="6"/>
    <m/>
    <x v="4"/>
    <x v="6"/>
    <x v="66"/>
    <n v="200801"/>
    <n v="200801"/>
    <m/>
    <n v="292"/>
    <n v="200801"/>
    <n v="1634324"/>
  </r>
  <r>
    <x v="425"/>
    <x v="6"/>
    <m/>
    <x v="32"/>
    <x v="6"/>
    <x v="106"/>
    <n v="200801"/>
    <n v="200801"/>
    <m/>
    <n v="8"/>
    <n v="200801"/>
    <n v="78000"/>
  </r>
  <r>
    <x v="425"/>
    <x v="6"/>
    <m/>
    <x v="30"/>
    <x v="6"/>
    <x v="103"/>
    <n v="200801"/>
    <n v="200801"/>
    <m/>
    <n v="53"/>
    <n v="200801"/>
    <n v="593600"/>
  </r>
  <r>
    <x v="425"/>
    <x v="6"/>
    <m/>
    <x v="29"/>
    <x v="6"/>
    <x v="104"/>
    <n v="200801"/>
    <n v="200801"/>
    <m/>
    <n v="63"/>
    <n v="200801"/>
    <n v="705600"/>
  </r>
  <r>
    <x v="425"/>
    <x v="6"/>
    <m/>
    <x v="5"/>
    <x v="6"/>
    <x v="28"/>
    <n v="200801"/>
    <n v="200801"/>
    <m/>
    <n v="51"/>
    <n v="200801"/>
    <n v="744600"/>
  </r>
  <r>
    <x v="425"/>
    <x v="6"/>
    <m/>
    <x v="34"/>
    <x v="6"/>
    <x v="108"/>
    <n v="200801"/>
    <n v="200801"/>
    <m/>
    <n v="303"/>
    <n v="200801"/>
    <n v="325119"/>
  </r>
  <r>
    <x v="425"/>
    <x v="6"/>
    <m/>
    <x v="35"/>
    <x v="6"/>
    <x v="118"/>
    <n v="200801"/>
    <n v="200801"/>
    <m/>
    <n v="25"/>
    <n v="200801"/>
    <n v="350000"/>
  </r>
  <r>
    <x v="425"/>
    <x v="6"/>
    <m/>
    <x v="36"/>
    <x v="6"/>
    <x v="119"/>
    <n v="200801"/>
    <n v="200801"/>
    <m/>
    <n v="123"/>
    <n v="200801"/>
    <n v="2330850"/>
  </r>
  <r>
    <x v="425"/>
    <x v="6"/>
    <m/>
    <x v="37"/>
    <x v="6"/>
    <x v="120"/>
    <n v="200801"/>
    <n v="200801"/>
    <m/>
    <n v="154"/>
    <n v="200801"/>
    <n v="1681680"/>
  </r>
  <r>
    <x v="425"/>
    <x v="6"/>
    <m/>
    <x v="23"/>
    <x v="6"/>
    <x v="121"/>
    <n v="200801"/>
    <n v="200801"/>
    <m/>
    <n v="78"/>
    <n v="200801"/>
    <n v="1013688"/>
  </r>
  <r>
    <x v="427"/>
    <x v="4"/>
    <m/>
    <x v="0"/>
    <x v="1"/>
    <x v="15"/>
    <n v="200801"/>
    <n v="200801"/>
    <m/>
    <n v="1"/>
    <n v="200801"/>
    <n v="20000"/>
  </r>
  <r>
    <x v="427"/>
    <x v="4"/>
    <m/>
    <x v="0"/>
    <x v="1"/>
    <x v="16"/>
    <n v="200801"/>
    <n v="200801"/>
    <m/>
    <n v="3"/>
    <n v="200801"/>
    <n v="105000"/>
  </r>
  <r>
    <x v="427"/>
    <x v="4"/>
    <m/>
    <x v="0"/>
    <x v="7"/>
    <x v="15"/>
    <n v="200801"/>
    <n v="200801"/>
    <m/>
    <n v="2"/>
    <n v="200801"/>
    <n v="40000"/>
  </r>
  <r>
    <x v="427"/>
    <x v="4"/>
    <m/>
    <x v="30"/>
    <x v="3"/>
    <x v="88"/>
    <n v="200801"/>
    <n v="200801"/>
    <m/>
    <n v="1"/>
    <n v="200801"/>
    <n v="0"/>
  </r>
  <r>
    <x v="427"/>
    <x v="4"/>
    <m/>
    <x v="0"/>
    <x v="3"/>
    <x v="15"/>
    <n v="200801"/>
    <n v="200801"/>
    <m/>
    <n v="2"/>
    <n v="200801"/>
    <n v="0"/>
  </r>
  <r>
    <x v="427"/>
    <x v="4"/>
    <m/>
    <x v="17"/>
    <x v="3"/>
    <x v="19"/>
    <n v="200801"/>
    <n v="200801"/>
    <m/>
    <n v="4"/>
    <n v="200801"/>
    <n v="0"/>
  </r>
  <r>
    <x v="427"/>
    <x v="4"/>
    <m/>
    <x v="5"/>
    <x v="3"/>
    <x v="28"/>
    <n v="200801"/>
    <n v="200801"/>
    <m/>
    <n v="2"/>
    <n v="200801"/>
    <n v="0"/>
  </r>
  <r>
    <x v="427"/>
    <x v="4"/>
    <m/>
    <x v="4"/>
    <x v="3"/>
    <x v="26"/>
    <n v="200801"/>
    <n v="200801"/>
    <m/>
    <n v="5"/>
    <n v="200801"/>
    <n v="0"/>
  </r>
  <r>
    <x v="427"/>
    <x v="4"/>
    <m/>
    <x v="4"/>
    <x v="3"/>
    <x v="27"/>
    <n v="200801"/>
    <n v="200801"/>
    <m/>
    <n v="1"/>
    <n v="200801"/>
    <n v="0"/>
  </r>
  <r>
    <x v="427"/>
    <x v="4"/>
    <m/>
    <x v="35"/>
    <x v="3"/>
    <x v="109"/>
    <n v="200801"/>
    <n v="200801"/>
    <m/>
    <n v="2"/>
    <n v="200801"/>
    <n v="0"/>
  </r>
  <r>
    <x v="427"/>
    <x v="4"/>
    <m/>
    <x v="34"/>
    <x v="3"/>
    <x v="122"/>
    <n v="200801"/>
    <n v="200801"/>
    <m/>
    <n v="5"/>
    <n v="200801"/>
    <n v="0"/>
  </r>
  <r>
    <x v="427"/>
    <x v="4"/>
    <m/>
    <x v="34"/>
    <x v="3"/>
    <x v="107"/>
    <n v="200801"/>
    <n v="200801"/>
    <m/>
    <n v="1"/>
    <n v="200801"/>
    <n v="0"/>
  </r>
  <r>
    <x v="427"/>
    <x v="4"/>
    <m/>
    <x v="6"/>
    <x v="2"/>
    <x v="37"/>
    <n v="200801"/>
    <n v="200801"/>
    <m/>
    <n v="4"/>
    <n v="200801"/>
    <n v="80000"/>
  </r>
  <r>
    <x v="427"/>
    <x v="4"/>
    <m/>
    <x v="6"/>
    <x v="2"/>
    <x v="42"/>
    <n v="200801"/>
    <n v="200801"/>
    <m/>
    <n v="1"/>
    <n v="200801"/>
    <n v="35000"/>
  </r>
  <r>
    <x v="427"/>
    <x v="4"/>
    <m/>
    <x v="34"/>
    <x v="2"/>
    <x v="115"/>
    <n v="200801"/>
    <n v="200801"/>
    <m/>
    <n v="1"/>
    <n v="200801"/>
    <n v="4000"/>
  </r>
  <r>
    <x v="427"/>
    <x v="4"/>
    <m/>
    <x v="34"/>
    <x v="2"/>
    <x v="117"/>
    <n v="200801"/>
    <n v="200801"/>
    <m/>
    <n v="3"/>
    <n v="200801"/>
    <n v="60000"/>
  </r>
  <r>
    <x v="427"/>
    <x v="4"/>
    <m/>
    <x v="35"/>
    <x v="2"/>
    <x v="116"/>
    <n v="200801"/>
    <n v="200801"/>
    <m/>
    <n v="9"/>
    <n v="200801"/>
    <n v="252000"/>
  </r>
  <r>
    <x v="427"/>
    <x v="4"/>
    <m/>
    <x v="24"/>
    <x v="2"/>
    <x v="34"/>
    <n v="200801"/>
    <n v="200801"/>
    <m/>
    <n v="3"/>
    <n v="200801"/>
    <n v="297000"/>
  </r>
  <r>
    <x v="427"/>
    <x v="4"/>
    <m/>
    <x v="30"/>
    <x v="2"/>
    <x v="95"/>
    <n v="200801"/>
    <n v="200801"/>
    <m/>
    <n v="70"/>
    <n v="200801"/>
    <n v="1568000"/>
  </r>
  <r>
    <x v="427"/>
    <x v="4"/>
    <m/>
    <x v="30"/>
    <x v="2"/>
    <x v="96"/>
    <n v="200801"/>
    <n v="200801"/>
    <m/>
    <n v="68"/>
    <n v="200801"/>
    <n v="2665600"/>
  </r>
  <r>
    <x v="427"/>
    <x v="4"/>
    <m/>
    <x v="31"/>
    <x v="2"/>
    <x v="97"/>
    <n v="200801"/>
    <n v="200801"/>
    <m/>
    <n v="58"/>
    <n v="200801"/>
    <n v="2151800"/>
  </r>
  <r>
    <x v="427"/>
    <x v="4"/>
    <m/>
    <x v="33"/>
    <x v="2"/>
    <x v="105"/>
    <n v="200801"/>
    <n v="200801"/>
    <m/>
    <n v="48"/>
    <n v="200801"/>
    <n v="1780800"/>
  </r>
  <r>
    <x v="427"/>
    <x v="4"/>
    <m/>
    <x v="29"/>
    <x v="2"/>
    <x v="99"/>
    <n v="200801"/>
    <n v="200801"/>
    <m/>
    <n v="10"/>
    <n v="200801"/>
    <n v="224000"/>
  </r>
  <r>
    <x v="427"/>
    <x v="4"/>
    <m/>
    <x v="29"/>
    <x v="2"/>
    <x v="100"/>
    <n v="200801"/>
    <n v="200801"/>
    <m/>
    <n v="4"/>
    <n v="200801"/>
    <n v="156800"/>
  </r>
  <r>
    <x v="427"/>
    <x v="4"/>
    <m/>
    <x v="1"/>
    <x v="2"/>
    <x v="18"/>
    <n v="200801"/>
    <n v="200801"/>
    <m/>
    <n v="3"/>
    <n v="200801"/>
    <n v="60000"/>
  </r>
  <r>
    <x v="427"/>
    <x v="4"/>
    <m/>
    <x v="4"/>
    <x v="2"/>
    <x v="26"/>
    <n v="200801"/>
    <n v="200801"/>
    <m/>
    <n v="5"/>
    <n v="200801"/>
    <n v="20000"/>
  </r>
  <r>
    <x v="427"/>
    <x v="4"/>
    <m/>
    <x v="4"/>
    <x v="2"/>
    <x v="27"/>
    <n v="200801"/>
    <n v="200801"/>
    <m/>
    <n v="12"/>
    <n v="200801"/>
    <n v="240000"/>
  </r>
  <r>
    <x v="427"/>
    <x v="4"/>
    <m/>
    <x v="0"/>
    <x v="2"/>
    <x v="15"/>
    <n v="200801"/>
    <n v="200801"/>
    <m/>
    <n v="87"/>
    <n v="200801"/>
    <n v="1740000"/>
  </r>
  <r>
    <x v="427"/>
    <x v="4"/>
    <m/>
    <x v="0"/>
    <x v="2"/>
    <x v="16"/>
    <n v="200801"/>
    <n v="200801"/>
    <m/>
    <n v="33"/>
    <n v="200801"/>
    <n v="1155000"/>
  </r>
  <r>
    <x v="427"/>
    <x v="4"/>
    <m/>
    <x v="0"/>
    <x v="2"/>
    <x v="17"/>
    <n v="200801"/>
    <n v="200801"/>
    <m/>
    <n v="50"/>
    <n v="200801"/>
    <n v="1650000"/>
  </r>
  <r>
    <x v="427"/>
    <x v="4"/>
    <m/>
    <x v="0"/>
    <x v="2"/>
    <x v="19"/>
    <n v="200801"/>
    <n v="200801"/>
    <m/>
    <n v="90"/>
    <n v="200801"/>
    <n v="270000"/>
  </r>
  <r>
    <x v="427"/>
    <x v="4"/>
    <m/>
    <x v="5"/>
    <x v="2"/>
    <x v="28"/>
    <n v="200801"/>
    <n v="200801"/>
    <m/>
    <n v="34"/>
    <n v="200801"/>
    <n v="952000"/>
  </r>
  <r>
    <x v="427"/>
    <x v="4"/>
    <m/>
    <x v="5"/>
    <x v="2"/>
    <x v="69"/>
    <n v="200801"/>
    <n v="200801"/>
    <m/>
    <n v="11"/>
    <n v="200801"/>
    <n v="528000"/>
  </r>
  <r>
    <x v="427"/>
    <x v="4"/>
    <m/>
    <x v="21"/>
    <x v="2"/>
    <x v="29"/>
    <n v="200801"/>
    <n v="200801"/>
    <m/>
    <n v="15"/>
    <n v="200801"/>
    <n v="570000"/>
  </r>
  <r>
    <x v="427"/>
    <x v="4"/>
    <m/>
    <x v="18"/>
    <x v="2"/>
    <x v="22"/>
    <n v="200801"/>
    <n v="200801"/>
    <m/>
    <n v="19"/>
    <n v="200801"/>
    <n v="247000"/>
  </r>
  <r>
    <x v="427"/>
    <x v="4"/>
    <m/>
    <x v="18"/>
    <x v="2"/>
    <x v="23"/>
    <n v="200801"/>
    <n v="200801"/>
    <m/>
    <n v="4"/>
    <n v="200801"/>
    <n v="96000"/>
  </r>
  <r>
    <x v="427"/>
    <x v="4"/>
    <m/>
    <x v="18"/>
    <x v="2"/>
    <x v="24"/>
    <n v="200801"/>
    <n v="200801"/>
    <m/>
    <n v="2"/>
    <n v="200801"/>
    <n v="66000"/>
  </r>
  <r>
    <x v="427"/>
    <x v="4"/>
    <m/>
    <x v="32"/>
    <x v="2"/>
    <x v="92"/>
    <n v="200801"/>
    <n v="200801"/>
    <m/>
    <n v="5"/>
    <n v="200801"/>
    <n v="91000"/>
  </r>
  <r>
    <x v="427"/>
    <x v="4"/>
    <m/>
    <x v="5"/>
    <x v="9"/>
    <x v="28"/>
    <n v="200801"/>
    <n v="200801"/>
    <m/>
    <n v="1"/>
    <n v="200801"/>
    <n v="28000"/>
  </r>
  <r>
    <x v="427"/>
    <x v="4"/>
    <m/>
    <x v="0"/>
    <x v="9"/>
    <x v="15"/>
    <n v="200801"/>
    <n v="200801"/>
    <m/>
    <n v="11"/>
    <n v="200801"/>
    <n v="220000"/>
  </r>
  <r>
    <x v="427"/>
    <x v="4"/>
    <m/>
    <x v="21"/>
    <x v="9"/>
    <x v="29"/>
    <n v="200801"/>
    <n v="200801"/>
    <m/>
    <n v="1"/>
    <n v="200801"/>
    <n v="38000"/>
  </r>
  <r>
    <x v="427"/>
    <x v="4"/>
    <m/>
    <x v="18"/>
    <x v="9"/>
    <x v="22"/>
    <n v="200801"/>
    <n v="200801"/>
    <m/>
    <n v="1"/>
    <n v="200801"/>
    <n v="13000"/>
  </r>
  <r>
    <x v="428"/>
    <x v="1"/>
    <m/>
    <x v="0"/>
    <x v="1"/>
    <x v="123"/>
    <m/>
    <m/>
    <m/>
    <n v="9"/>
    <n v="201208"/>
    <n v="315000"/>
  </r>
  <r>
    <x v="428"/>
    <x v="1"/>
    <m/>
    <x v="0"/>
    <x v="1"/>
    <x v="124"/>
    <m/>
    <m/>
    <m/>
    <n v="1"/>
    <n v="201208"/>
    <n v="20000"/>
  </r>
  <r>
    <x v="428"/>
    <x v="1"/>
    <m/>
    <x v="34"/>
    <x v="5"/>
    <x v="107"/>
    <m/>
    <m/>
    <m/>
    <n v="6"/>
    <n v="201208"/>
    <n v="108000"/>
  </r>
  <r>
    <x v="428"/>
    <x v="1"/>
    <m/>
    <x v="17"/>
    <x v="3"/>
    <x v="125"/>
    <m/>
    <m/>
    <m/>
    <n v="1"/>
    <n v="201208"/>
    <n v="0"/>
  </r>
  <r>
    <x v="428"/>
    <x v="1"/>
    <m/>
    <x v="30"/>
    <x v="3"/>
    <x v="88"/>
    <m/>
    <m/>
    <m/>
    <n v="5"/>
    <n v="201208"/>
    <n v="0"/>
  </r>
  <r>
    <x v="428"/>
    <x v="1"/>
    <m/>
    <x v="6"/>
    <x v="2"/>
    <x v="126"/>
    <m/>
    <m/>
    <m/>
    <n v="2"/>
    <n v="201208"/>
    <n v="40000"/>
  </r>
  <r>
    <x v="428"/>
    <x v="1"/>
    <m/>
    <x v="6"/>
    <x v="2"/>
    <x v="127"/>
    <m/>
    <m/>
    <m/>
    <n v="1"/>
    <n v="201208"/>
    <n v="35000"/>
  </r>
  <r>
    <x v="428"/>
    <x v="1"/>
    <m/>
    <x v="33"/>
    <x v="2"/>
    <x v="128"/>
    <m/>
    <m/>
    <m/>
    <n v="38"/>
    <n v="201208"/>
    <n v="1409800"/>
  </r>
  <r>
    <x v="428"/>
    <x v="1"/>
    <m/>
    <x v="24"/>
    <x v="2"/>
    <x v="129"/>
    <m/>
    <m/>
    <m/>
    <n v="2"/>
    <n v="201208"/>
    <n v="198000"/>
  </r>
  <r>
    <x v="428"/>
    <x v="1"/>
    <m/>
    <x v="0"/>
    <x v="2"/>
    <x v="130"/>
    <m/>
    <m/>
    <m/>
    <n v="45"/>
    <n v="201208"/>
    <n v="1485000"/>
  </r>
  <r>
    <x v="428"/>
    <x v="1"/>
    <m/>
    <x v="0"/>
    <x v="2"/>
    <x v="131"/>
    <m/>
    <m/>
    <m/>
    <n v="3"/>
    <n v="201208"/>
    <n v="99000"/>
  </r>
  <r>
    <x v="428"/>
    <x v="1"/>
    <m/>
    <x v="29"/>
    <x v="2"/>
    <x v="132"/>
    <m/>
    <m/>
    <m/>
    <n v="7"/>
    <n v="201208"/>
    <n v="156800"/>
  </r>
  <r>
    <x v="428"/>
    <x v="1"/>
    <m/>
    <x v="29"/>
    <x v="2"/>
    <x v="133"/>
    <m/>
    <m/>
    <m/>
    <n v="1"/>
    <n v="201208"/>
    <n v="39200"/>
  </r>
  <r>
    <x v="428"/>
    <x v="1"/>
    <m/>
    <x v="33"/>
    <x v="2"/>
    <x v="134"/>
    <m/>
    <m/>
    <m/>
    <n v="1"/>
    <n v="201208"/>
    <n v="37100"/>
  </r>
  <r>
    <x v="428"/>
    <x v="1"/>
    <m/>
    <x v="1"/>
    <x v="2"/>
    <x v="135"/>
    <m/>
    <m/>
    <m/>
    <n v="3"/>
    <n v="201208"/>
    <n v="60000"/>
  </r>
  <r>
    <x v="428"/>
    <x v="1"/>
    <m/>
    <x v="35"/>
    <x v="2"/>
    <x v="136"/>
    <m/>
    <m/>
    <m/>
    <n v="5"/>
    <n v="201208"/>
    <n v="140000"/>
  </r>
  <r>
    <x v="428"/>
    <x v="1"/>
    <m/>
    <x v="35"/>
    <x v="2"/>
    <x v="137"/>
    <m/>
    <m/>
    <m/>
    <n v="2"/>
    <n v="201208"/>
    <n v="84000"/>
  </r>
  <r>
    <x v="428"/>
    <x v="1"/>
    <m/>
    <x v="0"/>
    <x v="2"/>
    <x v="138"/>
    <m/>
    <m/>
    <m/>
    <n v="70"/>
    <n v="201208"/>
    <n v="1400000"/>
  </r>
  <r>
    <x v="428"/>
    <x v="1"/>
    <m/>
    <x v="0"/>
    <x v="2"/>
    <x v="139"/>
    <m/>
    <m/>
    <m/>
    <n v="26"/>
    <n v="201208"/>
    <n v="910000"/>
  </r>
  <r>
    <x v="428"/>
    <x v="1"/>
    <m/>
    <x v="31"/>
    <x v="2"/>
    <x v="140"/>
    <m/>
    <m/>
    <m/>
    <n v="13"/>
    <n v="201208"/>
    <n v="482300"/>
  </r>
  <r>
    <x v="428"/>
    <x v="1"/>
    <m/>
    <x v="17"/>
    <x v="2"/>
    <x v="125"/>
    <m/>
    <m/>
    <m/>
    <n v="37"/>
    <n v="201208"/>
    <n v="111000"/>
  </r>
  <r>
    <x v="428"/>
    <x v="1"/>
    <m/>
    <x v="0"/>
    <x v="2"/>
    <x v="138"/>
    <m/>
    <m/>
    <m/>
    <n v="1"/>
    <n v="201208"/>
    <n v="20000"/>
  </r>
  <r>
    <x v="428"/>
    <x v="1"/>
    <m/>
    <x v="0"/>
    <x v="2"/>
    <x v="141"/>
    <m/>
    <m/>
    <m/>
    <n v="3"/>
    <n v="201208"/>
    <n v="99000"/>
  </r>
  <r>
    <x v="428"/>
    <x v="1"/>
    <m/>
    <x v="4"/>
    <x v="2"/>
    <x v="142"/>
    <m/>
    <m/>
    <m/>
    <n v="4"/>
    <n v="201208"/>
    <n v="16000"/>
  </r>
  <r>
    <x v="428"/>
    <x v="1"/>
    <m/>
    <x v="4"/>
    <x v="2"/>
    <x v="143"/>
    <m/>
    <m/>
    <m/>
    <n v="12"/>
    <n v="201208"/>
    <n v="240000"/>
  </r>
  <r>
    <x v="428"/>
    <x v="1"/>
    <m/>
    <x v="4"/>
    <x v="2"/>
    <x v="144"/>
    <m/>
    <m/>
    <m/>
    <n v="9"/>
    <n v="201208"/>
    <n v="36000"/>
  </r>
  <r>
    <x v="428"/>
    <x v="1"/>
    <m/>
    <x v="30"/>
    <x v="2"/>
    <x v="145"/>
    <m/>
    <m/>
    <m/>
    <n v="56"/>
    <n v="201208"/>
    <n v="1254400"/>
  </r>
  <r>
    <x v="428"/>
    <x v="1"/>
    <m/>
    <x v="30"/>
    <x v="2"/>
    <x v="146"/>
    <m/>
    <m/>
    <m/>
    <n v="77"/>
    <n v="201208"/>
    <n v="3018400"/>
  </r>
  <r>
    <x v="428"/>
    <x v="1"/>
    <m/>
    <x v="31"/>
    <x v="2"/>
    <x v="147"/>
    <m/>
    <m/>
    <m/>
    <n v="37"/>
    <n v="201208"/>
    <n v="1372700"/>
  </r>
  <r>
    <x v="428"/>
    <x v="1"/>
    <m/>
    <x v="30"/>
    <x v="2"/>
    <x v="145"/>
    <m/>
    <m/>
    <m/>
    <n v="1"/>
    <n v="201208"/>
    <n v="22400"/>
  </r>
  <r>
    <x v="428"/>
    <x v="1"/>
    <m/>
    <x v="30"/>
    <x v="2"/>
    <x v="146"/>
    <m/>
    <m/>
    <m/>
    <n v="1"/>
    <n v="201208"/>
    <n v="39200"/>
  </r>
  <r>
    <x v="428"/>
    <x v="1"/>
    <m/>
    <x v="0"/>
    <x v="2"/>
    <x v="148"/>
    <m/>
    <m/>
    <m/>
    <n v="4"/>
    <n v="201208"/>
    <n v="80000"/>
  </r>
  <r>
    <x v="428"/>
    <x v="1"/>
    <m/>
    <x v="0"/>
    <x v="2"/>
    <x v="149"/>
    <m/>
    <m/>
    <m/>
    <n v="1"/>
    <n v="201208"/>
    <n v="20000"/>
  </r>
  <r>
    <x v="428"/>
    <x v="1"/>
    <m/>
    <x v="21"/>
    <x v="2"/>
    <x v="150"/>
    <m/>
    <m/>
    <m/>
    <n v="7"/>
    <n v="201208"/>
    <n v="266000"/>
  </r>
  <r>
    <x v="428"/>
    <x v="1"/>
    <m/>
    <x v="21"/>
    <x v="2"/>
    <x v="150"/>
    <m/>
    <m/>
    <m/>
    <n v="2"/>
    <n v="201208"/>
    <n v="76000"/>
  </r>
  <r>
    <x v="428"/>
    <x v="1"/>
    <m/>
    <x v="5"/>
    <x v="2"/>
    <x v="151"/>
    <m/>
    <m/>
    <m/>
    <n v="33"/>
    <n v="201208"/>
    <n v="924000"/>
  </r>
  <r>
    <x v="428"/>
    <x v="1"/>
    <m/>
    <x v="5"/>
    <x v="2"/>
    <x v="152"/>
    <m/>
    <m/>
    <m/>
    <n v="11"/>
    <n v="201208"/>
    <n v="528000"/>
  </r>
  <r>
    <x v="428"/>
    <x v="1"/>
    <m/>
    <x v="5"/>
    <x v="2"/>
    <x v="153"/>
    <m/>
    <m/>
    <m/>
    <n v="2"/>
    <n v="201208"/>
    <n v="56000"/>
  </r>
  <r>
    <x v="428"/>
    <x v="1"/>
    <m/>
    <x v="5"/>
    <x v="2"/>
    <x v="154"/>
    <m/>
    <m/>
    <m/>
    <n v="1"/>
    <n v="201208"/>
    <n v="28000"/>
  </r>
  <r>
    <x v="428"/>
    <x v="1"/>
    <m/>
    <x v="32"/>
    <x v="2"/>
    <x v="155"/>
    <m/>
    <m/>
    <m/>
    <n v="1"/>
    <n v="201208"/>
    <n v="18200"/>
  </r>
  <r>
    <x v="428"/>
    <x v="1"/>
    <m/>
    <x v="32"/>
    <x v="2"/>
    <x v="156"/>
    <m/>
    <m/>
    <m/>
    <n v="3"/>
    <n v="201208"/>
    <n v="101400"/>
  </r>
  <r>
    <x v="428"/>
    <x v="1"/>
    <m/>
    <x v="18"/>
    <x v="2"/>
    <x v="157"/>
    <m/>
    <m/>
    <m/>
    <n v="22"/>
    <n v="201208"/>
    <n v="286000"/>
  </r>
  <r>
    <x v="428"/>
    <x v="1"/>
    <m/>
    <x v="18"/>
    <x v="2"/>
    <x v="158"/>
    <m/>
    <m/>
    <m/>
    <n v="7"/>
    <n v="201208"/>
    <n v="168000"/>
  </r>
  <r>
    <x v="428"/>
    <x v="1"/>
    <m/>
    <x v="18"/>
    <x v="2"/>
    <x v="159"/>
    <m/>
    <m/>
    <m/>
    <n v="2"/>
    <n v="201208"/>
    <n v="66000"/>
  </r>
  <r>
    <x v="428"/>
    <x v="1"/>
    <m/>
    <x v="34"/>
    <x v="2"/>
    <x v="160"/>
    <m/>
    <m/>
    <m/>
    <n v="1"/>
    <n v="201208"/>
    <n v="20000"/>
  </r>
  <r>
    <x v="428"/>
    <x v="1"/>
    <m/>
    <x v="17"/>
    <x v="2"/>
    <x v="161"/>
    <m/>
    <m/>
    <m/>
    <n v="23"/>
    <n v="201208"/>
    <n v="69000"/>
  </r>
  <r>
    <x v="428"/>
    <x v="1"/>
    <m/>
    <x v="17"/>
    <x v="2"/>
    <x v="161"/>
    <m/>
    <m/>
    <m/>
    <n v="1"/>
    <n v="201208"/>
    <n v="3000"/>
  </r>
  <r>
    <x v="428"/>
    <x v="1"/>
    <m/>
    <x v="0"/>
    <x v="9"/>
    <x v="162"/>
    <m/>
    <m/>
    <m/>
    <n v="7"/>
    <n v="201208"/>
    <n v="140000"/>
  </r>
  <r>
    <x v="429"/>
    <x v="0"/>
    <m/>
    <x v="0"/>
    <x v="1"/>
    <x v="123"/>
    <m/>
    <m/>
    <m/>
    <n v="6"/>
    <n v="201208"/>
    <n v="210000"/>
  </r>
  <r>
    <x v="429"/>
    <x v="0"/>
    <m/>
    <x v="0"/>
    <x v="1"/>
    <x v="124"/>
    <m/>
    <m/>
    <m/>
    <n v="2"/>
    <n v="201208"/>
    <n v="40000"/>
  </r>
  <r>
    <x v="429"/>
    <x v="0"/>
    <m/>
    <x v="0"/>
    <x v="7"/>
    <x v="163"/>
    <m/>
    <m/>
    <m/>
    <n v="1"/>
    <n v="201208"/>
    <n v="20000"/>
  </r>
  <r>
    <x v="429"/>
    <x v="0"/>
    <m/>
    <x v="0"/>
    <x v="3"/>
    <x v="164"/>
    <m/>
    <m/>
    <m/>
    <n v="1"/>
    <n v="201208"/>
    <n v="0"/>
  </r>
  <r>
    <x v="429"/>
    <x v="0"/>
    <m/>
    <x v="6"/>
    <x v="2"/>
    <x v="126"/>
    <m/>
    <m/>
    <m/>
    <n v="2"/>
    <n v="201208"/>
    <n v="40000"/>
  </r>
  <r>
    <x v="429"/>
    <x v="0"/>
    <m/>
    <x v="33"/>
    <x v="2"/>
    <x v="128"/>
    <m/>
    <m/>
    <m/>
    <n v="26"/>
    <n v="201208"/>
    <n v="964600"/>
  </r>
  <r>
    <x v="429"/>
    <x v="0"/>
    <m/>
    <x v="24"/>
    <x v="2"/>
    <x v="129"/>
    <m/>
    <m/>
    <m/>
    <n v="6"/>
    <n v="201208"/>
    <n v="594000"/>
  </r>
  <r>
    <x v="429"/>
    <x v="0"/>
    <m/>
    <x v="0"/>
    <x v="2"/>
    <x v="130"/>
    <m/>
    <m/>
    <m/>
    <n v="29"/>
    <n v="201208"/>
    <n v="957000"/>
  </r>
  <r>
    <x v="429"/>
    <x v="0"/>
    <m/>
    <x v="0"/>
    <x v="2"/>
    <x v="131"/>
    <m/>
    <m/>
    <m/>
    <n v="2"/>
    <n v="201208"/>
    <n v="66000"/>
  </r>
  <r>
    <x v="429"/>
    <x v="0"/>
    <m/>
    <x v="29"/>
    <x v="2"/>
    <x v="132"/>
    <m/>
    <m/>
    <m/>
    <n v="6"/>
    <n v="201208"/>
    <n v="134400"/>
  </r>
  <r>
    <x v="429"/>
    <x v="0"/>
    <m/>
    <x v="33"/>
    <x v="2"/>
    <x v="134"/>
    <m/>
    <m/>
    <m/>
    <n v="2"/>
    <n v="201208"/>
    <n v="74200"/>
  </r>
  <r>
    <x v="429"/>
    <x v="0"/>
    <m/>
    <x v="1"/>
    <x v="2"/>
    <x v="135"/>
    <m/>
    <m/>
    <m/>
    <n v="3"/>
    <n v="201208"/>
    <n v="60000"/>
  </r>
  <r>
    <x v="429"/>
    <x v="0"/>
    <m/>
    <x v="1"/>
    <x v="2"/>
    <x v="165"/>
    <m/>
    <m/>
    <m/>
    <n v="2"/>
    <n v="201208"/>
    <n v="70000"/>
  </r>
  <r>
    <x v="429"/>
    <x v="0"/>
    <m/>
    <x v="35"/>
    <x v="2"/>
    <x v="136"/>
    <m/>
    <m/>
    <m/>
    <n v="5"/>
    <n v="201208"/>
    <n v="140000"/>
  </r>
  <r>
    <x v="429"/>
    <x v="0"/>
    <m/>
    <x v="35"/>
    <x v="2"/>
    <x v="137"/>
    <m/>
    <m/>
    <m/>
    <n v="1"/>
    <n v="201208"/>
    <n v="42000"/>
  </r>
  <r>
    <x v="429"/>
    <x v="0"/>
    <m/>
    <x v="0"/>
    <x v="2"/>
    <x v="138"/>
    <m/>
    <m/>
    <m/>
    <n v="51"/>
    <n v="201208"/>
    <n v="1020000"/>
  </r>
  <r>
    <x v="429"/>
    <x v="0"/>
    <m/>
    <x v="0"/>
    <x v="2"/>
    <x v="139"/>
    <m/>
    <m/>
    <m/>
    <n v="24"/>
    <n v="201208"/>
    <n v="840000"/>
  </r>
  <r>
    <x v="429"/>
    <x v="0"/>
    <m/>
    <x v="31"/>
    <x v="2"/>
    <x v="140"/>
    <m/>
    <m/>
    <m/>
    <n v="7"/>
    <n v="201208"/>
    <n v="259700"/>
  </r>
  <r>
    <x v="429"/>
    <x v="0"/>
    <m/>
    <x v="17"/>
    <x v="2"/>
    <x v="125"/>
    <m/>
    <m/>
    <m/>
    <n v="27"/>
    <n v="201208"/>
    <n v="81000"/>
  </r>
  <r>
    <x v="429"/>
    <x v="0"/>
    <m/>
    <x v="0"/>
    <x v="2"/>
    <x v="141"/>
    <m/>
    <m/>
    <m/>
    <n v="1"/>
    <n v="201208"/>
    <n v="33000"/>
  </r>
  <r>
    <x v="429"/>
    <x v="0"/>
    <m/>
    <x v="4"/>
    <x v="2"/>
    <x v="142"/>
    <m/>
    <m/>
    <m/>
    <n v="2"/>
    <n v="201208"/>
    <n v="8000"/>
  </r>
  <r>
    <x v="429"/>
    <x v="0"/>
    <m/>
    <x v="4"/>
    <x v="2"/>
    <x v="143"/>
    <m/>
    <m/>
    <m/>
    <n v="10"/>
    <n v="201208"/>
    <n v="200000"/>
  </r>
  <r>
    <x v="429"/>
    <x v="0"/>
    <m/>
    <x v="4"/>
    <x v="2"/>
    <x v="144"/>
    <m/>
    <m/>
    <m/>
    <n v="4"/>
    <n v="201208"/>
    <n v="16000"/>
  </r>
  <r>
    <x v="429"/>
    <x v="0"/>
    <m/>
    <x v="30"/>
    <x v="2"/>
    <x v="145"/>
    <m/>
    <m/>
    <m/>
    <n v="44"/>
    <n v="201208"/>
    <n v="985600"/>
  </r>
  <r>
    <x v="429"/>
    <x v="0"/>
    <m/>
    <x v="30"/>
    <x v="2"/>
    <x v="146"/>
    <m/>
    <m/>
    <m/>
    <n v="77"/>
    <n v="201208"/>
    <n v="3018400"/>
  </r>
  <r>
    <x v="429"/>
    <x v="0"/>
    <m/>
    <x v="31"/>
    <x v="2"/>
    <x v="147"/>
    <m/>
    <m/>
    <m/>
    <n v="36"/>
    <n v="201208"/>
    <n v="1335600"/>
  </r>
  <r>
    <x v="429"/>
    <x v="0"/>
    <m/>
    <x v="30"/>
    <x v="2"/>
    <x v="146"/>
    <m/>
    <m/>
    <m/>
    <n v="2"/>
    <n v="201208"/>
    <n v="78400"/>
  </r>
  <r>
    <x v="429"/>
    <x v="0"/>
    <m/>
    <x v="0"/>
    <x v="2"/>
    <x v="149"/>
    <m/>
    <m/>
    <m/>
    <n v="2"/>
    <n v="201208"/>
    <n v="40000"/>
  </r>
  <r>
    <x v="429"/>
    <x v="0"/>
    <m/>
    <x v="17"/>
    <x v="2"/>
    <x v="166"/>
    <m/>
    <m/>
    <m/>
    <n v="1"/>
    <n v="201208"/>
    <n v="3000"/>
  </r>
  <r>
    <x v="429"/>
    <x v="0"/>
    <m/>
    <x v="21"/>
    <x v="2"/>
    <x v="150"/>
    <m/>
    <m/>
    <m/>
    <n v="5"/>
    <n v="201208"/>
    <n v="190000"/>
  </r>
  <r>
    <x v="429"/>
    <x v="0"/>
    <m/>
    <x v="21"/>
    <x v="2"/>
    <x v="150"/>
    <m/>
    <m/>
    <m/>
    <n v="1"/>
    <n v="201208"/>
    <n v="38000"/>
  </r>
  <r>
    <x v="429"/>
    <x v="0"/>
    <m/>
    <x v="5"/>
    <x v="2"/>
    <x v="151"/>
    <m/>
    <m/>
    <m/>
    <n v="18"/>
    <n v="201208"/>
    <n v="504000"/>
  </r>
  <r>
    <x v="429"/>
    <x v="0"/>
    <m/>
    <x v="5"/>
    <x v="2"/>
    <x v="152"/>
    <m/>
    <m/>
    <m/>
    <n v="8"/>
    <n v="201208"/>
    <n v="384000"/>
  </r>
  <r>
    <x v="429"/>
    <x v="0"/>
    <m/>
    <x v="5"/>
    <x v="2"/>
    <x v="153"/>
    <m/>
    <m/>
    <m/>
    <n v="3"/>
    <n v="201208"/>
    <n v="84000"/>
  </r>
  <r>
    <x v="429"/>
    <x v="0"/>
    <m/>
    <x v="32"/>
    <x v="2"/>
    <x v="155"/>
    <m/>
    <m/>
    <m/>
    <n v="2"/>
    <n v="201208"/>
    <n v="36400"/>
  </r>
  <r>
    <x v="429"/>
    <x v="0"/>
    <m/>
    <x v="32"/>
    <x v="2"/>
    <x v="156"/>
    <m/>
    <m/>
    <m/>
    <n v="2"/>
    <n v="201208"/>
    <n v="67600"/>
  </r>
  <r>
    <x v="429"/>
    <x v="0"/>
    <m/>
    <x v="18"/>
    <x v="2"/>
    <x v="157"/>
    <m/>
    <m/>
    <m/>
    <n v="11"/>
    <n v="201208"/>
    <n v="143000"/>
  </r>
  <r>
    <x v="429"/>
    <x v="0"/>
    <m/>
    <x v="18"/>
    <x v="2"/>
    <x v="158"/>
    <m/>
    <m/>
    <m/>
    <n v="1"/>
    <n v="201208"/>
    <n v="24000"/>
  </r>
  <r>
    <x v="429"/>
    <x v="0"/>
    <m/>
    <x v="18"/>
    <x v="2"/>
    <x v="159"/>
    <m/>
    <m/>
    <m/>
    <n v="1"/>
    <n v="201208"/>
    <n v="33000"/>
  </r>
  <r>
    <x v="429"/>
    <x v="0"/>
    <m/>
    <x v="34"/>
    <x v="2"/>
    <x v="160"/>
    <m/>
    <m/>
    <m/>
    <n v="5"/>
    <n v="201208"/>
    <n v="100000"/>
  </r>
  <r>
    <x v="429"/>
    <x v="0"/>
    <m/>
    <x v="17"/>
    <x v="2"/>
    <x v="161"/>
    <m/>
    <m/>
    <m/>
    <n v="16"/>
    <n v="201208"/>
    <n v="48000"/>
  </r>
  <r>
    <x v="429"/>
    <x v="0"/>
    <m/>
    <x v="17"/>
    <x v="2"/>
    <x v="161"/>
    <m/>
    <m/>
    <m/>
    <n v="5"/>
    <n v="201208"/>
    <n v="15000"/>
  </r>
  <r>
    <x v="429"/>
    <x v="0"/>
    <m/>
    <x v="30"/>
    <x v="9"/>
    <x v="167"/>
    <m/>
    <m/>
    <m/>
    <n v="1"/>
    <n v="201208"/>
    <n v="22400"/>
  </r>
  <r>
    <x v="429"/>
    <x v="0"/>
    <m/>
    <x v="0"/>
    <x v="9"/>
    <x v="162"/>
    <m/>
    <m/>
    <m/>
    <n v="7"/>
    <n v="201208"/>
    <n v="140000"/>
  </r>
  <r>
    <x v="430"/>
    <x v="2"/>
    <m/>
    <x v="0"/>
    <x v="1"/>
    <x v="123"/>
    <m/>
    <m/>
    <m/>
    <n v="3"/>
    <n v="201208"/>
    <n v="105000"/>
  </r>
  <r>
    <x v="430"/>
    <x v="2"/>
    <m/>
    <x v="0"/>
    <x v="7"/>
    <x v="163"/>
    <m/>
    <m/>
    <m/>
    <n v="1"/>
    <n v="201208"/>
    <n v="20000"/>
  </r>
  <r>
    <x v="430"/>
    <x v="2"/>
    <m/>
    <x v="0"/>
    <x v="3"/>
    <x v="164"/>
    <m/>
    <m/>
    <m/>
    <n v="3"/>
    <n v="201208"/>
    <n v="0"/>
  </r>
  <r>
    <x v="430"/>
    <x v="2"/>
    <m/>
    <x v="6"/>
    <x v="2"/>
    <x v="126"/>
    <m/>
    <m/>
    <m/>
    <n v="4"/>
    <n v="201208"/>
    <n v="80000"/>
  </r>
  <r>
    <x v="430"/>
    <x v="2"/>
    <m/>
    <x v="6"/>
    <x v="2"/>
    <x v="127"/>
    <m/>
    <m/>
    <m/>
    <n v="1"/>
    <n v="201208"/>
    <n v="35000"/>
  </r>
  <r>
    <x v="430"/>
    <x v="2"/>
    <m/>
    <x v="33"/>
    <x v="2"/>
    <x v="128"/>
    <m/>
    <m/>
    <m/>
    <n v="19"/>
    <n v="201208"/>
    <n v="704900"/>
  </r>
  <r>
    <x v="430"/>
    <x v="2"/>
    <m/>
    <x v="24"/>
    <x v="2"/>
    <x v="129"/>
    <m/>
    <m/>
    <m/>
    <n v="2"/>
    <n v="201208"/>
    <n v="198000"/>
  </r>
  <r>
    <x v="430"/>
    <x v="2"/>
    <m/>
    <x v="0"/>
    <x v="2"/>
    <x v="130"/>
    <m/>
    <m/>
    <m/>
    <n v="22"/>
    <n v="201208"/>
    <n v="726000"/>
  </r>
  <r>
    <x v="430"/>
    <x v="2"/>
    <m/>
    <x v="0"/>
    <x v="2"/>
    <x v="131"/>
    <m/>
    <m/>
    <m/>
    <n v="2"/>
    <n v="201208"/>
    <n v="66000"/>
  </r>
  <r>
    <x v="430"/>
    <x v="2"/>
    <m/>
    <x v="0"/>
    <x v="2"/>
    <x v="168"/>
    <m/>
    <m/>
    <m/>
    <n v="1"/>
    <n v="201208"/>
    <n v="20000"/>
  </r>
  <r>
    <x v="430"/>
    <x v="2"/>
    <m/>
    <x v="29"/>
    <x v="2"/>
    <x v="132"/>
    <m/>
    <m/>
    <m/>
    <n v="5"/>
    <n v="201208"/>
    <n v="112000"/>
  </r>
  <r>
    <x v="430"/>
    <x v="2"/>
    <m/>
    <x v="29"/>
    <x v="2"/>
    <x v="133"/>
    <m/>
    <m/>
    <m/>
    <n v="1"/>
    <n v="201208"/>
    <n v="39200"/>
  </r>
  <r>
    <x v="430"/>
    <x v="2"/>
    <m/>
    <x v="35"/>
    <x v="2"/>
    <x v="136"/>
    <m/>
    <m/>
    <m/>
    <n v="4"/>
    <n v="201208"/>
    <n v="112000"/>
  </r>
  <r>
    <x v="430"/>
    <x v="2"/>
    <m/>
    <x v="0"/>
    <x v="2"/>
    <x v="138"/>
    <m/>
    <m/>
    <m/>
    <n v="35"/>
    <n v="201208"/>
    <n v="700000"/>
  </r>
  <r>
    <x v="430"/>
    <x v="2"/>
    <m/>
    <x v="0"/>
    <x v="2"/>
    <x v="139"/>
    <m/>
    <m/>
    <m/>
    <n v="20"/>
    <n v="201208"/>
    <n v="700000"/>
  </r>
  <r>
    <x v="430"/>
    <x v="2"/>
    <m/>
    <x v="31"/>
    <x v="2"/>
    <x v="140"/>
    <m/>
    <m/>
    <m/>
    <n v="11"/>
    <n v="201208"/>
    <n v="408100"/>
  </r>
  <r>
    <x v="430"/>
    <x v="2"/>
    <m/>
    <x v="17"/>
    <x v="2"/>
    <x v="125"/>
    <m/>
    <m/>
    <m/>
    <n v="14"/>
    <n v="201208"/>
    <n v="42000"/>
  </r>
  <r>
    <x v="430"/>
    <x v="2"/>
    <m/>
    <x v="0"/>
    <x v="2"/>
    <x v="139"/>
    <m/>
    <m/>
    <m/>
    <n v="1"/>
    <n v="201208"/>
    <n v="35000"/>
  </r>
  <r>
    <x v="430"/>
    <x v="2"/>
    <m/>
    <x v="0"/>
    <x v="2"/>
    <x v="141"/>
    <m/>
    <m/>
    <m/>
    <n v="2"/>
    <n v="201208"/>
    <n v="66000"/>
  </r>
  <r>
    <x v="430"/>
    <x v="2"/>
    <m/>
    <x v="4"/>
    <x v="2"/>
    <x v="142"/>
    <m/>
    <m/>
    <m/>
    <n v="3"/>
    <n v="201208"/>
    <n v="12000"/>
  </r>
  <r>
    <x v="430"/>
    <x v="2"/>
    <m/>
    <x v="4"/>
    <x v="2"/>
    <x v="143"/>
    <m/>
    <m/>
    <m/>
    <n v="3"/>
    <n v="201208"/>
    <n v="60000"/>
  </r>
  <r>
    <x v="430"/>
    <x v="2"/>
    <m/>
    <x v="4"/>
    <x v="2"/>
    <x v="144"/>
    <m/>
    <m/>
    <m/>
    <n v="3"/>
    <n v="201208"/>
    <n v="12000"/>
  </r>
  <r>
    <x v="430"/>
    <x v="2"/>
    <m/>
    <x v="30"/>
    <x v="2"/>
    <x v="145"/>
    <m/>
    <m/>
    <m/>
    <n v="44"/>
    <n v="201208"/>
    <n v="985600"/>
  </r>
  <r>
    <x v="430"/>
    <x v="2"/>
    <m/>
    <x v="30"/>
    <x v="2"/>
    <x v="146"/>
    <m/>
    <m/>
    <m/>
    <n v="60"/>
    <n v="201208"/>
    <n v="2352000"/>
  </r>
  <r>
    <x v="430"/>
    <x v="2"/>
    <m/>
    <x v="31"/>
    <x v="2"/>
    <x v="147"/>
    <m/>
    <m/>
    <m/>
    <n v="21"/>
    <n v="201208"/>
    <n v="779100"/>
  </r>
  <r>
    <x v="430"/>
    <x v="2"/>
    <m/>
    <x v="30"/>
    <x v="2"/>
    <x v="146"/>
    <m/>
    <m/>
    <m/>
    <n v="1"/>
    <n v="201208"/>
    <n v="39200"/>
  </r>
  <r>
    <x v="430"/>
    <x v="2"/>
    <m/>
    <x v="31"/>
    <x v="2"/>
    <x v="147"/>
    <m/>
    <m/>
    <m/>
    <n v="1"/>
    <n v="201208"/>
    <n v="37100"/>
  </r>
  <r>
    <x v="430"/>
    <x v="2"/>
    <m/>
    <x v="21"/>
    <x v="2"/>
    <x v="150"/>
    <m/>
    <m/>
    <m/>
    <n v="3"/>
    <n v="201208"/>
    <n v="114000"/>
  </r>
  <r>
    <x v="430"/>
    <x v="2"/>
    <m/>
    <x v="21"/>
    <x v="2"/>
    <x v="150"/>
    <m/>
    <m/>
    <m/>
    <n v="2"/>
    <n v="201208"/>
    <n v="76000"/>
  </r>
  <r>
    <x v="430"/>
    <x v="2"/>
    <m/>
    <x v="5"/>
    <x v="2"/>
    <x v="151"/>
    <m/>
    <m/>
    <m/>
    <n v="17"/>
    <n v="201208"/>
    <n v="476000"/>
  </r>
  <r>
    <x v="430"/>
    <x v="2"/>
    <m/>
    <x v="5"/>
    <x v="2"/>
    <x v="152"/>
    <m/>
    <m/>
    <m/>
    <n v="10"/>
    <n v="201208"/>
    <n v="480000"/>
  </r>
  <r>
    <x v="430"/>
    <x v="2"/>
    <m/>
    <x v="5"/>
    <x v="2"/>
    <x v="153"/>
    <m/>
    <m/>
    <m/>
    <n v="1"/>
    <n v="201208"/>
    <n v="28000"/>
  </r>
  <r>
    <x v="430"/>
    <x v="2"/>
    <m/>
    <x v="32"/>
    <x v="2"/>
    <x v="155"/>
    <m/>
    <m/>
    <m/>
    <n v="3"/>
    <n v="201208"/>
    <n v="54600"/>
  </r>
  <r>
    <x v="430"/>
    <x v="2"/>
    <m/>
    <x v="18"/>
    <x v="2"/>
    <x v="157"/>
    <m/>
    <m/>
    <m/>
    <n v="9"/>
    <n v="201208"/>
    <n v="117000"/>
  </r>
  <r>
    <x v="430"/>
    <x v="2"/>
    <m/>
    <x v="18"/>
    <x v="2"/>
    <x v="158"/>
    <m/>
    <m/>
    <m/>
    <n v="3"/>
    <n v="201208"/>
    <n v="72000"/>
  </r>
  <r>
    <x v="430"/>
    <x v="2"/>
    <m/>
    <x v="18"/>
    <x v="2"/>
    <x v="159"/>
    <m/>
    <m/>
    <m/>
    <n v="3"/>
    <n v="201208"/>
    <n v="99000"/>
  </r>
  <r>
    <x v="430"/>
    <x v="2"/>
    <m/>
    <x v="34"/>
    <x v="2"/>
    <x v="160"/>
    <m/>
    <m/>
    <m/>
    <n v="2"/>
    <n v="201208"/>
    <n v="40000"/>
  </r>
  <r>
    <x v="430"/>
    <x v="2"/>
    <m/>
    <x v="17"/>
    <x v="2"/>
    <x v="161"/>
    <m/>
    <m/>
    <m/>
    <n v="27"/>
    <n v="201208"/>
    <n v="81000"/>
  </r>
  <r>
    <x v="430"/>
    <x v="2"/>
    <m/>
    <x v="17"/>
    <x v="2"/>
    <x v="161"/>
    <m/>
    <m/>
    <m/>
    <n v="1"/>
    <n v="201208"/>
    <n v="3000"/>
  </r>
  <r>
    <x v="430"/>
    <x v="2"/>
    <m/>
    <x v="0"/>
    <x v="9"/>
    <x v="162"/>
    <m/>
    <m/>
    <m/>
    <n v="1"/>
    <n v="201208"/>
    <n v="20000"/>
  </r>
  <r>
    <x v="431"/>
    <x v="5"/>
    <m/>
    <x v="0"/>
    <x v="7"/>
    <x v="163"/>
    <m/>
    <m/>
    <m/>
    <n v="2"/>
    <n v="201208"/>
    <n v="40000"/>
  </r>
  <r>
    <x v="431"/>
    <x v="5"/>
    <m/>
    <x v="6"/>
    <x v="2"/>
    <x v="126"/>
    <m/>
    <m/>
    <m/>
    <n v="2"/>
    <n v="201208"/>
    <n v="40000"/>
  </r>
  <r>
    <x v="431"/>
    <x v="5"/>
    <m/>
    <x v="6"/>
    <x v="2"/>
    <x v="127"/>
    <m/>
    <m/>
    <m/>
    <n v="1"/>
    <n v="201208"/>
    <n v="35000"/>
  </r>
  <r>
    <x v="431"/>
    <x v="5"/>
    <m/>
    <x v="33"/>
    <x v="2"/>
    <x v="128"/>
    <m/>
    <m/>
    <m/>
    <n v="16"/>
    <n v="201208"/>
    <n v="593600"/>
  </r>
  <r>
    <x v="431"/>
    <x v="5"/>
    <m/>
    <x v="24"/>
    <x v="2"/>
    <x v="129"/>
    <m/>
    <m/>
    <m/>
    <n v="2"/>
    <n v="201208"/>
    <n v="198000"/>
  </r>
  <r>
    <x v="431"/>
    <x v="5"/>
    <m/>
    <x v="0"/>
    <x v="2"/>
    <x v="130"/>
    <m/>
    <m/>
    <m/>
    <n v="13"/>
    <n v="201208"/>
    <n v="429000"/>
  </r>
  <r>
    <x v="431"/>
    <x v="5"/>
    <m/>
    <x v="0"/>
    <x v="2"/>
    <x v="131"/>
    <m/>
    <m/>
    <m/>
    <n v="2"/>
    <n v="201208"/>
    <n v="66000"/>
  </r>
  <r>
    <x v="431"/>
    <x v="5"/>
    <m/>
    <x v="29"/>
    <x v="2"/>
    <x v="132"/>
    <m/>
    <m/>
    <m/>
    <n v="6"/>
    <n v="201208"/>
    <n v="134400"/>
  </r>
  <r>
    <x v="431"/>
    <x v="5"/>
    <m/>
    <x v="29"/>
    <x v="2"/>
    <x v="133"/>
    <m/>
    <m/>
    <m/>
    <n v="1"/>
    <n v="201208"/>
    <n v="39200"/>
  </r>
  <r>
    <x v="431"/>
    <x v="5"/>
    <m/>
    <x v="1"/>
    <x v="2"/>
    <x v="135"/>
    <m/>
    <m/>
    <m/>
    <n v="3"/>
    <n v="201208"/>
    <n v="60000"/>
  </r>
  <r>
    <x v="431"/>
    <x v="5"/>
    <m/>
    <x v="1"/>
    <x v="2"/>
    <x v="165"/>
    <m/>
    <m/>
    <m/>
    <n v="2"/>
    <n v="201208"/>
    <n v="70000"/>
  </r>
  <r>
    <x v="431"/>
    <x v="5"/>
    <m/>
    <x v="35"/>
    <x v="2"/>
    <x v="136"/>
    <m/>
    <m/>
    <m/>
    <n v="2"/>
    <n v="201208"/>
    <n v="56000"/>
  </r>
  <r>
    <x v="431"/>
    <x v="5"/>
    <m/>
    <x v="35"/>
    <x v="2"/>
    <x v="137"/>
    <m/>
    <m/>
    <m/>
    <n v="3"/>
    <n v="201208"/>
    <n v="126000"/>
  </r>
  <r>
    <x v="431"/>
    <x v="5"/>
    <m/>
    <x v="0"/>
    <x v="2"/>
    <x v="138"/>
    <m/>
    <m/>
    <m/>
    <n v="35"/>
    <n v="201208"/>
    <n v="700000"/>
  </r>
  <r>
    <x v="431"/>
    <x v="5"/>
    <m/>
    <x v="0"/>
    <x v="2"/>
    <x v="139"/>
    <m/>
    <m/>
    <m/>
    <n v="13"/>
    <n v="201208"/>
    <n v="455000"/>
  </r>
  <r>
    <x v="431"/>
    <x v="5"/>
    <m/>
    <x v="31"/>
    <x v="2"/>
    <x v="140"/>
    <m/>
    <m/>
    <m/>
    <n v="7"/>
    <n v="201208"/>
    <n v="259700"/>
  </r>
  <r>
    <x v="431"/>
    <x v="5"/>
    <m/>
    <x v="17"/>
    <x v="2"/>
    <x v="125"/>
    <m/>
    <m/>
    <m/>
    <n v="16"/>
    <n v="201208"/>
    <n v="48000"/>
  </r>
  <r>
    <x v="431"/>
    <x v="5"/>
    <m/>
    <x v="0"/>
    <x v="2"/>
    <x v="138"/>
    <m/>
    <m/>
    <m/>
    <n v="1"/>
    <n v="201208"/>
    <n v="20000"/>
  </r>
  <r>
    <x v="431"/>
    <x v="5"/>
    <m/>
    <x v="31"/>
    <x v="2"/>
    <x v="140"/>
    <m/>
    <m/>
    <m/>
    <n v="1"/>
    <n v="201208"/>
    <n v="37100"/>
  </r>
  <r>
    <x v="431"/>
    <x v="5"/>
    <m/>
    <x v="4"/>
    <x v="2"/>
    <x v="142"/>
    <m/>
    <m/>
    <m/>
    <n v="2"/>
    <n v="201208"/>
    <n v="8000"/>
  </r>
  <r>
    <x v="431"/>
    <x v="5"/>
    <m/>
    <x v="4"/>
    <x v="2"/>
    <x v="143"/>
    <m/>
    <m/>
    <m/>
    <n v="4"/>
    <n v="201208"/>
    <n v="80000"/>
  </r>
  <r>
    <x v="431"/>
    <x v="5"/>
    <m/>
    <x v="30"/>
    <x v="2"/>
    <x v="145"/>
    <m/>
    <m/>
    <m/>
    <n v="39"/>
    <n v="201208"/>
    <n v="873600"/>
  </r>
  <r>
    <x v="431"/>
    <x v="5"/>
    <m/>
    <x v="30"/>
    <x v="2"/>
    <x v="146"/>
    <m/>
    <m/>
    <m/>
    <n v="39"/>
    <n v="201208"/>
    <n v="1528800"/>
  </r>
  <r>
    <x v="431"/>
    <x v="5"/>
    <m/>
    <x v="31"/>
    <x v="2"/>
    <x v="147"/>
    <m/>
    <m/>
    <m/>
    <n v="15"/>
    <n v="201208"/>
    <n v="556500"/>
  </r>
  <r>
    <x v="431"/>
    <x v="5"/>
    <m/>
    <x v="30"/>
    <x v="2"/>
    <x v="146"/>
    <m/>
    <m/>
    <m/>
    <n v="1"/>
    <n v="201208"/>
    <n v="39200"/>
  </r>
  <r>
    <x v="431"/>
    <x v="5"/>
    <m/>
    <x v="0"/>
    <x v="2"/>
    <x v="149"/>
    <m/>
    <m/>
    <m/>
    <n v="1"/>
    <n v="201208"/>
    <n v="20000"/>
  </r>
  <r>
    <x v="431"/>
    <x v="5"/>
    <m/>
    <x v="17"/>
    <x v="2"/>
    <x v="166"/>
    <m/>
    <m/>
    <m/>
    <n v="1"/>
    <n v="201208"/>
    <n v="3000"/>
  </r>
  <r>
    <x v="431"/>
    <x v="5"/>
    <m/>
    <x v="31"/>
    <x v="2"/>
    <x v="169"/>
    <m/>
    <m/>
    <m/>
    <n v="1"/>
    <n v="201208"/>
    <n v="37100"/>
  </r>
  <r>
    <x v="431"/>
    <x v="5"/>
    <m/>
    <x v="21"/>
    <x v="2"/>
    <x v="150"/>
    <m/>
    <m/>
    <m/>
    <n v="4"/>
    <n v="201208"/>
    <n v="152000"/>
  </r>
  <r>
    <x v="431"/>
    <x v="5"/>
    <m/>
    <x v="21"/>
    <x v="2"/>
    <x v="150"/>
    <m/>
    <m/>
    <m/>
    <n v="1"/>
    <n v="201208"/>
    <n v="38000"/>
  </r>
  <r>
    <x v="431"/>
    <x v="5"/>
    <m/>
    <x v="5"/>
    <x v="2"/>
    <x v="151"/>
    <m/>
    <m/>
    <m/>
    <n v="14"/>
    <n v="201208"/>
    <n v="392000"/>
  </r>
  <r>
    <x v="431"/>
    <x v="5"/>
    <m/>
    <x v="5"/>
    <x v="2"/>
    <x v="152"/>
    <m/>
    <m/>
    <m/>
    <n v="4"/>
    <n v="201208"/>
    <n v="192000"/>
  </r>
  <r>
    <x v="431"/>
    <x v="5"/>
    <m/>
    <x v="5"/>
    <x v="2"/>
    <x v="153"/>
    <m/>
    <m/>
    <m/>
    <n v="1"/>
    <n v="201208"/>
    <n v="28000"/>
  </r>
  <r>
    <x v="431"/>
    <x v="5"/>
    <m/>
    <x v="18"/>
    <x v="2"/>
    <x v="157"/>
    <m/>
    <m/>
    <m/>
    <n v="7"/>
    <n v="201208"/>
    <n v="91000"/>
  </r>
  <r>
    <x v="431"/>
    <x v="5"/>
    <m/>
    <x v="18"/>
    <x v="2"/>
    <x v="158"/>
    <m/>
    <m/>
    <m/>
    <n v="4"/>
    <n v="201208"/>
    <n v="96000"/>
  </r>
  <r>
    <x v="431"/>
    <x v="5"/>
    <m/>
    <x v="34"/>
    <x v="2"/>
    <x v="170"/>
    <m/>
    <m/>
    <m/>
    <n v="1"/>
    <n v="201208"/>
    <n v="4000"/>
  </r>
  <r>
    <x v="431"/>
    <x v="5"/>
    <m/>
    <x v="34"/>
    <x v="2"/>
    <x v="160"/>
    <m/>
    <m/>
    <m/>
    <n v="1"/>
    <n v="201208"/>
    <n v="20000"/>
  </r>
  <r>
    <x v="431"/>
    <x v="5"/>
    <m/>
    <x v="17"/>
    <x v="2"/>
    <x v="161"/>
    <m/>
    <m/>
    <m/>
    <n v="20"/>
    <n v="201208"/>
    <n v="60000"/>
  </r>
  <r>
    <x v="431"/>
    <x v="5"/>
    <m/>
    <x v="0"/>
    <x v="9"/>
    <x v="162"/>
    <m/>
    <m/>
    <m/>
    <n v="4"/>
    <n v="201208"/>
    <n v="80000"/>
  </r>
  <r>
    <x v="432"/>
    <x v="6"/>
    <m/>
    <x v="0"/>
    <x v="7"/>
    <x v="163"/>
    <m/>
    <m/>
    <m/>
    <n v="5"/>
    <n v="201208"/>
    <n v="100000"/>
  </r>
  <r>
    <x v="432"/>
    <x v="6"/>
    <m/>
    <x v="6"/>
    <x v="2"/>
    <x v="126"/>
    <m/>
    <m/>
    <m/>
    <n v="4"/>
    <n v="201208"/>
    <n v="80000"/>
  </r>
  <r>
    <x v="432"/>
    <x v="6"/>
    <m/>
    <x v="6"/>
    <x v="2"/>
    <x v="127"/>
    <m/>
    <m/>
    <m/>
    <n v="1"/>
    <n v="201208"/>
    <n v="35000"/>
  </r>
  <r>
    <x v="432"/>
    <x v="6"/>
    <m/>
    <x v="33"/>
    <x v="2"/>
    <x v="128"/>
    <m/>
    <m/>
    <m/>
    <n v="25"/>
    <n v="201208"/>
    <n v="927500"/>
  </r>
  <r>
    <x v="432"/>
    <x v="6"/>
    <m/>
    <x v="24"/>
    <x v="2"/>
    <x v="129"/>
    <m/>
    <m/>
    <m/>
    <n v="5"/>
    <n v="201208"/>
    <n v="495000"/>
  </r>
  <r>
    <x v="432"/>
    <x v="6"/>
    <m/>
    <x v="0"/>
    <x v="2"/>
    <x v="130"/>
    <m/>
    <m/>
    <m/>
    <n v="36"/>
    <n v="201208"/>
    <n v="1188000"/>
  </r>
  <r>
    <x v="432"/>
    <x v="6"/>
    <m/>
    <x v="0"/>
    <x v="2"/>
    <x v="131"/>
    <m/>
    <m/>
    <m/>
    <n v="1"/>
    <n v="201208"/>
    <n v="33000"/>
  </r>
  <r>
    <x v="432"/>
    <x v="6"/>
    <m/>
    <x v="29"/>
    <x v="2"/>
    <x v="132"/>
    <m/>
    <m/>
    <m/>
    <n v="6"/>
    <n v="201208"/>
    <n v="134400"/>
  </r>
  <r>
    <x v="432"/>
    <x v="6"/>
    <m/>
    <x v="33"/>
    <x v="2"/>
    <x v="134"/>
    <m/>
    <m/>
    <m/>
    <n v="2"/>
    <n v="201208"/>
    <n v="74200"/>
  </r>
  <r>
    <x v="432"/>
    <x v="6"/>
    <m/>
    <x v="1"/>
    <x v="2"/>
    <x v="135"/>
    <m/>
    <m/>
    <m/>
    <n v="5"/>
    <n v="201208"/>
    <n v="100000"/>
  </r>
  <r>
    <x v="432"/>
    <x v="6"/>
    <m/>
    <x v="1"/>
    <x v="2"/>
    <x v="165"/>
    <m/>
    <m/>
    <m/>
    <n v="2"/>
    <n v="201208"/>
    <n v="70000"/>
  </r>
  <r>
    <x v="432"/>
    <x v="6"/>
    <m/>
    <x v="35"/>
    <x v="2"/>
    <x v="136"/>
    <m/>
    <m/>
    <m/>
    <n v="5"/>
    <n v="201208"/>
    <n v="140000"/>
  </r>
  <r>
    <x v="432"/>
    <x v="6"/>
    <m/>
    <x v="35"/>
    <x v="2"/>
    <x v="137"/>
    <m/>
    <m/>
    <m/>
    <n v="1"/>
    <n v="201208"/>
    <n v="42000"/>
  </r>
  <r>
    <x v="432"/>
    <x v="6"/>
    <m/>
    <x v="0"/>
    <x v="2"/>
    <x v="138"/>
    <m/>
    <m/>
    <m/>
    <n v="50"/>
    <n v="201208"/>
    <n v="1000000"/>
  </r>
  <r>
    <x v="432"/>
    <x v="6"/>
    <m/>
    <x v="0"/>
    <x v="2"/>
    <x v="139"/>
    <m/>
    <m/>
    <m/>
    <n v="21"/>
    <n v="201208"/>
    <n v="735000"/>
  </r>
  <r>
    <x v="432"/>
    <x v="6"/>
    <m/>
    <x v="31"/>
    <x v="2"/>
    <x v="140"/>
    <m/>
    <m/>
    <m/>
    <n v="11"/>
    <n v="201208"/>
    <n v="408100"/>
  </r>
  <r>
    <x v="432"/>
    <x v="6"/>
    <m/>
    <x v="17"/>
    <x v="2"/>
    <x v="125"/>
    <m/>
    <m/>
    <m/>
    <n v="26"/>
    <n v="201208"/>
    <n v="78000"/>
  </r>
  <r>
    <x v="432"/>
    <x v="6"/>
    <m/>
    <x v="0"/>
    <x v="2"/>
    <x v="138"/>
    <m/>
    <m/>
    <m/>
    <n v="1"/>
    <n v="201208"/>
    <n v="20000"/>
  </r>
  <r>
    <x v="432"/>
    <x v="6"/>
    <m/>
    <x v="0"/>
    <x v="2"/>
    <x v="141"/>
    <m/>
    <m/>
    <m/>
    <n v="1"/>
    <n v="201208"/>
    <n v="33000"/>
  </r>
  <r>
    <x v="432"/>
    <x v="6"/>
    <m/>
    <x v="4"/>
    <x v="2"/>
    <x v="142"/>
    <m/>
    <m/>
    <m/>
    <n v="2"/>
    <n v="201208"/>
    <n v="8000"/>
  </r>
  <r>
    <x v="432"/>
    <x v="6"/>
    <m/>
    <x v="4"/>
    <x v="2"/>
    <x v="143"/>
    <m/>
    <m/>
    <m/>
    <n v="6"/>
    <n v="201208"/>
    <n v="120000"/>
  </r>
  <r>
    <x v="432"/>
    <x v="6"/>
    <m/>
    <x v="4"/>
    <x v="2"/>
    <x v="144"/>
    <m/>
    <m/>
    <m/>
    <n v="5"/>
    <n v="201208"/>
    <n v="20000"/>
  </r>
  <r>
    <x v="432"/>
    <x v="6"/>
    <m/>
    <x v="30"/>
    <x v="2"/>
    <x v="145"/>
    <m/>
    <m/>
    <m/>
    <n v="51"/>
    <n v="201208"/>
    <n v="1142400"/>
  </r>
  <r>
    <x v="432"/>
    <x v="6"/>
    <m/>
    <x v="30"/>
    <x v="2"/>
    <x v="146"/>
    <m/>
    <m/>
    <m/>
    <n v="44"/>
    <n v="201208"/>
    <n v="1724800"/>
  </r>
  <r>
    <x v="432"/>
    <x v="6"/>
    <m/>
    <x v="31"/>
    <x v="2"/>
    <x v="147"/>
    <m/>
    <m/>
    <m/>
    <n v="25"/>
    <n v="201208"/>
    <n v="927500"/>
  </r>
  <r>
    <x v="432"/>
    <x v="6"/>
    <m/>
    <x v="30"/>
    <x v="2"/>
    <x v="145"/>
    <m/>
    <m/>
    <m/>
    <n v="1"/>
    <n v="201208"/>
    <n v="22400"/>
  </r>
  <r>
    <x v="432"/>
    <x v="6"/>
    <m/>
    <x v="31"/>
    <x v="2"/>
    <x v="147"/>
    <m/>
    <m/>
    <m/>
    <n v="1"/>
    <n v="201208"/>
    <n v="37100"/>
  </r>
  <r>
    <x v="432"/>
    <x v="6"/>
    <m/>
    <x v="0"/>
    <x v="2"/>
    <x v="148"/>
    <m/>
    <m/>
    <m/>
    <n v="3"/>
    <n v="201208"/>
    <n v="60000"/>
  </r>
  <r>
    <x v="432"/>
    <x v="6"/>
    <m/>
    <x v="21"/>
    <x v="2"/>
    <x v="150"/>
    <m/>
    <m/>
    <m/>
    <n v="8"/>
    <n v="201208"/>
    <n v="304000"/>
  </r>
  <r>
    <x v="432"/>
    <x v="6"/>
    <m/>
    <x v="21"/>
    <x v="2"/>
    <x v="150"/>
    <m/>
    <m/>
    <m/>
    <n v="4"/>
    <n v="201208"/>
    <n v="152000"/>
  </r>
  <r>
    <x v="432"/>
    <x v="6"/>
    <m/>
    <x v="5"/>
    <x v="2"/>
    <x v="151"/>
    <m/>
    <m/>
    <m/>
    <n v="20"/>
    <n v="201208"/>
    <n v="560000"/>
  </r>
  <r>
    <x v="432"/>
    <x v="6"/>
    <m/>
    <x v="5"/>
    <x v="2"/>
    <x v="152"/>
    <m/>
    <m/>
    <m/>
    <n v="3"/>
    <n v="201208"/>
    <n v="144000"/>
  </r>
  <r>
    <x v="432"/>
    <x v="6"/>
    <m/>
    <x v="5"/>
    <x v="2"/>
    <x v="153"/>
    <m/>
    <m/>
    <m/>
    <n v="4"/>
    <n v="201208"/>
    <n v="112000"/>
  </r>
  <r>
    <x v="432"/>
    <x v="6"/>
    <m/>
    <x v="5"/>
    <x v="2"/>
    <x v="154"/>
    <m/>
    <m/>
    <m/>
    <n v="1"/>
    <n v="201208"/>
    <n v="28000"/>
  </r>
  <r>
    <x v="432"/>
    <x v="6"/>
    <m/>
    <x v="32"/>
    <x v="2"/>
    <x v="155"/>
    <m/>
    <m/>
    <m/>
    <n v="3"/>
    <n v="201208"/>
    <n v="54600"/>
  </r>
  <r>
    <x v="432"/>
    <x v="6"/>
    <m/>
    <x v="32"/>
    <x v="2"/>
    <x v="156"/>
    <m/>
    <m/>
    <m/>
    <n v="2"/>
    <n v="201208"/>
    <n v="67600"/>
  </r>
  <r>
    <x v="432"/>
    <x v="6"/>
    <m/>
    <x v="18"/>
    <x v="2"/>
    <x v="157"/>
    <m/>
    <m/>
    <m/>
    <n v="14"/>
    <n v="201208"/>
    <n v="182000"/>
  </r>
  <r>
    <x v="432"/>
    <x v="6"/>
    <m/>
    <x v="18"/>
    <x v="2"/>
    <x v="158"/>
    <m/>
    <m/>
    <m/>
    <n v="1"/>
    <n v="201208"/>
    <n v="24000"/>
  </r>
  <r>
    <x v="432"/>
    <x v="6"/>
    <m/>
    <x v="18"/>
    <x v="2"/>
    <x v="159"/>
    <m/>
    <m/>
    <m/>
    <n v="1"/>
    <n v="201208"/>
    <n v="33000"/>
  </r>
  <r>
    <x v="432"/>
    <x v="6"/>
    <m/>
    <x v="34"/>
    <x v="2"/>
    <x v="170"/>
    <m/>
    <m/>
    <m/>
    <n v="1"/>
    <n v="201208"/>
    <n v="4000"/>
  </r>
  <r>
    <x v="432"/>
    <x v="6"/>
    <m/>
    <x v="34"/>
    <x v="2"/>
    <x v="160"/>
    <m/>
    <m/>
    <m/>
    <n v="2"/>
    <n v="201208"/>
    <n v="40000"/>
  </r>
  <r>
    <x v="432"/>
    <x v="6"/>
    <m/>
    <x v="17"/>
    <x v="2"/>
    <x v="161"/>
    <m/>
    <m/>
    <m/>
    <n v="36"/>
    <n v="201208"/>
    <n v="108000"/>
  </r>
  <r>
    <x v="432"/>
    <x v="6"/>
    <m/>
    <x v="29"/>
    <x v="9"/>
    <x v="171"/>
    <m/>
    <m/>
    <m/>
    <n v="1"/>
    <n v="201208"/>
    <n v="22400"/>
  </r>
  <r>
    <x v="432"/>
    <x v="6"/>
    <m/>
    <x v="0"/>
    <x v="9"/>
    <x v="162"/>
    <m/>
    <m/>
    <m/>
    <n v="5"/>
    <n v="201208"/>
    <n v="100000"/>
  </r>
  <r>
    <x v="433"/>
    <x v="3"/>
    <m/>
    <x v="0"/>
    <x v="1"/>
    <x v="123"/>
    <m/>
    <m/>
    <m/>
    <n v="8"/>
    <n v="201208"/>
    <n v="280000"/>
  </r>
  <r>
    <x v="433"/>
    <x v="3"/>
    <m/>
    <x v="0"/>
    <x v="1"/>
    <x v="124"/>
    <m/>
    <m/>
    <m/>
    <n v="3"/>
    <n v="201208"/>
    <n v="60000"/>
  </r>
  <r>
    <x v="433"/>
    <x v="3"/>
    <m/>
    <x v="6"/>
    <x v="5"/>
    <x v="172"/>
    <m/>
    <m/>
    <m/>
    <n v="10"/>
    <n v="201208"/>
    <n v="200000"/>
  </r>
  <r>
    <x v="433"/>
    <x v="3"/>
    <m/>
    <x v="0"/>
    <x v="7"/>
    <x v="163"/>
    <m/>
    <m/>
    <m/>
    <n v="4"/>
    <n v="201208"/>
    <n v="80000"/>
  </r>
  <r>
    <x v="433"/>
    <x v="3"/>
    <m/>
    <x v="35"/>
    <x v="3"/>
    <x v="173"/>
    <m/>
    <m/>
    <m/>
    <n v="2"/>
    <n v="201208"/>
    <n v="0"/>
  </r>
  <r>
    <x v="433"/>
    <x v="3"/>
    <m/>
    <x v="0"/>
    <x v="3"/>
    <x v="164"/>
    <m/>
    <m/>
    <m/>
    <n v="10"/>
    <n v="201208"/>
    <n v="0"/>
  </r>
  <r>
    <x v="433"/>
    <x v="3"/>
    <m/>
    <x v="6"/>
    <x v="2"/>
    <x v="126"/>
    <m/>
    <m/>
    <m/>
    <n v="6"/>
    <n v="201208"/>
    <n v="120000"/>
  </r>
  <r>
    <x v="433"/>
    <x v="3"/>
    <m/>
    <x v="33"/>
    <x v="2"/>
    <x v="128"/>
    <m/>
    <m/>
    <m/>
    <n v="37"/>
    <n v="201208"/>
    <n v="1372700"/>
  </r>
  <r>
    <x v="433"/>
    <x v="3"/>
    <m/>
    <x v="24"/>
    <x v="2"/>
    <x v="129"/>
    <m/>
    <m/>
    <m/>
    <n v="7"/>
    <n v="201208"/>
    <n v="693000"/>
  </r>
  <r>
    <x v="433"/>
    <x v="3"/>
    <m/>
    <x v="0"/>
    <x v="2"/>
    <x v="130"/>
    <m/>
    <m/>
    <m/>
    <n v="68"/>
    <n v="201208"/>
    <n v="2244000"/>
  </r>
  <r>
    <x v="433"/>
    <x v="3"/>
    <m/>
    <x v="0"/>
    <x v="2"/>
    <x v="131"/>
    <m/>
    <m/>
    <m/>
    <n v="4"/>
    <n v="201208"/>
    <n v="132000"/>
  </r>
  <r>
    <x v="433"/>
    <x v="3"/>
    <m/>
    <x v="29"/>
    <x v="2"/>
    <x v="132"/>
    <m/>
    <m/>
    <m/>
    <n v="11"/>
    <n v="201208"/>
    <n v="246400"/>
  </r>
  <r>
    <x v="433"/>
    <x v="3"/>
    <m/>
    <x v="33"/>
    <x v="2"/>
    <x v="134"/>
    <m/>
    <m/>
    <m/>
    <n v="1"/>
    <n v="201208"/>
    <n v="37100"/>
  </r>
  <r>
    <x v="433"/>
    <x v="3"/>
    <m/>
    <x v="1"/>
    <x v="2"/>
    <x v="135"/>
    <m/>
    <m/>
    <m/>
    <n v="4"/>
    <n v="201208"/>
    <n v="80000"/>
  </r>
  <r>
    <x v="433"/>
    <x v="3"/>
    <m/>
    <x v="35"/>
    <x v="2"/>
    <x v="136"/>
    <m/>
    <m/>
    <m/>
    <n v="4"/>
    <n v="201208"/>
    <n v="112000"/>
  </r>
  <r>
    <x v="433"/>
    <x v="3"/>
    <m/>
    <x v="0"/>
    <x v="2"/>
    <x v="138"/>
    <m/>
    <m/>
    <m/>
    <n v="98"/>
    <n v="201208"/>
    <n v="1960000"/>
  </r>
  <r>
    <x v="433"/>
    <x v="3"/>
    <m/>
    <x v="0"/>
    <x v="2"/>
    <x v="139"/>
    <m/>
    <m/>
    <m/>
    <n v="51"/>
    <n v="201208"/>
    <n v="1785000"/>
  </r>
  <r>
    <x v="433"/>
    <x v="3"/>
    <m/>
    <x v="31"/>
    <x v="2"/>
    <x v="140"/>
    <m/>
    <m/>
    <m/>
    <n v="17"/>
    <n v="201208"/>
    <n v="630700"/>
  </r>
  <r>
    <x v="433"/>
    <x v="3"/>
    <m/>
    <x v="17"/>
    <x v="2"/>
    <x v="125"/>
    <m/>
    <m/>
    <m/>
    <n v="46"/>
    <n v="201208"/>
    <n v="138000"/>
  </r>
  <r>
    <x v="433"/>
    <x v="3"/>
    <m/>
    <x v="0"/>
    <x v="2"/>
    <x v="138"/>
    <m/>
    <m/>
    <m/>
    <n v="1"/>
    <n v="201208"/>
    <n v="20000"/>
  </r>
  <r>
    <x v="433"/>
    <x v="3"/>
    <m/>
    <x v="0"/>
    <x v="2"/>
    <x v="139"/>
    <m/>
    <m/>
    <m/>
    <n v="2"/>
    <n v="201208"/>
    <n v="70000"/>
  </r>
  <r>
    <x v="433"/>
    <x v="3"/>
    <m/>
    <x v="0"/>
    <x v="2"/>
    <x v="141"/>
    <m/>
    <m/>
    <m/>
    <n v="2"/>
    <n v="201208"/>
    <n v="66000"/>
  </r>
  <r>
    <x v="433"/>
    <x v="3"/>
    <m/>
    <x v="4"/>
    <x v="2"/>
    <x v="143"/>
    <m/>
    <m/>
    <m/>
    <n v="11"/>
    <n v="201208"/>
    <n v="220000"/>
  </r>
  <r>
    <x v="433"/>
    <x v="3"/>
    <m/>
    <x v="4"/>
    <x v="2"/>
    <x v="144"/>
    <m/>
    <m/>
    <m/>
    <n v="7"/>
    <n v="201208"/>
    <n v="28000"/>
  </r>
  <r>
    <x v="433"/>
    <x v="3"/>
    <m/>
    <x v="30"/>
    <x v="2"/>
    <x v="145"/>
    <m/>
    <m/>
    <m/>
    <n v="101"/>
    <n v="201208"/>
    <n v="2262400"/>
  </r>
  <r>
    <x v="433"/>
    <x v="3"/>
    <m/>
    <x v="30"/>
    <x v="2"/>
    <x v="146"/>
    <m/>
    <m/>
    <m/>
    <n v="104"/>
    <n v="201208"/>
    <n v="4076800"/>
  </r>
  <r>
    <x v="433"/>
    <x v="3"/>
    <m/>
    <x v="31"/>
    <x v="2"/>
    <x v="147"/>
    <m/>
    <m/>
    <m/>
    <n v="58"/>
    <n v="201208"/>
    <n v="2151800"/>
  </r>
  <r>
    <x v="433"/>
    <x v="3"/>
    <m/>
    <x v="30"/>
    <x v="2"/>
    <x v="145"/>
    <m/>
    <m/>
    <m/>
    <n v="2"/>
    <n v="201208"/>
    <n v="44800"/>
  </r>
  <r>
    <x v="433"/>
    <x v="3"/>
    <m/>
    <x v="30"/>
    <x v="2"/>
    <x v="146"/>
    <m/>
    <m/>
    <m/>
    <n v="4"/>
    <n v="201208"/>
    <n v="156800"/>
  </r>
  <r>
    <x v="433"/>
    <x v="3"/>
    <m/>
    <x v="0"/>
    <x v="2"/>
    <x v="149"/>
    <m/>
    <m/>
    <m/>
    <n v="4"/>
    <n v="201208"/>
    <n v="80000"/>
  </r>
  <r>
    <x v="433"/>
    <x v="3"/>
    <m/>
    <x v="0"/>
    <x v="2"/>
    <x v="174"/>
    <m/>
    <m/>
    <m/>
    <n v="1"/>
    <n v="201208"/>
    <n v="35000"/>
  </r>
  <r>
    <x v="433"/>
    <x v="3"/>
    <m/>
    <x v="17"/>
    <x v="2"/>
    <x v="166"/>
    <m/>
    <m/>
    <m/>
    <n v="3"/>
    <n v="201208"/>
    <n v="9000"/>
  </r>
  <r>
    <x v="433"/>
    <x v="3"/>
    <m/>
    <x v="30"/>
    <x v="2"/>
    <x v="175"/>
    <m/>
    <m/>
    <m/>
    <n v="1"/>
    <n v="201208"/>
    <n v="39200"/>
  </r>
  <r>
    <x v="433"/>
    <x v="3"/>
    <m/>
    <x v="21"/>
    <x v="2"/>
    <x v="150"/>
    <m/>
    <m/>
    <m/>
    <n v="9"/>
    <n v="201208"/>
    <n v="342000"/>
  </r>
  <r>
    <x v="433"/>
    <x v="3"/>
    <m/>
    <x v="21"/>
    <x v="2"/>
    <x v="150"/>
    <m/>
    <m/>
    <m/>
    <n v="1"/>
    <n v="201208"/>
    <n v="38000"/>
  </r>
  <r>
    <x v="433"/>
    <x v="3"/>
    <m/>
    <x v="5"/>
    <x v="2"/>
    <x v="151"/>
    <m/>
    <m/>
    <m/>
    <n v="42"/>
    <n v="201208"/>
    <n v="1176000"/>
  </r>
  <r>
    <x v="433"/>
    <x v="3"/>
    <m/>
    <x v="5"/>
    <x v="2"/>
    <x v="152"/>
    <m/>
    <m/>
    <m/>
    <n v="13"/>
    <n v="201208"/>
    <n v="624000"/>
  </r>
  <r>
    <x v="433"/>
    <x v="3"/>
    <m/>
    <x v="5"/>
    <x v="2"/>
    <x v="153"/>
    <m/>
    <m/>
    <m/>
    <n v="6"/>
    <n v="201208"/>
    <n v="168000"/>
  </r>
  <r>
    <x v="433"/>
    <x v="3"/>
    <m/>
    <x v="32"/>
    <x v="2"/>
    <x v="155"/>
    <m/>
    <m/>
    <m/>
    <n v="5"/>
    <n v="201208"/>
    <n v="91000"/>
  </r>
  <r>
    <x v="433"/>
    <x v="3"/>
    <m/>
    <x v="32"/>
    <x v="2"/>
    <x v="156"/>
    <m/>
    <m/>
    <m/>
    <n v="2"/>
    <n v="201208"/>
    <n v="67600"/>
  </r>
  <r>
    <x v="433"/>
    <x v="3"/>
    <m/>
    <x v="18"/>
    <x v="2"/>
    <x v="157"/>
    <m/>
    <m/>
    <m/>
    <n v="16"/>
    <n v="201208"/>
    <n v="208000"/>
  </r>
  <r>
    <x v="433"/>
    <x v="3"/>
    <m/>
    <x v="18"/>
    <x v="2"/>
    <x v="159"/>
    <m/>
    <m/>
    <m/>
    <n v="4"/>
    <n v="201208"/>
    <n v="132000"/>
  </r>
  <r>
    <x v="433"/>
    <x v="3"/>
    <m/>
    <x v="34"/>
    <x v="2"/>
    <x v="160"/>
    <m/>
    <m/>
    <m/>
    <n v="5"/>
    <n v="201208"/>
    <n v="100000"/>
  </r>
  <r>
    <x v="433"/>
    <x v="3"/>
    <m/>
    <x v="17"/>
    <x v="2"/>
    <x v="161"/>
    <m/>
    <m/>
    <m/>
    <n v="35"/>
    <n v="201208"/>
    <n v="105000"/>
  </r>
  <r>
    <x v="433"/>
    <x v="3"/>
    <m/>
    <x v="0"/>
    <x v="9"/>
    <x v="162"/>
    <m/>
    <m/>
    <m/>
    <n v="13"/>
    <n v="201208"/>
    <n v="260000"/>
  </r>
  <r>
    <x v="434"/>
    <x v="4"/>
    <m/>
    <x v="0"/>
    <x v="1"/>
    <x v="123"/>
    <m/>
    <m/>
    <m/>
    <n v="1"/>
    <n v="201208"/>
    <n v="35000"/>
  </r>
  <r>
    <x v="434"/>
    <x v="4"/>
    <m/>
    <x v="0"/>
    <x v="7"/>
    <x v="163"/>
    <m/>
    <m/>
    <m/>
    <n v="2"/>
    <n v="201208"/>
    <n v="40000"/>
  </r>
  <r>
    <x v="434"/>
    <x v="4"/>
    <m/>
    <x v="6"/>
    <x v="2"/>
    <x v="126"/>
    <m/>
    <m/>
    <m/>
    <n v="2"/>
    <n v="201208"/>
    <n v="40000"/>
  </r>
  <r>
    <x v="434"/>
    <x v="4"/>
    <m/>
    <x v="33"/>
    <x v="2"/>
    <x v="128"/>
    <m/>
    <m/>
    <m/>
    <n v="21"/>
    <n v="201208"/>
    <n v="779100"/>
  </r>
  <r>
    <x v="434"/>
    <x v="4"/>
    <m/>
    <x v="24"/>
    <x v="2"/>
    <x v="129"/>
    <m/>
    <m/>
    <m/>
    <n v="2"/>
    <n v="201208"/>
    <n v="198000"/>
  </r>
  <r>
    <x v="434"/>
    <x v="4"/>
    <m/>
    <x v="0"/>
    <x v="2"/>
    <x v="130"/>
    <m/>
    <m/>
    <m/>
    <n v="31"/>
    <n v="201208"/>
    <n v="1023000"/>
  </r>
  <r>
    <x v="434"/>
    <x v="4"/>
    <m/>
    <x v="0"/>
    <x v="2"/>
    <x v="131"/>
    <m/>
    <m/>
    <m/>
    <n v="2"/>
    <n v="201208"/>
    <n v="66000"/>
  </r>
  <r>
    <x v="434"/>
    <x v="4"/>
    <m/>
    <x v="29"/>
    <x v="2"/>
    <x v="132"/>
    <m/>
    <m/>
    <m/>
    <n v="2"/>
    <n v="201208"/>
    <n v="44800"/>
  </r>
  <r>
    <x v="434"/>
    <x v="4"/>
    <m/>
    <x v="29"/>
    <x v="2"/>
    <x v="133"/>
    <m/>
    <m/>
    <m/>
    <n v="1"/>
    <n v="201208"/>
    <n v="39200"/>
  </r>
  <r>
    <x v="434"/>
    <x v="4"/>
    <m/>
    <x v="1"/>
    <x v="2"/>
    <x v="135"/>
    <m/>
    <m/>
    <m/>
    <n v="1"/>
    <n v="201208"/>
    <n v="20000"/>
  </r>
  <r>
    <x v="434"/>
    <x v="4"/>
    <m/>
    <x v="1"/>
    <x v="2"/>
    <x v="165"/>
    <m/>
    <m/>
    <m/>
    <n v="1"/>
    <n v="201208"/>
    <n v="35000"/>
  </r>
  <r>
    <x v="434"/>
    <x v="4"/>
    <m/>
    <x v="35"/>
    <x v="2"/>
    <x v="136"/>
    <m/>
    <m/>
    <m/>
    <n v="2"/>
    <n v="201208"/>
    <n v="56000"/>
  </r>
  <r>
    <x v="434"/>
    <x v="4"/>
    <m/>
    <x v="35"/>
    <x v="2"/>
    <x v="176"/>
    <m/>
    <m/>
    <m/>
    <n v="1"/>
    <n v="201208"/>
    <n v="49000"/>
  </r>
  <r>
    <x v="434"/>
    <x v="4"/>
    <m/>
    <x v="0"/>
    <x v="2"/>
    <x v="138"/>
    <m/>
    <m/>
    <m/>
    <n v="44"/>
    <n v="201208"/>
    <n v="880000"/>
  </r>
  <r>
    <x v="434"/>
    <x v="4"/>
    <m/>
    <x v="0"/>
    <x v="2"/>
    <x v="139"/>
    <m/>
    <m/>
    <m/>
    <n v="27"/>
    <n v="201208"/>
    <n v="945000"/>
  </r>
  <r>
    <x v="434"/>
    <x v="4"/>
    <m/>
    <x v="31"/>
    <x v="2"/>
    <x v="140"/>
    <m/>
    <m/>
    <m/>
    <n v="7"/>
    <n v="201208"/>
    <n v="259700"/>
  </r>
  <r>
    <x v="434"/>
    <x v="4"/>
    <m/>
    <x v="17"/>
    <x v="2"/>
    <x v="125"/>
    <m/>
    <m/>
    <m/>
    <n v="25"/>
    <n v="201208"/>
    <n v="75000"/>
  </r>
  <r>
    <x v="434"/>
    <x v="4"/>
    <m/>
    <x v="0"/>
    <x v="2"/>
    <x v="139"/>
    <m/>
    <m/>
    <m/>
    <n v="1"/>
    <n v="201208"/>
    <n v="35000"/>
  </r>
  <r>
    <x v="434"/>
    <x v="4"/>
    <m/>
    <x v="0"/>
    <x v="2"/>
    <x v="141"/>
    <m/>
    <m/>
    <m/>
    <n v="1"/>
    <n v="201208"/>
    <n v="33000"/>
  </r>
  <r>
    <x v="434"/>
    <x v="4"/>
    <m/>
    <x v="4"/>
    <x v="2"/>
    <x v="142"/>
    <m/>
    <m/>
    <m/>
    <n v="3"/>
    <n v="201208"/>
    <n v="12000"/>
  </r>
  <r>
    <x v="434"/>
    <x v="4"/>
    <m/>
    <x v="4"/>
    <x v="2"/>
    <x v="143"/>
    <m/>
    <m/>
    <m/>
    <n v="6"/>
    <n v="201208"/>
    <n v="120000"/>
  </r>
  <r>
    <x v="434"/>
    <x v="4"/>
    <m/>
    <x v="30"/>
    <x v="2"/>
    <x v="145"/>
    <m/>
    <m/>
    <m/>
    <n v="47"/>
    <n v="201208"/>
    <n v="1052800"/>
  </r>
  <r>
    <x v="434"/>
    <x v="4"/>
    <m/>
    <x v="30"/>
    <x v="2"/>
    <x v="146"/>
    <m/>
    <m/>
    <m/>
    <n v="48"/>
    <n v="201208"/>
    <n v="1881600"/>
  </r>
  <r>
    <x v="434"/>
    <x v="4"/>
    <m/>
    <x v="31"/>
    <x v="2"/>
    <x v="147"/>
    <m/>
    <m/>
    <m/>
    <n v="30"/>
    <n v="201208"/>
    <n v="1113000"/>
  </r>
  <r>
    <x v="434"/>
    <x v="4"/>
    <m/>
    <x v="30"/>
    <x v="2"/>
    <x v="145"/>
    <m/>
    <m/>
    <m/>
    <n v="1"/>
    <n v="201208"/>
    <n v="22400"/>
  </r>
  <r>
    <x v="434"/>
    <x v="4"/>
    <m/>
    <x v="30"/>
    <x v="2"/>
    <x v="146"/>
    <m/>
    <m/>
    <m/>
    <n v="3"/>
    <n v="201208"/>
    <n v="117600"/>
  </r>
  <r>
    <x v="434"/>
    <x v="4"/>
    <m/>
    <x v="31"/>
    <x v="2"/>
    <x v="147"/>
    <m/>
    <m/>
    <m/>
    <n v="2"/>
    <n v="201208"/>
    <n v="74200"/>
  </r>
  <r>
    <x v="434"/>
    <x v="4"/>
    <m/>
    <x v="30"/>
    <x v="2"/>
    <x v="146"/>
    <m/>
    <m/>
    <m/>
    <n v="2"/>
    <n v="201208"/>
    <n v="78400"/>
  </r>
  <r>
    <x v="434"/>
    <x v="4"/>
    <m/>
    <x v="0"/>
    <x v="2"/>
    <x v="149"/>
    <m/>
    <m/>
    <m/>
    <n v="1"/>
    <n v="201208"/>
    <n v="20000"/>
  </r>
  <r>
    <x v="434"/>
    <x v="4"/>
    <m/>
    <x v="17"/>
    <x v="2"/>
    <x v="166"/>
    <m/>
    <m/>
    <m/>
    <n v="1"/>
    <n v="201208"/>
    <n v="3000"/>
  </r>
  <r>
    <x v="434"/>
    <x v="4"/>
    <m/>
    <x v="21"/>
    <x v="2"/>
    <x v="150"/>
    <m/>
    <m/>
    <m/>
    <n v="4"/>
    <n v="201208"/>
    <n v="152000"/>
  </r>
  <r>
    <x v="434"/>
    <x v="4"/>
    <m/>
    <x v="5"/>
    <x v="2"/>
    <x v="151"/>
    <m/>
    <m/>
    <m/>
    <n v="23"/>
    <n v="201208"/>
    <n v="644000"/>
  </r>
  <r>
    <x v="434"/>
    <x v="4"/>
    <m/>
    <x v="5"/>
    <x v="2"/>
    <x v="152"/>
    <m/>
    <m/>
    <m/>
    <n v="6"/>
    <n v="201208"/>
    <n v="288000"/>
  </r>
  <r>
    <x v="434"/>
    <x v="4"/>
    <m/>
    <x v="5"/>
    <x v="2"/>
    <x v="153"/>
    <m/>
    <m/>
    <m/>
    <n v="3"/>
    <n v="201208"/>
    <n v="84000"/>
  </r>
  <r>
    <x v="434"/>
    <x v="4"/>
    <m/>
    <x v="32"/>
    <x v="2"/>
    <x v="155"/>
    <m/>
    <m/>
    <m/>
    <n v="4"/>
    <n v="201208"/>
    <n v="72800"/>
  </r>
  <r>
    <x v="434"/>
    <x v="4"/>
    <m/>
    <x v="32"/>
    <x v="2"/>
    <x v="156"/>
    <m/>
    <m/>
    <m/>
    <n v="1"/>
    <n v="201208"/>
    <n v="33800"/>
  </r>
  <r>
    <x v="434"/>
    <x v="4"/>
    <m/>
    <x v="18"/>
    <x v="2"/>
    <x v="157"/>
    <m/>
    <m/>
    <m/>
    <n v="9"/>
    <n v="201208"/>
    <n v="117000"/>
  </r>
  <r>
    <x v="434"/>
    <x v="4"/>
    <m/>
    <x v="18"/>
    <x v="2"/>
    <x v="158"/>
    <m/>
    <m/>
    <m/>
    <n v="2"/>
    <n v="201208"/>
    <n v="48000"/>
  </r>
  <r>
    <x v="434"/>
    <x v="4"/>
    <m/>
    <x v="18"/>
    <x v="2"/>
    <x v="159"/>
    <m/>
    <m/>
    <m/>
    <n v="2"/>
    <n v="201208"/>
    <n v="66000"/>
  </r>
  <r>
    <x v="434"/>
    <x v="4"/>
    <m/>
    <x v="34"/>
    <x v="2"/>
    <x v="170"/>
    <m/>
    <m/>
    <m/>
    <n v="2"/>
    <n v="201208"/>
    <n v="8000"/>
  </r>
  <r>
    <x v="434"/>
    <x v="4"/>
    <m/>
    <x v="34"/>
    <x v="2"/>
    <x v="160"/>
    <m/>
    <m/>
    <m/>
    <n v="4"/>
    <n v="201208"/>
    <n v="80000"/>
  </r>
  <r>
    <x v="434"/>
    <x v="4"/>
    <m/>
    <x v="17"/>
    <x v="2"/>
    <x v="161"/>
    <m/>
    <m/>
    <m/>
    <n v="15"/>
    <n v="201208"/>
    <n v="45000"/>
  </r>
  <r>
    <x v="434"/>
    <x v="4"/>
    <m/>
    <x v="0"/>
    <x v="9"/>
    <x v="162"/>
    <m/>
    <m/>
    <m/>
    <n v="4"/>
    <n v="201208"/>
    <n v="80000"/>
  </r>
  <r>
    <x v="434"/>
    <x v="4"/>
    <m/>
    <x v="5"/>
    <x v="9"/>
    <x v="177"/>
    <m/>
    <m/>
    <m/>
    <n v="2"/>
    <n v="201208"/>
    <n v="56000"/>
  </r>
  <r>
    <x v="435"/>
    <x v="1"/>
    <m/>
    <x v="0"/>
    <x v="1"/>
    <x v="123"/>
    <m/>
    <m/>
    <m/>
    <n v="3"/>
    <n v="201208"/>
    <n v="105000"/>
  </r>
  <r>
    <x v="435"/>
    <x v="1"/>
    <m/>
    <x v="0"/>
    <x v="7"/>
    <x v="163"/>
    <m/>
    <m/>
    <m/>
    <n v="1"/>
    <n v="201208"/>
    <n v="20000"/>
  </r>
  <r>
    <x v="435"/>
    <x v="1"/>
    <m/>
    <x v="0"/>
    <x v="3"/>
    <x v="164"/>
    <m/>
    <m/>
    <m/>
    <n v="1"/>
    <n v="201208"/>
    <n v="0"/>
  </r>
  <r>
    <x v="435"/>
    <x v="1"/>
    <m/>
    <x v="6"/>
    <x v="2"/>
    <x v="126"/>
    <m/>
    <m/>
    <m/>
    <n v="2"/>
    <n v="201208"/>
    <n v="40000"/>
  </r>
  <r>
    <x v="435"/>
    <x v="1"/>
    <m/>
    <x v="6"/>
    <x v="2"/>
    <x v="127"/>
    <m/>
    <m/>
    <m/>
    <n v="1"/>
    <n v="201208"/>
    <n v="35000"/>
  </r>
  <r>
    <x v="435"/>
    <x v="1"/>
    <m/>
    <x v="33"/>
    <x v="2"/>
    <x v="128"/>
    <m/>
    <m/>
    <m/>
    <n v="24"/>
    <n v="201208"/>
    <n v="890400"/>
  </r>
  <r>
    <x v="435"/>
    <x v="1"/>
    <m/>
    <x v="24"/>
    <x v="2"/>
    <x v="129"/>
    <m/>
    <m/>
    <m/>
    <n v="1"/>
    <n v="201208"/>
    <n v="99000"/>
  </r>
  <r>
    <x v="435"/>
    <x v="1"/>
    <m/>
    <x v="0"/>
    <x v="2"/>
    <x v="130"/>
    <m/>
    <m/>
    <m/>
    <n v="22"/>
    <n v="201208"/>
    <n v="726000"/>
  </r>
  <r>
    <x v="435"/>
    <x v="1"/>
    <m/>
    <x v="0"/>
    <x v="2"/>
    <x v="131"/>
    <m/>
    <m/>
    <m/>
    <n v="2"/>
    <n v="201208"/>
    <n v="66000"/>
  </r>
  <r>
    <x v="435"/>
    <x v="1"/>
    <m/>
    <x v="0"/>
    <x v="2"/>
    <x v="168"/>
    <m/>
    <m/>
    <m/>
    <n v="1"/>
    <n v="201208"/>
    <n v="20000"/>
  </r>
  <r>
    <x v="435"/>
    <x v="1"/>
    <m/>
    <x v="29"/>
    <x v="2"/>
    <x v="132"/>
    <m/>
    <m/>
    <m/>
    <n v="2"/>
    <n v="201208"/>
    <n v="44800"/>
  </r>
  <r>
    <x v="435"/>
    <x v="1"/>
    <m/>
    <x v="29"/>
    <x v="2"/>
    <x v="133"/>
    <m/>
    <m/>
    <m/>
    <n v="3"/>
    <n v="201208"/>
    <n v="117600"/>
  </r>
  <r>
    <x v="435"/>
    <x v="1"/>
    <m/>
    <x v="33"/>
    <x v="2"/>
    <x v="134"/>
    <m/>
    <m/>
    <m/>
    <n v="1"/>
    <n v="201208"/>
    <n v="37100"/>
  </r>
  <r>
    <x v="435"/>
    <x v="1"/>
    <m/>
    <x v="1"/>
    <x v="2"/>
    <x v="135"/>
    <m/>
    <m/>
    <m/>
    <n v="1"/>
    <n v="201208"/>
    <n v="20000"/>
  </r>
  <r>
    <x v="435"/>
    <x v="1"/>
    <m/>
    <x v="1"/>
    <x v="2"/>
    <x v="165"/>
    <m/>
    <m/>
    <m/>
    <n v="1"/>
    <n v="201208"/>
    <n v="35000"/>
  </r>
  <r>
    <x v="435"/>
    <x v="1"/>
    <m/>
    <x v="35"/>
    <x v="2"/>
    <x v="136"/>
    <m/>
    <m/>
    <m/>
    <n v="1"/>
    <n v="201208"/>
    <n v="28000"/>
  </r>
  <r>
    <x v="435"/>
    <x v="1"/>
    <m/>
    <x v="35"/>
    <x v="2"/>
    <x v="176"/>
    <m/>
    <m/>
    <m/>
    <n v="2"/>
    <n v="201208"/>
    <n v="98000"/>
  </r>
  <r>
    <x v="435"/>
    <x v="1"/>
    <m/>
    <x v="35"/>
    <x v="2"/>
    <x v="137"/>
    <m/>
    <m/>
    <m/>
    <n v="1"/>
    <n v="201208"/>
    <n v="42000"/>
  </r>
  <r>
    <x v="435"/>
    <x v="1"/>
    <m/>
    <x v="0"/>
    <x v="2"/>
    <x v="138"/>
    <m/>
    <m/>
    <m/>
    <n v="39"/>
    <n v="201208"/>
    <n v="780000"/>
  </r>
  <r>
    <x v="435"/>
    <x v="1"/>
    <m/>
    <x v="0"/>
    <x v="2"/>
    <x v="139"/>
    <m/>
    <m/>
    <m/>
    <n v="22"/>
    <n v="201208"/>
    <n v="770000"/>
  </r>
  <r>
    <x v="435"/>
    <x v="1"/>
    <m/>
    <x v="31"/>
    <x v="2"/>
    <x v="140"/>
    <m/>
    <m/>
    <m/>
    <n v="3"/>
    <n v="201208"/>
    <n v="111300"/>
  </r>
  <r>
    <x v="435"/>
    <x v="1"/>
    <m/>
    <x v="17"/>
    <x v="2"/>
    <x v="125"/>
    <m/>
    <m/>
    <m/>
    <n v="22"/>
    <n v="201208"/>
    <n v="66000"/>
  </r>
  <r>
    <x v="435"/>
    <x v="1"/>
    <m/>
    <x v="4"/>
    <x v="2"/>
    <x v="142"/>
    <m/>
    <m/>
    <m/>
    <n v="2"/>
    <n v="201208"/>
    <n v="8000"/>
  </r>
  <r>
    <x v="435"/>
    <x v="1"/>
    <m/>
    <x v="4"/>
    <x v="2"/>
    <x v="143"/>
    <m/>
    <m/>
    <m/>
    <n v="4"/>
    <n v="201208"/>
    <n v="80000"/>
  </r>
  <r>
    <x v="435"/>
    <x v="1"/>
    <m/>
    <x v="30"/>
    <x v="2"/>
    <x v="145"/>
    <m/>
    <m/>
    <m/>
    <n v="23"/>
    <n v="201208"/>
    <n v="515200"/>
  </r>
  <r>
    <x v="435"/>
    <x v="1"/>
    <m/>
    <x v="30"/>
    <x v="2"/>
    <x v="146"/>
    <m/>
    <m/>
    <m/>
    <n v="37"/>
    <n v="201208"/>
    <n v="1450400"/>
  </r>
  <r>
    <x v="435"/>
    <x v="1"/>
    <m/>
    <x v="31"/>
    <x v="2"/>
    <x v="147"/>
    <m/>
    <m/>
    <m/>
    <n v="28"/>
    <n v="201208"/>
    <n v="1038800"/>
  </r>
  <r>
    <x v="435"/>
    <x v="1"/>
    <m/>
    <x v="30"/>
    <x v="2"/>
    <x v="145"/>
    <m/>
    <m/>
    <m/>
    <n v="1"/>
    <n v="201208"/>
    <n v="22400"/>
  </r>
  <r>
    <x v="435"/>
    <x v="1"/>
    <m/>
    <x v="30"/>
    <x v="2"/>
    <x v="146"/>
    <m/>
    <m/>
    <m/>
    <n v="4"/>
    <n v="201208"/>
    <n v="156800"/>
  </r>
  <r>
    <x v="435"/>
    <x v="1"/>
    <m/>
    <x v="31"/>
    <x v="2"/>
    <x v="147"/>
    <m/>
    <m/>
    <m/>
    <n v="2"/>
    <n v="201208"/>
    <n v="74200"/>
  </r>
  <r>
    <x v="435"/>
    <x v="1"/>
    <m/>
    <x v="21"/>
    <x v="2"/>
    <x v="150"/>
    <m/>
    <m/>
    <m/>
    <n v="2"/>
    <n v="201208"/>
    <n v="76000"/>
  </r>
  <r>
    <x v="435"/>
    <x v="1"/>
    <m/>
    <x v="5"/>
    <x v="2"/>
    <x v="151"/>
    <m/>
    <m/>
    <m/>
    <n v="17"/>
    <n v="201208"/>
    <n v="476000"/>
  </r>
  <r>
    <x v="435"/>
    <x v="1"/>
    <m/>
    <x v="5"/>
    <x v="2"/>
    <x v="152"/>
    <m/>
    <m/>
    <m/>
    <n v="10"/>
    <n v="201208"/>
    <n v="480000"/>
  </r>
  <r>
    <x v="435"/>
    <x v="1"/>
    <m/>
    <x v="5"/>
    <x v="2"/>
    <x v="153"/>
    <m/>
    <m/>
    <m/>
    <n v="2"/>
    <n v="201208"/>
    <n v="56000"/>
  </r>
  <r>
    <x v="435"/>
    <x v="1"/>
    <m/>
    <x v="32"/>
    <x v="2"/>
    <x v="155"/>
    <m/>
    <m/>
    <m/>
    <n v="5"/>
    <n v="201208"/>
    <n v="91000"/>
  </r>
  <r>
    <x v="435"/>
    <x v="1"/>
    <m/>
    <x v="18"/>
    <x v="2"/>
    <x v="157"/>
    <m/>
    <m/>
    <m/>
    <n v="10"/>
    <n v="201208"/>
    <n v="130000"/>
  </r>
  <r>
    <x v="435"/>
    <x v="1"/>
    <m/>
    <x v="18"/>
    <x v="2"/>
    <x v="158"/>
    <m/>
    <m/>
    <m/>
    <n v="1"/>
    <n v="201208"/>
    <n v="24000"/>
  </r>
  <r>
    <x v="435"/>
    <x v="1"/>
    <m/>
    <x v="34"/>
    <x v="2"/>
    <x v="170"/>
    <m/>
    <m/>
    <m/>
    <n v="1"/>
    <n v="201208"/>
    <n v="4000"/>
  </r>
  <r>
    <x v="435"/>
    <x v="1"/>
    <m/>
    <x v="17"/>
    <x v="2"/>
    <x v="161"/>
    <m/>
    <m/>
    <m/>
    <n v="20"/>
    <n v="201208"/>
    <n v="60000"/>
  </r>
  <r>
    <x v="435"/>
    <x v="1"/>
    <m/>
    <x v="0"/>
    <x v="9"/>
    <x v="162"/>
    <m/>
    <m/>
    <m/>
    <n v="1"/>
    <n v="201208"/>
    <n v="20000"/>
  </r>
  <r>
    <x v="435"/>
    <x v="1"/>
    <m/>
    <x v="0"/>
    <x v="2"/>
    <x v="178"/>
    <m/>
    <m/>
    <m/>
    <n v="1"/>
    <n v="201208"/>
    <n v="35000"/>
  </r>
  <r>
    <x v="435"/>
    <x v="1"/>
    <m/>
    <x v="0"/>
    <x v="2"/>
    <x v="179"/>
    <m/>
    <m/>
    <m/>
    <n v="1"/>
    <n v="201208"/>
    <n v="3000"/>
  </r>
  <r>
    <x v="436"/>
    <x v="0"/>
    <m/>
    <x v="0"/>
    <x v="1"/>
    <x v="123"/>
    <m/>
    <m/>
    <m/>
    <n v="1"/>
    <n v="201208"/>
    <n v="35000"/>
  </r>
  <r>
    <x v="436"/>
    <x v="0"/>
    <m/>
    <x v="0"/>
    <x v="7"/>
    <x v="163"/>
    <m/>
    <m/>
    <m/>
    <n v="3"/>
    <n v="201208"/>
    <n v="60000"/>
  </r>
  <r>
    <x v="436"/>
    <x v="0"/>
    <m/>
    <x v="0"/>
    <x v="3"/>
    <x v="164"/>
    <m/>
    <m/>
    <m/>
    <n v="3"/>
    <n v="201208"/>
    <n v="0"/>
  </r>
  <r>
    <x v="436"/>
    <x v="0"/>
    <m/>
    <x v="30"/>
    <x v="3"/>
    <x v="88"/>
    <m/>
    <m/>
    <m/>
    <n v="1"/>
    <n v="201208"/>
    <n v="0"/>
  </r>
  <r>
    <x v="436"/>
    <x v="0"/>
    <m/>
    <x v="6"/>
    <x v="2"/>
    <x v="126"/>
    <m/>
    <m/>
    <m/>
    <n v="1"/>
    <n v="201208"/>
    <n v="20000"/>
  </r>
  <r>
    <x v="436"/>
    <x v="0"/>
    <m/>
    <x v="33"/>
    <x v="2"/>
    <x v="128"/>
    <m/>
    <m/>
    <m/>
    <n v="21"/>
    <n v="201208"/>
    <n v="779100"/>
  </r>
  <r>
    <x v="436"/>
    <x v="0"/>
    <m/>
    <x v="24"/>
    <x v="2"/>
    <x v="129"/>
    <m/>
    <m/>
    <m/>
    <n v="2"/>
    <n v="201208"/>
    <n v="198000"/>
  </r>
  <r>
    <x v="436"/>
    <x v="0"/>
    <m/>
    <x v="0"/>
    <x v="2"/>
    <x v="130"/>
    <m/>
    <m/>
    <m/>
    <n v="39"/>
    <n v="201208"/>
    <n v="1287000"/>
  </r>
  <r>
    <x v="436"/>
    <x v="0"/>
    <m/>
    <x v="0"/>
    <x v="2"/>
    <x v="168"/>
    <m/>
    <m/>
    <m/>
    <n v="2"/>
    <n v="201208"/>
    <n v="40000"/>
  </r>
  <r>
    <x v="436"/>
    <x v="0"/>
    <m/>
    <x v="0"/>
    <x v="2"/>
    <x v="178"/>
    <m/>
    <m/>
    <m/>
    <n v="1"/>
    <n v="201208"/>
    <n v="35000"/>
  </r>
  <r>
    <x v="436"/>
    <x v="0"/>
    <m/>
    <x v="0"/>
    <x v="2"/>
    <x v="179"/>
    <m/>
    <m/>
    <m/>
    <n v="3"/>
    <n v="201208"/>
    <n v="9000"/>
  </r>
  <r>
    <x v="436"/>
    <x v="0"/>
    <m/>
    <x v="29"/>
    <x v="2"/>
    <x v="132"/>
    <m/>
    <m/>
    <m/>
    <n v="8"/>
    <n v="201208"/>
    <n v="179200"/>
  </r>
  <r>
    <x v="436"/>
    <x v="0"/>
    <m/>
    <x v="33"/>
    <x v="2"/>
    <x v="134"/>
    <m/>
    <m/>
    <m/>
    <n v="1"/>
    <n v="201208"/>
    <n v="37100"/>
  </r>
  <r>
    <x v="436"/>
    <x v="0"/>
    <m/>
    <x v="1"/>
    <x v="2"/>
    <x v="135"/>
    <m/>
    <m/>
    <m/>
    <n v="5"/>
    <n v="201208"/>
    <n v="100000"/>
  </r>
  <r>
    <x v="436"/>
    <x v="0"/>
    <m/>
    <x v="35"/>
    <x v="2"/>
    <x v="136"/>
    <m/>
    <m/>
    <m/>
    <n v="2"/>
    <n v="201208"/>
    <n v="56000"/>
  </r>
  <r>
    <x v="436"/>
    <x v="0"/>
    <m/>
    <x v="0"/>
    <x v="2"/>
    <x v="138"/>
    <m/>
    <m/>
    <m/>
    <n v="39"/>
    <n v="201208"/>
    <n v="780000"/>
  </r>
  <r>
    <x v="436"/>
    <x v="0"/>
    <m/>
    <x v="0"/>
    <x v="2"/>
    <x v="139"/>
    <m/>
    <m/>
    <m/>
    <n v="30"/>
    <n v="201208"/>
    <n v="1050000"/>
  </r>
  <r>
    <x v="436"/>
    <x v="0"/>
    <m/>
    <x v="31"/>
    <x v="2"/>
    <x v="140"/>
    <m/>
    <m/>
    <m/>
    <n v="9"/>
    <n v="201208"/>
    <n v="333900"/>
  </r>
  <r>
    <x v="436"/>
    <x v="0"/>
    <m/>
    <x v="17"/>
    <x v="2"/>
    <x v="125"/>
    <m/>
    <m/>
    <m/>
    <n v="25"/>
    <n v="201208"/>
    <n v="75000"/>
  </r>
  <r>
    <x v="436"/>
    <x v="0"/>
    <m/>
    <x v="0"/>
    <x v="2"/>
    <x v="139"/>
    <m/>
    <m/>
    <m/>
    <n v="1"/>
    <n v="201208"/>
    <n v="35000"/>
  </r>
  <r>
    <x v="436"/>
    <x v="0"/>
    <m/>
    <x v="0"/>
    <x v="2"/>
    <x v="141"/>
    <m/>
    <m/>
    <m/>
    <n v="2"/>
    <n v="201208"/>
    <n v="66000"/>
  </r>
  <r>
    <x v="436"/>
    <x v="0"/>
    <m/>
    <x v="4"/>
    <x v="2"/>
    <x v="142"/>
    <m/>
    <m/>
    <m/>
    <n v="2"/>
    <n v="201208"/>
    <n v="8000"/>
  </r>
  <r>
    <x v="436"/>
    <x v="0"/>
    <m/>
    <x v="4"/>
    <x v="2"/>
    <x v="143"/>
    <m/>
    <m/>
    <m/>
    <n v="5"/>
    <n v="201208"/>
    <n v="100000"/>
  </r>
  <r>
    <x v="436"/>
    <x v="0"/>
    <m/>
    <x v="4"/>
    <x v="2"/>
    <x v="144"/>
    <m/>
    <m/>
    <m/>
    <n v="1"/>
    <n v="201208"/>
    <n v="4000"/>
  </r>
  <r>
    <x v="436"/>
    <x v="0"/>
    <m/>
    <x v="30"/>
    <x v="2"/>
    <x v="145"/>
    <m/>
    <m/>
    <m/>
    <n v="43"/>
    <n v="201208"/>
    <n v="963200"/>
  </r>
  <r>
    <x v="436"/>
    <x v="0"/>
    <m/>
    <x v="30"/>
    <x v="2"/>
    <x v="146"/>
    <m/>
    <m/>
    <m/>
    <n v="39"/>
    <n v="201208"/>
    <n v="1528800"/>
  </r>
  <r>
    <x v="436"/>
    <x v="0"/>
    <m/>
    <x v="31"/>
    <x v="2"/>
    <x v="147"/>
    <m/>
    <m/>
    <m/>
    <n v="25"/>
    <n v="201208"/>
    <n v="927500"/>
  </r>
  <r>
    <x v="436"/>
    <x v="0"/>
    <m/>
    <x v="30"/>
    <x v="2"/>
    <x v="145"/>
    <m/>
    <m/>
    <m/>
    <n v="3"/>
    <n v="201208"/>
    <n v="67200"/>
  </r>
  <r>
    <x v="436"/>
    <x v="0"/>
    <m/>
    <x v="30"/>
    <x v="2"/>
    <x v="146"/>
    <m/>
    <m/>
    <m/>
    <n v="1"/>
    <n v="201208"/>
    <n v="39200"/>
  </r>
  <r>
    <x v="436"/>
    <x v="0"/>
    <m/>
    <x v="0"/>
    <x v="2"/>
    <x v="149"/>
    <m/>
    <m/>
    <m/>
    <n v="2"/>
    <n v="201208"/>
    <n v="40000"/>
  </r>
  <r>
    <x v="436"/>
    <x v="0"/>
    <m/>
    <x v="0"/>
    <x v="2"/>
    <x v="174"/>
    <m/>
    <m/>
    <m/>
    <n v="1"/>
    <n v="201208"/>
    <n v="35000"/>
  </r>
  <r>
    <x v="436"/>
    <x v="0"/>
    <m/>
    <x v="21"/>
    <x v="2"/>
    <x v="150"/>
    <m/>
    <m/>
    <m/>
    <n v="5"/>
    <n v="201208"/>
    <n v="190000"/>
  </r>
  <r>
    <x v="436"/>
    <x v="0"/>
    <m/>
    <x v="21"/>
    <x v="2"/>
    <x v="150"/>
    <m/>
    <m/>
    <m/>
    <n v="1"/>
    <n v="201208"/>
    <n v="38000"/>
  </r>
  <r>
    <x v="436"/>
    <x v="0"/>
    <m/>
    <x v="5"/>
    <x v="2"/>
    <x v="151"/>
    <m/>
    <m/>
    <m/>
    <n v="15"/>
    <n v="201208"/>
    <n v="420000"/>
  </r>
  <r>
    <x v="436"/>
    <x v="0"/>
    <m/>
    <x v="5"/>
    <x v="2"/>
    <x v="152"/>
    <m/>
    <m/>
    <m/>
    <n v="2"/>
    <n v="201208"/>
    <n v="96000"/>
  </r>
  <r>
    <x v="436"/>
    <x v="0"/>
    <m/>
    <x v="5"/>
    <x v="2"/>
    <x v="153"/>
    <m/>
    <m/>
    <m/>
    <n v="1"/>
    <n v="201208"/>
    <n v="28000"/>
  </r>
  <r>
    <x v="436"/>
    <x v="0"/>
    <m/>
    <x v="32"/>
    <x v="2"/>
    <x v="155"/>
    <m/>
    <m/>
    <m/>
    <n v="2"/>
    <n v="201208"/>
    <n v="36400"/>
  </r>
  <r>
    <x v="436"/>
    <x v="0"/>
    <m/>
    <x v="32"/>
    <x v="2"/>
    <x v="156"/>
    <m/>
    <m/>
    <m/>
    <n v="1"/>
    <n v="201208"/>
    <n v="33800"/>
  </r>
  <r>
    <x v="436"/>
    <x v="0"/>
    <m/>
    <x v="18"/>
    <x v="2"/>
    <x v="157"/>
    <m/>
    <m/>
    <m/>
    <n v="14"/>
    <n v="201208"/>
    <n v="182000"/>
  </r>
  <r>
    <x v="436"/>
    <x v="0"/>
    <m/>
    <x v="18"/>
    <x v="2"/>
    <x v="158"/>
    <m/>
    <m/>
    <m/>
    <n v="1"/>
    <n v="201208"/>
    <n v="24000"/>
  </r>
  <r>
    <x v="436"/>
    <x v="0"/>
    <m/>
    <x v="34"/>
    <x v="2"/>
    <x v="160"/>
    <m/>
    <m/>
    <m/>
    <n v="5"/>
    <n v="201208"/>
    <n v="100000"/>
  </r>
  <r>
    <x v="436"/>
    <x v="0"/>
    <m/>
    <x v="17"/>
    <x v="2"/>
    <x v="161"/>
    <m/>
    <m/>
    <m/>
    <n v="19"/>
    <n v="201208"/>
    <n v="57000"/>
  </r>
  <r>
    <x v="436"/>
    <x v="0"/>
    <m/>
    <x v="29"/>
    <x v="9"/>
    <x v="171"/>
    <m/>
    <m/>
    <m/>
    <n v="1"/>
    <n v="201208"/>
    <n v="22400"/>
  </r>
  <r>
    <x v="436"/>
    <x v="0"/>
    <m/>
    <x v="0"/>
    <x v="9"/>
    <x v="162"/>
    <m/>
    <m/>
    <m/>
    <n v="1"/>
    <n v="201208"/>
    <n v="20000"/>
  </r>
  <r>
    <x v="436"/>
    <x v="0"/>
    <m/>
    <x v="31"/>
    <x v="2"/>
    <x v="180"/>
    <m/>
    <m/>
    <m/>
    <n v="1"/>
    <n v="201208"/>
    <n v="37100"/>
  </r>
  <r>
    <x v="436"/>
    <x v="0"/>
    <m/>
    <x v="18"/>
    <x v="2"/>
    <x v="181"/>
    <m/>
    <m/>
    <m/>
    <n v="1"/>
    <n v="201208"/>
    <n v="13000"/>
  </r>
  <r>
    <x v="437"/>
    <x v="2"/>
    <m/>
    <x v="0"/>
    <x v="1"/>
    <x v="123"/>
    <m/>
    <m/>
    <m/>
    <n v="6"/>
    <n v="201208"/>
    <n v="210000"/>
  </r>
  <r>
    <x v="437"/>
    <x v="2"/>
    <m/>
    <x v="0"/>
    <x v="7"/>
    <x v="163"/>
    <m/>
    <m/>
    <m/>
    <n v="1"/>
    <n v="201208"/>
    <n v="20000"/>
  </r>
  <r>
    <x v="437"/>
    <x v="2"/>
    <m/>
    <x v="35"/>
    <x v="3"/>
    <x v="173"/>
    <m/>
    <m/>
    <m/>
    <n v="11"/>
    <n v="201208"/>
    <n v="0"/>
  </r>
  <r>
    <x v="437"/>
    <x v="2"/>
    <m/>
    <x v="30"/>
    <x v="3"/>
    <x v="88"/>
    <m/>
    <m/>
    <m/>
    <n v="2"/>
    <n v="201208"/>
    <n v="0"/>
  </r>
  <r>
    <x v="437"/>
    <x v="2"/>
    <m/>
    <x v="6"/>
    <x v="2"/>
    <x v="126"/>
    <m/>
    <m/>
    <m/>
    <n v="3"/>
    <n v="201208"/>
    <n v="60000"/>
  </r>
  <r>
    <x v="437"/>
    <x v="2"/>
    <m/>
    <x v="33"/>
    <x v="2"/>
    <x v="128"/>
    <m/>
    <m/>
    <m/>
    <n v="22"/>
    <n v="201208"/>
    <n v="816200"/>
  </r>
  <r>
    <x v="437"/>
    <x v="2"/>
    <m/>
    <x v="24"/>
    <x v="2"/>
    <x v="129"/>
    <m/>
    <m/>
    <m/>
    <n v="1"/>
    <n v="201208"/>
    <n v="99000"/>
  </r>
  <r>
    <x v="437"/>
    <x v="2"/>
    <m/>
    <x v="0"/>
    <x v="2"/>
    <x v="130"/>
    <m/>
    <m/>
    <m/>
    <n v="32"/>
    <n v="201208"/>
    <n v="1056000"/>
  </r>
  <r>
    <x v="437"/>
    <x v="2"/>
    <m/>
    <x v="0"/>
    <x v="2"/>
    <x v="131"/>
    <m/>
    <m/>
    <m/>
    <n v="1"/>
    <n v="201208"/>
    <n v="33000"/>
  </r>
  <r>
    <x v="437"/>
    <x v="2"/>
    <m/>
    <x v="0"/>
    <x v="2"/>
    <x v="131"/>
    <m/>
    <m/>
    <m/>
    <n v="1"/>
    <n v="201208"/>
    <n v="33000"/>
  </r>
  <r>
    <x v="437"/>
    <x v="2"/>
    <m/>
    <x v="0"/>
    <x v="2"/>
    <x v="168"/>
    <m/>
    <m/>
    <m/>
    <n v="2"/>
    <n v="201208"/>
    <n v="40000"/>
  </r>
  <r>
    <x v="437"/>
    <x v="2"/>
    <m/>
    <x v="0"/>
    <x v="2"/>
    <x v="178"/>
    <m/>
    <m/>
    <m/>
    <n v="3"/>
    <n v="201208"/>
    <n v="105000"/>
  </r>
  <r>
    <x v="437"/>
    <x v="2"/>
    <m/>
    <x v="31"/>
    <x v="2"/>
    <x v="180"/>
    <m/>
    <m/>
    <m/>
    <n v="1"/>
    <n v="201208"/>
    <n v="37100"/>
  </r>
  <r>
    <x v="437"/>
    <x v="2"/>
    <m/>
    <x v="0"/>
    <x v="2"/>
    <x v="179"/>
    <m/>
    <m/>
    <m/>
    <n v="1"/>
    <n v="201208"/>
    <n v="3000"/>
  </r>
  <r>
    <x v="437"/>
    <x v="2"/>
    <m/>
    <x v="29"/>
    <x v="2"/>
    <x v="132"/>
    <m/>
    <m/>
    <m/>
    <n v="2"/>
    <n v="201208"/>
    <n v="44800"/>
  </r>
  <r>
    <x v="437"/>
    <x v="2"/>
    <m/>
    <x v="33"/>
    <x v="2"/>
    <x v="134"/>
    <m/>
    <m/>
    <m/>
    <n v="1"/>
    <n v="201208"/>
    <n v="37100"/>
  </r>
  <r>
    <x v="437"/>
    <x v="2"/>
    <m/>
    <x v="1"/>
    <x v="2"/>
    <x v="135"/>
    <m/>
    <m/>
    <m/>
    <n v="3"/>
    <n v="201208"/>
    <n v="60000"/>
  </r>
  <r>
    <x v="437"/>
    <x v="2"/>
    <m/>
    <x v="1"/>
    <x v="2"/>
    <x v="165"/>
    <m/>
    <m/>
    <m/>
    <n v="1"/>
    <n v="201208"/>
    <n v="35000"/>
  </r>
  <r>
    <x v="437"/>
    <x v="2"/>
    <m/>
    <x v="35"/>
    <x v="2"/>
    <x v="136"/>
    <m/>
    <m/>
    <m/>
    <n v="1"/>
    <n v="201208"/>
    <n v="28000"/>
  </r>
  <r>
    <x v="437"/>
    <x v="2"/>
    <m/>
    <x v="35"/>
    <x v="2"/>
    <x v="176"/>
    <m/>
    <m/>
    <m/>
    <n v="1"/>
    <n v="201208"/>
    <n v="49000"/>
  </r>
  <r>
    <x v="437"/>
    <x v="2"/>
    <m/>
    <x v="0"/>
    <x v="2"/>
    <x v="138"/>
    <m/>
    <m/>
    <m/>
    <n v="20"/>
    <n v="201208"/>
    <n v="400000"/>
  </r>
  <r>
    <x v="437"/>
    <x v="2"/>
    <m/>
    <x v="0"/>
    <x v="2"/>
    <x v="139"/>
    <m/>
    <m/>
    <m/>
    <n v="25"/>
    <n v="201208"/>
    <n v="875000"/>
  </r>
  <r>
    <x v="437"/>
    <x v="2"/>
    <m/>
    <x v="31"/>
    <x v="2"/>
    <x v="140"/>
    <m/>
    <m/>
    <m/>
    <n v="13"/>
    <n v="201208"/>
    <n v="482300"/>
  </r>
  <r>
    <x v="437"/>
    <x v="2"/>
    <m/>
    <x v="17"/>
    <x v="2"/>
    <x v="125"/>
    <m/>
    <m/>
    <m/>
    <n v="20"/>
    <n v="201208"/>
    <n v="60000"/>
  </r>
  <r>
    <x v="437"/>
    <x v="2"/>
    <m/>
    <x v="4"/>
    <x v="2"/>
    <x v="142"/>
    <m/>
    <m/>
    <m/>
    <n v="1"/>
    <n v="201208"/>
    <n v="4000"/>
  </r>
  <r>
    <x v="437"/>
    <x v="2"/>
    <m/>
    <x v="4"/>
    <x v="2"/>
    <x v="143"/>
    <m/>
    <m/>
    <m/>
    <n v="1"/>
    <n v="201208"/>
    <n v="20000"/>
  </r>
  <r>
    <x v="437"/>
    <x v="2"/>
    <m/>
    <x v="4"/>
    <x v="2"/>
    <x v="144"/>
    <m/>
    <m/>
    <m/>
    <n v="2"/>
    <n v="201208"/>
    <n v="8000"/>
  </r>
  <r>
    <x v="437"/>
    <x v="2"/>
    <m/>
    <x v="30"/>
    <x v="2"/>
    <x v="145"/>
    <m/>
    <m/>
    <m/>
    <n v="16"/>
    <n v="201208"/>
    <n v="358400"/>
  </r>
  <r>
    <x v="437"/>
    <x v="2"/>
    <m/>
    <x v="30"/>
    <x v="2"/>
    <x v="146"/>
    <m/>
    <m/>
    <m/>
    <n v="27"/>
    <n v="201208"/>
    <n v="1058400"/>
  </r>
  <r>
    <x v="437"/>
    <x v="2"/>
    <m/>
    <x v="31"/>
    <x v="2"/>
    <x v="147"/>
    <m/>
    <m/>
    <m/>
    <n v="17"/>
    <n v="201208"/>
    <n v="630700"/>
  </r>
  <r>
    <x v="437"/>
    <x v="2"/>
    <m/>
    <x v="30"/>
    <x v="2"/>
    <x v="146"/>
    <m/>
    <m/>
    <m/>
    <n v="9"/>
    <n v="201208"/>
    <n v="352800"/>
  </r>
  <r>
    <x v="437"/>
    <x v="2"/>
    <m/>
    <x v="31"/>
    <x v="2"/>
    <x v="147"/>
    <m/>
    <m/>
    <m/>
    <n v="2"/>
    <n v="201208"/>
    <n v="74200"/>
  </r>
  <r>
    <x v="437"/>
    <x v="2"/>
    <m/>
    <x v="0"/>
    <x v="2"/>
    <x v="174"/>
    <m/>
    <m/>
    <m/>
    <n v="1"/>
    <n v="201208"/>
    <n v="35000"/>
  </r>
  <r>
    <x v="437"/>
    <x v="2"/>
    <m/>
    <x v="21"/>
    <x v="2"/>
    <x v="150"/>
    <m/>
    <m/>
    <m/>
    <n v="3"/>
    <n v="201208"/>
    <n v="114000"/>
  </r>
  <r>
    <x v="437"/>
    <x v="2"/>
    <m/>
    <x v="21"/>
    <x v="2"/>
    <x v="150"/>
    <m/>
    <m/>
    <m/>
    <n v="5"/>
    <n v="201208"/>
    <n v="190000"/>
  </r>
  <r>
    <x v="437"/>
    <x v="2"/>
    <m/>
    <x v="5"/>
    <x v="2"/>
    <x v="151"/>
    <m/>
    <m/>
    <m/>
    <n v="8"/>
    <n v="201208"/>
    <n v="224000"/>
  </r>
  <r>
    <x v="437"/>
    <x v="2"/>
    <m/>
    <x v="5"/>
    <x v="2"/>
    <x v="152"/>
    <m/>
    <m/>
    <m/>
    <n v="6"/>
    <n v="201208"/>
    <n v="288000"/>
  </r>
  <r>
    <x v="437"/>
    <x v="2"/>
    <m/>
    <x v="5"/>
    <x v="2"/>
    <x v="153"/>
    <m/>
    <m/>
    <m/>
    <n v="2"/>
    <n v="201208"/>
    <n v="56000"/>
  </r>
  <r>
    <x v="437"/>
    <x v="2"/>
    <m/>
    <x v="32"/>
    <x v="2"/>
    <x v="156"/>
    <m/>
    <m/>
    <m/>
    <n v="1"/>
    <n v="201208"/>
    <n v="33800"/>
  </r>
  <r>
    <x v="437"/>
    <x v="2"/>
    <m/>
    <x v="18"/>
    <x v="2"/>
    <x v="157"/>
    <m/>
    <m/>
    <m/>
    <n v="2"/>
    <n v="201208"/>
    <n v="26000"/>
  </r>
  <r>
    <x v="437"/>
    <x v="2"/>
    <m/>
    <x v="18"/>
    <x v="2"/>
    <x v="158"/>
    <m/>
    <m/>
    <m/>
    <n v="5"/>
    <n v="201208"/>
    <n v="120000"/>
  </r>
  <r>
    <x v="437"/>
    <x v="2"/>
    <m/>
    <x v="34"/>
    <x v="2"/>
    <x v="170"/>
    <m/>
    <m/>
    <m/>
    <n v="1"/>
    <n v="201208"/>
    <n v="4000"/>
  </r>
  <r>
    <x v="437"/>
    <x v="2"/>
    <m/>
    <x v="34"/>
    <x v="2"/>
    <x v="160"/>
    <m/>
    <m/>
    <m/>
    <n v="2"/>
    <n v="201208"/>
    <n v="40000"/>
  </r>
  <r>
    <x v="437"/>
    <x v="2"/>
    <m/>
    <x v="17"/>
    <x v="2"/>
    <x v="161"/>
    <m/>
    <m/>
    <m/>
    <n v="12"/>
    <n v="201208"/>
    <n v="36000"/>
  </r>
  <r>
    <x v="437"/>
    <x v="2"/>
    <m/>
    <x v="0"/>
    <x v="9"/>
    <x v="162"/>
    <m/>
    <m/>
    <m/>
    <n v="2"/>
    <n v="201208"/>
    <n v="40000"/>
  </r>
  <r>
    <x v="439"/>
    <x v="6"/>
    <m/>
    <x v="0"/>
    <x v="7"/>
    <x v="163"/>
    <m/>
    <m/>
    <m/>
    <n v="3"/>
    <n v="201208"/>
    <n v="60000"/>
  </r>
  <r>
    <x v="439"/>
    <x v="6"/>
    <m/>
    <x v="6"/>
    <x v="2"/>
    <x v="126"/>
    <m/>
    <m/>
    <m/>
    <n v="1"/>
    <n v="201208"/>
    <n v="20000"/>
  </r>
  <r>
    <x v="439"/>
    <x v="6"/>
    <m/>
    <x v="6"/>
    <x v="2"/>
    <x v="127"/>
    <m/>
    <m/>
    <m/>
    <n v="1"/>
    <n v="201208"/>
    <n v="35000"/>
  </r>
  <r>
    <x v="439"/>
    <x v="6"/>
    <m/>
    <x v="33"/>
    <x v="2"/>
    <x v="128"/>
    <m/>
    <m/>
    <m/>
    <n v="23"/>
    <n v="201208"/>
    <n v="853300"/>
  </r>
  <r>
    <x v="439"/>
    <x v="6"/>
    <m/>
    <x v="24"/>
    <x v="2"/>
    <x v="129"/>
    <m/>
    <m/>
    <m/>
    <n v="3"/>
    <n v="201208"/>
    <n v="297000"/>
  </r>
  <r>
    <x v="439"/>
    <x v="6"/>
    <m/>
    <x v="0"/>
    <x v="2"/>
    <x v="130"/>
    <m/>
    <m/>
    <m/>
    <n v="29"/>
    <n v="201208"/>
    <n v="957000"/>
  </r>
  <r>
    <x v="439"/>
    <x v="6"/>
    <m/>
    <x v="0"/>
    <x v="2"/>
    <x v="131"/>
    <m/>
    <m/>
    <m/>
    <n v="1"/>
    <n v="201208"/>
    <n v="33000"/>
  </r>
  <r>
    <x v="439"/>
    <x v="6"/>
    <m/>
    <x v="0"/>
    <x v="2"/>
    <x v="168"/>
    <m/>
    <m/>
    <m/>
    <n v="7"/>
    <n v="201208"/>
    <n v="140000"/>
  </r>
  <r>
    <x v="439"/>
    <x v="6"/>
    <m/>
    <x v="0"/>
    <x v="2"/>
    <x v="178"/>
    <m/>
    <m/>
    <m/>
    <n v="1"/>
    <n v="201208"/>
    <n v="35000"/>
  </r>
  <r>
    <x v="439"/>
    <x v="6"/>
    <m/>
    <x v="31"/>
    <x v="2"/>
    <x v="180"/>
    <m/>
    <m/>
    <m/>
    <n v="1"/>
    <n v="201208"/>
    <n v="37100"/>
  </r>
  <r>
    <x v="439"/>
    <x v="6"/>
    <m/>
    <x v="0"/>
    <x v="2"/>
    <x v="179"/>
    <m/>
    <m/>
    <m/>
    <n v="4"/>
    <n v="201208"/>
    <n v="12000"/>
  </r>
  <r>
    <x v="439"/>
    <x v="6"/>
    <m/>
    <x v="29"/>
    <x v="2"/>
    <x v="132"/>
    <m/>
    <m/>
    <m/>
    <n v="4"/>
    <n v="201208"/>
    <n v="89600"/>
  </r>
  <r>
    <x v="439"/>
    <x v="6"/>
    <m/>
    <x v="29"/>
    <x v="2"/>
    <x v="133"/>
    <m/>
    <m/>
    <m/>
    <n v="2"/>
    <n v="201208"/>
    <n v="78400"/>
  </r>
  <r>
    <x v="439"/>
    <x v="6"/>
    <m/>
    <x v="33"/>
    <x v="2"/>
    <x v="134"/>
    <m/>
    <m/>
    <m/>
    <n v="2"/>
    <n v="201208"/>
    <n v="74200"/>
  </r>
  <r>
    <x v="439"/>
    <x v="6"/>
    <m/>
    <x v="1"/>
    <x v="2"/>
    <x v="135"/>
    <m/>
    <m/>
    <m/>
    <n v="2"/>
    <n v="201208"/>
    <n v="40000"/>
  </r>
  <r>
    <x v="439"/>
    <x v="6"/>
    <m/>
    <x v="35"/>
    <x v="2"/>
    <x v="136"/>
    <m/>
    <m/>
    <m/>
    <n v="4"/>
    <n v="201208"/>
    <n v="112000"/>
  </r>
  <r>
    <x v="439"/>
    <x v="6"/>
    <m/>
    <x v="35"/>
    <x v="2"/>
    <x v="137"/>
    <m/>
    <m/>
    <m/>
    <n v="1"/>
    <n v="201208"/>
    <n v="42000"/>
  </r>
  <r>
    <x v="439"/>
    <x v="6"/>
    <m/>
    <x v="0"/>
    <x v="2"/>
    <x v="138"/>
    <m/>
    <m/>
    <m/>
    <n v="38"/>
    <n v="201208"/>
    <n v="760000"/>
  </r>
  <r>
    <x v="439"/>
    <x v="6"/>
    <m/>
    <x v="0"/>
    <x v="2"/>
    <x v="139"/>
    <m/>
    <m/>
    <m/>
    <n v="13"/>
    <n v="201208"/>
    <n v="455000"/>
  </r>
  <r>
    <x v="439"/>
    <x v="6"/>
    <m/>
    <x v="31"/>
    <x v="2"/>
    <x v="140"/>
    <m/>
    <m/>
    <m/>
    <n v="6"/>
    <n v="201208"/>
    <n v="222600"/>
  </r>
  <r>
    <x v="439"/>
    <x v="6"/>
    <m/>
    <x v="17"/>
    <x v="2"/>
    <x v="125"/>
    <m/>
    <m/>
    <m/>
    <n v="19"/>
    <n v="201208"/>
    <n v="57000"/>
  </r>
  <r>
    <x v="439"/>
    <x v="6"/>
    <m/>
    <x v="0"/>
    <x v="2"/>
    <x v="141"/>
    <m/>
    <m/>
    <m/>
    <n v="3"/>
    <n v="201208"/>
    <n v="99000"/>
  </r>
  <r>
    <x v="439"/>
    <x v="6"/>
    <m/>
    <x v="4"/>
    <x v="2"/>
    <x v="142"/>
    <m/>
    <m/>
    <m/>
    <n v="4"/>
    <n v="201208"/>
    <n v="16000"/>
  </r>
  <r>
    <x v="439"/>
    <x v="6"/>
    <m/>
    <x v="4"/>
    <x v="2"/>
    <x v="143"/>
    <m/>
    <m/>
    <m/>
    <n v="6"/>
    <n v="201208"/>
    <n v="120000"/>
  </r>
  <r>
    <x v="439"/>
    <x v="6"/>
    <m/>
    <x v="4"/>
    <x v="2"/>
    <x v="144"/>
    <m/>
    <m/>
    <m/>
    <n v="1"/>
    <n v="201208"/>
    <n v="4000"/>
  </r>
  <r>
    <x v="439"/>
    <x v="6"/>
    <m/>
    <x v="30"/>
    <x v="2"/>
    <x v="145"/>
    <m/>
    <m/>
    <m/>
    <n v="25"/>
    <n v="201208"/>
    <n v="560000"/>
  </r>
  <r>
    <x v="439"/>
    <x v="6"/>
    <m/>
    <x v="30"/>
    <x v="2"/>
    <x v="146"/>
    <m/>
    <m/>
    <m/>
    <n v="35"/>
    <n v="201208"/>
    <n v="1372000"/>
  </r>
  <r>
    <x v="439"/>
    <x v="6"/>
    <m/>
    <x v="31"/>
    <x v="2"/>
    <x v="147"/>
    <m/>
    <m/>
    <m/>
    <n v="9"/>
    <n v="201208"/>
    <n v="333900"/>
  </r>
  <r>
    <x v="439"/>
    <x v="6"/>
    <m/>
    <x v="30"/>
    <x v="2"/>
    <x v="145"/>
    <m/>
    <m/>
    <m/>
    <n v="2"/>
    <n v="201208"/>
    <n v="44800"/>
  </r>
  <r>
    <x v="439"/>
    <x v="6"/>
    <m/>
    <x v="30"/>
    <x v="2"/>
    <x v="146"/>
    <m/>
    <m/>
    <m/>
    <n v="3"/>
    <n v="201208"/>
    <n v="117600"/>
  </r>
  <r>
    <x v="439"/>
    <x v="6"/>
    <m/>
    <x v="31"/>
    <x v="2"/>
    <x v="147"/>
    <m/>
    <m/>
    <m/>
    <n v="2"/>
    <n v="201208"/>
    <n v="74200"/>
  </r>
  <r>
    <x v="439"/>
    <x v="6"/>
    <m/>
    <x v="0"/>
    <x v="2"/>
    <x v="148"/>
    <m/>
    <m/>
    <m/>
    <n v="1"/>
    <n v="201208"/>
    <n v="20000"/>
  </r>
  <r>
    <x v="439"/>
    <x v="6"/>
    <m/>
    <x v="0"/>
    <x v="2"/>
    <x v="149"/>
    <m/>
    <m/>
    <m/>
    <n v="3"/>
    <n v="201208"/>
    <n v="60000"/>
  </r>
  <r>
    <x v="439"/>
    <x v="6"/>
    <m/>
    <x v="17"/>
    <x v="2"/>
    <x v="166"/>
    <m/>
    <m/>
    <m/>
    <n v="1"/>
    <n v="201208"/>
    <n v="3000"/>
  </r>
  <r>
    <x v="439"/>
    <x v="6"/>
    <m/>
    <x v="21"/>
    <x v="2"/>
    <x v="150"/>
    <m/>
    <m/>
    <m/>
    <n v="4"/>
    <n v="201208"/>
    <n v="152000"/>
  </r>
  <r>
    <x v="439"/>
    <x v="6"/>
    <m/>
    <x v="21"/>
    <x v="2"/>
    <x v="150"/>
    <m/>
    <m/>
    <m/>
    <n v="2"/>
    <n v="201208"/>
    <n v="76000"/>
  </r>
  <r>
    <x v="439"/>
    <x v="6"/>
    <m/>
    <x v="5"/>
    <x v="2"/>
    <x v="151"/>
    <m/>
    <m/>
    <m/>
    <n v="9"/>
    <n v="201208"/>
    <n v="252000"/>
  </r>
  <r>
    <x v="439"/>
    <x v="6"/>
    <m/>
    <x v="5"/>
    <x v="2"/>
    <x v="152"/>
    <m/>
    <m/>
    <m/>
    <n v="4"/>
    <n v="201208"/>
    <n v="192000"/>
  </r>
  <r>
    <x v="439"/>
    <x v="6"/>
    <m/>
    <x v="5"/>
    <x v="2"/>
    <x v="153"/>
    <m/>
    <m/>
    <m/>
    <n v="5"/>
    <n v="201208"/>
    <n v="140000"/>
  </r>
  <r>
    <x v="439"/>
    <x v="6"/>
    <m/>
    <x v="32"/>
    <x v="2"/>
    <x v="156"/>
    <m/>
    <m/>
    <m/>
    <n v="1"/>
    <n v="201208"/>
    <n v="33800"/>
  </r>
  <r>
    <x v="439"/>
    <x v="6"/>
    <m/>
    <x v="18"/>
    <x v="2"/>
    <x v="157"/>
    <m/>
    <m/>
    <m/>
    <n v="12"/>
    <n v="201208"/>
    <n v="156000"/>
  </r>
  <r>
    <x v="439"/>
    <x v="6"/>
    <m/>
    <x v="18"/>
    <x v="2"/>
    <x v="158"/>
    <m/>
    <m/>
    <m/>
    <n v="4"/>
    <n v="201208"/>
    <n v="96000"/>
  </r>
  <r>
    <x v="439"/>
    <x v="6"/>
    <m/>
    <x v="18"/>
    <x v="2"/>
    <x v="159"/>
    <m/>
    <m/>
    <m/>
    <n v="3"/>
    <n v="201208"/>
    <n v="99000"/>
  </r>
  <r>
    <x v="439"/>
    <x v="6"/>
    <m/>
    <x v="18"/>
    <x v="2"/>
    <x v="181"/>
    <m/>
    <m/>
    <m/>
    <n v="2"/>
    <n v="201208"/>
    <n v="26000"/>
  </r>
  <r>
    <x v="439"/>
    <x v="6"/>
    <m/>
    <x v="34"/>
    <x v="2"/>
    <x v="170"/>
    <m/>
    <m/>
    <m/>
    <n v="2"/>
    <n v="201208"/>
    <n v="8000"/>
  </r>
  <r>
    <x v="439"/>
    <x v="6"/>
    <m/>
    <x v="17"/>
    <x v="2"/>
    <x v="161"/>
    <m/>
    <m/>
    <m/>
    <n v="8"/>
    <n v="201208"/>
    <n v="24000"/>
  </r>
  <r>
    <x v="439"/>
    <x v="6"/>
    <m/>
    <x v="17"/>
    <x v="2"/>
    <x v="161"/>
    <m/>
    <m/>
    <m/>
    <n v="1"/>
    <n v="201208"/>
    <n v="3000"/>
  </r>
  <r>
    <x v="438"/>
    <x v="5"/>
    <m/>
    <x v="0"/>
    <x v="7"/>
    <x v="163"/>
    <m/>
    <m/>
    <m/>
    <n v="2"/>
    <n v="201208"/>
    <n v="40000"/>
  </r>
  <r>
    <x v="438"/>
    <x v="5"/>
    <m/>
    <x v="6"/>
    <x v="2"/>
    <x v="126"/>
    <m/>
    <m/>
    <m/>
    <n v="2"/>
    <n v="201208"/>
    <n v="40000"/>
  </r>
  <r>
    <x v="438"/>
    <x v="5"/>
    <m/>
    <x v="33"/>
    <x v="2"/>
    <x v="128"/>
    <m/>
    <m/>
    <m/>
    <n v="13"/>
    <n v="201208"/>
    <n v="482300"/>
  </r>
  <r>
    <x v="438"/>
    <x v="5"/>
    <m/>
    <x v="24"/>
    <x v="2"/>
    <x v="129"/>
    <m/>
    <m/>
    <m/>
    <n v="1"/>
    <n v="201208"/>
    <n v="99000"/>
  </r>
  <r>
    <x v="438"/>
    <x v="5"/>
    <m/>
    <x v="0"/>
    <x v="2"/>
    <x v="130"/>
    <m/>
    <m/>
    <m/>
    <n v="18"/>
    <n v="201208"/>
    <n v="594000"/>
  </r>
  <r>
    <x v="438"/>
    <x v="5"/>
    <m/>
    <x v="0"/>
    <x v="2"/>
    <x v="131"/>
    <m/>
    <m/>
    <m/>
    <n v="3"/>
    <n v="201208"/>
    <n v="99000"/>
  </r>
  <r>
    <x v="438"/>
    <x v="5"/>
    <m/>
    <x v="0"/>
    <x v="2"/>
    <x v="168"/>
    <m/>
    <m/>
    <m/>
    <n v="1"/>
    <n v="201208"/>
    <n v="20000"/>
  </r>
  <r>
    <x v="438"/>
    <x v="5"/>
    <m/>
    <x v="0"/>
    <x v="2"/>
    <x v="178"/>
    <m/>
    <m/>
    <m/>
    <n v="1"/>
    <n v="201208"/>
    <n v="35000"/>
  </r>
  <r>
    <x v="438"/>
    <x v="5"/>
    <m/>
    <x v="0"/>
    <x v="2"/>
    <x v="179"/>
    <m/>
    <m/>
    <m/>
    <n v="1"/>
    <n v="201208"/>
    <n v="3000"/>
  </r>
  <r>
    <x v="438"/>
    <x v="5"/>
    <m/>
    <x v="29"/>
    <x v="2"/>
    <x v="132"/>
    <m/>
    <m/>
    <m/>
    <n v="4"/>
    <n v="201208"/>
    <n v="89600"/>
  </r>
  <r>
    <x v="438"/>
    <x v="5"/>
    <m/>
    <x v="1"/>
    <x v="2"/>
    <x v="135"/>
    <m/>
    <m/>
    <m/>
    <n v="2"/>
    <n v="201208"/>
    <n v="40000"/>
  </r>
  <r>
    <x v="438"/>
    <x v="5"/>
    <m/>
    <x v="35"/>
    <x v="2"/>
    <x v="136"/>
    <m/>
    <m/>
    <m/>
    <n v="5"/>
    <n v="201208"/>
    <n v="140000"/>
  </r>
  <r>
    <x v="438"/>
    <x v="5"/>
    <m/>
    <x v="35"/>
    <x v="2"/>
    <x v="137"/>
    <m/>
    <m/>
    <m/>
    <n v="2"/>
    <n v="201208"/>
    <n v="84000"/>
  </r>
  <r>
    <x v="438"/>
    <x v="5"/>
    <m/>
    <x v="0"/>
    <x v="2"/>
    <x v="138"/>
    <m/>
    <m/>
    <m/>
    <n v="31"/>
    <n v="201208"/>
    <n v="620000"/>
  </r>
  <r>
    <x v="438"/>
    <x v="5"/>
    <m/>
    <x v="0"/>
    <x v="2"/>
    <x v="139"/>
    <m/>
    <m/>
    <m/>
    <n v="17"/>
    <n v="201208"/>
    <n v="595000"/>
  </r>
  <r>
    <x v="438"/>
    <x v="5"/>
    <m/>
    <x v="31"/>
    <x v="2"/>
    <x v="140"/>
    <m/>
    <m/>
    <m/>
    <n v="10"/>
    <n v="201208"/>
    <n v="371000"/>
  </r>
  <r>
    <x v="438"/>
    <x v="5"/>
    <m/>
    <x v="17"/>
    <x v="2"/>
    <x v="125"/>
    <m/>
    <m/>
    <m/>
    <n v="16"/>
    <n v="201208"/>
    <n v="48000"/>
  </r>
  <r>
    <x v="438"/>
    <x v="5"/>
    <m/>
    <x v="0"/>
    <x v="2"/>
    <x v="138"/>
    <m/>
    <m/>
    <m/>
    <n v="1"/>
    <n v="201208"/>
    <n v="20000"/>
  </r>
  <r>
    <x v="438"/>
    <x v="5"/>
    <m/>
    <x v="4"/>
    <x v="2"/>
    <x v="142"/>
    <m/>
    <m/>
    <m/>
    <n v="1"/>
    <n v="201208"/>
    <n v="4000"/>
  </r>
  <r>
    <x v="438"/>
    <x v="5"/>
    <m/>
    <x v="30"/>
    <x v="2"/>
    <x v="145"/>
    <m/>
    <m/>
    <m/>
    <n v="17"/>
    <n v="201208"/>
    <n v="380800"/>
  </r>
  <r>
    <x v="438"/>
    <x v="5"/>
    <m/>
    <x v="30"/>
    <x v="2"/>
    <x v="146"/>
    <m/>
    <m/>
    <m/>
    <n v="19"/>
    <n v="201208"/>
    <n v="744800"/>
  </r>
  <r>
    <x v="438"/>
    <x v="5"/>
    <m/>
    <x v="31"/>
    <x v="2"/>
    <x v="147"/>
    <m/>
    <m/>
    <m/>
    <n v="16"/>
    <n v="201208"/>
    <n v="593600"/>
  </r>
  <r>
    <x v="438"/>
    <x v="5"/>
    <m/>
    <x v="30"/>
    <x v="2"/>
    <x v="145"/>
    <m/>
    <m/>
    <m/>
    <n v="2"/>
    <n v="201208"/>
    <n v="44800"/>
  </r>
  <r>
    <x v="438"/>
    <x v="5"/>
    <m/>
    <x v="30"/>
    <x v="2"/>
    <x v="146"/>
    <m/>
    <m/>
    <m/>
    <n v="5"/>
    <n v="201208"/>
    <n v="196000"/>
  </r>
  <r>
    <x v="438"/>
    <x v="5"/>
    <m/>
    <x v="31"/>
    <x v="2"/>
    <x v="147"/>
    <m/>
    <m/>
    <m/>
    <n v="3"/>
    <n v="201208"/>
    <n v="111300"/>
  </r>
  <r>
    <x v="438"/>
    <x v="5"/>
    <m/>
    <x v="0"/>
    <x v="2"/>
    <x v="148"/>
    <m/>
    <m/>
    <m/>
    <n v="1"/>
    <n v="201208"/>
    <n v="20000"/>
  </r>
  <r>
    <x v="438"/>
    <x v="5"/>
    <m/>
    <x v="21"/>
    <x v="2"/>
    <x v="150"/>
    <m/>
    <m/>
    <m/>
    <n v="4"/>
    <n v="201208"/>
    <n v="152000"/>
  </r>
  <r>
    <x v="438"/>
    <x v="5"/>
    <m/>
    <x v="21"/>
    <x v="2"/>
    <x v="150"/>
    <m/>
    <m/>
    <m/>
    <n v="4"/>
    <n v="201208"/>
    <n v="152000"/>
  </r>
  <r>
    <x v="438"/>
    <x v="5"/>
    <m/>
    <x v="5"/>
    <x v="2"/>
    <x v="151"/>
    <m/>
    <m/>
    <m/>
    <n v="10"/>
    <n v="201208"/>
    <n v="280000"/>
  </r>
  <r>
    <x v="438"/>
    <x v="5"/>
    <m/>
    <x v="5"/>
    <x v="2"/>
    <x v="152"/>
    <m/>
    <m/>
    <m/>
    <n v="5"/>
    <n v="201208"/>
    <n v="240000"/>
  </r>
  <r>
    <x v="438"/>
    <x v="5"/>
    <m/>
    <x v="5"/>
    <x v="2"/>
    <x v="153"/>
    <m/>
    <m/>
    <m/>
    <n v="3"/>
    <n v="201208"/>
    <n v="84000"/>
  </r>
  <r>
    <x v="438"/>
    <x v="5"/>
    <m/>
    <x v="32"/>
    <x v="2"/>
    <x v="156"/>
    <m/>
    <m/>
    <m/>
    <n v="1"/>
    <n v="201208"/>
    <n v="33800"/>
  </r>
  <r>
    <x v="438"/>
    <x v="5"/>
    <m/>
    <x v="18"/>
    <x v="2"/>
    <x v="157"/>
    <m/>
    <m/>
    <m/>
    <n v="10"/>
    <n v="201208"/>
    <n v="130000"/>
  </r>
  <r>
    <x v="438"/>
    <x v="5"/>
    <m/>
    <x v="18"/>
    <x v="2"/>
    <x v="158"/>
    <m/>
    <m/>
    <m/>
    <n v="3"/>
    <n v="201208"/>
    <n v="72000"/>
  </r>
  <r>
    <x v="438"/>
    <x v="5"/>
    <m/>
    <x v="34"/>
    <x v="2"/>
    <x v="160"/>
    <m/>
    <m/>
    <m/>
    <n v="1"/>
    <n v="201208"/>
    <n v="20000"/>
  </r>
  <r>
    <x v="438"/>
    <x v="5"/>
    <m/>
    <x v="17"/>
    <x v="2"/>
    <x v="161"/>
    <m/>
    <m/>
    <m/>
    <n v="8"/>
    <n v="201208"/>
    <n v="24000"/>
  </r>
  <r>
    <x v="438"/>
    <x v="5"/>
    <m/>
    <x v="17"/>
    <x v="2"/>
    <x v="161"/>
    <m/>
    <m/>
    <m/>
    <n v="1"/>
    <n v="201208"/>
    <n v="3000"/>
  </r>
  <r>
    <x v="438"/>
    <x v="5"/>
    <m/>
    <x v="18"/>
    <x v="6"/>
    <x v="181"/>
    <m/>
    <m/>
    <m/>
    <n v="0"/>
    <n v="201208"/>
    <n v="0"/>
  </r>
  <r>
    <x v="440"/>
    <x v="3"/>
    <m/>
    <x v="0"/>
    <x v="1"/>
    <x v="123"/>
    <m/>
    <m/>
    <m/>
    <n v="8"/>
    <n v="201208"/>
    <n v="280000"/>
  </r>
  <r>
    <x v="440"/>
    <x v="3"/>
    <m/>
    <x v="0"/>
    <x v="7"/>
    <x v="163"/>
    <m/>
    <m/>
    <m/>
    <n v="2"/>
    <n v="201208"/>
    <n v="40000"/>
  </r>
  <r>
    <x v="440"/>
    <x v="3"/>
    <m/>
    <x v="0"/>
    <x v="3"/>
    <x v="164"/>
    <m/>
    <m/>
    <m/>
    <n v="3"/>
    <n v="201208"/>
    <n v="0"/>
  </r>
  <r>
    <x v="440"/>
    <x v="3"/>
    <m/>
    <x v="5"/>
    <x v="3"/>
    <x v="182"/>
    <m/>
    <m/>
    <m/>
    <n v="5"/>
    <n v="201208"/>
    <n v="0"/>
  </r>
  <r>
    <x v="440"/>
    <x v="3"/>
    <m/>
    <x v="6"/>
    <x v="2"/>
    <x v="126"/>
    <m/>
    <m/>
    <m/>
    <n v="2"/>
    <n v="201208"/>
    <n v="40000"/>
  </r>
  <r>
    <x v="440"/>
    <x v="3"/>
    <m/>
    <x v="33"/>
    <x v="2"/>
    <x v="128"/>
    <m/>
    <m/>
    <m/>
    <n v="24"/>
    <n v="201208"/>
    <n v="890400"/>
  </r>
  <r>
    <x v="440"/>
    <x v="3"/>
    <m/>
    <x v="24"/>
    <x v="2"/>
    <x v="129"/>
    <m/>
    <m/>
    <m/>
    <n v="1"/>
    <n v="201208"/>
    <n v="99000"/>
  </r>
  <r>
    <x v="440"/>
    <x v="3"/>
    <m/>
    <x v="0"/>
    <x v="2"/>
    <x v="130"/>
    <m/>
    <m/>
    <m/>
    <n v="42"/>
    <n v="201208"/>
    <n v="1386000"/>
  </r>
  <r>
    <x v="440"/>
    <x v="3"/>
    <m/>
    <x v="0"/>
    <x v="2"/>
    <x v="131"/>
    <m/>
    <m/>
    <m/>
    <n v="4"/>
    <n v="201208"/>
    <n v="132000"/>
  </r>
  <r>
    <x v="440"/>
    <x v="3"/>
    <m/>
    <x v="0"/>
    <x v="2"/>
    <x v="168"/>
    <m/>
    <m/>
    <m/>
    <n v="2"/>
    <n v="201208"/>
    <n v="40000"/>
  </r>
  <r>
    <x v="440"/>
    <x v="3"/>
    <m/>
    <x v="0"/>
    <x v="2"/>
    <x v="178"/>
    <m/>
    <m/>
    <m/>
    <n v="1"/>
    <n v="201208"/>
    <n v="35000"/>
  </r>
  <r>
    <x v="440"/>
    <x v="3"/>
    <m/>
    <x v="31"/>
    <x v="2"/>
    <x v="180"/>
    <m/>
    <m/>
    <m/>
    <n v="1"/>
    <n v="201208"/>
    <n v="37100"/>
  </r>
  <r>
    <x v="440"/>
    <x v="3"/>
    <m/>
    <x v="0"/>
    <x v="2"/>
    <x v="179"/>
    <m/>
    <m/>
    <m/>
    <n v="2"/>
    <n v="201208"/>
    <n v="6000"/>
  </r>
  <r>
    <x v="440"/>
    <x v="3"/>
    <m/>
    <x v="29"/>
    <x v="2"/>
    <x v="132"/>
    <m/>
    <m/>
    <m/>
    <n v="8"/>
    <n v="201208"/>
    <n v="179200"/>
  </r>
  <r>
    <x v="440"/>
    <x v="3"/>
    <m/>
    <x v="29"/>
    <x v="2"/>
    <x v="133"/>
    <m/>
    <m/>
    <m/>
    <n v="2"/>
    <n v="201208"/>
    <n v="78400"/>
  </r>
  <r>
    <x v="440"/>
    <x v="3"/>
    <m/>
    <x v="33"/>
    <x v="2"/>
    <x v="134"/>
    <m/>
    <m/>
    <m/>
    <n v="2"/>
    <n v="201208"/>
    <n v="74200"/>
  </r>
  <r>
    <x v="440"/>
    <x v="3"/>
    <m/>
    <x v="1"/>
    <x v="2"/>
    <x v="135"/>
    <m/>
    <m/>
    <m/>
    <n v="1"/>
    <n v="201208"/>
    <n v="20000"/>
  </r>
  <r>
    <x v="440"/>
    <x v="3"/>
    <m/>
    <x v="1"/>
    <x v="2"/>
    <x v="183"/>
    <m/>
    <m/>
    <m/>
    <n v="1"/>
    <n v="201208"/>
    <n v="17500"/>
  </r>
  <r>
    <x v="440"/>
    <x v="3"/>
    <m/>
    <x v="35"/>
    <x v="2"/>
    <x v="136"/>
    <m/>
    <m/>
    <m/>
    <n v="4"/>
    <n v="201208"/>
    <n v="112000"/>
  </r>
  <r>
    <x v="440"/>
    <x v="3"/>
    <m/>
    <x v="35"/>
    <x v="2"/>
    <x v="176"/>
    <m/>
    <m/>
    <m/>
    <n v="1"/>
    <n v="201208"/>
    <n v="49000"/>
  </r>
  <r>
    <x v="440"/>
    <x v="3"/>
    <m/>
    <x v="35"/>
    <x v="2"/>
    <x v="137"/>
    <m/>
    <m/>
    <m/>
    <n v="1"/>
    <n v="201208"/>
    <n v="42000"/>
  </r>
  <r>
    <x v="440"/>
    <x v="3"/>
    <m/>
    <x v="0"/>
    <x v="2"/>
    <x v="138"/>
    <m/>
    <m/>
    <m/>
    <n v="36"/>
    <n v="201208"/>
    <n v="720000"/>
  </r>
  <r>
    <x v="440"/>
    <x v="3"/>
    <m/>
    <x v="0"/>
    <x v="2"/>
    <x v="139"/>
    <m/>
    <m/>
    <m/>
    <n v="25"/>
    <n v="201208"/>
    <n v="875000"/>
  </r>
  <r>
    <x v="440"/>
    <x v="3"/>
    <m/>
    <x v="31"/>
    <x v="2"/>
    <x v="140"/>
    <m/>
    <m/>
    <m/>
    <n v="4"/>
    <n v="201208"/>
    <n v="148400"/>
  </r>
  <r>
    <x v="440"/>
    <x v="3"/>
    <m/>
    <x v="17"/>
    <x v="2"/>
    <x v="125"/>
    <m/>
    <m/>
    <m/>
    <n v="24"/>
    <n v="201208"/>
    <n v="72000"/>
  </r>
  <r>
    <x v="440"/>
    <x v="3"/>
    <m/>
    <x v="0"/>
    <x v="2"/>
    <x v="139"/>
    <m/>
    <m/>
    <m/>
    <n v="1"/>
    <n v="201208"/>
    <n v="35000"/>
  </r>
  <r>
    <x v="440"/>
    <x v="3"/>
    <m/>
    <x v="0"/>
    <x v="2"/>
    <x v="141"/>
    <m/>
    <m/>
    <m/>
    <n v="4"/>
    <n v="201208"/>
    <n v="132000"/>
  </r>
  <r>
    <x v="440"/>
    <x v="3"/>
    <m/>
    <x v="4"/>
    <x v="2"/>
    <x v="142"/>
    <m/>
    <m/>
    <m/>
    <n v="4"/>
    <n v="201208"/>
    <n v="16000"/>
  </r>
  <r>
    <x v="440"/>
    <x v="3"/>
    <m/>
    <x v="4"/>
    <x v="2"/>
    <x v="143"/>
    <m/>
    <m/>
    <m/>
    <n v="6"/>
    <n v="201208"/>
    <n v="120000"/>
  </r>
  <r>
    <x v="440"/>
    <x v="3"/>
    <m/>
    <x v="4"/>
    <x v="2"/>
    <x v="144"/>
    <m/>
    <m/>
    <m/>
    <n v="7"/>
    <n v="201208"/>
    <n v="28000"/>
  </r>
  <r>
    <x v="440"/>
    <x v="3"/>
    <m/>
    <x v="30"/>
    <x v="2"/>
    <x v="145"/>
    <m/>
    <m/>
    <m/>
    <n v="30"/>
    <n v="201208"/>
    <n v="672000"/>
  </r>
  <r>
    <x v="440"/>
    <x v="3"/>
    <m/>
    <x v="30"/>
    <x v="2"/>
    <x v="146"/>
    <m/>
    <m/>
    <m/>
    <n v="22"/>
    <n v="201208"/>
    <n v="862400"/>
  </r>
  <r>
    <x v="440"/>
    <x v="3"/>
    <m/>
    <x v="31"/>
    <x v="2"/>
    <x v="147"/>
    <m/>
    <m/>
    <m/>
    <n v="16"/>
    <n v="201208"/>
    <n v="593600"/>
  </r>
  <r>
    <x v="440"/>
    <x v="3"/>
    <m/>
    <x v="30"/>
    <x v="2"/>
    <x v="145"/>
    <m/>
    <m/>
    <m/>
    <n v="1"/>
    <n v="201208"/>
    <n v="22400"/>
  </r>
  <r>
    <x v="440"/>
    <x v="3"/>
    <m/>
    <x v="30"/>
    <x v="2"/>
    <x v="146"/>
    <m/>
    <m/>
    <m/>
    <n v="4"/>
    <n v="201208"/>
    <n v="156800"/>
  </r>
  <r>
    <x v="440"/>
    <x v="3"/>
    <m/>
    <x v="31"/>
    <x v="2"/>
    <x v="147"/>
    <m/>
    <m/>
    <m/>
    <n v="2"/>
    <n v="201208"/>
    <n v="74200"/>
  </r>
  <r>
    <x v="440"/>
    <x v="3"/>
    <m/>
    <x v="21"/>
    <x v="2"/>
    <x v="150"/>
    <m/>
    <m/>
    <m/>
    <n v="6"/>
    <n v="201208"/>
    <n v="228000"/>
  </r>
  <r>
    <x v="440"/>
    <x v="3"/>
    <m/>
    <x v="21"/>
    <x v="2"/>
    <x v="150"/>
    <m/>
    <m/>
    <m/>
    <n v="2"/>
    <n v="201208"/>
    <n v="76000"/>
  </r>
  <r>
    <x v="440"/>
    <x v="3"/>
    <m/>
    <x v="5"/>
    <x v="2"/>
    <x v="151"/>
    <m/>
    <m/>
    <m/>
    <n v="23"/>
    <n v="201208"/>
    <n v="644000"/>
  </r>
  <r>
    <x v="440"/>
    <x v="3"/>
    <m/>
    <x v="5"/>
    <x v="2"/>
    <x v="152"/>
    <m/>
    <m/>
    <m/>
    <n v="4"/>
    <n v="201208"/>
    <n v="192000"/>
  </r>
  <r>
    <x v="440"/>
    <x v="3"/>
    <m/>
    <x v="5"/>
    <x v="2"/>
    <x v="153"/>
    <m/>
    <m/>
    <m/>
    <n v="1"/>
    <n v="201208"/>
    <n v="28000"/>
  </r>
  <r>
    <x v="440"/>
    <x v="3"/>
    <m/>
    <x v="32"/>
    <x v="2"/>
    <x v="155"/>
    <m/>
    <m/>
    <m/>
    <n v="3"/>
    <n v="201208"/>
    <n v="54600"/>
  </r>
  <r>
    <x v="440"/>
    <x v="3"/>
    <m/>
    <x v="32"/>
    <x v="2"/>
    <x v="156"/>
    <m/>
    <m/>
    <m/>
    <n v="1"/>
    <n v="201208"/>
    <n v="33800"/>
  </r>
  <r>
    <x v="440"/>
    <x v="3"/>
    <m/>
    <x v="18"/>
    <x v="2"/>
    <x v="157"/>
    <m/>
    <m/>
    <m/>
    <n v="11"/>
    <n v="201208"/>
    <n v="143000"/>
  </r>
  <r>
    <x v="440"/>
    <x v="3"/>
    <m/>
    <x v="18"/>
    <x v="2"/>
    <x v="158"/>
    <m/>
    <m/>
    <m/>
    <n v="7"/>
    <n v="201208"/>
    <n v="168000"/>
  </r>
  <r>
    <x v="440"/>
    <x v="3"/>
    <m/>
    <x v="34"/>
    <x v="2"/>
    <x v="170"/>
    <m/>
    <m/>
    <m/>
    <n v="3"/>
    <n v="201208"/>
    <n v="12000"/>
  </r>
  <r>
    <x v="440"/>
    <x v="3"/>
    <m/>
    <x v="34"/>
    <x v="2"/>
    <x v="160"/>
    <m/>
    <m/>
    <m/>
    <n v="3"/>
    <n v="201208"/>
    <n v="60000"/>
  </r>
  <r>
    <x v="440"/>
    <x v="3"/>
    <m/>
    <x v="17"/>
    <x v="2"/>
    <x v="161"/>
    <m/>
    <m/>
    <m/>
    <n v="34"/>
    <n v="201208"/>
    <n v="102000"/>
  </r>
  <r>
    <x v="440"/>
    <x v="3"/>
    <m/>
    <x v="0"/>
    <x v="9"/>
    <x v="162"/>
    <m/>
    <m/>
    <m/>
    <n v="2"/>
    <n v="201208"/>
    <n v="40000"/>
  </r>
  <r>
    <x v="441"/>
    <x v="4"/>
    <m/>
    <x v="0"/>
    <x v="7"/>
    <x v="163"/>
    <m/>
    <m/>
    <m/>
    <n v="5"/>
    <n v="201208"/>
    <n v="100000"/>
  </r>
  <r>
    <x v="441"/>
    <x v="4"/>
    <m/>
    <x v="0"/>
    <x v="3"/>
    <x v="164"/>
    <m/>
    <m/>
    <m/>
    <n v="2"/>
    <n v="201208"/>
    <n v="0"/>
  </r>
  <r>
    <x v="441"/>
    <x v="4"/>
    <m/>
    <x v="6"/>
    <x v="2"/>
    <x v="126"/>
    <m/>
    <m/>
    <m/>
    <n v="2"/>
    <n v="201208"/>
    <n v="40000"/>
  </r>
  <r>
    <x v="441"/>
    <x v="4"/>
    <m/>
    <x v="6"/>
    <x v="2"/>
    <x v="127"/>
    <m/>
    <m/>
    <m/>
    <n v="1"/>
    <n v="201208"/>
    <n v="35000"/>
  </r>
  <r>
    <x v="441"/>
    <x v="4"/>
    <m/>
    <x v="33"/>
    <x v="2"/>
    <x v="128"/>
    <m/>
    <m/>
    <m/>
    <n v="12"/>
    <n v="201208"/>
    <n v="445200"/>
  </r>
  <r>
    <x v="441"/>
    <x v="4"/>
    <m/>
    <x v="24"/>
    <x v="2"/>
    <x v="129"/>
    <m/>
    <m/>
    <m/>
    <n v="5"/>
    <n v="201208"/>
    <n v="495000"/>
  </r>
  <r>
    <x v="441"/>
    <x v="4"/>
    <m/>
    <x v="0"/>
    <x v="2"/>
    <x v="130"/>
    <m/>
    <m/>
    <m/>
    <n v="27"/>
    <n v="201208"/>
    <n v="891000"/>
  </r>
  <r>
    <x v="441"/>
    <x v="4"/>
    <m/>
    <x v="0"/>
    <x v="2"/>
    <x v="131"/>
    <m/>
    <m/>
    <m/>
    <n v="2"/>
    <n v="201208"/>
    <n v="66000"/>
  </r>
  <r>
    <x v="441"/>
    <x v="4"/>
    <m/>
    <x v="0"/>
    <x v="2"/>
    <x v="168"/>
    <m/>
    <m/>
    <m/>
    <n v="4"/>
    <n v="201208"/>
    <n v="80000"/>
  </r>
  <r>
    <x v="441"/>
    <x v="4"/>
    <m/>
    <x v="0"/>
    <x v="2"/>
    <x v="178"/>
    <m/>
    <m/>
    <m/>
    <n v="2"/>
    <n v="201208"/>
    <n v="70000"/>
  </r>
  <r>
    <x v="441"/>
    <x v="4"/>
    <m/>
    <x v="0"/>
    <x v="2"/>
    <x v="179"/>
    <m/>
    <m/>
    <m/>
    <n v="4"/>
    <n v="201208"/>
    <n v="12000"/>
  </r>
  <r>
    <x v="441"/>
    <x v="4"/>
    <m/>
    <x v="29"/>
    <x v="2"/>
    <x v="132"/>
    <m/>
    <m/>
    <m/>
    <n v="1"/>
    <n v="201208"/>
    <n v="22400"/>
  </r>
  <r>
    <x v="441"/>
    <x v="4"/>
    <m/>
    <x v="29"/>
    <x v="2"/>
    <x v="133"/>
    <m/>
    <m/>
    <m/>
    <n v="3"/>
    <n v="201208"/>
    <n v="117600"/>
  </r>
  <r>
    <x v="441"/>
    <x v="4"/>
    <m/>
    <x v="33"/>
    <x v="2"/>
    <x v="134"/>
    <m/>
    <m/>
    <m/>
    <n v="3"/>
    <n v="201208"/>
    <n v="111300"/>
  </r>
  <r>
    <x v="441"/>
    <x v="4"/>
    <m/>
    <x v="1"/>
    <x v="2"/>
    <x v="135"/>
    <m/>
    <m/>
    <m/>
    <n v="4"/>
    <n v="201208"/>
    <n v="80000"/>
  </r>
  <r>
    <x v="441"/>
    <x v="4"/>
    <m/>
    <x v="1"/>
    <x v="2"/>
    <x v="165"/>
    <m/>
    <m/>
    <m/>
    <n v="1"/>
    <n v="201208"/>
    <n v="35000"/>
  </r>
  <r>
    <x v="441"/>
    <x v="4"/>
    <m/>
    <x v="35"/>
    <x v="2"/>
    <x v="136"/>
    <m/>
    <m/>
    <m/>
    <n v="4"/>
    <n v="201208"/>
    <n v="112000"/>
  </r>
  <r>
    <x v="441"/>
    <x v="4"/>
    <m/>
    <x v="35"/>
    <x v="2"/>
    <x v="176"/>
    <m/>
    <m/>
    <m/>
    <n v="2"/>
    <n v="201208"/>
    <n v="98000"/>
  </r>
  <r>
    <x v="441"/>
    <x v="4"/>
    <m/>
    <x v="0"/>
    <x v="2"/>
    <x v="138"/>
    <m/>
    <m/>
    <m/>
    <n v="29"/>
    <n v="201208"/>
    <n v="580000"/>
  </r>
  <r>
    <x v="441"/>
    <x v="4"/>
    <m/>
    <x v="0"/>
    <x v="2"/>
    <x v="139"/>
    <m/>
    <m/>
    <m/>
    <n v="27"/>
    <n v="201208"/>
    <n v="945000"/>
  </r>
  <r>
    <x v="441"/>
    <x v="4"/>
    <m/>
    <x v="31"/>
    <x v="2"/>
    <x v="140"/>
    <m/>
    <m/>
    <m/>
    <n v="4"/>
    <n v="201208"/>
    <n v="148400"/>
  </r>
  <r>
    <x v="441"/>
    <x v="4"/>
    <m/>
    <x v="17"/>
    <x v="2"/>
    <x v="125"/>
    <m/>
    <m/>
    <m/>
    <n v="15"/>
    <n v="201208"/>
    <n v="45000"/>
  </r>
  <r>
    <x v="441"/>
    <x v="4"/>
    <m/>
    <x v="0"/>
    <x v="2"/>
    <x v="139"/>
    <m/>
    <m/>
    <m/>
    <n v="1"/>
    <n v="201208"/>
    <n v="35000"/>
  </r>
  <r>
    <x v="441"/>
    <x v="4"/>
    <m/>
    <x v="0"/>
    <x v="2"/>
    <x v="141"/>
    <m/>
    <m/>
    <m/>
    <n v="2"/>
    <n v="201208"/>
    <n v="66000"/>
  </r>
  <r>
    <x v="441"/>
    <x v="4"/>
    <m/>
    <x v="4"/>
    <x v="2"/>
    <x v="143"/>
    <m/>
    <m/>
    <m/>
    <n v="10"/>
    <n v="201208"/>
    <n v="200000"/>
  </r>
  <r>
    <x v="441"/>
    <x v="4"/>
    <m/>
    <x v="4"/>
    <x v="2"/>
    <x v="144"/>
    <m/>
    <m/>
    <m/>
    <n v="3"/>
    <n v="201208"/>
    <n v="12000"/>
  </r>
  <r>
    <x v="441"/>
    <x v="4"/>
    <m/>
    <x v="30"/>
    <x v="2"/>
    <x v="145"/>
    <m/>
    <m/>
    <m/>
    <n v="23"/>
    <n v="201208"/>
    <n v="515200"/>
  </r>
  <r>
    <x v="441"/>
    <x v="4"/>
    <m/>
    <x v="30"/>
    <x v="2"/>
    <x v="146"/>
    <m/>
    <m/>
    <m/>
    <n v="34"/>
    <n v="201208"/>
    <n v="1332800"/>
  </r>
  <r>
    <x v="441"/>
    <x v="4"/>
    <m/>
    <x v="31"/>
    <x v="2"/>
    <x v="147"/>
    <m/>
    <m/>
    <m/>
    <n v="27"/>
    <n v="201208"/>
    <n v="1001700"/>
  </r>
  <r>
    <x v="441"/>
    <x v="4"/>
    <m/>
    <x v="30"/>
    <x v="2"/>
    <x v="145"/>
    <m/>
    <m/>
    <m/>
    <n v="1"/>
    <n v="201208"/>
    <n v="22400"/>
  </r>
  <r>
    <x v="441"/>
    <x v="4"/>
    <m/>
    <x v="30"/>
    <x v="2"/>
    <x v="146"/>
    <m/>
    <m/>
    <m/>
    <n v="5"/>
    <n v="201208"/>
    <n v="196000"/>
  </r>
  <r>
    <x v="441"/>
    <x v="4"/>
    <m/>
    <x v="31"/>
    <x v="2"/>
    <x v="147"/>
    <m/>
    <m/>
    <m/>
    <n v="1"/>
    <n v="201208"/>
    <n v="37100"/>
  </r>
  <r>
    <x v="441"/>
    <x v="4"/>
    <m/>
    <x v="0"/>
    <x v="2"/>
    <x v="148"/>
    <m/>
    <m/>
    <m/>
    <n v="1"/>
    <n v="201208"/>
    <n v="20000"/>
  </r>
  <r>
    <x v="441"/>
    <x v="4"/>
    <m/>
    <x v="0"/>
    <x v="2"/>
    <x v="149"/>
    <m/>
    <m/>
    <m/>
    <n v="2"/>
    <n v="201208"/>
    <n v="40000"/>
  </r>
  <r>
    <x v="441"/>
    <x v="4"/>
    <m/>
    <x v="21"/>
    <x v="2"/>
    <x v="150"/>
    <m/>
    <m/>
    <m/>
    <n v="5"/>
    <n v="201208"/>
    <n v="190000"/>
  </r>
  <r>
    <x v="441"/>
    <x v="4"/>
    <m/>
    <x v="21"/>
    <x v="2"/>
    <x v="150"/>
    <m/>
    <m/>
    <m/>
    <n v="1"/>
    <n v="201208"/>
    <n v="38000"/>
  </r>
  <r>
    <x v="441"/>
    <x v="4"/>
    <m/>
    <x v="5"/>
    <x v="2"/>
    <x v="151"/>
    <m/>
    <m/>
    <m/>
    <n v="21"/>
    <n v="201208"/>
    <n v="588000"/>
  </r>
  <r>
    <x v="441"/>
    <x v="4"/>
    <m/>
    <x v="5"/>
    <x v="2"/>
    <x v="152"/>
    <m/>
    <m/>
    <m/>
    <n v="5"/>
    <n v="201208"/>
    <n v="240000"/>
  </r>
  <r>
    <x v="441"/>
    <x v="4"/>
    <m/>
    <x v="5"/>
    <x v="2"/>
    <x v="153"/>
    <m/>
    <m/>
    <m/>
    <n v="1"/>
    <n v="201208"/>
    <n v="28000"/>
  </r>
  <r>
    <x v="441"/>
    <x v="4"/>
    <m/>
    <x v="32"/>
    <x v="2"/>
    <x v="155"/>
    <m/>
    <m/>
    <m/>
    <n v="1"/>
    <n v="201208"/>
    <n v="18200"/>
  </r>
  <r>
    <x v="441"/>
    <x v="4"/>
    <m/>
    <x v="32"/>
    <x v="2"/>
    <x v="156"/>
    <m/>
    <m/>
    <m/>
    <n v="1"/>
    <n v="201208"/>
    <n v="33800"/>
  </r>
  <r>
    <x v="441"/>
    <x v="4"/>
    <m/>
    <x v="18"/>
    <x v="2"/>
    <x v="157"/>
    <m/>
    <m/>
    <m/>
    <n v="11"/>
    <n v="201208"/>
    <n v="143000"/>
  </r>
  <r>
    <x v="441"/>
    <x v="4"/>
    <m/>
    <x v="18"/>
    <x v="2"/>
    <x v="158"/>
    <m/>
    <m/>
    <m/>
    <n v="4"/>
    <n v="201208"/>
    <n v="96000"/>
  </r>
  <r>
    <x v="441"/>
    <x v="4"/>
    <m/>
    <x v="34"/>
    <x v="2"/>
    <x v="170"/>
    <m/>
    <m/>
    <m/>
    <n v="1"/>
    <n v="201208"/>
    <n v="4000"/>
  </r>
  <r>
    <x v="441"/>
    <x v="4"/>
    <m/>
    <x v="34"/>
    <x v="2"/>
    <x v="160"/>
    <m/>
    <m/>
    <m/>
    <n v="4"/>
    <n v="201208"/>
    <n v="80000"/>
  </r>
  <r>
    <x v="441"/>
    <x v="4"/>
    <m/>
    <x v="17"/>
    <x v="2"/>
    <x v="161"/>
    <m/>
    <m/>
    <m/>
    <n v="18"/>
    <n v="201208"/>
    <n v="54000"/>
  </r>
  <r>
    <x v="441"/>
    <x v="4"/>
    <m/>
    <x v="17"/>
    <x v="2"/>
    <x v="161"/>
    <m/>
    <m/>
    <m/>
    <n v="1"/>
    <n v="201208"/>
    <n v="3000"/>
  </r>
  <r>
    <x v="441"/>
    <x v="4"/>
    <m/>
    <x v="0"/>
    <x v="9"/>
    <x v="162"/>
    <m/>
    <m/>
    <m/>
    <n v="1"/>
    <n v="201208"/>
    <n v="20000"/>
  </r>
  <r>
    <x v="442"/>
    <x v="1"/>
    <m/>
    <x v="0"/>
    <x v="1"/>
    <x v="123"/>
    <m/>
    <m/>
    <m/>
    <n v="4"/>
    <n v="201208"/>
    <n v="140000"/>
  </r>
  <r>
    <x v="442"/>
    <x v="1"/>
    <m/>
    <x v="0"/>
    <x v="1"/>
    <x v="124"/>
    <m/>
    <m/>
    <m/>
    <n v="1"/>
    <n v="201208"/>
    <n v="20000"/>
  </r>
  <r>
    <x v="442"/>
    <x v="1"/>
    <m/>
    <x v="6"/>
    <x v="5"/>
    <x v="172"/>
    <m/>
    <m/>
    <m/>
    <n v="10"/>
    <n v="201208"/>
    <n v="200000"/>
  </r>
  <r>
    <x v="442"/>
    <x v="1"/>
    <m/>
    <x v="0"/>
    <x v="7"/>
    <x v="163"/>
    <m/>
    <m/>
    <m/>
    <n v="2"/>
    <n v="201208"/>
    <n v="40000"/>
  </r>
  <r>
    <x v="442"/>
    <x v="1"/>
    <m/>
    <x v="0"/>
    <x v="3"/>
    <x v="164"/>
    <m/>
    <m/>
    <m/>
    <n v="1"/>
    <n v="201208"/>
    <n v="0"/>
  </r>
  <r>
    <x v="442"/>
    <x v="1"/>
    <m/>
    <x v="30"/>
    <x v="3"/>
    <x v="88"/>
    <m/>
    <m/>
    <m/>
    <n v="2"/>
    <n v="201208"/>
    <n v="0"/>
  </r>
  <r>
    <x v="442"/>
    <x v="1"/>
    <m/>
    <x v="6"/>
    <x v="2"/>
    <x v="126"/>
    <m/>
    <m/>
    <m/>
    <n v="3"/>
    <n v="201208"/>
    <n v="60000"/>
  </r>
  <r>
    <x v="442"/>
    <x v="1"/>
    <m/>
    <x v="33"/>
    <x v="2"/>
    <x v="128"/>
    <m/>
    <m/>
    <m/>
    <n v="17"/>
    <n v="201208"/>
    <n v="630700"/>
  </r>
  <r>
    <x v="442"/>
    <x v="1"/>
    <m/>
    <x v="24"/>
    <x v="2"/>
    <x v="129"/>
    <m/>
    <m/>
    <m/>
    <n v="1"/>
    <n v="201208"/>
    <n v="99000"/>
  </r>
  <r>
    <x v="442"/>
    <x v="1"/>
    <m/>
    <x v="0"/>
    <x v="2"/>
    <x v="130"/>
    <m/>
    <m/>
    <m/>
    <n v="27"/>
    <n v="201208"/>
    <n v="891000"/>
  </r>
  <r>
    <x v="442"/>
    <x v="1"/>
    <m/>
    <x v="0"/>
    <x v="2"/>
    <x v="168"/>
    <m/>
    <m/>
    <m/>
    <n v="1"/>
    <n v="201208"/>
    <n v="20000"/>
  </r>
  <r>
    <x v="442"/>
    <x v="1"/>
    <m/>
    <x v="0"/>
    <x v="2"/>
    <x v="178"/>
    <m/>
    <m/>
    <m/>
    <n v="1"/>
    <n v="201208"/>
    <n v="35000"/>
  </r>
  <r>
    <x v="442"/>
    <x v="1"/>
    <m/>
    <x v="0"/>
    <x v="2"/>
    <x v="179"/>
    <m/>
    <m/>
    <m/>
    <n v="1"/>
    <n v="201208"/>
    <n v="3000"/>
  </r>
  <r>
    <x v="442"/>
    <x v="1"/>
    <m/>
    <x v="29"/>
    <x v="2"/>
    <x v="132"/>
    <m/>
    <m/>
    <m/>
    <n v="2"/>
    <n v="201208"/>
    <n v="44800"/>
  </r>
  <r>
    <x v="442"/>
    <x v="1"/>
    <m/>
    <x v="29"/>
    <x v="2"/>
    <x v="133"/>
    <m/>
    <m/>
    <m/>
    <n v="2"/>
    <n v="201208"/>
    <n v="78400"/>
  </r>
  <r>
    <x v="442"/>
    <x v="1"/>
    <m/>
    <x v="1"/>
    <x v="2"/>
    <x v="135"/>
    <m/>
    <m/>
    <m/>
    <n v="4"/>
    <n v="201208"/>
    <n v="80000"/>
  </r>
  <r>
    <x v="442"/>
    <x v="1"/>
    <m/>
    <x v="1"/>
    <x v="2"/>
    <x v="165"/>
    <m/>
    <m/>
    <m/>
    <n v="1"/>
    <n v="201208"/>
    <n v="35000"/>
  </r>
  <r>
    <x v="442"/>
    <x v="1"/>
    <m/>
    <x v="1"/>
    <x v="2"/>
    <x v="183"/>
    <m/>
    <m/>
    <m/>
    <n v="1"/>
    <n v="201208"/>
    <n v="17500"/>
  </r>
  <r>
    <x v="442"/>
    <x v="1"/>
    <m/>
    <x v="35"/>
    <x v="2"/>
    <x v="136"/>
    <m/>
    <m/>
    <m/>
    <n v="3"/>
    <n v="201208"/>
    <n v="84000"/>
  </r>
  <r>
    <x v="442"/>
    <x v="1"/>
    <m/>
    <x v="35"/>
    <x v="2"/>
    <x v="137"/>
    <m/>
    <m/>
    <m/>
    <n v="2"/>
    <n v="201208"/>
    <n v="84000"/>
  </r>
  <r>
    <x v="442"/>
    <x v="1"/>
    <m/>
    <x v="0"/>
    <x v="2"/>
    <x v="138"/>
    <m/>
    <m/>
    <m/>
    <n v="27"/>
    <n v="201208"/>
    <n v="540000"/>
  </r>
  <r>
    <x v="442"/>
    <x v="1"/>
    <m/>
    <x v="0"/>
    <x v="2"/>
    <x v="139"/>
    <m/>
    <m/>
    <m/>
    <n v="28"/>
    <n v="201208"/>
    <n v="980000"/>
  </r>
  <r>
    <x v="442"/>
    <x v="1"/>
    <m/>
    <x v="31"/>
    <x v="2"/>
    <x v="140"/>
    <m/>
    <m/>
    <m/>
    <n v="8"/>
    <n v="201208"/>
    <n v="296800"/>
  </r>
  <r>
    <x v="442"/>
    <x v="1"/>
    <m/>
    <x v="17"/>
    <x v="2"/>
    <x v="125"/>
    <m/>
    <m/>
    <m/>
    <n v="20"/>
    <n v="201208"/>
    <n v="60000"/>
  </r>
  <r>
    <x v="442"/>
    <x v="1"/>
    <m/>
    <x v="0"/>
    <x v="2"/>
    <x v="138"/>
    <m/>
    <m/>
    <m/>
    <n v="1"/>
    <n v="201208"/>
    <n v="20000"/>
  </r>
  <r>
    <x v="442"/>
    <x v="1"/>
    <m/>
    <x v="4"/>
    <x v="2"/>
    <x v="143"/>
    <m/>
    <m/>
    <m/>
    <n v="6"/>
    <n v="201208"/>
    <n v="120000"/>
  </r>
  <r>
    <x v="442"/>
    <x v="1"/>
    <m/>
    <x v="4"/>
    <x v="2"/>
    <x v="144"/>
    <m/>
    <m/>
    <m/>
    <n v="3"/>
    <n v="201208"/>
    <n v="12000"/>
  </r>
  <r>
    <x v="442"/>
    <x v="1"/>
    <m/>
    <x v="30"/>
    <x v="2"/>
    <x v="145"/>
    <m/>
    <m/>
    <m/>
    <n v="24"/>
    <n v="201208"/>
    <n v="537600"/>
  </r>
  <r>
    <x v="442"/>
    <x v="1"/>
    <m/>
    <x v="30"/>
    <x v="2"/>
    <x v="146"/>
    <m/>
    <m/>
    <m/>
    <n v="32"/>
    <n v="201208"/>
    <n v="1254400"/>
  </r>
  <r>
    <x v="442"/>
    <x v="1"/>
    <m/>
    <x v="31"/>
    <x v="2"/>
    <x v="147"/>
    <m/>
    <m/>
    <m/>
    <n v="16"/>
    <n v="201208"/>
    <n v="593600"/>
  </r>
  <r>
    <x v="442"/>
    <x v="1"/>
    <m/>
    <x v="30"/>
    <x v="2"/>
    <x v="146"/>
    <m/>
    <m/>
    <m/>
    <n v="3"/>
    <n v="201208"/>
    <n v="117600"/>
  </r>
  <r>
    <x v="442"/>
    <x v="1"/>
    <m/>
    <x v="31"/>
    <x v="2"/>
    <x v="147"/>
    <m/>
    <m/>
    <m/>
    <n v="2"/>
    <n v="201208"/>
    <n v="74200"/>
  </r>
  <r>
    <x v="442"/>
    <x v="1"/>
    <m/>
    <x v="0"/>
    <x v="2"/>
    <x v="149"/>
    <m/>
    <m/>
    <m/>
    <n v="1"/>
    <n v="201208"/>
    <n v="20000"/>
  </r>
  <r>
    <x v="442"/>
    <x v="1"/>
    <m/>
    <x v="30"/>
    <x v="2"/>
    <x v="184"/>
    <m/>
    <m/>
    <m/>
    <n v="1"/>
    <n v="201208"/>
    <n v="39200"/>
  </r>
  <r>
    <x v="442"/>
    <x v="1"/>
    <m/>
    <x v="31"/>
    <x v="2"/>
    <x v="185"/>
    <m/>
    <m/>
    <m/>
    <n v="1"/>
    <n v="201208"/>
    <n v="37100"/>
  </r>
  <r>
    <x v="442"/>
    <x v="1"/>
    <m/>
    <x v="30"/>
    <x v="2"/>
    <x v="186"/>
    <m/>
    <m/>
    <m/>
    <n v="9"/>
    <n v="201208"/>
    <n v="201600"/>
  </r>
  <r>
    <x v="442"/>
    <x v="1"/>
    <m/>
    <x v="30"/>
    <x v="2"/>
    <x v="187"/>
    <m/>
    <m/>
    <m/>
    <n v="10"/>
    <n v="201208"/>
    <n v="392000"/>
  </r>
  <r>
    <x v="442"/>
    <x v="1"/>
    <m/>
    <x v="31"/>
    <x v="2"/>
    <x v="188"/>
    <m/>
    <m/>
    <m/>
    <n v="3"/>
    <n v="201208"/>
    <n v="111300"/>
  </r>
  <r>
    <x v="442"/>
    <x v="1"/>
    <m/>
    <x v="21"/>
    <x v="2"/>
    <x v="150"/>
    <m/>
    <m/>
    <m/>
    <n v="4"/>
    <n v="201208"/>
    <n v="152000"/>
  </r>
  <r>
    <x v="442"/>
    <x v="1"/>
    <m/>
    <x v="5"/>
    <x v="2"/>
    <x v="151"/>
    <m/>
    <m/>
    <m/>
    <n v="14"/>
    <n v="201208"/>
    <n v="392000"/>
  </r>
  <r>
    <x v="442"/>
    <x v="1"/>
    <m/>
    <x v="5"/>
    <x v="2"/>
    <x v="152"/>
    <m/>
    <m/>
    <m/>
    <n v="3"/>
    <n v="201208"/>
    <n v="144000"/>
  </r>
  <r>
    <x v="442"/>
    <x v="1"/>
    <m/>
    <x v="5"/>
    <x v="2"/>
    <x v="153"/>
    <m/>
    <m/>
    <m/>
    <n v="1"/>
    <n v="201208"/>
    <n v="28000"/>
  </r>
  <r>
    <x v="442"/>
    <x v="1"/>
    <m/>
    <x v="32"/>
    <x v="2"/>
    <x v="155"/>
    <m/>
    <m/>
    <m/>
    <n v="1"/>
    <n v="201208"/>
    <n v="18200"/>
  </r>
  <r>
    <x v="442"/>
    <x v="1"/>
    <m/>
    <x v="32"/>
    <x v="2"/>
    <x v="156"/>
    <m/>
    <m/>
    <m/>
    <n v="1"/>
    <n v="201208"/>
    <n v="33800"/>
  </r>
  <r>
    <x v="442"/>
    <x v="1"/>
    <m/>
    <x v="18"/>
    <x v="2"/>
    <x v="157"/>
    <m/>
    <m/>
    <m/>
    <n v="7"/>
    <n v="201208"/>
    <n v="91000"/>
  </r>
  <r>
    <x v="442"/>
    <x v="1"/>
    <m/>
    <x v="18"/>
    <x v="2"/>
    <x v="158"/>
    <m/>
    <m/>
    <m/>
    <n v="3"/>
    <n v="201208"/>
    <n v="72000"/>
  </r>
  <r>
    <x v="442"/>
    <x v="1"/>
    <m/>
    <x v="18"/>
    <x v="2"/>
    <x v="159"/>
    <m/>
    <m/>
    <m/>
    <n v="1"/>
    <n v="201208"/>
    <n v="33000"/>
  </r>
  <r>
    <x v="442"/>
    <x v="1"/>
    <m/>
    <x v="18"/>
    <x v="2"/>
    <x v="181"/>
    <m/>
    <m/>
    <m/>
    <n v="1"/>
    <n v="201208"/>
    <n v="13000"/>
  </r>
  <r>
    <x v="442"/>
    <x v="1"/>
    <m/>
    <x v="34"/>
    <x v="2"/>
    <x v="160"/>
    <m/>
    <m/>
    <m/>
    <n v="6"/>
    <n v="201208"/>
    <n v="120000"/>
  </r>
  <r>
    <x v="442"/>
    <x v="1"/>
    <m/>
    <x v="17"/>
    <x v="2"/>
    <x v="161"/>
    <m/>
    <m/>
    <m/>
    <n v="18"/>
    <n v="201208"/>
    <n v="54000"/>
  </r>
  <r>
    <x v="442"/>
    <x v="1"/>
    <m/>
    <x v="17"/>
    <x v="2"/>
    <x v="161"/>
    <m/>
    <m/>
    <m/>
    <n v="1"/>
    <n v="201208"/>
    <n v="3000"/>
  </r>
  <r>
    <x v="443"/>
    <x v="0"/>
    <m/>
    <x v="0"/>
    <x v="1"/>
    <x v="123"/>
    <m/>
    <m/>
    <m/>
    <n v="1"/>
    <n v="201208"/>
    <n v="35000"/>
  </r>
  <r>
    <x v="443"/>
    <x v="0"/>
    <m/>
    <x v="0"/>
    <x v="1"/>
    <x v="124"/>
    <m/>
    <m/>
    <m/>
    <n v="1"/>
    <n v="201208"/>
    <n v="20000"/>
  </r>
  <r>
    <x v="443"/>
    <x v="0"/>
    <m/>
    <x v="0"/>
    <x v="7"/>
    <x v="163"/>
    <m/>
    <m/>
    <m/>
    <n v="3"/>
    <n v="201208"/>
    <n v="60000"/>
  </r>
  <r>
    <x v="443"/>
    <x v="0"/>
    <m/>
    <x v="0"/>
    <x v="3"/>
    <x v="164"/>
    <m/>
    <m/>
    <m/>
    <n v="31"/>
    <n v="201208"/>
    <n v="0"/>
  </r>
  <r>
    <x v="443"/>
    <x v="0"/>
    <m/>
    <x v="30"/>
    <x v="3"/>
    <x v="88"/>
    <m/>
    <m/>
    <m/>
    <n v="6"/>
    <n v="201208"/>
    <n v="0"/>
  </r>
  <r>
    <x v="443"/>
    <x v="0"/>
    <m/>
    <x v="6"/>
    <x v="2"/>
    <x v="126"/>
    <m/>
    <m/>
    <m/>
    <n v="1"/>
    <n v="201208"/>
    <n v="20000"/>
  </r>
  <r>
    <x v="443"/>
    <x v="0"/>
    <m/>
    <x v="6"/>
    <x v="2"/>
    <x v="127"/>
    <m/>
    <m/>
    <m/>
    <n v="1"/>
    <n v="201208"/>
    <n v="35000"/>
  </r>
  <r>
    <x v="443"/>
    <x v="0"/>
    <m/>
    <x v="33"/>
    <x v="2"/>
    <x v="128"/>
    <m/>
    <m/>
    <m/>
    <n v="19"/>
    <n v="201208"/>
    <n v="704900"/>
  </r>
  <r>
    <x v="443"/>
    <x v="0"/>
    <m/>
    <x v="24"/>
    <x v="2"/>
    <x v="129"/>
    <m/>
    <m/>
    <m/>
    <n v="1"/>
    <n v="201208"/>
    <n v="99000"/>
  </r>
  <r>
    <x v="443"/>
    <x v="0"/>
    <m/>
    <x v="0"/>
    <x v="2"/>
    <x v="130"/>
    <m/>
    <m/>
    <m/>
    <n v="25"/>
    <n v="201208"/>
    <n v="825000"/>
  </r>
  <r>
    <x v="443"/>
    <x v="0"/>
    <m/>
    <x v="0"/>
    <x v="2"/>
    <x v="131"/>
    <m/>
    <m/>
    <m/>
    <n v="2"/>
    <n v="201208"/>
    <n v="66000"/>
  </r>
  <r>
    <x v="443"/>
    <x v="0"/>
    <m/>
    <x v="29"/>
    <x v="2"/>
    <x v="132"/>
    <m/>
    <m/>
    <m/>
    <n v="7"/>
    <n v="201208"/>
    <n v="156800"/>
  </r>
  <r>
    <x v="443"/>
    <x v="0"/>
    <m/>
    <x v="1"/>
    <x v="2"/>
    <x v="135"/>
    <m/>
    <m/>
    <m/>
    <n v="2"/>
    <n v="201208"/>
    <n v="40000"/>
  </r>
  <r>
    <x v="443"/>
    <x v="0"/>
    <m/>
    <x v="35"/>
    <x v="2"/>
    <x v="136"/>
    <m/>
    <m/>
    <m/>
    <n v="2"/>
    <n v="201208"/>
    <n v="56000"/>
  </r>
  <r>
    <x v="443"/>
    <x v="0"/>
    <m/>
    <x v="35"/>
    <x v="2"/>
    <x v="137"/>
    <m/>
    <m/>
    <m/>
    <n v="1"/>
    <n v="201208"/>
    <n v="42000"/>
  </r>
  <r>
    <x v="443"/>
    <x v="0"/>
    <m/>
    <x v="0"/>
    <x v="2"/>
    <x v="138"/>
    <m/>
    <m/>
    <m/>
    <n v="24"/>
    <n v="201208"/>
    <n v="480000"/>
  </r>
  <r>
    <x v="443"/>
    <x v="0"/>
    <m/>
    <x v="0"/>
    <x v="2"/>
    <x v="139"/>
    <m/>
    <m/>
    <m/>
    <n v="28"/>
    <n v="201208"/>
    <n v="980000"/>
  </r>
  <r>
    <x v="443"/>
    <x v="0"/>
    <m/>
    <x v="31"/>
    <x v="2"/>
    <x v="140"/>
    <m/>
    <m/>
    <m/>
    <n v="6"/>
    <n v="201208"/>
    <n v="222600"/>
  </r>
  <r>
    <x v="443"/>
    <x v="0"/>
    <m/>
    <x v="17"/>
    <x v="2"/>
    <x v="125"/>
    <m/>
    <m/>
    <m/>
    <n v="20"/>
    <n v="201208"/>
    <n v="60000"/>
  </r>
  <r>
    <x v="443"/>
    <x v="0"/>
    <m/>
    <x v="0"/>
    <x v="2"/>
    <x v="138"/>
    <m/>
    <m/>
    <m/>
    <n v="1"/>
    <n v="201208"/>
    <n v="20000"/>
  </r>
  <r>
    <x v="443"/>
    <x v="0"/>
    <m/>
    <x v="0"/>
    <x v="2"/>
    <x v="141"/>
    <m/>
    <m/>
    <m/>
    <n v="2"/>
    <n v="201208"/>
    <n v="66000"/>
  </r>
  <r>
    <x v="443"/>
    <x v="0"/>
    <m/>
    <x v="4"/>
    <x v="2"/>
    <x v="143"/>
    <m/>
    <m/>
    <m/>
    <n v="5"/>
    <n v="201208"/>
    <n v="100000"/>
  </r>
  <r>
    <x v="443"/>
    <x v="0"/>
    <m/>
    <x v="4"/>
    <x v="2"/>
    <x v="144"/>
    <m/>
    <m/>
    <m/>
    <n v="7"/>
    <n v="201208"/>
    <n v="28000"/>
  </r>
  <r>
    <x v="443"/>
    <x v="0"/>
    <m/>
    <x v="30"/>
    <x v="2"/>
    <x v="145"/>
    <m/>
    <m/>
    <m/>
    <n v="28"/>
    <n v="201208"/>
    <n v="627200"/>
  </r>
  <r>
    <x v="443"/>
    <x v="0"/>
    <m/>
    <x v="30"/>
    <x v="2"/>
    <x v="146"/>
    <m/>
    <m/>
    <m/>
    <n v="35"/>
    <n v="201208"/>
    <n v="1372000"/>
  </r>
  <r>
    <x v="443"/>
    <x v="0"/>
    <m/>
    <x v="31"/>
    <x v="2"/>
    <x v="147"/>
    <m/>
    <m/>
    <m/>
    <n v="18"/>
    <n v="201208"/>
    <n v="667800"/>
  </r>
  <r>
    <x v="443"/>
    <x v="0"/>
    <m/>
    <x v="0"/>
    <x v="2"/>
    <x v="149"/>
    <m/>
    <m/>
    <m/>
    <n v="1"/>
    <n v="201208"/>
    <n v="20000"/>
  </r>
  <r>
    <x v="443"/>
    <x v="0"/>
    <m/>
    <x v="30"/>
    <x v="2"/>
    <x v="189"/>
    <m/>
    <m/>
    <m/>
    <n v="4"/>
    <n v="201208"/>
    <n v="89600"/>
  </r>
  <r>
    <x v="443"/>
    <x v="0"/>
    <m/>
    <x v="30"/>
    <x v="2"/>
    <x v="184"/>
    <m/>
    <m/>
    <m/>
    <n v="8"/>
    <n v="201208"/>
    <n v="313600"/>
  </r>
  <r>
    <x v="443"/>
    <x v="0"/>
    <m/>
    <x v="31"/>
    <x v="2"/>
    <x v="185"/>
    <m/>
    <m/>
    <m/>
    <n v="3"/>
    <n v="201208"/>
    <n v="111300"/>
  </r>
  <r>
    <x v="443"/>
    <x v="0"/>
    <m/>
    <x v="30"/>
    <x v="2"/>
    <x v="186"/>
    <m/>
    <m/>
    <m/>
    <n v="15"/>
    <n v="201208"/>
    <n v="336000"/>
  </r>
  <r>
    <x v="443"/>
    <x v="0"/>
    <m/>
    <x v="30"/>
    <x v="2"/>
    <x v="187"/>
    <m/>
    <m/>
    <m/>
    <n v="13"/>
    <n v="201208"/>
    <n v="509600"/>
  </r>
  <r>
    <x v="443"/>
    <x v="0"/>
    <m/>
    <x v="31"/>
    <x v="2"/>
    <x v="188"/>
    <m/>
    <m/>
    <m/>
    <n v="12"/>
    <n v="201208"/>
    <n v="445200"/>
  </r>
  <r>
    <x v="443"/>
    <x v="0"/>
    <m/>
    <x v="21"/>
    <x v="2"/>
    <x v="150"/>
    <m/>
    <m/>
    <m/>
    <n v="3"/>
    <n v="201208"/>
    <n v="114000"/>
  </r>
  <r>
    <x v="443"/>
    <x v="0"/>
    <m/>
    <x v="21"/>
    <x v="2"/>
    <x v="150"/>
    <m/>
    <m/>
    <m/>
    <n v="4"/>
    <n v="201208"/>
    <n v="152000"/>
  </r>
  <r>
    <x v="443"/>
    <x v="0"/>
    <m/>
    <x v="5"/>
    <x v="2"/>
    <x v="151"/>
    <m/>
    <m/>
    <m/>
    <n v="13"/>
    <n v="201208"/>
    <n v="364000"/>
  </r>
  <r>
    <x v="443"/>
    <x v="0"/>
    <m/>
    <x v="5"/>
    <x v="2"/>
    <x v="152"/>
    <m/>
    <m/>
    <m/>
    <n v="4"/>
    <n v="201208"/>
    <n v="192000"/>
  </r>
  <r>
    <x v="443"/>
    <x v="0"/>
    <m/>
    <x v="5"/>
    <x v="2"/>
    <x v="153"/>
    <m/>
    <m/>
    <m/>
    <n v="2"/>
    <n v="201208"/>
    <n v="56000"/>
  </r>
  <r>
    <x v="443"/>
    <x v="0"/>
    <m/>
    <x v="32"/>
    <x v="2"/>
    <x v="155"/>
    <m/>
    <m/>
    <m/>
    <n v="3"/>
    <n v="201208"/>
    <n v="54600"/>
  </r>
  <r>
    <x v="443"/>
    <x v="0"/>
    <m/>
    <x v="18"/>
    <x v="2"/>
    <x v="157"/>
    <m/>
    <m/>
    <m/>
    <n v="16"/>
    <n v="201208"/>
    <n v="208000"/>
  </r>
  <r>
    <x v="443"/>
    <x v="0"/>
    <m/>
    <x v="18"/>
    <x v="2"/>
    <x v="158"/>
    <m/>
    <m/>
    <m/>
    <n v="2"/>
    <n v="201208"/>
    <n v="48000"/>
  </r>
  <r>
    <x v="443"/>
    <x v="0"/>
    <m/>
    <x v="18"/>
    <x v="2"/>
    <x v="159"/>
    <m/>
    <m/>
    <m/>
    <n v="1"/>
    <n v="201208"/>
    <n v="33000"/>
  </r>
  <r>
    <x v="443"/>
    <x v="0"/>
    <m/>
    <x v="34"/>
    <x v="2"/>
    <x v="160"/>
    <m/>
    <m/>
    <m/>
    <n v="4"/>
    <n v="201208"/>
    <n v="80000"/>
  </r>
  <r>
    <x v="443"/>
    <x v="0"/>
    <m/>
    <x v="17"/>
    <x v="2"/>
    <x v="161"/>
    <m/>
    <m/>
    <m/>
    <n v="16"/>
    <n v="201208"/>
    <n v="48000"/>
  </r>
  <r>
    <x v="443"/>
    <x v="0"/>
    <m/>
    <x v="0"/>
    <x v="9"/>
    <x v="162"/>
    <m/>
    <m/>
    <m/>
    <n v="4"/>
    <n v="201208"/>
    <n v="80000"/>
  </r>
  <r>
    <x v="444"/>
    <x v="2"/>
    <m/>
    <x v="0"/>
    <x v="1"/>
    <x v="123"/>
    <m/>
    <m/>
    <m/>
    <n v="3"/>
    <n v="201208"/>
    <n v="105000"/>
  </r>
  <r>
    <x v="444"/>
    <x v="2"/>
    <m/>
    <x v="0"/>
    <x v="7"/>
    <x v="163"/>
    <m/>
    <m/>
    <m/>
    <n v="3"/>
    <n v="201208"/>
    <n v="60000"/>
  </r>
  <r>
    <x v="444"/>
    <x v="2"/>
    <m/>
    <x v="0"/>
    <x v="3"/>
    <x v="164"/>
    <m/>
    <m/>
    <m/>
    <n v="1"/>
    <n v="201208"/>
    <n v="0"/>
  </r>
  <r>
    <x v="444"/>
    <x v="2"/>
    <m/>
    <x v="33"/>
    <x v="2"/>
    <x v="128"/>
    <m/>
    <m/>
    <m/>
    <n v="19"/>
    <n v="201208"/>
    <n v="704900"/>
  </r>
  <r>
    <x v="444"/>
    <x v="2"/>
    <m/>
    <x v="24"/>
    <x v="2"/>
    <x v="129"/>
    <m/>
    <m/>
    <m/>
    <n v="1"/>
    <n v="201208"/>
    <n v="99000"/>
  </r>
  <r>
    <x v="444"/>
    <x v="2"/>
    <m/>
    <x v="0"/>
    <x v="2"/>
    <x v="130"/>
    <m/>
    <m/>
    <m/>
    <n v="21"/>
    <n v="201208"/>
    <n v="693000"/>
  </r>
  <r>
    <x v="444"/>
    <x v="2"/>
    <m/>
    <x v="0"/>
    <x v="2"/>
    <x v="131"/>
    <m/>
    <m/>
    <m/>
    <n v="2"/>
    <n v="201208"/>
    <n v="66000"/>
  </r>
  <r>
    <x v="444"/>
    <x v="2"/>
    <m/>
    <x v="0"/>
    <x v="2"/>
    <x v="168"/>
    <m/>
    <m/>
    <m/>
    <n v="1"/>
    <n v="201208"/>
    <n v="20000"/>
  </r>
  <r>
    <x v="444"/>
    <x v="2"/>
    <m/>
    <x v="29"/>
    <x v="2"/>
    <x v="132"/>
    <m/>
    <m/>
    <m/>
    <n v="4"/>
    <n v="201208"/>
    <n v="89600"/>
  </r>
  <r>
    <x v="444"/>
    <x v="2"/>
    <m/>
    <x v="29"/>
    <x v="2"/>
    <x v="133"/>
    <m/>
    <m/>
    <m/>
    <n v="1"/>
    <n v="201208"/>
    <n v="39200"/>
  </r>
  <r>
    <x v="444"/>
    <x v="2"/>
    <m/>
    <x v="33"/>
    <x v="2"/>
    <x v="134"/>
    <m/>
    <m/>
    <m/>
    <n v="1"/>
    <n v="201208"/>
    <n v="37100"/>
  </r>
  <r>
    <x v="444"/>
    <x v="2"/>
    <m/>
    <x v="1"/>
    <x v="2"/>
    <x v="135"/>
    <m/>
    <m/>
    <m/>
    <n v="6"/>
    <n v="201208"/>
    <n v="120000"/>
  </r>
  <r>
    <x v="444"/>
    <x v="2"/>
    <m/>
    <x v="1"/>
    <x v="2"/>
    <x v="165"/>
    <m/>
    <m/>
    <m/>
    <n v="1"/>
    <n v="201208"/>
    <n v="35000"/>
  </r>
  <r>
    <x v="444"/>
    <x v="2"/>
    <m/>
    <x v="35"/>
    <x v="2"/>
    <x v="136"/>
    <m/>
    <m/>
    <m/>
    <n v="3"/>
    <n v="201208"/>
    <n v="84000"/>
  </r>
  <r>
    <x v="444"/>
    <x v="2"/>
    <m/>
    <x v="0"/>
    <x v="2"/>
    <x v="138"/>
    <m/>
    <m/>
    <m/>
    <n v="31"/>
    <n v="201208"/>
    <n v="620000"/>
  </r>
  <r>
    <x v="444"/>
    <x v="2"/>
    <m/>
    <x v="0"/>
    <x v="2"/>
    <x v="139"/>
    <m/>
    <m/>
    <m/>
    <n v="24"/>
    <n v="201208"/>
    <n v="840000"/>
  </r>
  <r>
    <x v="444"/>
    <x v="2"/>
    <m/>
    <x v="31"/>
    <x v="2"/>
    <x v="140"/>
    <m/>
    <m/>
    <m/>
    <n v="8"/>
    <n v="201208"/>
    <n v="296800"/>
  </r>
  <r>
    <x v="444"/>
    <x v="2"/>
    <m/>
    <x v="17"/>
    <x v="2"/>
    <x v="125"/>
    <m/>
    <m/>
    <m/>
    <n v="13"/>
    <n v="201208"/>
    <n v="39000"/>
  </r>
  <r>
    <x v="444"/>
    <x v="2"/>
    <m/>
    <x v="0"/>
    <x v="2"/>
    <x v="138"/>
    <m/>
    <m/>
    <m/>
    <n v="1"/>
    <n v="201208"/>
    <n v="20000"/>
  </r>
  <r>
    <x v="444"/>
    <x v="2"/>
    <m/>
    <x v="0"/>
    <x v="2"/>
    <x v="141"/>
    <m/>
    <m/>
    <m/>
    <n v="2"/>
    <n v="201208"/>
    <n v="66000"/>
  </r>
  <r>
    <x v="444"/>
    <x v="2"/>
    <m/>
    <x v="4"/>
    <x v="2"/>
    <x v="142"/>
    <m/>
    <m/>
    <m/>
    <n v="1"/>
    <n v="201208"/>
    <n v="4000"/>
  </r>
  <r>
    <x v="444"/>
    <x v="2"/>
    <m/>
    <x v="4"/>
    <x v="2"/>
    <x v="143"/>
    <m/>
    <m/>
    <m/>
    <n v="8"/>
    <n v="201208"/>
    <n v="160000"/>
  </r>
  <r>
    <x v="444"/>
    <x v="2"/>
    <m/>
    <x v="4"/>
    <x v="2"/>
    <x v="144"/>
    <m/>
    <m/>
    <m/>
    <n v="1"/>
    <n v="201208"/>
    <n v="4000"/>
  </r>
  <r>
    <x v="444"/>
    <x v="2"/>
    <m/>
    <x v="30"/>
    <x v="2"/>
    <x v="145"/>
    <m/>
    <m/>
    <m/>
    <n v="23"/>
    <n v="201208"/>
    <n v="515200"/>
  </r>
  <r>
    <x v="444"/>
    <x v="2"/>
    <m/>
    <x v="30"/>
    <x v="2"/>
    <x v="146"/>
    <m/>
    <m/>
    <m/>
    <n v="25"/>
    <n v="201208"/>
    <n v="980000"/>
  </r>
  <r>
    <x v="444"/>
    <x v="2"/>
    <m/>
    <x v="31"/>
    <x v="2"/>
    <x v="147"/>
    <m/>
    <m/>
    <m/>
    <n v="33"/>
    <n v="201208"/>
    <n v="1224300"/>
  </r>
  <r>
    <x v="444"/>
    <x v="2"/>
    <m/>
    <x v="30"/>
    <x v="2"/>
    <x v="189"/>
    <m/>
    <m/>
    <m/>
    <n v="3"/>
    <n v="201208"/>
    <n v="67200"/>
  </r>
  <r>
    <x v="444"/>
    <x v="2"/>
    <m/>
    <x v="30"/>
    <x v="2"/>
    <x v="184"/>
    <m/>
    <m/>
    <m/>
    <n v="7"/>
    <n v="201208"/>
    <n v="274400"/>
  </r>
  <r>
    <x v="444"/>
    <x v="2"/>
    <m/>
    <x v="31"/>
    <x v="2"/>
    <x v="185"/>
    <m/>
    <m/>
    <m/>
    <n v="2"/>
    <n v="201208"/>
    <n v="74200"/>
  </r>
  <r>
    <x v="444"/>
    <x v="2"/>
    <m/>
    <x v="30"/>
    <x v="2"/>
    <x v="186"/>
    <m/>
    <m/>
    <m/>
    <n v="42"/>
    <n v="201208"/>
    <n v="940800"/>
  </r>
  <r>
    <x v="444"/>
    <x v="2"/>
    <m/>
    <x v="30"/>
    <x v="2"/>
    <x v="187"/>
    <m/>
    <m/>
    <m/>
    <n v="48"/>
    <n v="201208"/>
    <n v="1881600"/>
  </r>
  <r>
    <x v="444"/>
    <x v="2"/>
    <m/>
    <x v="31"/>
    <x v="2"/>
    <x v="188"/>
    <m/>
    <m/>
    <m/>
    <n v="21"/>
    <n v="201208"/>
    <n v="779100"/>
  </r>
  <r>
    <x v="444"/>
    <x v="2"/>
    <m/>
    <x v="21"/>
    <x v="2"/>
    <x v="150"/>
    <m/>
    <m/>
    <m/>
    <n v="5"/>
    <n v="201208"/>
    <n v="190000"/>
  </r>
  <r>
    <x v="444"/>
    <x v="2"/>
    <m/>
    <x v="21"/>
    <x v="2"/>
    <x v="150"/>
    <m/>
    <m/>
    <m/>
    <n v="1"/>
    <n v="201208"/>
    <n v="38000"/>
  </r>
  <r>
    <x v="444"/>
    <x v="2"/>
    <m/>
    <x v="5"/>
    <x v="2"/>
    <x v="151"/>
    <m/>
    <m/>
    <m/>
    <n v="19"/>
    <n v="201208"/>
    <n v="532000"/>
  </r>
  <r>
    <x v="444"/>
    <x v="2"/>
    <m/>
    <x v="5"/>
    <x v="2"/>
    <x v="152"/>
    <m/>
    <m/>
    <m/>
    <n v="6"/>
    <n v="201208"/>
    <n v="288000"/>
  </r>
  <r>
    <x v="444"/>
    <x v="2"/>
    <m/>
    <x v="5"/>
    <x v="2"/>
    <x v="153"/>
    <m/>
    <m/>
    <m/>
    <n v="1"/>
    <n v="201208"/>
    <n v="28000"/>
  </r>
  <r>
    <x v="444"/>
    <x v="2"/>
    <m/>
    <x v="32"/>
    <x v="2"/>
    <x v="155"/>
    <m/>
    <m/>
    <m/>
    <n v="3"/>
    <n v="201208"/>
    <n v="54600"/>
  </r>
  <r>
    <x v="444"/>
    <x v="2"/>
    <m/>
    <x v="18"/>
    <x v="2"/>
    <x v="157"/>
    <m/>
    <m/>
    <m/>
    <n v="6"/>
    <n v="201208"/>
    <n v="78000"/>
  </r>
  <r>
    <x v="444"/>
    <x v="2"/>
    <m/>
    <x v="18"/>
    <x v="2"/>
    <x v="158"/>
    <m/>
    <m/>
    <m/>
    <n v="2"/>
    <n v="201208"/>
    <n v="48000"/>
  </r>
  <r>
    <x v="444"/>
    <x v="2"/>
    <m/>
    <x v="18"/>
    <x v="2"/>
    <x v="159"/>
    <m/>
    <m/>
    <m/>
    <n v="2"/>
    <n v="201208"/>
    <n v="66000"/>
  </r>
  <r>
    <x v="444"/>
    <x v="2"/>
    <m/>
    <x v="34"/>
    <x v="2"/>
    <x v="160"/>
    <m/>
    <m/>
    <m/>
    <n v="1"/>
    <n v="201208"/>
    <n v="20000"/>
  </r>
  <r>
    <x v="444"/>
    <x v="2"/>
    <m/>
    <x v="17"/>
    <x v="2"/>
    <x v="161"/>
    <m/>
    <m/>
    <m/>
    <n v="13"/>
    <n v="201208"/>
    <n v="39000"/>
  </r>
  <r>
    <x v="444"/>
    <x v="2"/>
    <m/>
    <x v="0"/>
    <x v="9"/>
    <x v="162"/>
    <m/>
    <m/>
    <m/>
    <n v="1"/>
    <n v="201208"/>
    <n v="20000"/>
  </r>
  <r>
    <x v="445"/>
    <x v="5"/>
    <m/>
    <x v="0"/>
    <x v="7"/>
    <x v="163"/>
    <m/>
    <m/>
    <m/>
    <n v="2"/>
    <n v="201208"/>
    <n v="40000"/>
  </r>
  <r>
    <x v="445"/>
    <x v="5"/>
    <m/>
    <x v="6"/>
    <x v="2"/>
    <x v="126"/>
    <m/>
    <m/>
    <m/>
    <n v="1"/>
    <n v="201208"/>
    <n v="20000"/>
  </r>
  <r>
    <x v="445"/>
    <x v="5"/>
    <m/>
    <x v="6"/>
    <x v="2"/>
    <x v="127"/>
    <m/>
    <m/>
    <m/>
    <n v="2"/>
    <n v="201208"/>
    <n v="70000"/>
  </r>
  <r>
    <x v="445"/>
    <x v="5"/>
    <m/>
    <x v="33"/>
    <x v="2"/>
    <x v="128"/>
    <m/>
    <m/>
    <m/>
    <n v="15"/>
    <n v="201208"/>
    <n v="556500"/>
  </r>
  <r>
    <x v="445"/>
    <x v="5"/>
    <m/>
    <x v="0"/>
    <x v="2"/>
    <x v="130"/>
    <m/>
    <m/>
    <m/>
    <n v="17"/>
    <n v="201208"/>
    <n v="561000"/>
  </r>
  <r>
    <x v="445"/>
    <x v="5"/>
    <m/>
    <x v="0"/>
    <x v="2"/>
    <x v="131"/>
    <m/>
    <m/>
    <m/>
    <n v="3"/>
    <n v="201208"/>
    <n v="99000"/>
  </r>
  <r>
    <x v="445"/>
    <x v="5"/>
    <m/>
    <x v="29"/>
    <x v="2"/>
    <x v="132"/>
    <m/>
    <m/>
    <m/>
    <n v="2"/>
    <n v="201208"/>
    <n v="44800"/>
  </r>
  <r>
    <x v="445"/>
    <x v="5"/>
    <m/>
    <x v="29"/>
    <x v="2"/>
    <x v="133"/>
    <m/>
    <m/>
    <m/>
    <n v="2"/>
    <n v="201208"/>
    <n v="78400"/>
  </r>
  <r>
    <x v="445"/>
    <x v="5"/>
    <m/>
    <x v="1"/>
    <x v="2"/>
    <x v="165"/>
    <m/>
    <m/>
    <m/>
    <n v="2"/>
    <n v="201208"/>
    <n v="70000"/>
  </r>
  <r>
    <x v="445"/>
    <x v="5"/>
    <m/>
    <x v="35"/>
    <x v="2"/>
    <x v="136"/>
    <m/>
    <m/>
    <m/>
    <n v="3"/>
    <n v="201208"/>
    <n v="84000"/>
  </r>
  <r>
    <x v="445"/>
    <x v="5"/>
    <m/>
    <x v="35"/>
    <x v="2"/>
    <x v="176"/>
    <m/>
    <m/>
    <m/>
    <n v="1"/>
    <n v="201208"/>
    <n v="49000"/>
  </r>
  <r>
    <x v="445"/>
    <x v="5"/>
    <m/>
    <x v="0"/>
    <x v="2"/>
    <x v="138"/>
    <m/>
    <m/>
    <m/>
    <n v="26"/>
    <n v="201208"/>
    <n v="520000"/>
  </r>
  <r>
    <x v="445"/>
    <x v="5"/>
    <m/>
    <x v="0"/>
    <x v="2"/>
    <x v="139"/>
    <m/>
    <m/>
    <m/>
    <n v="21"/>
    <n v="201208"/>
    <n v="735000"/>
  </r>
  <r>
    <x v="445"/>
    <x v="5"/>
    <m/>
    <x v="31"/>
    <x v="2"/>
    <x v="140"/>
    <m/>
    <m/>
    <m/>
    <n v="6"/>
    <n v="201208"/>
    <n v="222600"/>
  </r>
  <r>
    <x v="445"/>
    <x v="5"/>
    <m/>
    <x v="17"/>
    <x v="2"/>
    <x v="125"/>
    <m/>
    <m/>
    <m/>
    <n v="15"/>
    <n v="201208"/>
    <n v="45000"/>
  </r>
  <r>
    <x v="445"/>
    <x v="5"/>
    <m/>
    <x v="0"/>
    <x v="2"/>
    <x v="139"/>
    <m/>
    <m/>
    <m/>
    <n v="1"/>
    <n v="201208"/>
    <n v="35000"/>
  </r>
  <r>
    <x v="445"/>
    <x v="5"/>
    <m/>
    <x v="0"/>
    <x v="2"/>
    <x v="141"/>
    <m/>
    <m/>
    <m/>
    <n v="1"/>
    <n v="201208"/>
    <n v="33000"/>
  </r>
  <r>
    <x v="445"/>
    <x v="5"/>
    <m/>
    <x v="4"/>
    <x v="2"/>
    <x v="143"/>
    <m/>
    <m/>
    <m/>
    <n v="4"/>
    <n v="201208"/>
    <n v="80000"/>
  </r>
  <r>
    <x v="445"/>
    <x v="5"/>
    <m/>
    <x v="4"/>
    <x v="2"/>
    <x v="144"/>
    <m/>
    <m/>
    <m/>
    <n v="1"/>
    <n v="201208"/>
    <n v="4000"/>
  </r>
  <r>
    <x v="445"/>
    <x v="5"/>
    <m/>
    <x v="30"/>
    <x v="2"/>
    <x v="145"/>
    <m/>
    <m/>
    <m/>
    <n v="10"/>
    <n v="201208"/>
    <n v="224000"/>
  </r>
  <r>
    <x v="445"/>
    <x v="5"/>
    <m/>
    <x v="30"/>
    <x v="2"/>
    <x v="146"/>
    <m/>
    <m/>
    <m/>
    <n v="12"/>
    <n v="201208"/>
    <n v="470400"/>
  </r>
  <r>
    <x v="445"/>
    <x v="5"/>
    <m/>
    <x v="31"/>
    <x v="2"/>
    <x v="147"/>
    <m/>
    <m/>
    <m/>
    <n v="9"/>
    <n v="201208"/>
    <n v="333900"/>
  </r>
  <r>
    <x v="445"/>
    <x v="5"/>
    <m/>
    <x v="0"/>
    <x v="2"/>
    <x v="149"/>
    <m/>
    <m/>
    <m/>
    <n v="2"/>
    <n v="201208"/>
    <n v="40000"/>
  </r>
  <r>
    <x v="445"/>
    <x v="5"/>
    <m/>
    <x v="17"/>
    <x v="2"/>
    <x v="166"/>
    <m/>
    <m/>
    <m/>
    <n v="1"/>
    <n v="201208"/>
    <n v="3000"/>
  </r>
  <r>
    <x v="445"/>
    <x v="5"/>
    <m/>
    <x v="30"/>
    <x v="2"/>
    <x v="189"/>
    <m/>
    <m/>
    <m/>
    <n v="3"/>
    <n v="201208"/>
    <n v="67200"/>
  </r>
  <r>
    <x v="445"/>
    <x v="5"/>
    <m/>
    <x v="30"/>
    <x v="2"/>
    <x v="184"/>
    <m/>
    <m/>
    <m/>
    <n v="2"/>
    <n v="201208"/>
    <n v="78400"/>
  </r>
  <r>
    <x v="445"/>
    <x v="5"/>
    <m/>
    <x v="31"/>
    <x v="2"/>
    <x v="185"/>
    <m/>
    <m/>
    <m/>
    <n v="1"/>
    <n v="201208"/>
    <n v="37100"/>
  </r>
  <r>
    <x v="445"/>
    <x v="5"/>
    <m/>
    <x v="30"/>
    <x v="2"/>
    <x v="186"/>
    <m/>
    <m/>
    <m/>
    <n v="7"/>
    <n v="201208"/>
    <n v="156800"/>
  </r>
  <r>
    <x v="445"/>
    <x v="5"/>
    <m/>
    <x v="30"/>
    <x v="2"/>
    <x v="187"/>
    <m/>
    <m/>
    <m/>
    <n v="5"/>
    <n v="201208"/>
    <n v="196000"/>
  </r>
  <r>
    <x v="445"/>
    <x v="5"/>
    <m/>
    <x v="31"/>
    <x v="2"/>
    <x v="188"/>
    <m/>
    <m/>
    <m/>
    <n v="4"/>
    <n v="201208"/>
    <n v="148400"/>
  </r>
  <r>
    <x v="445"/>
    <x v="5"/>
    <m/>
    <x v="21"/>
    <x v="2"/>
    <x v="150"/>
    <m/>
    <m/>
    <m/>
    <n v="1"/>
    <n v="201208"/>
    <n v="38000"/>
  </r>
  <r>
    <x v="445"/>
    <x v="5"/>
    <m/>
    <x v="5"/>
    <x v="2"/>
    <x v="151"/>
    <m/>
    <m/>
    <m/>
    <n v="10"/>
    <n v="201208"/>
    <n v="280000"/>
  </r>
  <r>
    <x v="445"/>
    <x v="5"/>
    <m/>
    <x v="5"/>
    <x v="2"/>
    <x v="152"/>
    <m/>
    <m/>
    <m/>
    <n v="1"/>
    <n v="201208"/>
    <n v="48000"/>
  </r>
  <r>
    <x v="445"/>
    <x v="5"/>
    <m/>
    <x v="5"/>
    <x v="2"/>
    <x v="153"/>
    <m/>
    <m/>
    <m/>
    <n v="1"/>
    <n v="201208"/>
    <n v="28000"/>
  </r>
  <r>
    <x v="445"/>
    <x v="5"/>
    <m/>
    <x v="18"/>
    <x v="2"/>
    <x v="157"/>
    <m/>
    <m/>
    <m/>
    <n v="2"/>
    <n v="201208"/>
    <n v="26000"/>
  </r>
  <r>
    <x v="445"/>
    <x v="5"/>
    <m/>
    <x v="18"/>
    <x v="2"/>
    <x v="158"/>
    <m/>
    <m/>
    <m/>
    <n v="2"/>
    <n v="201208"/>
    <n v="48000"/>
  </r>
  <r>
    <x v="445"/>
    <x v="5"/>
    <m/>
    <x v="18"/>
    <x v="2"/>
    <x v="159"/>
    <m/>
    <m/>
    <m/>
    <n v="2"/>
    <n v="201208"/>
    <n v="66000"/>
  </r>
  <r>
    <x v="445"/>
    <x v="5"/>
    <m/>
    <x v="34"/>
    <x v="2"/>
    <x v="160"/>
    <m/>
    <m/>
    <m/>
    <n v="3"/>
    <n v="201208"/>
    <n v="60000"/>
  </r>
  <r>
    <x v="445"/>
    <x v="5"/>
    <m/>
    <x v="17"/>
    <x v="2"/>
    <x v="161"/>
    <m/>
    <m/>
    <m/>
    <n v="19"/>
    <n v="201208"/>
    <n v="57000"/>
  </r>
  <r>
    <x v="446"/>
    <x v="6"/>
    <m/>
    <x v="0"/>
    <x v="7"/>
    <x v="163"/>
    <m/>
    <m/>
    <m/>
    <n v="4"/>
    <n v="201208"/>
    <n v="80000"/>
  </r>
  <r>
    <x v="446"/>
    <x v="6"/>
    <m/>
    <x v="6"/>
    <x v="2"/>
    <x v="127"/>
    <m/>
    <m/>
    <m/>
    <n v="1"/>
    <n v="201208"/>
    <n v="35000"/>
  </r>
  <r>
    <x v="446"/>
    <x v="6"/>
    <m/>
    <x v="33"/>
    <x v="2"/>
    <x v="128"/>
    <m/>
    <m/>
    <m/>
    <n v="26"/>
    <n v="201208"/>
    <n v="964600"/>
  </r>
  <r>
    <x v="446"/>
    <x v="6"/>
    <m/>
    <x v="24"/>
    <x v="2"/>
    <x v="129"/>
    <m/>
    <m/>
    <m/>
    <n v="1"/>
    <n v="201208"/>
    <n v="99000"/>
  </r>
  <r>
    <x v="446"/>
    <x v="6"/>
    <m/>
    <x v="0"/>
    <x v="2"/>
    <x v="130"/>
    <m/>
    <m/>
    <m/>
    <n v="29"/>
    <n v="201208"/>
    <n v="957000"/>
  </r>
  <r>
    <x v="446"/>
    <x v="6"/>
    <m/>
    <x v="0"/>
    <x v="2"/>
    <x v="131"/>
    <m/>
    <m/>
    <m/>
    <n v="2"/>
    <n v="201208"/>
    <n v="66000"/>
  </r>
  <r>
    <x v="446"/>
    <x v="6"/>
    <m/>
    <x v="29"/>
    <x v="2"/>
    <x v="132"/>
    <m/>
    <m/>
    <m/>
    <n v="4"/>
    <n v="201208"/>
    <n v="89600"/>
  </r>
  <r>
    <x v="446"/>
    <x v="6"/>
    <m/>
    <x v="29"/>
    <x v="2"/>
    <x v="133"/>
    <m/>
    <m/>
    <m/>
    <n v="2"/>
    <n v="201208"/>
    <n v="78400"/>
  </r>
  <r>
    <x v="446"/>
    <x v="6"/>
    <m/>
    <x v="1"/>
    <x v="2"/>
    <x v="135"/>
    <m/>
    <m/>
    <m/>
    <n v="1"/>
    <n v="201208"/>
    <n v="20000"/>
  </r>
  <r>
    <x v="446"/>
    <x v="6"/>
    <m/>
    <x v="1"/>
    <x v="2"/>
    <x v="165"/>
    <m/>
    <m/>
    <m/>
    <n v="1"/>
    <n v="201208"/>
    <n v="35000"/>
  </r>
  <r>
    <x v="446"/>
    <x v="6"/>
    <m/>
    <x v="35"/>
    <x v="2"/>
    <x v="136"/>
    <m/>
    <m/>
    <m/>
    <n v="4"/>
    <n v="201208"/>
    <n v="112000"/>
  </r>
  <r>
    <x v="446"/>
    <x v="6"/>
    <m/>
    <x v="35"/>
    <x v="2"/>
    <x v="176"/>
    <m/>
    <m/>
    <m/>
    <n v="2"/>
    <n v="201208"/>
    <n v="98000"/>
  </r>
  <r>
    <x v="446"/>
    <x v="6"/>
    <m/>
    <x v="0"/>
    <x v="2"/>
    <x v="138"/>
    <m/>
    <m/>
    <m/>
    <n v="39"/>
    <n v="201208"/>
    <n v="780000"/>
  </r>
  <r>
    <x v="446"/>
    <x v="6"/>
    <m/>
    <x v="0"/>
    <x v="2"/>
    <x v="139"/>
    <m/>
    <m/>
    <m/>
    <n v="22"/>
    <n v="201208"/>
    <n v="770000"/>
  </r>
  <r>
    <x v="446"/>
    <x v="6"/>
    <m/>
    <x v="31"/>
    <x v="2"/>
    <x v="140"/>
    <m/>
    <m/>
    <m/>
    <n v="9"/>
    <n v="201208"/>
    <n v="333900"/>
  </r>
  <r>
    <x v="446"/>
    <x v="6"/>
    <m/>
    <x v="17"/>
    <x v="2"/>
    <x v="125"/>
    <m/>
    <m/>
    <m/>
    <n v="21"/>
    <n v="201208"/>
    <n v="63000"/>
  </r>
  <r>
    <x v="446"/>
    <x v="6"/>
    <m/>
    <x v="0"/>
    <x v="2"/>
    <x v="138"/>
    <m/>
    <m/>
    <m/>
    <n v="1"/>
    <n v="201208"/>
    <n v="20000"/>
  </r>
  <r>
    <x v="446"/>
    <x v="6"/>
    <m/>
    <x v="0"/>
    <x v="2"/>
    <x v="141"/>
    <m/>
    <m/>
    <m/>
    <n v="2"/>
    <n v="201208"/>
    <n v="66000"/>
  </r>
  <r>
    <x v="446"/>
    <x v="6"/>
    <m/>
    <x v="4"/>
    <x v="2"/>
    <x v="143"/>
    <m/>
    <m/>
    <m/>
    <n v="6"/>
    <n v="201208"/>
    <n v="120000"/>
  </r>
  <r>
    <x v="446"/>
    <x v="6"/>
    <m/>
    <x v="4"/>
    <x v="2"/>
    <x v="144"/>
    <m/>
    <m/>
    <m/>
    <n v="3"/>
    <n v="201208"/>
    <n v="12000"/>
  </r>
  <r>
    <x v="446"/>
    <x v="6"/>
    <m/>
    <x v="30"/>
    <x v="2"/>
    <x v="145"/>
    <m/>
    <m/>
    <m/>
    <n v="12"/>
    <n v="201208"/>
    <n v="268800"/>
  </r>
  <r>
    <x v="446"/>
    <x v="6"/>
    <m/>
    <x v="30"/>
    <x v="2"/>
    <x v="146"/>
    <m/>
    <m/>
    <m/>
    <n v="23"/>
    <n v="201208"/>
    <n v="901600"/>
  </r>
  <r>
    <x v="446"/>
    <x v="6"/>
    <m/>
    <x v="31"/>
    <x v="2"/>
    <x v="147"/>
    <m/>
    <m/>
    <m/>
    <n v="16"/>
    <n v="201208"/>
    <n v="593600"/>
  </r>
  <r>
    <x v="446"/>
    <x v="6"/>
    <m/>
    <x v="0"/>
    <x v="2"/>
    <x v="148"/>
    <m/>
    <m/>
    <m/>
    <n v="1"/>
    <n v="201208"/>
    <n v="20000"/>
  </r>
  <r>
    <x v="446"/>
    <x v="6"/>
    <m/>
    <x v="0"/>
    <x v="2"/>
    <x v="149"/>
    <m/>
    <m/>
    <m/>
    <n v="1"/>
    <n v="201208"/>
    <n v="20000"/>
  </r>
  <r>
    <x v="446"/>
    <x v="6"/>
    <m/>
    <x v="0"/>
    <x v="2"/>
    <x v="174"/>
    <m/>
    <m/>
    <m/>
    <n v="1"/>
    <n v="201208"/>
    <n v="35000"/>
  </r>
  <r>
    <x v="446"/>
    <x v="6"/>
    <m/>
    <x v="17"/>
    <x v="2"/>
    <x v="166"/>
    <m/>
    <m/>
    <m/>
    <n v="1"/>
    <n v="201208"/>
    <n v="3000"/>
  </r>
  <r>
    <x v="446"/>
    <x v="6"/>
    <m/>
    <x v="30"/>
    <x v="2"/>
    <x v="189"/>
    <m/>
    <m/>
    <m/>
    <n v="3"/>
    <n v="201208"/>
    <n v="67200"/>
  </r>
  <r>
    <x v="446"/>
    <x v="6"/>
    <m/>
    <x v="30"/>
    <x v="2"/>
    <x v="184"/>
    <m/>
    <m/>
    <m/>
    <n v="11"/>
    <n v="201208"/>
    <n v="431200"/>
  </r>
  <r>
    <x v="446"/>
    <x v="6"/>
    <m/>
    <x v="31"/>
    <x v="2"/>
    <x v="185"/>
    <m/>
    <m/>
    <m/>
    <n v="3"/>
    <n v="201208"/>
    <n v="111300"/>
  </r>
  <r>
    <x v="446"/>
    <x v="6"/>
    <m/>
    <x v="30"/>
    <x v="2"/>
    <x v="186"/>
    <m/>
    <m/>
    <m/>
    <n v="6"/>
    <n v="201208"/>
    <n v="134400"/>
  </r>
  <r>
    <x v="446"/>
    <x v="6"/>
    <m/>
    <x v="30"/>
    <x v="2"/>
    <x v="187"/>
    <m/>
    <m/>
    <m/>
    <n v="4"/>
    <n v="201208"/>
    <n v="156800"/>
  </r>
  <r>
    <x v="446"/>
    <x v="6"/>
    <m/>
    <x v="31"/>
    <x v="2"/>
    <x v="188"/>
    <m/>
    <m/>
    <m/>
    <n v="10"/>
    <n v="201208"/>
    <n v="371000"/>
  </r>
  <r>
    <x v="446"/>
    <x v="6"/>
    <m/>
    <x v="21"/>
    <x v="2"/>
    <x v="150"/>
    <m/>
    <m/>
    <m/>
    <n v="10"/>
    <n v="201208"/>
    <n v="380000"/>
  </r>
  <r>
    <x v="446"/>
    <x v="6"/>
    <m/>
    <x v="21"/>
    <x v="2"/>
    <x v="150"/>
    <m/>
    <m/>
    <m/>
    <n v="1"/>
    <n v="201208"/>
    <n v="38000"/>
  </r>
  <r>
    <x v="446"/>
    <x v="6"/>
    <m/>
    <x v="5"/>
    <x v="2"/>
    <x v="151"/>
    <m/>
    <m/>
    <m/>
    <n v="17"/>
    <n v="201208"/>
    <n v="476000"/>
  </r>
  <r>
    <x v="446"/>
    <x v="6"/>
    <m/>
    <x v="5"/>
    <x v="2"/>
    <x v="152"/>
    <m/>
    <m/>
    <m/>
    <n v="3"/>
    <n v="201208"/>
    <n v="144000"/>
  </r>
  <r>
    <x v="446"/>
    <x v="6"/>
    <m/>
    <x v="5"/>
    <x v="2"/>
    <x v="153"/>
    <m/>
    <m/>
    <m/>
    <n v="3"/>
    <n v="201208"/>
    <n v="84000"/>
  </r>
  <r>
    <x v="446"/>
    <x v="6"/>
    <m/>
    <x v="32"/>
    <x v="2"/>
    <x v="155"/>
    <m/>
    <m/>
    <m/>
    <n v="2"/>
    <n v="201208"/>
    <n v="36400"/>
  </r>
  <r>
    <x v="446"/>
    <x v="6"/>
    <m/>
    <x v="18"/>
    <x v="2"/>
    <x v="157"/>
    <m/>
    <m/>
    <m/>
    <n v="6"/>
    <n v="201208"/>
    <n v="78000"/>
  </r>
  <r>
    <x v="446"/>
    <x v="6"/>
    <m/>
    <x v="18"/>
    <x v="2"/>
    <x v="158"/>
    <m/>
    <m/>
    <m/>
    <n v="4"/>
    <n v="201208"/>
    <n v="96000"/>
  </r>
  <r>
    <x v="446"/>
    <x v="6"/>
    <m/>
    <x v="34"/>
    <x v="2"/>
    <x v="170"/>
    <m/>
    <m/>
    <m/>
    <n v="2"/>
    <n v="201208"/>
    <n v="8000"/>
  </r>
  <r>
    <x v="446"/>
    <x v="6"/>
    <m/>
    <x v="34"/>
    <x v="2"/>
    <x v="160"/>
    <m/>
    <m/>
    <m/>
    <n v="1"/>
    <n v="201208"/>
    <n v="20000"/>
  </r>
  <r>
    <x v="446"/>
    <x v="6"/>
    <m/>
    <x v="17"/>
    <x v="2"/>
    <x v="161"/>
    <m/>
    <m/>
    <m/>
    <n v="8"/>
    <n v="201208"/>
    <n v="24000"/>
  </r>
  <r>
    <x v="447"/>
    <x v="3"/>
    <m/>
    <x v="0"/>
    <x v="1"/>
    <x v="123"/>
    <m/>
    <m/>
    <m/>
    <n v="6"/>
    <n v="201208"/>
    <n v="210000"/>
  </r>
  <r>
    <x v="447"/>
    <x v="3"/>
    <m/>
    <x v="0"/>
    <x v="1"/>
    <x v="124"/>
    <m/>
    <m/>
    <m/>
    <n v="3"/>
    <n v="201208"/>
    <n v="60000"/>
  </r>
  <r>
    <x v="447"/>
    <x v="3"/>
    <m/>
    <x v="0"/>
    <x v="3"/>
    <x v="164"/>
    <m/>
    <m/>
    <m/>
    <n v="3"/>
    <n v="201208"/>
    <n v="0"/>
  </r>
  <r>
    <x v="447"/>
    <x v="3"/>
    <m/>
    <x v="0"/>
    <x v="3"/>
    <x v="190"/>
    <m/>
    <m/>
    <m/>
    <n v="1"/>
    <n v="201208"/>
    <n v="0"/>
  </r>
  <r>
    <x v="447"/>
    <x v="3"/>
    <m/>
    <x v="0"/>
    <x v="5"/>
    <x v="164"/>
    <m/>
    <m/>
    <m/>
    <n v="10"/>
    <n v="201208"/>
    <n v="102270"/>
  </r>
  <r>
    <x v="447"/>
    <x v="3"/>
    <m/>
    <x v="0"/>
    <x v="7"/>
    <x v="163"/>
    <m/>
    <m/>
    <m/>
    <n v="8"/>
    <n v="201208"/>
    <n v="160000"/>
  </r>
  <r>
    <x v="447"/>
    <x v="3"/>
    <m/>
    <x v="6"/>
    <x v="2"/>
    <x v="126"/>
    <m/>
    <m/>
    <m/>
    <n v="3"/>
    <n v="201208"/>
    <n v="60000"/>
  </r>
  <r>
    <x v="447"/>
    <x v="3"/>
    <m/>
    <x v="6"/>
    <x v="2"/>
    <x v="127"/>
    <m/>
    <m/>
    <m/>
    <n v="2"/>
    <n v="201208"/>
    <n v="70000"/>
  </r>
  <r>
    <x v="447"/>
    <x v="3"/>
    <m/>
    <x v="33"/>
    <x v="2"/>
    <x v="128"/>
    <m/>
    <m/>
    <m/>
    <n v="30"/>
    <n v="201208"/>
    <n v="1113000"/>
  </r>
  <r>
    <x v="447"/>
    <x v="3"/>
    <m/>
    <x v="0"/>
    <x v="2"/>
    <x v="130"/>
    <m/>
    <m/>
    <m/>
    <n v="39"/>
    <n v="201208"/>
    <n v="1287000"/>
  </r>
  <r>
    <x v="447"/>
    <x v="3"/>
    <m/>
    <x v="0"/>
    <x v="2"/>
    <x v="131"/>
    <m/>
    <m/>
    <m/>
    <n v="1"/>
    <n v="201208"/>
    <n v="33000"/>
  </r>
  <r>
    <x v="447"/>
    <x v="3"/>
    <m/>
    <x v="29"/>
    <x v="2"/>
    <x v="132"/>
    <m/>
    <m/>
    <m/>
    <n v="7"/>
    <n v="201208"/>
    <n v="156800"/>
  </r>
  <r>
    <x v="447"/>
    <x v="3"/>
    <m/>
    <x v="33"/>
    <x v="2"/>
    <x v="134"/>
    <m/>
    <m/>
    <m/>
    <n v="2"/>
    <n v="201208"/>
    <n v="74200"/>
  </r>
  <r>
    <x v="447"/>
    <x v="3"/>
    <m/>
    <x v="1"/>
    <x v="2"/>
    <x v="135"/>
    <m/>
    <m/>
    <m/>
    <n v="3"/>
    <n v="201208"/>
    <n v="60000"/>
  </r>
  <r>
    <x v="447"/>
    <x v="3"/>
    <m/>
    <x v="1"/>
    <x v="2"/>
    <x v="165"/>
    <m/>
    <m/>
    <m/>
    <n v="1"/>
    <n v="201208"/>
    <n v="35000"/>
  </r>
  <r>
    <x v="447"/>
    <x v="3"/>
    <m/>
    <x v="35"/>
    <x v="2"/>
    <x v="136"/>
    <m/>
    <m/>
    <m/>
    <n v="4"/>
    <n v="201208"/>
    <n v="112000"/>
  </r>
  <r>
    <x v="447"/>
    <x v="3"/>
    <m/>
    <x v="35"/>
    <x v="2"/>
    <x v="137"/>
    <m/>
    <m/>
    <m/>
    <n v="1"/>
    <n v="201208"/>
    <n v="42000"/>
  </r>
  <r>
    <x v="447"/>
    <x v="3"/>
    <m/>
    <x v="0"/>
    <x v="2"/>
    <x v="138"/>
    <m/>
    <m/>
    <m/>
    <n v="51"/>
    <n v="201208"/>
    <n v="1020000"/>
  </r>
  <r>
    <x v="447"/>
    <x v="3"/>
    <m/>
    <x v="0"/>
    <x v="2"/>
    <x v="139"/>
    <m/>
    <m/>
    <m/>
    <n v="29"/>
    <n v="201208"/>
    <n v="1015000"/>
  </r>
  <r>
    <x v="447"/>
    <x v="3"/>
    <m/>
    <x v="31"/>
    <x v="2"/>
    <x v="140"/>
    <m/>
    <m/>
    <m/>
    <n v="13"/>
    <n v="201208"/>
    <n v="482300"/>
  </r>
  <r>
    <x v="447"/>
    <x v="3"/>
    <m/>
    <x v="17"/>
    <x v="2"/>
    <x v="125"/>
    <m/>
    <m/>
    <m/>
    <n v="25"/>
    <n v="201208"/>
    <n v="75000"/>
  </r>
  <r>
    <x v="447"/>
    <x v="3"/>
    <m/>
    <x v="4"/>
    <x v="2"/>
    <x v="143"/>
    <m/>
    <m/>
    <m/>
    <n v="11"/>
    <n v="201208"/>
    <n v="220000"/>
  </r>
  <r>
    <x v="447"/>
    <x v="3"/>
    <m/>
    <x v="30"/>
    <x v="2"/>
    <x v="145"/>
    <m/>
    <m/>
    <m/>
    <n v="24"/>
    <n v="201208"/>
    <n v="537600"/>
  </r>
  <r>
    <x v="447"/>
    <x v="3"/>
    <m/>
    <x v="30"/>
    <x v="2"/>
    <x v="146"/>
    <m/>
    <m/>
    <m/>
    <n v="35"/>
    <n v="201208"/>
    <n v="1372000"/>
  </r>
  <r>
    <x v="447"/>
    <x v="3"/>
    <m/>
    <x v="31"/>
    <x v="2"/>
    <x v="147"/>
    <m/>
    <m/>
    <m/>
    <n v="19"/>
    <n v="201208"/>
    <n v="704900"/>
  </r>
  <r>
    <x v="447"/>
    <x v="3"/>
    <m/>
    <x v="0"/>
    <x v="2"/>
    <x v="149"/>
    <m/>
    <m/>
    <m/>
    <n v="1"/>
    <n v="201208"/>
    <n v="20000"/>
  </r>
  <r>
    <x v="447"/>
    <x v="3"/>
    <m/>
    <x v="30"/>
    <x v="2"/>
    <x v="189"/>
    <m/>
    <m/>
    <m/>
    <n v="8"/>
    <n v="201208"/>
    <n v="179200"/>
  </r>
  <r>
    <x v="447"/>
    <x v="3"/>
    <m/>
    <x v="30"/>
    <x v="2"/>
    <x v="184"/>
    <m/>
    <m/>
    <m/>
    <n v="16"/>
    <n v="201208"/>
    <n v="627200"/>
  </r>
  <r>
    <x v="447"/>
    <x v="3"/>
    <m/>
    <x v="31"/>
    <x v="2"/>
    <x v="185"/>
    <m/>
    <m/>
    <m/>
    <n v="6"/>
    <n v="201208"/>
    <n v="222600"/>
  </r>
  <r>
    <x v="447"/>
    <x v="3"/>
    <m/>
    <x v="30"/>
    <x v="2"/>
    <x v="186"/>
    <m/>
    <m/>
    <m/>
    <n v="18"/>
    <n v="201208"/>
    <n v="403200"/>
  </r>
  <r>
    <x v="447"/>
    <x v="3"/>
    <m/>
    <x v="30"/>
    <x v="2"/>
    <x v="187"/>
    <m/>
    <m/>
    <m/>
    <n v="21"/>
    <n v="201208"/>
    <n v="823200"/>
  </r>
  <r>
    <x v="447"/>
    <x v="3"/>
    <m/>
    <x v="31"/>
    <x v="2"/>
    <x v="188"/>
    <m/>
    <m/>
    <m/>
    <n v="11"/>
    <n v="201208"/>
    <n v="408100"/>
  </r>
  <r>
    <x v="447"/>
    <x v="3"/>
    <m/>
    <x v="21"/>
    <x v="2"/>
    <x v="150"/>
    <m/>
    <m/>
    <m/>
    <n v="7"/>
    <n v="201208"/>
    <n v="266000"/>
  </r>
  <r>
    <x v="447"/>
    <x v="3"/>
    <m/>
    <x v="21"/>
    <x v="2"/>
    <x v="150"/>
    <m/>
    <m/>
    <m/>
    <n v="3"/>
    <n v="201208"/>
    <n v="114000"/>
  </r>
  <r>
    <x v="447"/>
    <x v="3"/>
    <m/>
    <x v="5"/>
    <x v="2"/>
    <x v="151"/>
    <m/>
    <m/>
    <m/>
    <n v="24"/>
    <n v="201208"/>
    <n v="672000"/>
  </r>
  <r>
    <x v="447"/>
    <x v="3"/>
    <m/>
    <x v="5"/>
    <x v="2"/>
    <x v="152"/>
    <m/>
    <m/>
    <m/>
    <n v="7"/>
    <n v="201208"/>
    <n v="336000"/>
  </r>
  <r>
    <x v="447"/>
    <x v="3"/>
    <m/>
    <x v="5"/>
    <x v="2"/>
    <x v="153"/>
    <m/>
    <m/>
    <m/>
    <n v="3"/>
    <n v="201208"/>
    <n v="84000"/>
  </r>
  <r>
    <x v="447"/>
    <x v="3"/>
    <m/>
    <x v="5"/>
    <x v="2"/>
    <x v="154"/>
    <m/>
    <m/>
    <m/>
    <n v="1"/>
    <n v="201208"/>
    <n v="28000"/>
  </r>
  <r>
    <x v="447"/>
    <x v="3"/>
    <m/>
    <x v="32"/>
    <x v="2"/>
    <x v="155"/>
    <m/>
    <m/>
    <m/>
    <n v="6"/>
    <n v="201208"/>
    <n v="109200"/>
  </r>
  <r>
    <x v="447"/>
    <x v="3"/>
    <m/>
    <x v="32"/>
    <x v="2"/>
    <x v="156"/>
    <m/>
    <m/>
    <m/>
    <n v="2"/>
    <n v="201208"/>
    <n v="67600"/>
  </r>
  <r>
    <x v="447"/>
    <x v="3"/>
    <m/>
    <x v="18"/>
    <x v="2"/>
    <x v="157"/>
    <m/>
    <m/>
    <m/>
    <n v="15"/>
    <n v="201208"/>
    <n v="195000"/>
  </r>
  <r>
    <x v="447"/>
    <x v="3"/>
    <m/>
    <x v="18"/>
    <x v="2"/>
    <x v="158"/>
    <m/>
    <m/>
    <m/>
    <n v="2"/>
    <n v="201208"/>
    <n v="48000"/>
  </r>
  <r>
    <x v="447"/>
    <x v="3"/>
    <m/>
    <x v="18"/>
    <x v="2"/>
    <x v="159"/>
    <m/>
    <m/>
    <m/>
    <n v="1"/>
    <n v="201208"/>
    <n v="33000"/>
  </r>
  <r>
    <x v="447"/>
    <x v="3"/>
    <m/>
    <x v="18"/>
    <x v="2"/>
    <x v="181"/>
    <m/>
    <m/>
    <m/>
    <n v="2"/>
    <n v="201208"/>
    <n v="26000"/>
  </r>
  <r>
    <x v="447"/>
    <x v="3"/>
    <m/>
    <x v="34"/>
    <x v="2"/>
    <x v="170"/>
    <m/>
    <m/>
    <m/>
    <n v="2"/>
    <n v="201208"/>
    <n v="8000"/>
  </r>
  <r>
    <x v="447"/>
    <x v="3"/>
    <m/>
    <x v="34"/>
    <x v="2"/>
    <x v="160"/>
    <m/>
    <m/>
    <m/>
    <n v="6"/>
    <n v="201208"/>
    <n v="120000"/>
  </r>
  <r>
    <x v="447"/>
    <x v="3"/>
    <m/>
    <x v="17"/>
    <x v="2"/>
    <x v="161"/>
    <m/>
    <m/>
    <m/>
    <n v="22"/>
    <n v="201208"/>
    <n v="66000"/>
  </r>
  <r>
    <x v="447"/>
    <x v="3"/>
    <m/>
    <x v="17"/>
    <x v="2"/>
    <x v="161"/>
    <m/>
    <m/>
    <m/>
    <n v="2"/>
    <n v="201208"/>
    <n v="6000"/>
  </r>
  <r>
    <x v="448"/>
    <x v="4"/>
    <m/>
    <x v="0"/>
    <x v="1"/>
    <x v="123"/>
    <m/>
    <m/>
    <m/>
    <n v="2"/>
    <n v="201208"/>
    <n v="70000"/>
  </r>
  <r>
    <x v="448"/>
    <x v="4"/>
    <m/>
    <x v="0"/>
    <x v="1"/>
    <x v="124"/>
    <m/>
    <m/>
    <m/>
    <n v="1"/>
    <n v="201208"/>
    <n v="20000"/>
  </r>
  <r>
    <x v="448"/>
    <x v="4"/>
    <m/>
    <x v="4"/>
    <x v="5"/>
    <x v="191"/>
    <m/>
    <m/>
    <m/>
    <n v="5"/>
    <n v="201208"/>
    <n v="81820"/>
  </r>
  <r>
    <x v="448"/>
    <x v="4"/>
    <m/>
    <x v="0"/>
    <x v="7"/>
    <x v="163"/>
    <m/>
    <m/>
    <m/>
    <n v="4"/>
    <n v="201208"/>
    <n v="80000"/>
  </r>
  <r>
    <x v="448"/>
    <x v="4"/>
    <m/>
    <x v="0"/>
    <x v="3"/>
    <x v="164"/>
    <m/>
    <m/>
    <m/>
    <n v="9"/>
    <n v="201208"/>
    <n v="0"/>
  </r>
  <r>
    <x v="448"/>
    <x v="4"/>
    <m/>
    <x v="30"/>
    <x v="3"/>
    <x v="88"/>
    <m/>
    <m/>
    <m/>
    <n v="7"/>
    <n v="201208"/>
    <n v="0"/>
  </r>
  <r>
    <x v="448"/>
    <x v="4"/>
    <m/>
    <x v="6"/>
    <x v="2"/>
    <x v="126"/>
    <m/>
    <m/>
    <m/>
    <n v="2"/>
    <n v="201208"/>
    <n v="40000"/>
  </r>
  <r>
    <x v="448"/>
    <x v="4"/>
    <m/>
    <x v="33"/>
    <x v="2"/>
    <x v="128"/>
    <m/>
    <m/>
    <m/>
    <n v="31"/>
    <n v="201208"/>
    <n v="1150100"/>
  </r>
  <r>
    <x v="448"/>
    <x v="4"/>
    <m/>
    <x v="24"/>
    <x v="2"/>
    <x v="129"/>
    <m/>
    <m/>
    <m/>
    <n v="1"/>
    <n v="201208"/>
    <n v="99000"/>
  </r>
  <r>
    <x v="448"/>
    <x v="4"/>
    <m/>
    <x v="0"/>
    <x v="2"/>
    <x v="130"/>
    <m/>
    <m/>
    <m/>
    <n v="47"/>
    <n v="201208"/>
    <n v="1551000"/>
  </r>
  <r>
    <x v="448"/>
    <x v="4"/>
    <m/>
    <x v="0"/>
    <x v="2"/>
    <x v="131"/>
    <m/>
    <m/>
    <m/>
    <n v="7"/>
    <n v="201208"/>
    <n v="231000"/>
  </r>
  <r>
    <x v="448"/>
    <x v="4"/>
    <m/>
    <x v="29"/>
    <x v="2"/>
    <x v="132"/>
    <m/>
    <m/>
    <m/>
    <n v="16"/>
    <n v="201208"/>
    <n v="358400"/>
  </r>
  <r>
    <x v="448"/>
    <x v="4"/>
    <m/>
    <x v="29"/>
    <x v="2"/>
    <x v="133"/>
    <m/>
    <m/>
    <m/>
    <n v="2"/>
    <n v="201208"/>
    <n v="78400"/>
  </r>
  <r>
    <x v="448"/>
    <x v="4"/>
    <m/>
    <x v="33"/>
    <x v="2"/>
    <x v="134"/>
    <m/>
    <m/>
    <m/>
    <n v="2"/>
    <n v="201208"/>
    <n v="74200"/>
  </r>
  <r>
    <x v="448"/>
    <x v="4"/>
    <m/>
    <x v="1"/>
    <x v="2"/>
    <x v="135"/>
    <m/>
    <m/>
    <m/>
    <n v="3"/>
    <n v="201208"/>
    <n v="60000"/>
  </r>
  <r>
    <x v="448"/>
    <x v="4"/>
    <m/>
    <x v="35"/>
    <x v="2"/>
    <x v="136"/>
    <m/>
    <m/>
    <m/>
    <n v="3"/>
    <n v="201208"/>
    <n v="84000"/>
  </r>
  <r>
    <x v="448"/>
    <x v="4"/>
    <m/>
    <x v="35"/>
    <x v="2"/>
    <x v="176"/>
    <m/>
    <m/>
    <m/>
    <n v="1"/>
    <n v="201208"/>
    <n v="49000"/>
  </r>
  <r>
    <x v="448"/>
    <x v="4"/>
    <m/>
    <x v="0"/>
    <x v="2"/>
    <x v="138"/>
    <m/>
    <m/>
    <m/>
    <n v="46"/>
    <n v="201208"/>
    <n v="920000"/>
  </r>
  <r>
    <x v="448"/>
    <x v="4"/>
    <m/>
    <x v="0"/>
    <x v="2"/>
    <x v="139"/>
    <m/>
    <m/>
    <m/>
    <n v="26"/>
    <n v="201208"/>
    <n v="910000"/>
  </r>
  <r>
    <x v="448"/>
    <x v="4"/>
    <m/>
    <x v="31"/>
    <x v="2"/>
    <x v="140"/>
    <m/>
    <m/>
    <m/>
    <n v="9"/>
    <n v="201208"/>
    <n v="333900"/>
  </r>
  <r>
    <x v="448"/>
    <x v="4"/>
    <m/>
    <x v="17"/>
    <x v="2"/>
    <x v="125"/>
    <m/>
    <m/>
    <m/>
    <n v="23"/>
    <n v="201208"/>
    <n v="69000"/>
  </r>
  <r>
    <x v="448"/>
    <x v="4"/>
    <m/>
    <x v="0"/>
    <x v="2"/>
    <x v="138"/>
    <m/>
    <m/>
    <m/>
    <n v="1"/>
    <n v="201208"/>
    <n v="20000"/>
  </r>
  <r>
    <x v="448"/>
    <x v="4"/>
    <m/>
    <x v="4"/>
    <x v="2"/>
    <x v="142"/>
    <m/>
    <m/>
    <m/>
    <n v="1"/>
    <n v="201208"/>
    <n v="4000"/>
  </r>
  <r>
    <x v="448"/>
    <x v="4"/>
    <m/>
    <x v="4"/>
    <x v="2"/>
    <x v="143"/>
    <m/>
    <m/>
    <m/>
    <n v="2"/>
    <n v="201208"/>
    <n v="40000"/>
  </r>
  <r>
    <x v="448"/>
    <x v="4"/>
    <m/>
    <x v="4"/>
    <x v="2"/>
    <x v="144"/>
    <m/>
    <m/>
    <m/>
    <n v="7"/>
    <n v="201208"/>
    <n v="28000"/>
  </r>
  <r>
    <x v="448"/>
    <x v="4"/>
    <m/>
    <x v="30"/>
    <x v="2"/>
    <x v="145"/>
    <m/>
    <m/>
    <m/>
    <n v="47"/>
    <n v="201208"/>
    <n v="1052800"/>
  </r>
  <r>
    <x v="448"/>
    <x v="4"/>
    <m/>
    <x v="30"/>
    <x v="2"/>
    <x v="146"/>
    <m/>
    <m/>
    <m/>
    <n v="61"/>
    <n v="201208"/>
    <n v="2391200"/>
  </r>
  <r>
    <x v="448"/>
    <x v="4"/>
    <m/>
    <x v="31"/>
    <x v="2"/>
    <x v="147"/>
    <m/>
    <m/>
    <m/>
    <n v="32"/>
    <n v="201208"/>
    <n v="1187200"/>
  </r>
  <r>
    <x v="448"/>
    <x v="4"/>
    <m/>
    <x v="0"/>
    <x v="2"/>
    <x v="148"/>
    <m/>
    <m/>
    <m/>
    <n v="1"/>
    <n v="201208"/>
    <n v="20000"/>
  </r>
  <r>
    <x v="448"/>
    <x v="4"/>
    <m/>
    <x v="0"/>
    <x v="2"/>
    <x v="174"/>
    <m/>
    <m/>
    <m/>
    <n v="1"/>
    <n v="201208"/>
    <n v="35000"/>
  </r>
  <r>
    <x v="448"/>
    <x v="4"/>
    <m/>
    <x v="30"/>
    <x v="2"/>
    <x v="189"/>
    <m/>
    <m/>
    <m/>
    <n v="12"/>
    <n v="201208"/>
    <n v="268800"/>
  </r>
  <r>
    <x v="448"/>
    <x v="4"/>
    <m/>
    <x v="30"/>
    <x v="2"/>
    <x v="184"/>
    <m/>
    <m/>
    <m/>
    <n v="21"/>
    <n v="201208"/>
    <n v="823200"/>
  </r>
  <r>
    <x v="448"/>
    <x v="4"/>
    <m/>
    <x v="31"/>
    <x v="2"/>
    <x v="185"/>
    <m/>
    <m/>
    <m/>
    <n v="6"/>
    <n v="201208"/>
    <n v="222600"/>
  </r>
  <r>
    <x v="448"/>
    <x v="4"/>
    <m/>
    <x v="30"/>
    <x v="2"/>
    <x v="186"/>
    <m/>
    <m/>
    <m/>
    <n v="76"/>
    <n v="201208"/>
    <n v="1702400"/>
  </r>
  <r>
    <x v="448"/>
    <x v="4"/>
    <m/>
    <x v="30"/>
    <x v="2"/>
    <x v="187"/>
    <m/>
    <m/>
    <m/>
    <n v="59"/>
    <n v="201208"/>
    <n v="2312800"/>
  </r>
  <r>
    <x v="448"/>
    <x v="4"/>
    <m/>
    <x v="31"/>
    <x v="2"/>
    <x v="188"/>
    <m/>
    <m/>
    <m/>
    <n v="58"/>
    <n v="201208"/>
    <n v="2151800"/>
  </r>
  <r>
    <x v="448"/>
    <x v="4"/>
    <m/>
    <x v="21"/>
    <x v="2"/>
    <x v="150"/>
    <m/>
    <m/>
    <m/>
    <n v="8"/>
    <n v="201208"/>
    <n v="304000"/>
  </r>
  <r>
    <x v="448"/>
    <x v="4"/>
    <m/>
    <x v="5"/>
    <x v="2"/>
    <x v="151"/>
    <m/>
    <m/>
    <m/>
    <n v="21"/>
    <n v="201208"/>
    <n v="588000"/>
  </r>
  <r>
    <x v="448"/>
    <x v="4"/>
    <m/>
    <x v="5"/>
    <x v="2"/>
    <x v="152"/>
    <m/>
    <m/>
    <m/>
    <n v="5"/>
    <n v="201208"/>
    <n v="240000"/>
  </r>
  <r>
    <x v="448"/>
    <x v="4"/>
    <m/>
    <x v="5"/>
    <x v="2"/>
    <x v="153"/>
    <m/>
    <m/>
    <m/>
    <n v="7"/>
    <n v="201208"/>
    <n v="196000"/>
  </r>
  <r>
    <x v="448"/>
    <x v="4"/>
    <m/>
    <x v="32"/>
    <x v="2"/>
    <x v="155"/>
    <m/>
    <m/>
    <m/>
    <n v="4"/>
    <n v="201208"/>
    <n v="72800"/>
  </r>
  <r>
    <x v="448"/>
    <x v="4"/>
    <m/>
    <x v="18"/>
    <x v="2"/>
    <x v="157"/>
    <m/>
    <m/>
    <m/>
    <n v="22"/>
    <n v="201208"/>
    <n v="286000"/>
  </r>
  <r>
    <x v="448"/>
    <x v="4"/>
    <m/>
    <x v="18"/>
    <x v="2"/>
    <x v="158"/>
    <m/>
    <m/>
    <m/>
    <n v="9"/>
    <n v="201208"/>
    <n v="216000"/>
  </r>
  <r>
    <x v="448"/>
    <x v="4"/>
    <m/>
    <x v="18"/>
    <x v="2"/>
    <x v="159"/>
    <m/>
    <m/>
    <m/>
    <n v="2"/>
    <n v="201208"/>
    <n v="66000"/>
  </r>
  <r>
    <x v="448"/>
    <x v="4"/>
    <m/>
    <x v="34"/>
    <x v="2"/>
    <x v="160"/>
    <m/>
    <m/>
    <m/>
    <n v="3"/>
    <n v="201208"/>
    <n v="60000"/>
  </r>
  <r>
    <x v="448"/>
    <x v="4"/>
    <m/>
    <x v="17"/>
    <x v="2"/>
    <x v="161"/>
    <m/>
    <m/>
    <m/>
    <n v="33"/>
    <n v="201208"/>
    <n v="99000"/>
  </r>
  <r>
    <x v="448"/>
    <x v="4"/>
    <m/>
    <x v="17"/>
    <x v="2"/>
    <x v="161"/>
    <m/>
    <m/>
    <m/>
    <n v="1"/>
    <n v="201208"/>
    <n v="3000"/>
  </r>
  <r>
    <x v="449"/>
    <x v="1"/>
    <m/>
    <x v="0"/>
    <x v="1"/>
    <x v="123"/>
    <m/>
    <m/>
    <m/>
    <n v="3"/>
    <n v="201208"/>
    <n v="105000"/>
  </r>
  <r>
    <x v="449"/>
    <x v="1"/>
    <m/>
    <x v="0"/>
    <x v="7"/>
    <x v="163"/>
    <m/>
    <m/>
    <m/>
    <n v="3"/>
    <n v="201208"/>
    <n v="60000"/>
  </r>
  <r>
    <x v="449"/>
    <x v="1"/>
    <m/>
    <x v="0"/>
    <x v="3"/>
    <x v="164"/>
    <m/>
    <m/>
    <m/>
    <n v="5"/>
    <n v="201208"/>
    <n v="0"/>
  </r>
  <r>
    <x v="449"/>
    <x v="1"/>
    <m/>
    <x v="6"/>
    <x v="2"/>
    <x v="126"/>
    <m/>
    <m/>
    <m/>
    <n v="3"/>
    <n v="201208"/>
    <n v="60000"/>
  </r>
  <r>
    <x v="449"/>
    <x v="1"/>
    <m/>
    <x v="6"/>
    <x v="2"/>
    <x v="127"/>
    <m/>
    <m/>
    <m/>
    <n v="1"/>
    <n v="201208"/>
    <n v="35000"/>
  </r>
  <r>
    <x v="449"/>
    <x v="1"/>
    <m/>
    <x v="33"/>
    <x v="2"/>
    <x v="128"/>
    <m/>
    <m/>
    <m/>
    <n v="30"/>
    <n v="201208"/>
    <n v="1113000"/>
  </r>
  <r>
    <x v="449"/>
    <x v="1"/>
    <m/>
    <x v="24"/>
    <x v="2"/>
    <x v="129"/>
    <m/>
    <m/>
    <m/>
    <n v="3"/>
    <n v="201208"/>
    <n v="297000"/>
  </r>
  <r>
    <x v="449"/>
    <x v="1"/>
    <m/>
    <x v="0"/>
    <x v="2"/>
    <x v="130"/>
    <m/>
    <m/>
    <m/>
    <n v="33"/>
    <n v="201208"/>
    <n v="1089000"/>
  </r>
  <r>
    <x v="449"/>
    <x v="1"/>
    <m/>
    <x v="0"/>
    <x v="2"/>
    <x v="131"/>
    <m/>
    <m/>
    <m/>
    <n v="4"/>
    <n v="201208"/>
    <n v="132000"/>
  </r>
  <r>
    <x v="449"/>
    <x v="1"/>
    <m/>
    <x v="0"/>
    <x v="2"/>
    <x v="168"/>
    <m/>
    <m/>
    <m/>
    <n v="1"/>
    <n v="201208"/>
    <n v="20000"/>
  </r>
  <r>
    <x v="449"/>
    <x v="1"/>
    <m/>
    <x v="31"/>
    <x v="2"/>
    <x v="180"/>
    <m/>
    <m/>
    <m/>
    <n v="1"/>
    <n v="201208"/>
    <n v="37100"/>
  </r>
  <r>
    <x v="449"/>
    <x v="1"/>
    <m/>
    <x v="0"/>
    <x v="2"/>
    <x v="179"/>
    <m/>
    <m/>
    <m/>
    <n v="2"/>
    <n v="201208"/>
    <n v="6000"/>
  </r>
  <r>
    <x v="449"/>
    <x v="1"/>
    <m/>
    <x v="0"/>
    <x v="2"/>
    <x v="178"/>
    <m/>
    <m/>
    <m/>
    <n v="1"/>
    <n v="201208"/>
    <n v="35000"/>
  </r>
  <r>
    <x v="449"/>
    <x v="1"/>
    <m/>
    <x v="29"/>
    <x v="2"/>
    <x v="132"/>
    <m/>
    <m/>
    <m/>
    <n v="10"/>
    <n v="201208"/>
    <n v="224000"/>
  </r>
  <r>
    <x v="449"/>
    <x v="1"/>
    <m/>
    <x v="29"/>
    <x v="2"/>
    <x v="133"/>
    <m/>
    <m/>
    <m/>
    <n v="4"/>
    <n v="201208"/>
    <n v="156800"/>
  </r>
  <r>
    <x v="449"/>
    <x v="1"/>
    <m/>
    <x v="33"/>
    <x v="2"/>
    <x v="134"/>
    <m/>
    <m/>
    <m/>
    <n v="2"/>
    <n v="201208"/>
    <n v="74200"/>
  </r>
  <r>
    <x v="449"/>
    <x v="1"/>
    <m/>
    <x v="1"/>
    <x v="2"/>
    <x v="135"/>
    <m/>
    <m/>
    <m/>
    <n v="2"/>
    <n v="201208"/>
    <n v="40000"/>
  </r>
  <r>
    <x v="449"/>
    <x v="1"/>
    <m/>
    <x v="35"/>
    <x v="2"/>
    <x v="136"/>
    <m/>
    <m/>
    <m/>
    <n v="3"/>
    <n v="201208"/>
    <n v="84000"/>
  </r>
  <r>
    <x v="449"/>
    <x v="1"/>
    <m/>
    <x v="35"/>
    <x v="2"/>
    <x v="176"/>
    <m/>
    <m/>
    <m/>
    <n v="1"/>
    <n v="201208"/>
    <n v="49000"/>
  </r>
  <r>
    <x v="449"/>
    <x v="1"/>
    <m/>
    <x v="0"/>
    <x v="2"/>
    <x v="138"/>
    <m/>
    <m/>
    <m/>
    <n v="45"/>
    <n v="201208"/>
    <n v="900000"/>
  </r>
  <r>
    <x v="449"/>
    <x v="1"/>
    <m/>
    <x v="0"/>
    <x v="2"/>
    <x v="139"/>
    <m/>
    <m/>
    <m/>
    <n v="22"/>
    <n v="201208"/>
    <n v="770000"/>
  </r>
  <r>
    <x v="449"/>
    <x v="1"/>
    <m/>
    <x v="31"/>
    <x v="2"/>
    <x v="140"/>
    <m/>
    <m/>
    <m/>
    <n v="18"/>
    <n v="201208"/>
    <n v="667800"/>
  </r>
  <r>
    <x v="449"/>
    <x v="1"/>
    <m/>
    <x v="17"/>
    <x v="2"/>
    <x v="125"/>
    <m/>
    <m/>
    <m/>
    <n v="29"/>
    <n v="201208"/>
    <n v="87000"/>
  </r>
  <r>
    <x v="449"/>
    <x v="1"/>
    <m/>
    <x v="0"/>
    <x v="2"/>
    <x v="141"/>
    <m/>
    <m/>
    <m/>
    <n v="3"/>
    <n v="201208"/>
    <n v="99000"/>
  </r>
  <r>
    <x v="449"/>
    <x v="1"/>
    <m/>
    <x v="4"/>
    <x v="2"/>
    <x v="143"/>
    <m/>
    <m/>
    <m/>
    <n v="6"/>
    <n v="201208"/>
    <n v="120000"/>
  </r>
  <r>
    <x v="449"/>
    <x v="1"/>
    <m/>
    <x v="4"/>
    <x v="2"/>
    <x v="144"/>
    <m/>
    <m/>
    <m/>
    <n v="5"/>
    <n v="201208"/>
    <n v="20000"/>
  </r>
  <r>
    <x v="449"/>
    <x v="1"/>
    <m/>
    <x v="30"/>
    <x v="2"/>
    <x v="145"/>
    <m/>
    <m/>
    <m/>
    <n v="63"/>
    <n v="201208"/>
    <n v="1411200"/>
  </r>
  <r>
    <x v="449"/>
    <x v="1"/>
    <m/>
    <x v="30"/>
    <x v="2"/>
    <x v="146"/>
    <m/>
    <m/>
    <m/>
    <n v="113"/>
    <n v="201208"/>
    <n v="4429600"/>
  </r>
  <r>
    <x v="449"/>
    <x v="1"/>
    <m/>
    <x v="31"/>
    <x v="2"/>
    <x v="147"/>
    <m/>
    <m/>
    <m/>
    <n v="46"/>
    <n v="201208"/>
    <n v="1706600"/>
  </r>
  <r>
    <x v="449"/>
    <x v="1"/>
    <m/>
    <x v="0"/>
    <x v="2"/>
    <x v="148"/>
    <m/>
    <m/>
    <m/>
    <n v="2"/>
    <n v="201208"/>
    <n v="40000"/>
  </r>
  <r>
    <x v="449"/>
    <x v="1"/>
    <m/>
    <x v="30"/>
    <x v="2"/>
    <x v="189"/>
    <m/>
    <m/>
    <m/>
    <n v="9"/>
    <n v="201208"/>
    <n v="201600"/>
  </r>
  <r>
    <x v="449"/>
    <x v="1"/>
    <m/>
    <x v="30"/>
    <x v="2"/>
    <x v="184"/>
    <m/>
    <m/>
    <m/>
    <n v="11"/>
    <n v="201208"/>
    <n v="431200"/>
  </r>
  <r>
    <x v="449"/>
    <x v="1"/>
    <m/>
    <x v="31"/>
    <x v="2"/>
    <x v="185"/>
    <m/>
    <m/>
    <m/>
    <n v="3"/>
    <n v="201208"/>
    <n v="111300"/>
  </r>
  <r>
    <x v="449"/>
    <x v="1"/>
    <m/>
    <x v="30"/>
    <x v="2"/>
    <x v="186"/>
    <m/>
    <m/>
    <m/>
    <n v="208"/>
    <n v="201208"/>
    <n v="4659200"/>
  </r>
  <r>
    <x v="449"/>
    <x v="1"/>
    <m/>
    <x v="30"/>
    <x v="2"/>
    <x v="187"/>
    <m/>
    <m/>
    <m/>
    <n v="224"/>
    <n v="201208"/>
    <n v="8780800"/>
  </r>
  <r>
    <x v="449"/>
    <x v="1"/>
    <m/>
    <x v="31"/>
    <x v="2"/>
    <x v="188"/>
    <m/>
    <m/>
    <m/>
    <n v="125"/>
    <n v="201208"/>
    <n v="4637500"/>
  </r>
  <r>
    <x v="449"/>
    <x v="1"/>
    <m/>
    <x v="21"/>
    <x v="2"/>
    <x v="150"/>
    <m/>
    <m/>
    <m/>
    <n v="12"/>
    <n v="201208"/>
    <n v="456000"/>
  </r>
  <r>
    <x v="449"/>
    <x v="1"/>
    <m/>
    <x v="21"/>
    <x v="2"/>
    <x v="150"/>
    <m/>
    <m/>
    <m/>
    <n v="2"/>
    <n v="201208"/>
    <n v="76000"/>
  </r>
  <r>
    <x v="449"/>
    <x v="1"/>
    <m/>
    <x v="5"/>
    <x v="2"/>
    <x v="151"/>
    <m/>
    <m/>
    <m/>
    <n v="19"/>
    <n v="201208"/>
    <n v="532000"/>
  </r>
  <r>
    <x v="449"/>
    <x v="1"/>
    <m/>
    <x v="5"/>
    <x v="2"/>
    <x v="152"/>
    <m/>
    <m/>
    <m/>
    <n v="6"/>
    <n v="201208"/>
    <n v="288000"/>
  </r>
  <r>
    <x v="449"/>
    <x v="1"/>
    <m/>
    <x v="5"/>
    <x v="2"/>
    <x v="153"/>
    <m/>
    <m/>
    <m/>
    <n v="4"/>
    <n v="201208"/>
    <n v="112000"/>
  </r>
  <r>
    <x v="449"/>
    <x v="1"/>
    <m/>
    <x v="32"/>
    <x v="2"/>
    <x v="155"/>
    <m/>
    <m/>
    <m/>
    <n v="7"/>
    <n v="201208"/>
    <n v="127400"/>
  </r>
  <r>
    <x v="449"/>
    <x v="1"/>
    <m/>
    <x v="18"/>
    <x v="2"/>
    <x v="157"/>
    <m/>
    <m/>
    <m/>
    <n v="28"/>
    <n v="201208"/>
    <n v="364000"/>
  </r>
  <r>
    <x v="449"/>
    <x v="1"/>
    <m/>
    <x v="18"/>
    <x v="2"/>
    <x v="158"/>
    <m/>
    <m/>
    <m/>
    <n v="6"/>
    <n v="201208"/>
    <n v="144000"/>
  </r>
  <r>
    <x v="449"/>
    <x v="1"/>
    <m/>
    <x v="18"/>
    <x v="2"/>
    <x v="159"/>
    <m/>
    <m/>
    <m/>
    <n v="1"/>
    <n v="201208"/>
    <n v="33000"/>
  </r>
  <r>
    <x v="449"/>
    <x v="1"/>
    <m/>
    <x v="34"/>
    <x v="2"/>
    <x v="160"/>
    <m/>
    <m/>
    <m/>
    <n v="5"/>
    <n v="201208"/>
    <n v="100000"/>
  </r>
  <r>
    <x v="449"/>
    <x v="1"/>
    <m/>
    <x v="17"/>
    <x v="2"/>
    <x v="161"/>
    <m/>
    <m/>
    <m/>
    <n v="23"/>
    <n v="201208"/>
    <n v="69000"/>
  </r>
  <r>
    <x v="449"/>
    <x v="1"/>
    <m/>
    <x v="17"/>
    <x v="2"/>
    <x v="161"/>
    <m/>
    <m/>
    <m/>
    <n v="9"/>
    <n v="201208"/>
    <n v="27000"/>
  </r>
  <r>
    <x v="450"/>
    <x v="0"/>
    <m/>
    <x v="0"/>
    <x v="1"/>
    <x v="123"/>
    <m/>
    <m/>
    <m/>
    <n v="1"/>
    <n v="201208"/>
    <n v="35000"/>
  </r>
  <r>
    <x v="450"/>
    <x v="0"/>
    <m/>
    <x v="0"/>
    <x v="7"/>
    <x v="163"/>
    <m/>
    <m/>
    <m/>
    <n v="1"/>
    <n v="201208"/>
    <n v="20000"/>
  </r>
  <r>
    <x v="450"/>
    <x v="0"/>
    <m/>
    <x v="6"/>
    <x v="2"/>
    <x v="126"/>
    <m/>
    <m/>
    <m/>
    <n v="5"/>
    <n v="201208"/>
    <n v="100000"/>
  </r>
  <r>
    <x v="450"/>
    <x v="0"/>
    <m/>
    <x v="6"/>
    <x v="2"/>
    <x v="127"/>
    <m/>
    <m/>
    <m/>
    <n v="1"/>
    <n v="201208"/>
    <n v="35000"/>
  </r>
  <r>
    <x v="450"/>
    <x v="0"/>
    <m/>
    <x v="33"/>
    <x v="2"/>
    <x v="128"/>
    <m/>
    <m/>
    <m/>
    <n v="48"/>
    <n v="201208"/>
    <n v="1780800"/>
  </r>
  <r>
    <x v="450"/>
    <x v="0"/>
    <m/>
    <x v="24"/>
    <x v="2"/>
    <x v="129"/>
    <m/>
    <m/>
    <m/>
    <n v="3"/>
    <n v="201208"/>
    <n v="297000"/>
  </r>
  <r>
    <x v="450"/>
    <x v="0"/>
    <m/>
    <x v="0"/>
    <x v="2"/>
    <x v="130"/>
    <m/>
    <m/>
    <m/>
    <n v="26"/>
    <n v="201208"/>
    <n v="858000"/>
  </r>
  <r>
    <x v="450"/>
    <x v="0"/>
    <m/>
    <x v="0"/>
    <x v="2"/>
    <x v="131"/>
    <m/>
    <m/>
    <m/>
    <n v="3"/>
    <n v="201208"/>
    <n v="99000"/>
  </r>
  <r>
    <x v="450"/>
    <x v="0"/>
    <m/>
    <x v="0"/>
    <x v="2"/>
    <x v="168"/>
    <m/>
    <m/>
    <m/>
    <n v="2"/>
    <n v="201208"/>
    <n v="40000"/>
  </r>
  <r>
    <x v="450"/>
    <x v="0"/>
    <m/>
    <x v="0"/>
    <x v="2"/>
    <x v="178"/>
    <m/>
    <m/>
    <m/>
    <n v="1"/>
    <n v="201208"/>
    <n v="35000"/>
  </r>
  <r>
    <x v="450"/>
    <x v="0"/>
    <m/>
    <x v="30"/>
    <x v="2"/>
    <x v="192"/>
    <m/>
    <m/>
    <m/>
    <n v="1"/>
    <n v="201208"/>
    <n v="39200"/>
  </r>
  <r>
    <x v="450"/>
    <x v="0"/>
    <m/>
    <x v="29"/>
    <x v="2"/>
    <x v="132"/>
    <m/>
    <m/>
    <m/>
    <n v="6"/>
    <n v="201208"/>
    <n v="134400"/>
  </r>
  <r>
    <x v="450"/>
    <x v="0"/>
    <m/>
    <x v="29"/>
    <x v="2"/>
    <x v="133"/>
    <m/>
    <m/>
    <m/>
    <n v="2"/>
    <n v="201208"/>
    <n v="78400"/>
  </r>
  <r>
    <x v="450"/>
    <x v="0"/>
    <m/>
    <x v="33"/>
    <x v="2"/>
    <x v="134"/>
    <m/>
    <m/>
    <m/>
    <n v="3"/>
    <n v="201208"/>
    <n v="111300"/>
  </r>
  <r>
    <x v="450"/>
    <x v="0"/>
    <m/>
    <x v="1"/>
    <x v="2"/>
    <x v="135"/>
    <m/>
    <m/>
    <m/>
    <n v="2"/>
    <n v="201208"/>
    <n v="40000"/>
  </r>
  <r>
    <x v="450"/>
    <x v="0"/>
    <m/>
    <x v="1"/>
    <x v="2"/>
    <x v="165"/>
    <m/>
    <m/>
    <m/>
    <n v="1"/>
    <n v="201208"/>
    <n v="35000"/>
  </r>
  <r>
    <x v="450"/>
    <x v="0"/>
    <m/>
    <x v="35"/>
    <x v="2"/>
    <x v="136"/>
    <m/>
    <m/>
    <m/>
    <n v="5"/>
    <n v="201208"/>
    <n v="140000"/>
  </r>
  <r>
    <x v="450"/>
    <x v="0"/>
    <m/>
    <x v="35"/>
    <x v="2"/>
    <x v="137"/>
    <m/>
    <m/>
    <m/>
    <n v="1"/>
    <n v="201208"/>
    <n v="42000"/>
  </r>
  <r>
    <x v="450"/>
    <x v="0"/>
    <m/>
    <x v="0"/>
    <x v="2"/>
    <x v="138"/>
    <m/>
    <m/>
    <m/>
    <n v="53"/>
    <n v="201208"/>
    <n v="1060000"/>
  </r>
  <r>
    <x v="450"/>
    <x v="0"/>
    <m/>
    <x v="0"/>
    <x v="2"/>
    <x v="139"/>
    <m/>
    <m/>
    <m/>
    <n v="39"/>
    <n v="201208"/>
    <n v="1365000"/>
  </r>
  <r>
    <x v="450"/>
    <x v="0"/>
    <m/>
    <x v="31"/>
    <x v="2"/>
    <x v="140"/>
    <m/>
    <m/>
    <m/>
    <n v="38"/>
    <n v="201208"/>
    <n v="1409800"/>
  </r>
  <r>
    <x v="450"/>
    <x v="0"/>
    <m/>
    <x v="17"/>
    <x v="2"/>
    <x v="125"/>
    <m/>
    <m/>
    <m/>
    <n v="43"/>
    <n v="201208"/>
    <n v="129000"/>
  </r>
  <r>
    <x v="450"/>
    <x v="0"/>
    <m/>
    <x v="0"/>
    <x v="2"/>
    <x v="138"/>
    <m/>
    <m/>
    <m/>
    <n v="1"/>
    <n v="201208"/>
    <n v="20000"/>
  </r>
  <r>
    <x v="450"/>
    <x v="0"/>
    <m/>
    <x v="4"/>
    <x v="2"/>
    <x v="142"/>
    <m/>
    <m/>
    <m/>
    <n v="3"/>
    <n v="201208"/>
    <n v="12000"/>
  </r>
  <r>
    <x v="450"/>
    <x v="0"/>
    <m/>
    <x v="4"/>
    <x v="2"/>
    <x v="143"/>
    <m/>
    <m/>
    <m/>
    <n v="8"/>
    <n v="201208"/>
    <n v="160000"/>
  </r>
  <r>
    <x v="450"/>
    <x v="0"/>
    <m/>
    <x v="4"/>
    <x v="2"/>
    <x v="144"/>
    <m/>
    <m/>
    <m/>
    <n v="5"/>
    <n v="201208"/>
    <n v="20000"/>
  </r>
  <r>
    <x v="450"/>
    <x v="0"/>
    <m/>
    <x v="30"/>
    <x v="2"/>
    <x v="145"/>
    <m/>
    <m/>
    <m/>
    <n v="81"/>
    <n v="201208"/>
    <n v="1814400"/>
  </r>
  <r>
    <x v="450"/>
    <x v="0"/>
    <m/>
    <x v="30"/>
    <x v="2"/>
    <x v="146"/>
    <m/>
    <m/>
    <m/>
    <n v="86"/>
    <n v="201208"/>
    <n v="3371200"/>
  </r>
  <r>
    <x v="450"/>
    <x v="0"/>
    <m/>
    <x v="31"/>
    <x v="2"/>
    <x v="147"/>
    <m/>
    <m/>
    <m/>
    <n v="68"/>
    <n v="201208"/>
    <n v="2522800"/>
  </r>
  <r>
    <x v="450"/>
    <x v="0"/>
    <m/>
    <x v="0"/>
    <x v="2"/>
    <x v="149"/>
    <m/>
    <m/>
    <m/>
    <n v="3"/>
    <n v="201208"/>
    <n v="60000"/>
  </r>
  <r>
    <x v="450"/>
    <x v="0"/>
    <m/>
    <x v="0"/>
    <x v="2"/>
    <x v="174"/>
    <m/>
    <m/>
    <m/>
    <n v="1"/>
    <n v="201208"/>
    <n v="35000"/>
  </r>
  <r>
    <x v="450"/>
    <x v="0"/>
    <m/>
    <x v="17"/>
    <x v="2"/>
    <x v="166"/>
    <m/>
    <m/>
    <m/>
    <n v="1"/>
    <n v="201208"/>
    <n v="3000"/>
  </r>
  <r>
    <x v="450"/>
    <x v="0"/>
    <m/>
    <x v="30"/>
    <x v="2"/>
    <x v="189"/>
    <m/>
    <m/>
    <m/>
    <n v="42"/>
    <n v="201208"/>
    <n v="940800"/>
  </r>
  <r>
    <x v="450"/>
    <x v="0"/>
    <m/>
    <x v="30"/>
    <x v="2"/>
    <x v="184"/>
    <m/>
    <m/>
    <m/>
    <n v="50"/>
    <n v="201208"/>
    <n v="1960000"/>
  </r>
  <r>
    <x v="450"/>
    <x v="0"/>
    <m/>
    <x v="31"/>
    <x v="2"/>
    <x v="185"/>
    <m/>
    <m/>
    <m/>
    <n v="24"/>
    <n v="201208"/>
    <n v="890400"/>
  </r>
  <r>
    <x v="450"/>
    <x v="0"/>
    <m/>
    <x v="30"/>
    <x v="2"/>
    <x v="186"/>
    <m/>
    <m/>
    <m/>
    <n v="142"/>
    <n v="201208"/>
    <n v="3180800"/>
  </r>
  <r>
    <x v="450"/>
    <x v="0"/>
    <m/>
    <x v="30"/>
    <x v="2"/>
    <x v="187"/>
    <m/>
    <m/>
    <m/>
    <n v="149"/>
    <n v="201208"/>
    <n v="5840800"/>
  </r>
  <r>
    <x v="450"/>
    <x v="0"/>
    <m/>
    <x v="31"/>
    <x v="2"/>
    <x v="188"/>
    <m/>
    <m/>
    <m/>
    <n v="78"/>
    <n v="201208"/>
    <n v="2893800"/>
  </r>
  <r>
    <x v="450"/>
    <x v="0"/>
    <m/>
    <x v="21"/>
    <x v="2"/>
    <x v="150"/>
    <m/>
    <m/>
    <m/>
    <n v="11"/>
    <n v="201208"/>
    <n v="418000"/>
  </r>
  <r>
    <x v="450"/>
    <x v="0"/>
    <m/>
    <x v="21"/>
    <x v="2"/>
    <x v="150"/>
    <m/>
    <m/>
    <m/>
    <n v="5"/>
    <n v="201208"/>
    <n v="190000"/>
  </r>
  <r>
    <x v="450"/>
    <x v="0"/>
    <m/>
    <x v="5"/>
    <x v="2"/>
    <x v="151"/>
    <m/>
    <m/>
    <m/>
    <n v="20"/>
    <n v="201208"/>
    <n v="560000"/>
  </r>
  <r>
    <x v="450"/>
    <x v="0"/>
    <m/>
    <x v="5"/>
    <x v="2"/>
    <x v="152"/>
    <m/>
    <m/>
    <m/>
    <n v="4"/>
    <n v="201208"/>
    <n v="192000"/>
  </r>
  <r>
    <x v="450"/>
    <x v="0"/>
    <m/>
    <x v="5"/>
    <x v="2"/>
    <x v="153"/>
    <m/>
    <m/>
    <m/>
    <n v="2"/>
    <n v="201208"/>
    <n v="56000"/>
  </r>
  <r>
    <x v="450"/>
    <x v="0"/>
    <m/>
    <x v="32"/>
    <x v="2"/>
    <x v="155"/>
    <m/>
    <m/>
    <m/>
    <n v="5"/>
    <n v="201208"/>
    <n v="91000"/>
  </r>
  <r>
    <x v="450"/>
    <x v="0"/>
    <m/>
    <x v="32"/>
    <x v="2"/>
    <x v="156"/>
    <m/>
    <m/>
    <m/>
    <n v="2"/>
    <n v="201208"/>
    <n v="67600"/>
  </r>
  <r>
    <x v="450"/>
    <x v="0"/>
    <m/>
    <x v="18"/>
    <x v="2"/>
    <x v="157"/>
    <m/>
    <m/>
    <m/>
    <n v="18"/>
    <n v="201208"/>
    <n v="234000"/>
  </r>
  <r>
    <x v="450"/>
    <x v="0"/>
    <m/>
    <x v="18"/>
    <x v="2"/>
    <x v="158"/>
    <m/>
    <m/>
    <m/>
    <n v="5"/>
    <n v="201208"/>
    <n v="120000"/>
  </r>
  <r>
    <x v="450"/>
    <x v="0"/>
    <m/>
    <x v="18"/>
    <x v="2"/>
    <x v="159"/>
    <m/>
    <m/>
    <m/>
    <n v="2"/>
    <n v="201208"/>
    <n v="66000"/>
  </r>
  <r>
    <x v="450"/>
    <x v="0"/>
    <m/>
    <x v="18"/>
    <x v="2"/>
    <x v="181"/>
    <m/>
    <m/>
    <m/>
    <n v="1"/>
    <n v="201208"/>
    <n v="13000"/>
  </r>
  <r>
    <x v="450"/>
    <x v="0"/>
    <m/>
    <x v="34"/>
    <x v="2"/>
    <x v="170"/>
    <m/>
    <m/>
    <m/>
    <n v="2"/>
    <n v="201208"/>
    <n v="8000"/>
  </r>
  <r>
    <x v="450"/>
    <x v="0"/>
    <m/>
    <x v="34"/>
    <x v="2"/>
    <x v="160"/>
    <m/>
    <m/>
    <m/>
    <n v="4"/>
    <n v="201208"/>
    <n v="80000"/>
  </r>
  <r>
    <x v="450"/>
    <x v="0"/>
    <m/>
    <x v="17"/>
    <x v="2"/>
    <x v="161"/>
    <m/>
    <m/>
    <m/>
    <n v="25"/>
    <n v="201208"/>
    <n v="75000"/>
  </r>
  <r>
    <x v="450"/>
    <x v="0"/>
    <m/>
    <x v="17"/>
    <x v="2"/>
    <x v="161"/>
    <m/>
    <m/>
    <m/>
    <n v="2"/>
    <n v="201208"/>
    <n v="6000"/>
  </r>
  <r>
    <x v="451"/>
    <x v="2"/>
    <m/>
    <x v="0"/>
    <x v="7"/>
    <x v="163"/>
    <m/>
    <m/>
    <m/>
    <n v="1"/>
    <n v="201208"/>
    <n v="20000"/>
  </r>
  <r>
    <x v="451"/>
    <x v="2"/>
    <m/>
    <x v="6"/>
    <x v="2"/>
    <x v="126"/>
    <m/>
    <m/>
    <m/>
    <n v="5"/>
    <n v="201208"/>
    <n v="100000"/>
  </r>
  <r>
    <x v="451"/>
    <x v="2"/>
    <m/>
    <x v="33"/>
    <x v="2"/>
    <x v="128"/>
    <m/>
    <m/>
    <m/>
    <n v="61"/>
    <n v="201208"/>
    <n v="2263100"/>
  </r>
  <r>
    <x v="451"/>
    <x v="2"/>
    <m/>
    <x v="24"/>
    <x v="2"/>
    <x v="129"/>
    <m/>
    <m/>
    <m/>
    <n v="4"/>
    <n v="201208"/>
    <n v="396000"/>
  </r>
  <r>
    <x v="451"/>
    <x v="2"/>
    <m/>
    <x v="0"/>
    <x v="2"/>
    <x v="130"/>
    <m/>
    <m/>
    <m/>
    <n v="29"/>
    <n v="201208"/>
    <n v="957000"/>
  </r>
  <r>
    <x v="451"/>
    <x v="2"/>
    <m/>
    <x v="0"/>
    <x v="2"/>
    <x v="168"/>
    <m/>
    <m/>
    <m/>
    <n v="2"/>
    <n v="201208"/>
    <n v="40000"/>
  </r>
  <r>
    <x v="451"/>
    <x v="2"/>
    <m/>
    <x v="0"/>
    <x v="2"/>
    <x v="178"/>
    <m/>
    <m/>
    <m/>
    <n v="1"/>
    <n v="201208"/>
    <n v="35000"/>
  </r>
  <r>
    <x v="451"/>
    <x v="2"/>
    <m/>
    <x v="0"/>
    <x v="2"/>
    <x v="179"/>
    <m/>
    <m/>
    <m/>
    <n v="2"/>
    <n v="201208"/>
    <n v="6000"/>
  </r>
  <r>
    <x v="451"/>
    <x v="2"/>
    <m/>
    <x v="29"/>
    <x v="2"/>
    <x v="132"/>
    <m/>
    <m/>
    <m/>
    <n v="14"/>
    <n v="201208"/>
    <n v="313600"/>
  </r>
  <r>
    <x v="451"/>
    <x v="2"/>
    <m/>
    <x v="29"/>
    <x v="2"/>
    <x v="133"/>
    <m/>
    <m/>
    <m/>
    <n v="3"/>
    <n v="201208"/>
    <n v="117600"/>
  </r>
  <r>
    <x v="451"/>
    <x v="2"/>
    <m/>
    <x v="33"/>
    <x v="2"/>
    <x v="134"/>
    <m/>
    <m/>
    <m/>
    <n v="3"/>
    <n v="201208"/>
    <n v="111300"/>
  </r>
  <r>
    <x v="451"/>
    <x v="2"/>
    <m/>
    <x v="1"/>
    <x v="2"/>
    <x v="135"/>
    <m/>
    <m/>
    <m/>
    <n v="4"/>
    <n v="201208"/>
    <n v="80000"/>
  </r>
  <r>
    <x v="451"/>
    <x v="2"/>
    <m/>
    <x v="1"/>
    <x v="2"/>
    <x v="165"/>
    <m/>
    <m/>
    <m/>
    <n v="2"/>
    <n v="201208"/>
    <n v="70000"/>
  </r>
  <r>
    <x v="451"/>
    <x v="2"/>
    <m/>
    <x v="35"/>
    <x v="2"/>
    <x v="136"/>
    <m/>
    <m/>
    <m/>
    <n v="3"/>
    <n v="201208"/>
    <n v="84000"/>
  </r>
  <r>
    <x v="451"/>
    <x v="2"/>
    <m/>
    <x v="0"/>
    <x v="2"/>
    <x v="138"/>
    <m/>
    <m/>
    <m/>
    <n v="104"/>
    <n v="201208"/>
    <n v="2080000"/>
  </r>
  <r>
    <x v="451"/>
    <x v="2"/>
    <m/>
    <x v="0"/>
    <x v="2"/>
    <x v="139"/>
    <m/>
    <m/>
    <m/>
    <n v="67"/>
    <n v="201208"/>
    <n v="2345000"/>
  </r>
  <r>
    <x v="451"/>
    <x v="2"/>
    <m/>
    <x v="31"/>
    <x v="2"/>
    <x v="140"/>
    <m/>
    <m/>
    <m/>
    <n v="76"/>
    <n v="201208"/>
    <n v="2819600"/>
  </r>
  <r>
    <x v="451"/>
    <x v="2"/>
    <m/>
    <x v="17"/>
    <x v="2"/>
    <x v="125"/>
    <m/>
    <m/>
    <m/>
    <n v="92"/>
    <n v="201208"/>
    <n v="276000"/>
  </r>
  <r>
    <x v="451"/>
    <x v="2"/>
    <m/>
    <x v="0"/>
    <x v="2"/>
    <x v="141"/>
    <m/>
    <m/>
    <m/>
    <n v="1"/>
    <n v="201208"/>
    <n v="33000"/>
  </r>
  <r>
    <x v="451"/>
    <x v="2"/>
    <m/>
    <x v="4"/>
    <x v="2"/>
    <x v="142"/>
    <m/>
    <m/>
    <m/>
    <n v="2"/>
    <n v="201208"/>
    <n v="8000"/>
  </r>
  <r>
    <x v="451"/>
    <x v="2"/>
    <m/>
    <x v="4"/>
    <x v="2"/>
    <x v="143"/>
    <m/>
    <m/>
    <m/>
    <n v="12"/>
    <n v="201208"/>
    <n v="240000"/>
  </r>
  <r>
    <x v="451"/>
    <x v="2"/>
    <m/>
    <x v="4"/>
    <x v="2"/>
    <x v="144"/>
    <m/>
    <m/>
    <m/>
    <n v="1"/>
    <n v="201208"/>
    <n v="4000"/>
  </r>
  <r>
    <x v="451"/>
    <x v="2"/>
    <m/>
    <x v="30"/>
    <x v="2"/>
    <x v="145"/>
    <m/>
    <m/>
    <m/>
    <n v="56"/>
    <n v="201208"/>
    <n v="1254400"/>
  </r>
  <r>
    <x v="451"/>
    <x v="2"/>
    <m/>
    <x v="30"/>
    <x v="2"/>
    <x v="146"/>
    <m/>
    <m/>
    <m/>
    <n v="98"/>
    <n v="201208"/>
    <n v="3841600"/>
  </r>
  <r>
    <x v="451"/>
    <x v="2"/>
    <m/>
    <x v="31"/>
    <x v="2"/>
    <x v="147"/>
    <m/>
    <m/>
    <m/>
    <n v="66"/>
    <n v="201208"/>
    <n v="2448600"/>
  </r>
  <r>
    <x v="451"/>
    <x v="2"/>
    <m/>
    <x v="0"/>
    <x v="2"/>
    <x v="148"/>
    <m/>
    <m/>
    <m/>
    <n v="2"/>
    <n v="201208"/>
    <n v="40000"/>
  </r>
  <r>
    <x v="451"/>
    <x v="2"/>
    <m/>
    <x v="31"/>
    <x v="2"/>
    <x v="169"/>
    <m/>
    <m/>
    <m/>
    <n v="1"/>
    <n v="201208"/>
    <n v="37100"/>
  </r>
  <r>
    <x v="451"/>
    <x v="2"/>
    <m/>
    <x v="30"/>
    <x v="2"/>
    <x v="189"/>
    <m/>
    <m/>
    <m/>
    <n v="17"/>
    <n v="201208"/>
    <n v="380800"/>
  </r>
  <r>
    <x v="451"/>
    <x v="2"/>
    <m/>
    <x v="30"/>
    <x v="2"/>
    <x v="184"/>
    <m/>
    <m/>
    <m/>
    <n v="29"/>
    <n v="201208"/>
    <n v="1136800"/>
  </r>
  <r>
    <x v="451"/>
    <x v="2"/>
    <m/>
    <x v="31"/>
    <x v="2"/>
    <x v="185"/>
    <m/>
    <m/>
    <m/>
    <n v="19"/>
    <n v="201208"/>
    <n v="704900"/>
  </r>
  <r>
    <x v="451"/>
    <x v="2"/>
    <m/>
    <x v="30"/>
    <x v="2"/>
    <x v="186"/>
    <m/>
    <m/>
    <m/>
    <n v="146"/>
    <n v="201208"/>
    <n v="3270400"/>
  </r>
  <r>
    <x v="451"/>
    <x v="2"/>
    <m/>
    <x v="30"/>
    <x v="2"/>
    <x v="187"/>
    <m/>
    <m/>
    <m/>
    <n v="146"/>
    <n v="201208"/>
    <n v="5723200"/>
  </r>
  <r>
    <x v="451"/>
    <x v="2"/>
    <m/>
    <x v="31"/>
    <x v="2"/>
    <x v="188"/>
    <m/>
    <m/>
    <m/>
    <n v="99"/>
    <n v="201208"/>
    <n v="3672900"/>
  </r>
  <r>
    <x v="451"/>
    <x v="2"/>
    <m/>
    <x v="21"/>
    <x v="2"/>
    <x v="150"/>
    <m/>
    <m/>
    <m/>
    <n v="10"/>
    <n v="201208"/>
    <n v="380000"/>
  </r>
  <r>
    <x v="451"/>
    <x v="2"/>
    <m/>
    <x v="21"/>
    <x v="2"/>
    <x v="150"/>
    <m/>
    <m/>
    <m/>
    <n v="6"/>
    <n v="201208"/>
    <n v="228000"/>
  </r>
  <r>
    <x v="451"/>
    <x v="2"/>
    <m/>
    <x v="5"/>
    <x v="2"/>
    <x v="151"/>
    <m/>
    <m/>
    <m/>
    <n v="16"/>
    <n v="201208"/>
    <n v="448000"/>
  </r>
  <r>
    <x v="451"/>
    <x v="2"/>
    <m/>
    <x v="5"/>
    <x v="2"/>
    <x v="152"/>
    <m/>
    <m/>
    <m/>
    <n v="7"/>
    <n v="201208"/>
    <n v="336000"/>
  </r>
  <r>
    <x v="451"/>
    <x v="2"/>
    <m/>
    <x v="5"/>
    <x v="2"/>
    <x v="153"/>
    <m/>
    <m/>
    <m/>
    <n v="9"/>
    <n v="201208"/>
    <n v="252000"/>
  </r>
  <r>
    <x v="451"/>
    <x v="2"/>
    <m/>
    <x v="32"/>
    <x v="2"/>
    <x v="155"/>
    <m/>
    <m/>
    <m/>
    <n v="7"/>
    <n v="201208"/>
    <n v="127400"/>
  </r>
  <r>
    <x v="451"/>
    <x v="2"/>
    <m/>
    <x v="32"/>
    <x v="2"/>
    <x v="156"/>
    <m/>
    <m/>
    <m/>
    <n v="2"/>
    <n v="201208"/>
    <n v="67600"/>
  </r>
  <r>
    <x v="451"/>
    <x v="2"/>
    <m/>
    <x v="18"/>
    <x v="2"/>
    <x v="157"/>
    <m/>
    <m/>
    <m/>
    <n v="26"/>
    <n v="201208"/>
    <n v="338000"/>
  </r>
  <r>
    <x v="451"/>
    <x v="2"/>
    <m/>
    <x v="18"/>
    <x v="2"/>
    <x v="158"/>
    <m/>
    <m/>
    <m/>
    <n v="6"/>
    <n v="201208"/>
    <n v="144000"/>
  </r>
  <r>
    <x v="451"/>
    <x v="2"/>
    <m/>
    <x v="18"/>
    <x v="2"/>
    <x v="159"/>
    <m/>
    <m/>
    <m/>
    <n v="5"/>
    <n v="201208"/>
    <n v="165000"/>
  </r>
  <r>
    <x v="451"/>
    <x v="2"/>
    <m/>
    <x v="34"/>
    <x v="2"/>
    <x v="160"/>
    <m/>
    <m/>
    <m/>
    <n v="8"/>
    <n v="201208"/>
    <n v="160000"/>
  </r>
  <r>
    <x v="451"/>
    <x v="2"/>
    <m/>
    <x v="17"/>
    <x v="2"/>
    <x v="161"/>
    <m/>
    <m/>
    <m/>
    <n v="36"/>
    <n v="201208"/>
    <n v="108000"/>
  </r>
  <r>
    <x v="451"/>
    <x v="2"/>
    <m/>
    <x v="17"/>
    <x v="2"/>
    <x v="161"/>
    <m/>
    <m/>
    <m/>
    <n v="1"/>
    <n v="201208"/>
    <n v="3000"/>
  </r>
  <r>
    <x v="452"/>
    <x v="5"/>
    <m/>
    <x v="0"/>
    <x v="7"/>
    <x v="163"/>
    <m/>
    <m/>
    <m/>
    <n v="5"/>
    <n v="201208"/>
    <n v="100000"/>
  </r>
  <r>
    <x v="452"/>
    <x v="5"/>
    <m/>
    <x v="6"/>
    <x v="2"/>
    <x v="126"/>
    <m/>
    <m/>
    <m/>
    <n v="4"/>
    <n v="201208"/>
    <n v="80000"/>
  </r>
  <r>
    <x v="452"/>
    <x v="5"/>
    <m/>
    <x v="6"/>
    <x v="2"/>
    <x v="127"/>
    <m/>
    <m/>
    <m/>
    <n v="2"/>
    <n v="201208"/>
    <n v="70000"/>
  </r>
  <r>
    <x v="452"/>
    <x v="5"/>
    <m/>
    <x v="33"/>
    <x v="2"/>
    <x v="128"/>
    <m/>
    <m/>
    <m/>
    <n v="31"/>
    <n v="201208"/>
    <n v="1150100"/>
  </r>
  <r>
    <x v="452"/>
    <x v="5"/>
    <m/>
    <x v="24"/>
    <x v="2"/>
    <x v="129"/>
    <m/>
    <m/>
    <m/>
    <n v="4"/>
    <n v="201208"/>
    <n v="396000"/>
  </r>
  <r>
    <x v="452"/>
    <x v="5"/>
    <m/>
    <x v="0"/>
    <x v="2"/>
    <x v="130"/>
    <m/>
    <m/>
    <m/>
    <n v="25"/>
    <n v="201208"/>
    <n v="825000"/>
  </r>
  <r>
    <x v="452"/>
    <x v="5"/>
    <m/>
    <x v="0"/>
    <x v="2"/>
    <x v="131"/>
    <m/>
    <m/>
    <m/>
    <n v="2"/>
    <n v="201208"/>
    <n v="66000"/>
  </r>
  <r>
    <x v="452"/>
    <x v="5"/>
    <m/>
    <x v="0"/>
    <x v="2"/>
    <x v="168"/>
    <m/>
    <m/>
    <m/>
    <n v="1"/>
    <n v="201208"/>
    <n v="20000"/>
  </r>
  <r>
    <x v="452"/>
    <x v="5"/>
    <m/>
    <x v="31"/>
    <x v="2"/>
    <x v="180"/>
    <m/>
    <m/>
    <m/>
    <n v="1"/>
    <n v="201208"/>
    <n v="37100"/>
  </r>
  <r>
    <x v="452"/>
    <x v="5"/>
    <m/>
    <x v="0"/>
    <x v="2"/>
    <x v="179"/>
    <m/>
    <m/>
    <m/>
    <n v="1"/>
    <n v="201208"/>
    <n v="3000"/>
  </r>
  <r>
    <x v="452"/>
    <x v="5"/>
    <m/>
    <x v="29"/>
    <x v="2"/>
    <x v="132"/>
    <m/>
    <m/>
    <m/>
    <n v="8"/>
    <n v="201208"/>
    <n v="179200"/>
  </r>
  <r>
    <x v="452"/>
    <x v="5"/>
    <m/>
    <x v="29"/>
    <x v="2"/>
    <x v="133"/>
    <m/>
    <m/>
    <m/>
    <n v="1"/>
    <n v="201208"/>
    <n v="39200"/>
  </r>
  <r>
    <x v="452"/>
    <x v="5"/>
    <m/>
    <x v="33"/>
    <x v="2"/>
    <x v="134"/>
    <m/>
    <m/>
    <m/>
    <n v="4"/>
    <n v="201208"/>
    <n v="148400"/>
  </r>
  <r>
    <x v="452"/>
    <x v="5"/>
    <m/>
    <x v="1"/>
    <x v="2"/>
    <x v="135"/>
    <m/>
    <m/>
    <m/>
    <n v="3"/>
    <n v="201208"/>
    <n v="60000"/>
  </r>
  <r>
    <x v="452"/>
    <x v="5"/>
    <m/>
    <x v="1"/>
    <x v="2"/>
    <x v="165"/>
    <m/>
    <m/>
    <m/>
    <n v="1"/>
    <n v="201208"/>
    <n v="35000"/>
  </r>
  <r>
    <x v="452"/>
    <x v="5"/>
    <m/>
    <x v="35"/>
    <x v="2"/>
    <x v="136"/>
    <m/>
    <m/>
    <m/>
    <n v="2"/>
    <n v="201208"/>
    <n v="56000"/>
  </r>
  <r>
    <x v="452"/>
    <x v="5"/>
    <m/>
    <x v="0"/>
    <x v="2"/>
    <x v="138"/>
    <m/>
    <m/>
    <m/>
    <n v="64"/>
    <n v="201208"/>
    <n v="1280000"/>
  </r>
  <r>
    <x v="452"/>
    <x v="5"/>
    <m/>
    <x v="0"/>
    <x v="2"/>
    <x v="139"/>
    <m/>
    <m/>
    <m/>
    <n v="36"/>
    <n v="201208"/>
    <n v="1260000"/>
  </r>
  <r>
    <x v="452"/>
    <x v="5"/>
    <m/>
    <x v="31"/>
    <x v="2"/>
    <x v="140"/>
    <m/>
    <m/>
    <m/>
    <n v="35"/>
    <n v="201208"/>
    <n v="1298500"/>
  </r>
  <r>
    <x v="452"/>
    <x v="5"/>
    <m/>
    <x v="17"/>
    <x v="2"/>
    <x v="125"/>
    <m/>
    <m/>
    <m/>
    <n v="59"/>
    <n v="201208"/>
    <n v="177000"/>
  </r>
  <r>
    <x v="452"/>
    <x v="5"/>
    <m/>
    <x v="0"/>
    <x v="2"/>
    <x v="138"/>
    <m/>
    <m/>
    <m/>
    <n v="1"/>
    <n v="201208"/>
    <n v="20000"/>
  </r>
  <r>
    <x v="452"/>
    <x v="5"/>
    <m/>
    <x v="0"/>
    <x v="2"/>
    <x v="141"/>
    <m/>
    <m/>
    <m/>
    <n v="1"/>
    <n v="201208"/>
    <n v="33000"/>
  </r>
  <r>
    <x v="452"/>
    <x v="5"/>
    <m/>
    <x v="4"/>
    <x v="2"/>
    <x v="143"/>
    <m/>
    <m/>
    <m/>
    <n v="6"/>
    <n v="201208"/>
    <n v="120000"/>
  </r>
  <r>
    <x v="452"/>
    <x v="5"/>
    <m/>
    <x v="4"/>
    <x v="2"/>
    <x v="144"/>
    <m/>
    <m/>
    <m/>
    <n v="1"/>
    <n v="201208"/>
    <n v="4000"/>
  </r>
  <r>
    <x v="452"/>
    <x v="5"/>
    <m/>
    <x v="30"/>
    <x v="2"/>
    <x v="145"/>
    <m/>
    <m/>
    <m/>
    <n v="59"/>
    <n v="201208"/>
    <n v="1321600"/>
  </r>
  <r>
    <x v="452"/>
    <x v="5"/>
    <m/>
    <x v="30"/>
    <x v="2"/>
    <x v="146"/>
    <m/>
    <m/>
    <m/>
    <n v="74"/>
    <n v="201208"/>
    <n v="2900800"/>
  </r>
  <r>
    <x v="452"/>
    <x v="5"/>
    <m/>
    <x v="31"/>
    <x v="2"/>
    <x v="147"/>
    <m/>
    <m/>
    <m/>
    <n v="62"/>
    <n v="201208"/>
    <n v="2300200"/>
  </r>
  <r>
    <x v="452"/>
    <x v="5"/>
    <m/>
    <x v="0"/>
    <x v="2"/>
    <x v="149"/>
    <m/>
    <m/>
    <m/>
    <n v="1"/>
    <n v="201208"/>
    <n v="20000"/>
  </r>
  <r>
    <x v="452"/>
    <x v="5"/>
    <m/>
    <x v="30"/>
    <x v="2"/>
    <x v="189"/>
    <m/>
    <m/>
    <m/>
    <n v="18"/>
    <n v="201208"/>
    <n v="403200"/>
  </r>
  <r>
    <x v="452"/>
    <x v="5"/>
    <m/>
    <x v="30"/>
    <x v="2"/>
    <x v="184"/>
    <m/>
    <m/>
    <m/>
    <n v="24"/>
    <n v="201208"/>
    <n v="940800"/>
  </r>
  <r>
    <x v="452"/>
    <x v="5"/>
    <m/>
    <x v="31"/>
    <x v="2"/>
    <x v="185"/>
    <m/>
    <m/>
    <m/>
    <n v="12"/>
    <n v="201208"/>
    <n v="445200"/>
  </r>
  <r>
    <x v="452"/>
    <x v="5"/>
    <m/>
    <x v="30"/>
    <x v="2"/>
    <x v="186"/>
    <m/>
    <m/>
    <m/>
    <n v="104"/>
    <n v="201208"/>
    <n v="2329600"/>
  </r>
  <r>
    <x v="452"/>
    <x v="5"/>
    <m/>
    <x v="30"/>
    <x v="2"/>
    <x v="187"/>
    <m/>
    <m/>
    <m/>
    <n v="105"/>
    <n v="201208"/>
    <n v="4116000"/>
  </r>
  <r>
    <x v="452"/>
    <x v="5"/>
    <m/>
    <x v="31"/>
    <x v="2"/>
    <x v="188"/>
    <m/>
    <m/>
    <m/>
    <n v="57"/>
    <n v="201208"/>
    <n v="2114700"/>
  </r>
  <r>
    <x v="452"/>
    <x v="5"/>
    <m/>
    <x v="21"/>
    <x v="2"/>
    <x v="150"/>
    <m/>
    <m/>
    <m/>
    <n v="8"/>
    <n v="201208"/>
    <n v="304000"/>
  </r>
  <r>
    <x v="452"/>
    <x v="5"/>
    <m/>
    <x v="21"/>
    <x v="2"/>
    <x v="150"/>
    <m/>
    <m/>
    <m/>
    <n v="6"/>
    <n v="201208"/>
    <n v="228000"/>
  </r>
  <r>
    <x v="452"/>
    <x v="5"/>
    <m/>
    <x v="5"/>
    <x v="2"/>
    <x v="151"/>
    <m/>
    <m/>
    <m/>
    <n v="19"/>
    <n v="201208"/>
    <n v="532000"/>
  </r>
  <r>
    <x v="452"/>
    <x v="5"/>
    <m/>
    <x v="5"/>
    <x v="2"/>
    <x v="152"/>
    <m/>
    <m/>
    <m/>
    <n v="6"/>
    <n v="201208"/>
    <n v="288000"/>
  </r>
  <r>
    <x v="452"/>
    <x v="5"/>
    <m/>
    <x v="5"/>
    <x v="2"/>
    <x v="153"/>
    <m/>
    <m/>
    <m/>
    <n v="6"/>
    <n v="201208"/>
    <n v="168000"/>
  </r>
  <r>
    <x v="452"/>
    <x v="5"/>
    <m/>
    <x v="32"/>
    <x v="2"/>
    <x v="155"/>
    <m/>
    <m/>
    <m/>
    <n v="1"/>
    <n v="201208"/>
    <n v="18200"/>
  </r>
  <r>
    <x v="452"/>
    <x v="5"/>
    <m/>
    <x v="32"/>
    <x v="2"/>
    <x v="156"/>
    <m/>
    <m/>
    <m/>
    <n v="1"/>
    <n v="201208"/>
    <n v="33800"/>
  </r>
  <r>
    <x v="452"/>
    <x v="5"/>
    <m/>
    <x v="18"/>
    <x v="2"/>
    <x v="157"/>
    <m/>
    <m/>
    <m/>
    <n v="23"/>
    <n v="201208"/>
    <n v="299000"/>
  </r>
  <r>
    <x v="452"/>
    <x v="5"/>
    <m/>
    <x v="18"/>
    <x v="2"/>
    <x v="158"/>
    <m/>
    <m/>
    <m/>
    <n v="2"/>
    <n v="201208"/>
    <n v="48000"/>
  </r>
  <r>
    <x v="452"/>
    <x v="5"/>
    <m/>
    <x v="18"/>
    <x v="2"/>
    <x v="159"/>
    <m/>
    <m/>
    <m/>
    <n v="3"/>
    <n v="201208"/>
    <n v="99000"/>
  </r>
  <r>
    <x v="452"/>
    <x v="5"/>
    <m/>
    <x v="18"/>
    <x v="2"/>
    <x v="181"/>
    <m/>
    <m/>
    <m/>
    <n v="1"/>
    <n v="201208"/>
    <n v="13000"/>
  </r>
  <r>
    <x v="452"/>
    <x v="5"/>
    <m/>
    <x v="34"/>
    <x v="2"/>
    <x v="160"/>
    <m/>
    <m/>
    <m/>
    <n v="1"/>
    <n v="201208"/>
    <n v="20000"/>
  </r>
  <r>
    <x v="452"/>
    <x v="5"/>
    <m/>
    <x v="17"/>
    <x v="2"/>
    <x v="161"/>
    <m/>
    <m/>
    <m/>
    <n v="13"/>
    <n v="201208"/>
    <n v="39000"/>
  </r>
  <r>
    <x v="453"/>
    <x v="6"/>
    <m/>
    <x v="0"/>
    <x v="7"/>
    <x v="163"/>
    <m/>
    <m/>
    <m/>
    <n v="2"/>
    <n v="201208"/>
    <n v="40000"/>
  </r>
  <r>
    <x v="453"/>
    <x v="6"/>
    <m/>
    <x v="6"/>
    <x v="2"/>
    <x v="126"/>
    <m/>
    <m/>
    <m/>
    <n v="1"/>
    <n v="201208"/>
    <n v="20000"/>
  </r>
  <r>
    <x v="453"/>
    <x v="6"/>
    <m/>
    <x v="6"/>
    <x v="2"/>
    <x v="127"/>
    <m/>
    <m/>
    <m/>
    <n v="1"/>
    <n v="201208"/>
    <n v="35000"/>
  </r>
  <r>
    <x v="453"/>
    <x v="6"/>
    <m/>
    <x v="33"/>
    <x v="2"/>
    <x v="128"/>
    <m/>
    <m/>
    <m/>
    <n v="39"/>
    <n v="201208"/>
    <n v="1446900"/>
  </r>
  <r>
    <x v="453"/>
    <x v="6"/>
    <m/>
    <x v="24"/>
    <x v="2"/>
    <x v="129"/>
    <m/>
    <m/>
    <m/>
    <n v="5"/>
    <n v="201208"/>
    <n v="495000"/>
  </r>
  <r>
    <x v="453"/>
    <x v="6"/>
    <m/>
    <x v="0"/>
    <x v="2"/>
    <x v="130"/>
    <m/>
    <m/>
    <m/>
    <n v="32"/>
    <n v="201208"/>
    <n v="1056000"/>
  </r>
  <r>
    <x v="453"/>
    <x v="6"/>
    <m/>
    <x v="0"/>
    <x v="2"/>
    <x v="131"/>
    <m/>
    <m/>
    <m/>
    <n v="1"/>
    <n v="201208"/>
    <n v="33000"/>
  </r>
  <r>
    <x v="453"/>
    <x v="6"/>
    <m/>
    <x v="0"/>
    <x v="2"/>
    <x v="168"/>
    <m/>
    <m/>
    <m/>
    <n v="1"/>
    <n v="201208"/>
    <n v="20000"/>
  </r>
  <r>
    <x v="453"/>
    <x v="6"/>
    <m/>
    <x v="29"/>
    <x v="2"/>
    <x v="132"/>
    <m/>
    <m/>
    <m/>
    <n v="16"/>
    <n v="201208"/>
    <n v="358400"/>
  </r>
  <r>
    <x v="453"/>
    <x v="6"/>
    <m/>
    <x v="29"/>
    <x v="2"/>
    <x v="133"/>
    <m/>
    <m/>
    <m/>
    <n v="3"/>
    <n v="201208"/>
    <n v="117600"/>
  </r>
  <r>
    <x v="453"/>
    <x v="6"/>
    <m/>
    <x v="33"/>
    <x v="2"/>
    <x v="134"/>
    <m/>
    <m/>
    <m/>
    <n v="2"/>
    <n v="201208"/>
    <n v="74200"/>
  </r>
  <r>
    <x v="453"/>
    <x v="6"/>
    <m/>
    <x v="1"/>
    <x v="2"/>
    <x v="135"/>
    <m/>
    <m/>
    <m/>
    <n v="2"/>
    <n v="201208"/>
    <n v="40000"/>
  </r>
  <r>
    <x v="453"/>
    <x v="6"/>
    <m/>
    <x v="1"/>
    <x v="2"/>
    <x v="165"/>
    <m/>
    <m/>
    <m/>
    <n v="1"/>
    <n v="201208"/>
    <n v="35000"/>
  </r>
  <r>
    <x v="453"/>
    <x v="6"/>
    <m/>
    <x v="35"/>
    <x v="2"/>
    <x v="136"/>
    <m/>
    <m/>
    <m/>
    <n v="4"/>
    <n v="201208"/>
    <n v="112000"/>
  </r>
  <r>
    <x v="453"/>
    <x v="6"/>
    <m/>
    <x v="35"/>
    <x v="2"/>
    <x v="176"/>
    <m/>
    <m/>
    <m/>
    <n v="1"/>
    <n v="201208"/>
    <n v="49000"/>
  </r>
  <r>
    <x v="453"/>
    <x v="6"/>
    <m/>
    <x v="35"/>
    <x v="2"/>
    <x v="137"/>
    <m/>
    <m/>
    <m/>
    <n v="1"/>
    <n v="201208"/>
    <n v="42000"/>
  </r>
  <r>
    <x v="453"/>
    <x v="6"/>
    <m/>
    <x v="0"/>
    <x v="2"/>
    <x v="138"/>
    <m/>
    <m/>
    <m/>
    <n v="70"/>
    <n v="201208"/>
    <n v="1400000"/>
  </r>
  <r>
    <x v="453"/>
    <x v="6"/>
    <m/>
    <x v="0"/>
    <x v="2"/>
    <x v="139"/>
    <m/>
    <m/>
    <m/>
    <n v="38"/>
    <n v="201208"/>
    <n v="1330000"/>
  </r>
  <r>
    <x v="453"/>
    <x v="6"/>
    <m/>
    <x v="31"/>
    <x v="2"/>
    <x v="140"/>
    <m/>
    <m/>
    <m/>
    <n v="31"/>
    <n v="201208"/>
    <n v="1150100"/>
  </r>
  <r>
    <x v="453"/>
    <x v="6"/>
    <m/>
    <x v="17"/>
    <x v="2"/>
    <x v="125"/>
    <m/>
    <m/>
    <m/>
    <n v="41"/>
    <n v="201208"/>
    <n v="123000"/>
  </r>
  <r>
    <x v="453"/>
    <x v="6"/>
    <m/>
    <x v="0"/>
    <x v="2"/>
    <x v="139"/>
    <m/>
    <m/>
    <m/>
    <n v="1"/>
    <n v="201208"/>
    <n v="35000"/>
  </r>
  <r>
    <x v="453"/>
    <x v="6"/>
    <m/>
    <x v="4"/>
    <x v="2"/>
    <x v="142"/>
    <m/>
    <m/>
    <m/>
    <n v="1"/>
    <n v="201208"/>
    <n v="4000"/>
  </r>
  <r>
    <x v="453"/>
    <x v="6"/>
    <m/>
    <x v="4"/>
    <x v="2"/>
    <x v="143"/>
    <m/>
    <m/>
    <m/>
    <n v="4"/>
    <n v="201208"/>
    <n v="80000"/>
  </r>
  <r>
    <x v="453"/>
    <x v="6"/>
    <m/>
    <x v="4"/>
    <x v="2"/>
    <x v="144"/>
    <m/>
    <m/>
    <m/>
    <n v="5"/>
    <n v="201208"/>
    <n v="20000"/>
  </r>
  <r>
    <x v="453"/>
    <x v="6"/>
    <m/>
    <x v="30"/>
    <x v="2"/>
    <x v="145"/>
    <m/>
    <m/>
    <m/>
    <n v="62"/>
    <n v="201208"/>
    <n v="1388800"/>
  </r>
  <r>
    <x v="453"/>
    <x v="6"/>
    <m/>
    <x v="30"/>
    <x v="2"/>
    <x v="146"/>
    <m/>
    <m/>
    <m/>
    <n v="88"/>
    <n v="201208"/>
    <n v="3449600"/>
  </r>
  <r>
    <x v="453"/>
    <x v="6"/>
    <m/>
    <x v="31"/>
    <x v="2"/>
    <x v="147"/>
    <m/>
    <m/>
    <m/>
    <n v="57"/>
    <n v="201208"/>
    <n v="2114700"/>
  </r>
  <r>
    <x v="453"/>
    <x v="6"/>
    <m/>
    <x v="0"/>
    <x v="2"/>
    <x v="148"/>
    <m/>
    <m/>
    <m/>
    <n v="1"/>
    <n v="201208"/>
    <n v="20000"/>
  </r>
  <r>
    <x v="453"/>
    <x v="6"/>
    <m/>
    <x v="30"/>
    <x v="2"/>
    <x v="189"/>
    <m/>
    <m/>
    <m/>
    <n v="19"/>
    <n v="201208"/>
    <n v="425600"/>
  </r>
  <r>
    <x v="453"/>
    <x v="6"/>
    <m/>
    <x v="30"/>
    <x v="2"/>
    <x v="184"/>
    <m/>
    <m/>
    <m/>
    <n v="32"/>
    <n v="201208"/>
    <n v="1254400"/>
  </r>
  <r>
    <x v="453"/>
    <x v="6"/>
    <m/>
    <x v="31"/>
    <x v="2"/>
    <x v="185"/>
    <m/>
    <m/>
    <m/>
    <n v="19"/>
    <n v="201208"/>
    <n v="704900"/>
  </r>
  <r>
    <x v="453"/>
    <x v="6"/>
    <m/>
    <x v="30"/>
    <x v="2"/>
    <x v="186"/>
    <m/>
    <m/>
    <m/>
    <n v="103"/>
    <n v="201208"/>
    <n v="2307200"/>
  </r>
  <r>
    <x v="453"/>
    <x v="6"/>
    <m/>
    <x v="30"/>
    <x v="2"/>
    <x v="187"/>
    <m/>
    <m/>
    <m/>
    <n v="101"/>
    <n v="201208"/>
    <n v="3959200"/>
  </r>
  <r>
    <x v="453"/>
    <x v="6"/>
    <m/>
    <x v="31"/>
    <x v="2"/>
    <x v="188"/>
    <m/>
    <m/>
    <m/>
    <n v="61"/>
    <n v="201208"/>
    <n v="2263100"/>
  </r>
  <r>
    <x v="453"/>
    <x v="6"/>
    <m/>
    <x v="21"/>
    <x v="2"/>
    <x v="150"/>
    <m/>
    <m/>
    <m/>
    <n v="5"/>
    <n v="201208"/>
    <n v="190000"/>
  </r>
  <r>
    <x v="453"/>
    <x v="6"/>
    <m/>
    <x v="21"/>
    <x v="2"/>
    <x v="150"/>
    <m/>
    <m/>
    <m/>
    <n v="8"/>
    <n v="201208"/>
    <n v="304000"/>
  </r>
  <r>
    <x v="453"/>
    <x v="6"/>
    <m/>
    <x v="5"/>
    <x v="2"/>
    <x v="151"/>
    <m/>
    <m/>
    <m/>
    <n v="19"/>
    <n v="201208"/>
    <n v="532000"/>
  </r>
  <r>
    <x v="453"/>
    <x v="6"/>
    <m/>
    <x v="5"/>
    <x v="2"/>
    <x v="152"/>
    <m/>
    <m/>
    <m/>
    <n v="8"/>
    <n v="201208"/>
    <n v="384000"/>
  </r>
  <r>
    <x v="453"/>
    <x v="6"/>
    <m/>
    <x v="5"/>
    <x v="2"/>
    <x v="153"/>
    <m/>
    <m/>
    <m/>
    <n v="11"/>
    <n v="201208"/>
    <n v="308000"/>
  </r>
  <r>
    <x v="453"/>
    <x v="6"/>
    <m/>
    <x v="32"/>
    <x v="2"/>
    <x v="155"/>
    <m/>
    <m/>
    <m/>
    <n v="9"/>
    <n v="201208"/>
    <n v="163800"/>
  </r>
  <r>
    <x v="453"/>
    <x v="6"/>
    <m/>
    <x v="32"/>
    <x v="2"/>
    <x v="156"/>
    <m/>
    <m/>
    <m/>
    <n v="1"/>
    <n v="201208"/>
    <n v="33800"/>
  </r>
  <r>
    <x v="453"/>
    <x v="6"/>
    <m/>
    <x v="18"/>
    <x v="2"/>
    <x v="157"/>
    <m/>
    <m/>
    <m/>
    <n v="23"/>
    <n v="201208"/>
    <n v="299000"/>
  </r>
  <r>
    <x v="453"/>
    <x v="6"/>
    <m/>
    <x v="18"/>
    <x v="2"/>
    <x v="158"/>
    <m/>
    <m/>
    <m/>
    <n v="3"/>
    <n v="201208"/>
    <n v="72000"/>
  </r>
  <r>
    <x v="453"/>
    <x v="6"/>
    <m/>
    <x v="18"/>
    <x v="2"/>
    <x v="159"/>
    <m/>
    <m/>
    <m/>
    <n v="2"/>
    <n v="201208"/>
    <n v="66000"/>
  </r>
  <r>
    <x v="453"/>
    <x v="6"/>
    <m/>
    <x v="18"/>
    <x v="2"/>
    <x v="181"/>
    <m/>
    <m/>
    <m/>
    <n v="1"/>
    <n v="201208"/>
    <n v="13000"/>
  </r>
  <r>
    <x v="453"/>
    <x v="6"/>
    <m/>
    <x v="34"/>
    <x v="2"/>
    <x v="170"/>
    <m/>
    <m/>
    <m/>
    <n v="1"/>
    <n v="201208"/>
    <n v="4000"/>
  </r>
  <r>
    <x v="453"/>
    <x v="6"/>
    <m/>
    <x v="34"/>
    <x v="2"/>
    <x v="160"/>
    <m/>
    <m/>
    <m/>
    <n v="3"/>
    <n v="201208"/>
    <n v="60000"/>
  </r>
  <r>
    <x v="453"/>
    <x v="6"/>
    <m/>
    <x v="17"/>
    <x v="2"/>
    <x v="161"/>
    <m/>
    <m/>
    <m/>
    <n v="28"/>
    <n v="201208"/>
    <n v="84000"/>
  </r>
  <r>
    <x v="453"/>
    <x v="6"/>
    <m/>
    <x v="17"/>
    <x v="2"/>
    <x v="161"/>
    <m/>
    <m/>
    <m/>
    <n v="2"/>
    <n v="201208"/>
    <n v="6000"/>
  </r>
  <r>
    <x v="454"/>
    <x v="3"/>
    <m/>
    <x v="0"/>
    <x v="1"/>
    <x v="123"/>
    <m/>
    <m/>
    <m/>
    <n v="7"/>
    <n v="201208"/>
    <n v="245000"/>
  </r>
  <r>
    <x v="454"/>
    <x v="3"/>
    <m/>
    <x v="0"/>
    <x v="1"/>
    <x v="124"/>
    <m/>
    <m/>
    <m/>
    <n v="1"/>
    <n v="201208"/>
    <n v="20000"/>
  </r>
  <r>
    <x v="454"/>
    <x v="3"/>
    <m/>
    <x v="4"/>
    <x v="5"/>
    <x v="191"/>
    <m/>
    <m/>
    <m/>
    <n v="3"/>
    <n v="201208"/>
    <n v="49092"/>
  </r>
  <r>
    <x v="454"/>
    <x v="3"/>
    <m/>
    <x v="0"/>
    <x v="7"/>
    <x v="163"/>
    <m/>
    <m/>
    <m/>
    <n v="6"/>
    <n v="201208"/>
    <n v="120000"/>
  </r>
  <r>
    <x v="454"/>
    <x v="3"/>
    <m/>
    <x v="0"/>
    <x v="3"/>
    <x v="164"/>
    <m/>
    <m/>
    <m/>
    <n v="6"/>
    <n v="201208"/>
    <n v="0"/>
  </r>
  <r>
    <x v="454"/>
    <x v="3"/>
    <m/>
    <x v="6"/>
    <x v="2"/>
    <x v="126"/>
    <m/>
    <m/>
    <m/>
    <n v="3"/>
    <n v="201208"/>
    <n v="60000"/>
  </r>
  <r>
    <x v="454"/>
    <x v="3"/>
    <m/>
    <x v="6"/>
    <x v="2"/>
    <x v="127"/>
    <m/>
    <m/>
    <m/>
    <n v="2"/>
    <n v="201208"/>
    <n v="70000"/>
  </r>
  <r>
    <x v="454"/>
    <x v="3"/>
    <m/>
    <x v="33"/>
    <x v="2"/>
    <x v="128"/>
    <m/>
    <m/>
    <m/>
    <n v="52"/>
    <n v="201208"/>
    <n v="1929200"/>
  </r>
  <r>
    <x v="454"/>
    <x v="3"/>
    <m/>
    <x v="24"/>
    <x v="2"/>
    <x v="129"/>
    <m/>
    <m/>
    <m/>
    <n v="1"/>
    <n v="201208"/>
    <n v="99000"/>
  </r>
  <r>
    <x v="454"/>
    <x v="3"/>
    <m/>
    <x v="0"/>
    <x v="2"/>
    <x v="130"/>
    <m/>
    <m/>
    <m/>
    <n v="59"/>
    <n v="201208"/>
    <n v="1947000"/>
  </r>
  <r>
    <x v="454"/>
    <x v="3"/>
    <m/>
    <x v="0"/>
    <x v="2"/>
    <x v="131"/>
    <m/>
    <m/>
    <m/>
    <n v="3"/>
    <n v="201208"/>
    <n v="99000"/>
  </r>
  <r>
    <x v="454"/>
    <x v="3"/>
    <m/>
    <x v="0"/>
    <x v="2"/>
    <x v="168"/>
    <m/>
    <m/>
    <m/>
    <n v="1"/>
    <n v="201208"/>
    <n v="20000"/>
  </r>
  <r>
    <x v="454"/>
    <x v="3"/>
    <m/>
    <x v="0"/>
    <x v="2"/>
    <x v="178"/>
    <m/>
    <m/>
    <m/>
    <n v="2"/>
    <n v="201208"/>
    <n v="70000"/>
  </r>
  <r>
    <x v="454"/>
    <x v="3"/>
    <m/>
    <x v="31"/>
    <x v="2"/>
    <x v="180"/>
    <m/>
    <m/>
    <m/>
    <n v="1"/>
    <n v="201208"/>
    <n v="37100"/>
  </r>
  <r>
    <x v="454"/>
    <x v="3"/>
    <m/>
    <x v="0"/>
    <x v="2"/>
    <x v="179"/>
    <m/>
    <m/>
    <m/>
    <n v="2"/>
    <n v="201208"/>
    <n v="6000"/>
  </r>
  <r>
    <x v="454"/>
    <x v="3"/>
    <m/>
    <x v="29"/>
    <x v="2"/>
    <x v="132"/>
    <m/>
    <m/>
    <m/>
    <n v="19"/>
    <n v="201208"/>
    <n v="425600"/>
  </r>
  <r>
    <x v="454"/>
    <x v="3"/>
    <m/>
    <x v="29"/>
    <x v="2"/>
    <x v="133"/>
    <m/>
    <m/>
    <m/>
    <n v="2"/>
    <n v="201208"/>
    <n v="78400"/>
  </r>
  <r>
    <x v="454"/>
    <x v="3"/>
    <m/>
    <x v="33"/>
    <x v="2"/>
    <x v="134"/>
    <m/>
    <m/>
    <m/>
    <n v="3"/>
    <n v="201208"/>
    <n v="111300"/>
  </r>
  <r>
    <x v="454"/>
    <x v="3"/>
    <m/>
    <x v="1"/>
    <x v="2"/>
    <x v="135"/>
    <m/>
    <m/>
    <m/>
    <n v="3"/>
    <n v="201208"/>
    <n v="60000"/>
  </r>
  <r>
    <x v="454"/>
    <x v="3"/>
    <m/>
    <x v="1"/>
    <x v="2"/>
    <x v="165"/>
    <m/>
    <m/>
    <m/>
    <n v="2"/>
    <n v="201208"/>
    <n v="70000"/>
  </r>
  <r>
    <x v="454"/>
    <x v="3"/>
    <m/>
    <x v="35"/>
    <x v="2"/>
    <x v="136"/>
    <m/>
    <m/>
    <m/>
    <n v="5"/>
    <n v="201208"/>
    <n v="140000"/>
  </r>
  <r>
    <x v="454"/>
    <x v="3"/>
    <m/>
    <x v="35"/>
    <x v="2"/>
    <x v="176"/>
    <m/>
    <m/>
    <m/>
    <n v="1"/>
    <n v="201208"/>
    <n v="49000"/>
  </r>
  <r>
    <x v="454"/>
    <x v="3"/>
    <m/>
    <x v="0"/>
    <x v="2"/>
    <x v="138"/>
    <m/>
    <m/>
    <m/>
    <n v="82"/>
    <n v="201208"/>
    <n v="1640000"/>
  </r>
  <r>
    <x v="454"/>
    <x v="3"/>
    <m/>
    <x v="0"/>
    <x v="2"/>
    <x v="139"/>
    <m/>
    <m/>
    <m/>
    <n v="34"/>
    <n v="201208"/>
    <n v="1190000"/>
  </r>
  <r>
    <x v="454"/>
    <x v="3"/>
    <m/>
    <x v="31"/>
    <x v="2"/>
    <x v="140"/>
    <m/>
    <m/>
    <m/>
    <n v="31"/>
    <n v="201208"/>
    <n v="1150100"/>
  </r>
  <r>
    <x v="454"/>
    <x v="3"/>
    <m/>
    <x v="17"/>
    <x v="2"/>
    <x v="125"/>
    <m/>
    <m/>
    <m/>
    <n v="47"/>
    <n v="201208"/>
    <n v="141000"/>
  </r>
  <r>
    <x v="454"/>
    <x v="3"/>
    <m/>
    <x v="0"/>
    <x v="2"/>
    <x v="141"/>
    <m/>
    <m/>
    <m/>
    <n v="1"/>
    <n v="201208"/>
    <n v="33000"/>
  </r>
  <r>
    <x v="454"/>
    <x v="3"/>
    <m/>
    <x v="4"/>
    <x v="2"/>
    <x v="142"/>
    <m/>
    <m/>
    <m/>
    <n v="12"/>
    <n v="201208"/>
    <n v="48000"/>
  </r>
  <r>
    <x v="454"/>
    <x v="3"/>
    <m/>
    <x v="4"/>
    <x v="2"/>
    <x v="143"/>
    <m/>
    <m/>
    <m/>
    <n v="8"/>
    <n v="201208"/>
    <n v="160000"/>
  </r>
  <r>
    <x v="454"/>
    <x v="3"/>
    <m/>
    <x v="30"/>
    <x v="2"/>
    <x v="145"/>
    <m/>
    <m/>
    <m/>
    <n v="75"/>
    <n v="201208"/>
    <n v="1680000"/>
  </r>
  <r>
    <x v="454"/>
    <x v="3"/>
    <m/>
    <x v="30"/>
    <x v="2"/>
    <x v="146"/>
    <m/>
    <m/>
    <m/>
    <n v="86"/>
    <n v="201208"/>
    <n v="3371200"/>
  </r>
  <r>
    <x v="454"/>
    <x v="3"/>
    <m/>
    <x v="31"/>
    <x v="2"/>
    <x v="147"/>
    <m/>
    <m/>
    <m/>
    <n v="64"/>
    <n v="201208"/>
    <n v="2374400"/>
  </r>
  <r>
    <x v="454"/>
    <x v="3"/>
    <m/>
    <x v="0"/>
    <x v="2"/>
    <x v="148"/>
    <m/>
    <m/>
    <m/>
    <n v="1"/>
    <n v="201208"/>
    <n v="20000"/>
  </r>
  <r>
    <x v="454"/>
    <x v="3"/>
    <m/>
    <x v="0"/>
    <x v="2"/>
    <x v="149"/>
    <m/>
    <m/>
    <m/>
    <n v="2"/>
    <n v="201208"/>
    <n v="40000"/>
  </r>
  <r>
    <x v="454"/>
    <x v="3"/>
    <m/>
    <x v="30"/>
    <x v="2"/>
    <x v="189"/>
    <m/>
    <m/>
    <m/>
    <n v="16"/>
    <n v="201208"/>
    <n v="358400"/>
  </r>
  <r>
    <x v="454"/>
    <x v="3"/>
    <m/>
    <x v="30"/>
    <x v="2"/>
    <x v="184"/>
    <m/>
    <m/>
    <m/>
    <n v="22"/>
    <n v="201208"/>
    <n v="862400"/>
  </r>
  <r>
    <x v="454"/>
    <x v="3"/>
    <m/>
    <x v="31"/>
    <x v="2"/>
    <x v="185"/>
    <m/>
    <m/>
    <m/>
    <n v="3"/>
    <n v="201208"/>
    <n v="111300"/>
  </r>
  <r>
    <x v="454"/>
    <x v="3"/>
    <m/>
    <x v="30"/>
    <x v="2"/>
    <x v="186"/>
    <m/>
    <m/>
    <m/>
    <n v="116"/>
    <n v="201208"/>
    <n v="2598400"/>
  </r>
  <r>
    <x v="454"/>
    <x v="3"/>
    <m/>
    <x v="30"/>
    <x v="2"/>
    <x v="187"/>
    <m/>
    <m/>
    <m/>
    <n v="134"/>
    <n v="201208"/>
    <n v="5252800"/>
  </r>
  <r>
    <x v="454"/>
    <x v="3"/>
    <m/>
    <x v="31"/>
    <x v="2"/>
    <x v="188"/>
    <m/>
    <m/>
    <m/>
    <n v="71"/>
    <n v="201208"/>
    <n v="2634100"/>
  </r>
  <r>
    <x v="454"/>
    <x v="3"/>
    <m/>
    <x v="21"/>
    <x v="2"/>
    <x v="150"/>
    <m/>
    <m/>
    <m/>
    <n v="8"/>
    <n v="201208"/>
    <n v="304000"/>
  </r>
  <r>
    <x v="454"/>
    <x v="3"/>
    <m/>
    <x v="21"/>
    <x v="2"/>
    <x v="150"/>
    <m/>
    <m/>
    <m/>
    <n v="7"/>
    <n v="201208"/>
    <n v="266000"/>
  </r>
  <r>
    <x v="454"/>
    <x v="3"/>
    <m/>
    <x v="5"/>
    <x v="2"/>
    <x v="151"/>
    <m/>
    <m/>
    <m/>
    <n v="35"/>
    <n v="201208"/>
    <n v="980000"/>
  </r>
  <r>
    <x v="454"/>
    <x v="3"/>
    <m/>
    <x v="5"/>
    <x v="2"/>
    <x v="152"/>
    <m/>
    <m/>
    <m/>
    <n v="6"/>
    <n v="201208"/>
    <n v="288000"/>
  </r>
  <r>
    <x v="454"/>
    <x v="3"/>
    <m/>
    <x v="5"/>
    <x v="2"/>
    <x v="153"/>
    <m/>
    <m/>
    <m/>
    <n v="6"/>
    <n v="201208"/>
    <n v="168000"/>
  </r>
  <r>
    <x v="454"/>
    <x v="3"/>
    <m/>
    <x v="32"/>
    <x v="2"/>
    <x v="155"/>
    <m/>
    <m/>
    <m/>
    <n v="4"/>
    <n v="201208"/>
    <n v="72800"/>
  </r>
  <r>
    <x v="454"/>
    <x v="3"/>
    <m/>
    <x v="32"/>
    <x v="2"/>
    <x v="156"/>
    <m/>
    <m/>
    <m/>
    <n v="1"/>
    <n v="201208"/>
    <n v="33800"/>
  </r>
  <r>
    <x v="454"/>
    <x v="3"/>
    <m/>
    <x v="18"/>
    <x v="2"/>
    <x v="157"/>
    <m/>
    <m/>
    <m/>
    <n v="32"/>
    <n v="201208"/>
    <n v="416000"/>
  </r>
  <r>
    <x v="454"/>
    <x v="3"/>
    <m/>
    <x v="18"/>
    <x v="2"/>
    <x v="158"/>
    <m/>
    <m/>
    <m/>
    <n v="1"/>
    <n v="201208"/>
    <n v="24000"/>
  </r>
  <r>
    <x v="454"/>
    <x v="3"/>
    <m/>
    <x v="18"/>
    <x v="2"/>
    <x v="159"/>
    <m/>
    <m/>
    <m/>
    <n v="1"/>
    <n v="201208"/>
    <n v="33000"/>
  </r>
  <r>
    <x v="454"/>
    <x v="3"/>
    <m/>
    <x v="34"/>
    <x v="2"/>
    <x v="170"/>
    <m/>
    <m/>
    <m/>
    <n v="5"/>
    <n v="201208"/>
    <n v="20000"/>
  </r>
  <r>
    <x v="454"/>
    <x v="3"/>
    <m/>
    <x v="34"/>
    <x v="2"/>
    <x v="160"/>
    <m/>
    <m/>
    <m/>
    <n v="3"/>
    <n v="201208"/>
    <n v="60000"/>
  </r>
  <r>
    <x v="454"/>
    <x v="3"/>
    <m/>
    <x v="17"/>
    <x v="2"/>
    <x v="161"/>
    <m/>
    <m/>
    <m/>
    <n v="31"/>
    <n v="201208"/>
    <n v="93000"/>
  </r>
  <r>
    <x v="454"/>
    <x v="3"/>
    <m/>
    <x v="17"/>
    <x v="2"/>
    <x v="161"/>
    <m/>
    <m/>
    <m/>
    <n v="4"/>
    <n v="201208"/>
    <n v="12000"/>
  </r>
  <r>
    <x v="455"/>
    <x v="4"/>
    <m/>
    <x v="0"/>
    <x v="1"/>
    <x v="123"/>
    <m/>
    <m/>
    <m/>
    <n v="1"/>
    <n v="201208"/>
    <n v="35000"/>
  </r>
  <r>
    <x v="455"/>
    <x v="4"/>
    <m/>
    <x v="4"/>
    <x v="5"/>
    <x v="191"/>
    <m/>
    <m/>
    <m/>
    <n v="3"/>
    <n v="201208"/>
    <n v="49092"/>
  </r>
  <r>
    <x v="455"/>
    <x v="4"/>
    <m/>
    <x v="0"/>
    <x v="7"/>
    <x v="163"/>
    <m/>
    <m/>
    <m/>
    <n v="2"/>
    <n v="201208"/>
    <n v="40000"/>
  </r>
  <r>
    <x v="455"/>
    <x v="4"/>
    <m/>
    <x v="6"/>
    <x v="3"/>
    <x v="172"/>
    <m/>
    <m/>
    <m/>
    <n v="3"/>
    <n v="201208"/>
    <n v="0"/>
  </r>
  <r>
    <x v="455"/>
    <x v="4"/>
    <m/>
    <x v="0"/>
    <x v="3"/>
    <x v="164"/>
    <m/>
    <m/>
    <m/>
    <n v="4"/>
    <n v="201208"/>
    <n v="0"/>
  </r>
  <r>
    <x v="455"/>
    <x v="4"/>
    <m/>
    <x v="6"/>
    <x v="2"/>
    <x v="126"/>
    <m/>
    <m/>
    <m/>
    <n v="2"/>
    <n v="201208"/>
    <n v="40000"/>
  </r>
  <r>
    <x v="455"/>
    <x v="4"/>
    <m/>
    <x v="33"/>
    <x v="2"/>
    <x v="128"/>
    <m/>
    <m/>
    <m/>
    <n v="45"/>
    <n v="201208"/>
    <n v="1669500"/>
  </r>
  <r>
    <x v="455"/>
    <x v="4"/>
    <m/>
    <x v="24"/>
    <x v="2"/>
    <x v="129"/>
    <m/>
    <m/>
    <m/>
    <n v="3"/>
    <n v="201208"/>
    <n v="297000"/>
  </r>
  <r>
    <x v="455"/>
    <x v="4"/>
    <m/>
    <x v="0"/>
    <x v="2"/>
    <x v="130"/>
    <m/>
    <m/>
    <m/>
    <n v="39"/>
    <n v="201208"/>
    <n v="1287000"/>
  </r>
  <r>
    <x v="455"/>
    <x v="4"/>
    <m/>
    <x v="0"/>
    <x v="2"/>
    <x v="131"/>
    <m/>
    <m/>
    <m/>
    <n v="2"/>
    <n v="201208"/>
    <n v="66000"/>
  </r>
  <r>
    <x v="455"/>
    <x v="4"/>
    <m/>
    <x v="0"/>
    <x v="2"/>
    <x v="168"/>
    <m/>
    <m/>
    <m/>
    <n v="2"/>
    <n v="201208"/>
    <n v="40000"/>
  </r>
  <r>
    <x v="455"/>
    <x v="4"/>
    <m/>
    <x v="0"/>
    <x v="2"/>
    <x v="178"/>
    <m/>
    <m/>
    <m/>
    <n v="5"/>
    <n v="201208"/>
    <n v="175000"/>
  </r>
  <r>
    <x v="455"/>
    <x v="4"/>
    <m/>
    <x v="31"/>
    <x v="2"/>
    <x v="180"/>
    <m/>
    <m/>
    <m/>
    <n v="1"/>
    <n v="201208"/>
    <n v="37100"/>
  </r>
  <r>
    <x v="455"/>
    <x v="4"/>
    <m/>
    <x v="0"/>
    <x v="2"/>
    <x v="179"/>
    <m/>
    <m/>
    <m/>
    <n v="8"/>
    <n v="201208"/>
    <n v="24000"/>
  </r>
  <r>
    <x v="455"/>
    <x v="4"/>
    <m/>
    <x v="29"/>
    <x v="2"/>
    <x v="132"/>
    <m/>
    <m/>
    <m/>
    <n v="15"/>
    <n v="201208"/>
    <n v="336000"/>
  </r>
  <r>
    <x v="455"/>
    <x v="4"/>
    <m/>
    <x v="29"/>
    <x v="2"/>
    <x v="133"/>
    <m/>
    <m/>
    <m/>
    <n v="1"/>
    <n v="201208"/>
    <n v="39200"/>
  </r>
  <r>
    <x v="455"/>
    <x v="4"/>
    <m/>
    <x v="33"/>
    <x v="2"/>
    <x v="134"/>
    <m/>
    <m/>
    <m/>
    <n v="1"/>
    <n v="201208"/>
    <n v="37100"/>
  </r>
  <r>
    <x v="455"/>
    <x v="4"/>
    <m/>
    <x v="1"/>
    <x v="2"/>
    <x v="135"/>
    <m/>
    <m/>
    <m/>
    <n v="4"/>
    <n v="201208"/>
    <n v="80000"/>
  </r>
  <r>
    <x v="455"/>
    <x v="4"/>
    <m/>
    <x v="35"/>
    <x v="2"/>
    <x v="136"/>
    <m/>
    <m/>
    <m/>
    <n v="5"/>
    <n v="201208"/>
    <n v="140000"/>
  </r>
  <r>
    <x v="455"/>
    <x v="4"/>
    <m/>
    <x v="35"/>
    <x v="2"/>
    <x v="176"/>
    <m/>
    <m/>
    <m/>
    <n v="1"/>
    <n v="201208"/>
    <n v="49000"/>
  </r>
  <r>
    <x v="455"/>
    <x v="4"/>
    <m/>
    <x v="35"/>
    <x v="2"/>
    <x v="137"/>
    <m/>
    <m/>
    <m/>
    <n v="2"/>
    <n v="201208"/>
    <n v="84000"/>
  </r>
  <r>
    <x v="455"/>
    <x v="4"/>
    <m/>
    <x v="0"/>
    <x v="2"/>
    <x v="138"/>
    <m/>
    <m/>
    <m/>
    <n v="67"/>
    <n v="201208"/>
    <n v="1340000"/>
  </r>
  <r>
    <x v="455"/>
    <x v="4"/>
    <m/>
    <x v="0"/>
    <x v="2"/>
    <x v="139"/>
    <m/>
    <m/>
    <m/>
    <n v="23"/>
    <n v="201208"/>
    <n v="805000"/>
  </r>
  <r>
    <x v="455"/>
    <x v="4"/>
    <m/>
    <x v="31"/>
    <x v="2"/>
    <x v="140"/>
    <m/>
    <m/>
    <m/>
    <n v="29"/>
    <n v="201208"/>
    <n v="1075900"/>
  </r>
  <r>
    <x v="455"/>
    <x v="4"/>
    <m/>
    <x v="17"/>
    <x v="2"/>
    <x v="125"/>
    <m/>
    <m/>
    <m/>
    <n v="40"/>
    <n v="201208"/>
    <n v="120000"/>
  </r>
  <r>
    <x v="455"/>
    <x v="4"/>
    <m/>
    <x v="0"/>
    <x v="2"/>
    <x v="138"/>
    <m/>
    <m/>
    <m/>
    <n v="1"/>
    <n v="201208"/>
    <n v="20000"/>
  </r>
  <r>
    <x v="455"/>
    <x v="4"/>
    <m/>
    <x v="0"/>
    <x v="2"/>
    <x v="141"/>
    <m/>
    <m/>
    <m/>
    <n v="1"/>
    <n v="201208"/>
    <n v="33000"/>
  </r>
  <r>
    <x v="455"/>
    <x v="4"/>
    <m/>
    <x v="4"/>
    <x v="2"/>
    <x v="143"/>
    <m/>
    <m/>
    <m/>
    <n v="12"/>
    <n v="201208"/>
    <n v="240000"/>
  </r>
  <r>
    <x v="455"/>
    <x v="4"/>
    <m/>
    <x v="4"/>
    <x v="2"/>
    <x v="144"/>
    <m/>
    <m/>
    <m/>
    <n v="1"/>
    <n v="201208"/>
    <n v="4000"/>
  </r>
  <r>
    <x v="455"/>
    <x v="4"/>
    <m/>
    <x v="30"/>
    <x v="2"/>
    <x v="145"/>
    <m/>
    <m/>
    <m/>
    <n v="76"/>
    <n v="201208"/>
    <n v="1702400"/>
  </r>
  <r>
    <x v="455"/>
    <x v="4"/>
    <m/>
    <x v="30"/>
    <x v="2"/>
    <x v="146"/>
    <m/>
    <m/>
    <m/>
    <n v="107"/>
    <n v="201208"/>
    <n v="4194400"/>
  </r>
  <r>
    <x v="455"/>
    <x v="4"/>
    <m/>
    <x v="31"/>
    <x v="2"/>
    <x v="147"/>
    <m/>
    <m/>
    <m/>
    <n v="72"/>
    <n v="201208"/>
    <n v="2671200"/>
  </r>
  <r>
    <x v="455"/>
    <x v="4"/>
    <m/>
    <x v="30"/>
    <x v="2"/>
    <x v="189"/>
    <m/>
    <m/>
    <m/>
    <n v="9"/>
    <n v="201208"/>
    <n v="201600"/>
  </r>
  <r>
    <x v="455"/>
    <x v="4"/>
    <m/>
    <x v="30"/>
    <x v="2"/>
    <x v="184"/>
    <m/>
    <m/>
    <m/>
    <n v="21"/>
    <n v="201208"/>
    <n v="823200"/>
  </r>
  <r>
    <x v="455"/>
    <x v="4"/>
    <m/>
    <x v="31"/>
    <x v="2"/>
    <x v="185"/>
    <m/>
    <m/>
    <m/>
    <n v="12"/>
    <n v="201208"/>
    <n v="445200"/>
  </r>
  <r>
    <x v="455"/>
    <x v="4"/>
    <m/>
    <x v="30"/>
    <x v="2"/>
    <x v="186"/>
    <m/>
    <m/>
    <m/>
    <n v="120"/>
    <n v="201208"/>
    <n v="2688000"/>
  </r>
  <r>
    <x v="455"/>
    <x v="4"/>
    <m/>
    <x v="30"/>
    <x v="2"/>
    <x v="187"/>
    <m/>
    <m/>
    <m/>
    <n v="132"/>
    <n v="201208"/>
    <n v="5174400"/>
  </r>
  <r>
    <x v="455"/>
    <x v="4"/>
    <m/>
    <x v="31"/>
    <x v="2"/>
    <x v="188"/>
    <m/>
    <m/>
    <m/>
    <n v="71"/>
    <n v="201208"/>
    <n v="2634100"/>
  </r>
  <r>
    <x v="455"/>
    <x v="4"/>
    <m/>
    <x v="21"/>
    <x v="2"/>
    <x v="150"/>
    <m/>
    <m/>
    <m/>
    <n v="12"/>
    <n v="201208"/>
    <n v="456000"/>
  </r>
  <r>
    <x v="455"/>
    <x v="4"/>
    <m/>
    <x v="21"/>
    <x v="2"/>
    <x v="150"/>
    <m/>
    <m/>
    <m/>
    <n v="4"/>
    <n v="201208"/>
    <n v="152000"/>
  </r>
  <r>
    <x v="455"/>
    <x v="4"/>
    <m/>
    <x v="5"/>
    <x v="2"/>
    <x v="151"/>
    <m/>
    <m/>
    <m/>
    <n v="33"/>
    <n v="201208"/>
    <n v="924000"/>
  </r>
  <r>
    <x v="455"/>
    <x v="4"/>
    <m/>
    <x v="5"/>
    <x v="2"/>
    <x v="152"/>
    <m/>
    <m/>
    <m/>
    <n v="10"/>
    <n v="201208"/>
    <n v="480000"/>
  </r>
  <r>
    <x v="455"/>
    <x v="4"/>
    <m/>
    <x v="5"/>
    <x v="2"/>
    <x v="153"/>
    <m/>
    <m/>
    <m/>
    <n v="4"/>
    <n v="201208"/>
    <n v="112000"/>
  </r>
  <r>
    <x v="455"/>
    <x v="4"/>
    <m/>
    <x v="5"/>
    <x v="2"/>
    <x v="182"/>
    <m/>
    <m/>
    <m/>
    <n v="2"/>
    <n v="201208"/>
    <n v="56000"/>
  </r>
  <r>
    <x v="455"/>
    <x v="4"/>
    <m/>
    <x v="32"/>
    <x v="2"/>
    <x v="155"/>
    <m/>
    <m/>
    <m/>
    <n v="5"/>
    <n v="201208"/>
    <n v="91000"/>
  </r>
  <r>
    <x v="455"/>
    <x v="4"/>
    <m/>
    <x v="32"/>
    <x v="2"/>
    <x v="156"/>
    <m/>
    <m/>
    <m/>
    <n v="2"/>
    <n v="201208"/>
    <n v="67600"/>
  </r>
  <r>
    <x v="455"/>
    <x v="4"/>
    <m/>
    <x v="18"/>
    <x v="2"/>
    <x v="157"/>
    <m/>
    <m/>
    <m/>
    <n v="18"/>
    <n v="201208"/>
    <n v="234000"/>
  </r>
  <r>
    <x v="455"/>
    <x v="4"/>
    <m/>
    <x v="18"/>
    <x v="2"/>
    <x v="158"/>
    <m/>
    <m/>
    <m/>
    <n v="6"/>
    <n v="201208"/>
    <n v="144000"/>
  </r>
  <r>
    <x v="455"/>
    <x v="4"/>
    <m/>
    <x v="18"/>
    <x v="2"/>
    <x v="159"/>
    <m/>
    <m/>
    <m/>
    <n v="3"/>
    <n v="201208"/>
    <n v="99000"/>
  </r>
  <r>
    <x v="455"/>
    <x v="4"/>
    <m/>
    <x v="34"/>
    <x v="2"/>
    <x v="160"/>
    <m/>
    <m/>
    <m/>
    <n v="4"/>
    <n v="201208"/>
    <n v="80000"/>
  </r>
  <r>
    <x v="455"/>
    <x v="4"/>
    <m/>
    <x v="17"/>
    <x v="2"/>
    <x v="161"/>
    <m/>
    <m/>
    <m/>
    <n v="36"/>
    <n v="201208"/>
    <n v="108000"/>
  </r>
  <r>
    <x v="455"/>
    <x v="4"/>
    <m/>
    <x v="17"/>
    <x v="2"/>
    <x v="161"/>
    <m/>
    <m/>
    <m/>
    <n v="2"/>
    <n v="201208"/>
    <n v="6000"/>
  </r>
  <r>
    <x v="456"/>
    <x v="1"/>
    <m/>
    <x v="0"/>
    <x v="7"/>
    <x v="163"/>
    <m/>
    <m/>
    <m/>
    <n v="3"/>
    <n v="201208"/>
    <n v="60000"/>
  </r>
  <r>
    <x v="456"/>
    <x v="1"/>
    <m/>
    <x v="6"/>
    <x v="3"/>
    <x v="172"/>
    <m/>
    <m/>
    <m/>
    <n v="2"/>
    <n v="201208"/>
    <n v="0"/>
  </r>
  <r>
    <x v="456"/>
    <x v="1"/>
    <m/>
    <x v="0"/>
    <x v="3"/>
    <x v="164"/>
    <m/>
    <m/>
    <m/>
    <n v="6"/>
    <n v="201208"/>
    <n v="0"/>
  </r>
  <r>
    <x v="456"/>
    <x v="1"/>
    <m/>
    <x v="30"/>
    <x v="3"/>
    <x v="88"/>
    <m/>
    <m/>
    <m/>
    <n v="2"/>
    <n v="201208"/>
    <n v="0"/>
  </r>
  <r>
    <x v="456"/>
    <x v="1"/>
    <m/>
    <x v="6"/>
    <x v="2"/>
    <x v="126"/>
    <m/>
    <m/>
    <m/>
    <n v="3"/>
    <n v="201208"/>
    <n v="60000"/>
  </r>
  <r>
    <x v="456"/>
    <x v="1"/>
    <m/>
    <x v="33"/>
    <x v="2"/>
    <x v="128"/>
    <m/>
    <m/>
    <m/>
    <n v="47"/>
    <n v="201208"/>
    <n v="1743700"/>
  </r>
  <r>
    <x v="456"/>
    <x v="1"/>
    <m/>
    <x v="24"/>
    <x v="2"/>
    <x v="129"/>
    <m/>
    <m/>
    <m/>
    <n v="4"/>
    <n v="201208"/>
    <n v="396000"/>
  </r>
  <r>
    <x v="456"/>
    <x v="1"/>
    <m/>
    <x v="0"/>
    <x v="2"/>
    <x v="130"/>
    <m/>
    <m/>
    <m/>
    <n v="25"/>
    <n v="201208"/>
    <n v="825000"/>
  </r>
  <r>
    <x v="456"/>
    <x v="1"/>
    <m/>
    <x v="0"/>
    <x v="2"/>
    <x v="131"/>
    <m/>
    <m/>
    <m/>
    <n v="3"/>
    <n v="201208"/>
    <n v="99000"/>
  </r>
  <r>
    <x v="456"/>
    <x v="1"/>
    <m/>
    <x v="0"/>
    <x v="2"/>
    <x v="168"/>
    <m/>
    <m/>
    <m/>
    <n v="4"/>
    <n v="201208"/>
    <n v="80000"/>
  </r>
  <r>
    <x v="456"/>
    <x v="1"/>
    <m/>
    <x v="0"/>
    <x v="2"/>
    <x v="178"/>
    <m/>
    <m/>
    <m/>
    <n v="1"/>
    <n v="201208"/>
    <n v="35000"/>
  </r>
  <r>
    <x v="456"/>
    <x v="1"/>
    <m/>
    <x v="0"/>
    <x v="2"/>
    <x v="179"/>
    <m/>
    <m/>
    <m/>
    <n v="1"/>
    <n v="201208"/>
    <n v="3000"/>
  </r>
  <r>
    <x v="456"/>
    <x v="1"/>
    <m/>
    <x v="29"/>
    <x v="2"/>
    <x v="132"/>
    <m/>
    <m/>
    <m/>
    <n v="10"/>
    <n v="201208"/>
    <n v="224000"/>
  </r>
  <r>
    <x v="456"/>
    <x v="1"/>
    <m/>
    <x v="29"/>
    <x v="2"/>
    <x v="133"/>
    <m/>
    <m/>
    <m/>
    <n v="2"/>
    <n v="201208"/>
    <n v="78400"/>
  </r>
  <r>
    <x v="456"/>
    <x v="1"/>
    <m/>
    <x v="33"/>
    <x v="2"/>
    <x v="134"/>
    <m/>
    <m/>
    <m/>
    <n v="3"/>
    <n v="201208"/>
    <n v="111300"/>
  </r>
  <r>
    <x v="456"/>
    <x v="1"/>
    <m/>
    <x v="1"/>
    <x v="2"/>
    <x v="135"/>
    <m/>
    <m/>
    <m/>
    <n v="4"/>
    <n v="201208"/>
    <n v="80000"/>
  </r>
  <r>
    <x v="456"/>
    <x v="1"/>
    <m/>
    <x v="1"/>
    <x v="2"/>
    <x v="165"/>
    <m/>
    <m/>
    <m/>
    <n v="2"/>
    <n v="201208"/>
    <n v="70000"/>
  </r>
  <r>
    <x v="456"/>
    <x v="1"/>
    <m/>
    <x v="35"/>
    <x v="2"/>
    <x v="136"/>
    <m/>
    <m/>
    <m/>
    <n v="1"/>
    <n v="201208"/>
    <n v="28000"/>
  </r>
  <r>
    <x v="456"/>
    <x v="1"/>
    <m/>
    <x v="35"/>
    <x v="2"/>
    <x v="137"/>
    <m/>
    <m/>
    <m/>
    <n v="1"/>
    <n v="201208"/>
    <n v="42000"/>
  </r>
  <r>
    <x v="456"/>
    <x v="1"/>
    <m/>
    <x v="0"/>
    <x v="2"/>
    <x v="138"/>
    <m/>
    <m/>
    <m/>
    <n v="51"/>
    <n v="201208"/>
    <n v="1020000"/>
  </r>
  <r>
    <x v="456"/>
    <x v="1"/>
    <m/>
    <x v="0"/>
    <x v="2"/>
    <x v="139"/>
    <m/>
    <m/>
    <m/>
    <n v="19"/>
    <n v="201208"/>
    <n v="665000"/>
  </r>
  <r>
    <x v="456"/>
    <x v="1"/>
    <m/>
    <x v="31"/>
    <x v="2"/>
    <x v="140"/>
    <m/>
    <m/>
    <m/>
    <n v="22"/>
    <n v="201208"/>
    <n v="816200"/>
  </r>
  <r>
    <x v="456"/>
    <x v="1"/>
    <m/>
    <x v="17"/>
    <x v="2"/>
    <x v="125"/>
    <m/>
    <m/>
    <m/>
    <n v="23"/>
    <n v="201208"/>
    <n v="69000"/>
  </r>
  <r>
    <x v="456"/>
    <x v="1"/>
    <m/>
    <x v="0"/>
    <x v="2"/>
    <x v="141"/>
    <m/>
    <m/>
    <m/>
    <n v="1"/>
    <n v="201208"/>
    <n v="33000"/>
  </r>
  <r>
    <x v="456"/>
    <x v="1"/>
    <m/>
    <x v="4"/>
    <x v="2"/>
    <x v="142"/>
    <m/>
    <m/>
    <m/>
    <n v="1"/>
    <n v="201208"/>
    <n v="4000"/>
  </r>
  <r>
    <x v="456"/>
    <x v="1"/>
    <m/>
    <x v="4"/>
    <x v="2"/>
    <x v="143"/>
    <m/>
    <m/>
    <m/>
    <n v="7"/>
    <n v="201208"/>
    <n v="140000"/>
  </r>
  <r>
    <x v="456"/>
    <x v="1"/>
    <m/>
    <x v="30"/>
    <x v="2"/>
    <x v="145"/>
    <m/>
    <m/>
    <m/>
    <n v="73"/>
    <n v="201208"/>
    <n v="1635200"/>
  </r>
  <r>
    <x v="456"/>
    <x v="1"/>
    <m/>
    <x v="30"/>
    <x v="2"/>
    <x v="146"/>
    <m/>
    <m/>
    <m/>
    <n v="98"/>
    <n v="201208"/>
    <n v="3841600"/>
  </r>
  <r>
    <x v="456"/>
    <x v="1"/>
    <m/>
    <x v="31"/>
    <x v="2"/>
    <x v="147"/>
    <m/>
    <m/>
    <m/>
    <n v="53"/>
    <n v="201208"/>
    <n v="1966300"/>
  </r>
  <r>
    <x v="456"/>
    <x v="1"/>
    <m/>
    <x v="0"/>
    <x v="2"/>
    <x v="149"/>
    <m/>
    <m/>
    <m/>
    <n v="1"/>
    <n v="201208"/>
    <n v="20000"/>
  </r>
  <r>
    <x v="456"/>
    <x v="1"/>
    <m/>
    <x v="17"/>
    <x v="2"/>
    <x v="166"/>
    <m/>
    <m/>
    <m/>
    <n v="1"/>
    <n v="201208"/>
    <n v="3000"/>
  </r>
  <r>
    <x v="456"/>
    <x v="1"/>
    <m/>
    <x v="30"/>
    <x v="2"/>
    <x v="189"/>
    <m/>
    <m/>
    <m/>
    <n v="6"/>
    <n v="201208"/>
    <n v="134400"/>
  </r>
  <r>
    <x v="456"/>
    <x v="1"/>
    <m/>
    <x v="30"/>
    <x v="2"/>
    <x v="184"/>
    <m/>
    <m/>
    <m/>
    <n v="12"/>
    <n v="201208"/>
    <n v="470400"/>
  </r>
  <r>
    <x v="456"/>
    <x v="1"/>
    <m/>
    <x v="31"/>
    <x v="2"/>
    <x v="185"/>
    <m/>
    <m/>
    <m/>
    <n v="4"/>
    <n v="201208"/>
    <n v="148400"/>
  </r>
  <r>
    <x v="456"/>
    <x v="1"/>
    <m/>
    <x v="30"/>
    <x v="2"/>
    <x v="186"/>
    <m/>
    <m/>
    <m/>
    <n v="95"/>
    <n v="201208"/>
    <n v="2128000"/>
  </r>
  <r>
    <x v="456"/>
    <x v="1"/>
    <m/>
    <x v="30"/>
    <x v="2"/>
    <x v="187"/>
    <m/>
    <m/>
    <m/>
    <n v="97"/>
    <n v="201208"/>
    <n v="3802400"/>
  </r>
  <r>
    <x v="456"/>
    <x v="1"/>
    <m/>
    <x v="31"/>
    <x v="2"/>
    <x v="188"/>
    <m/>
    <m/>
    <m/>
    <n v="48"/>
    <n v="201208"/>
    <n v="1780800"/>
  </r>
  <r>
    <x v="456"/>
    <x v="1"/>
    <m/>
    <x v="21"/>
    <x v="2"/>
    <x v="150"/>
    <m/>
    <m/>
    <m/>
    <n v="8"/>
    <n v="201208"/>
    <n v="304000"/>
  </r>
  <r>
    <x v="456"/>
    <x v="1"/>
    <m/>
    <x v="21"/>
    <x v="2"/>
    <x v="150"/>
    <m/>
    <m/>
    <m/>
    <n v="5"/>
    <n v="201208"/>
    <n v="190000"/>
  </r>
  <r>
    <x v="456"/>
    <x v="1"/>
    <m/>
    <x v="5"/>
    <x v="2"/>
    <x v="151"/>
    <m/>
    <m/>
    <m/>
    <n v="23"/>
    <n v="201208"/>
    <n v="644000"/>
  </r>
  <r>
    <x v="456"/>
    <x v="1"/>
    <m/>
    <x v="5"/>
    <x v="2"/>
    <x v="152"/>
    <m/>
    <m/>
    <m/>
    <n v="4"/>
    <n v="201208"/>
    <n v="192000"/>
  </r>
  <r>
    <x v="456"/>
    <x v="1"/>
    <m/>
    <x v="5"/>
    <x v="2"/>
    <x v="153"/>
    <m/>
    <m/>
    <m/>
    <n v="9"/>
    <n v="201208"/>
    <n v="252000"/>
  </r>
  <r>
    <x v="456"/>
    <x v="1"/>
    <m/>
    <x v="32"/>
    <x v="2"/>
    <x v="155"/>
    <m/>
    <m/>
    <m/>
    <n v="5"/>
    <n v="201208"/>
    <n v="91000"/>
  </r>
  <r>
    <x v="456"/>
    <x v="1"/>
    <m/>
    <x v="32"/>
    <x v="2"/>
    <x v="156"/>
    <m/>
    <m/>
    <m/>
    <n v="2"/>
    <n v="201208"/>
    <n v="67600"/>
  </r>
  <r>
    <x v="456"/>
    <x v="1"/>
    <m/>
    <x v="18"/>
    <x v="2"/>
    <x v="157"/>
    <m/>
    <m/>
    <m/>
    <n v="22"/>
    <n v="201208"/>
    <n v="286000"/>
  </r>
  <r>
    <x v="456"/>
    <x v="1"/>
    <m/>
    <x v="18"/>
    <x v="2"/>
    <x v="158"/>
    <m/>
    <m/>
    <m/>
    <n v="7"/>
    <n v="201208"/>
    <n v="168000"/>
  </r>
  <r>
    <x v="456"/>
    <x v="1"/>
    <m/>
    <x v="34"/>
    <x v="2"/>
    <x v="170"/>
    <m/>
    <m/>
    <m/>
    <n v="1"/>
    <n v="201208"/>
    <n v="4000"/>
  </r>
  <r>
    <x v="456"/>
    <x v="1"/>
    <m/>
    <x v="34"/>
    <x v="2"/>
    <x v="160"/>
    <m/>
    <m/>
    <m/>
    <n v="4"/>
    <n v="201208"/>
    <n v="80000"/>
  </r>
  <r>
    <x v="456"/>
    <x v="1"/>
    <m/>
    <x v="17"/>
    <x v="2"/>
    <x v="161"/>
    <m/>
    <m/>
    <m/>
    <n v="49"/>
    <n v="201208"/>
    <n v="147000"/>
  </r>
  <r>
    <x v="458"/>
    <x v="0"/>
    <m/>
    <x v="0"/>
    <x v="1"/>
    <x v="123"/>
    <m/>
    <m/>
    <m/>
    <n v="2"/>
    <n v="201208"/>
    <n v="70000"/>
  </r>
  <r>
    <x v="458"/>
    <x v="0"/>
    <m/>
    <x v="6"/>
    <x v="3"/>
    <x v="172"/>
    <m/>
    <m/>
    <m/>
    <n v="3"/>
    <n v="201208"/>
    <n v="0"/>
  </r>
  <r>
    <x v="458"/>
    <x v="0"/>
    <m/>
    <x v="0"/>
    <x v="3"/>
    <x v="164"/>
    <m/>
    <m/>
    <m/>
    <n v="1"/>
    <n v="201208"/>
    <n v="0"/>
  </r>
  <r>
    <x v="458"/>
    <x v="0"/>
    <m/>
    <x v="30"/>
    <x v="3"/>
    <x v="88"/>
    <m/>
    <m/>
    <m/>
    <n v="2"/>
    <n v="201208"/>
    <n v="0"/>
  </r>
  <r>
    <x v="458"/>
    <x v="0"/>
    <m/>
    <x v="6"/>
    <x v="2"/>
    <x v="126"/>
    <m/>
    <m/>
    <m/>
    <n v="1"/>
    <n v="201208"/>
    <n v="20000"/>
  </r>
  <r>
    <x v="458"/>
    <x v="0"/>
    <m/>
    <x v="6"/>
    <x v="2"/>
    <x v="127"/>
    <m/>
    <m/>
    <m/>
    <n v="1"/>
    <n v="201208"/>
    <n v="35000"/>
  </r>
  <r>
    <x v="458"/>
    <x v="0"/>
    <m/>
    <x v="33"/>
    <x v="2"/>
    <x v="128"/>
    <m/>
    <m/>
    <m/>
    <n v="22"/>
    <n v="201208"/>
    <n v="816200"/>
  </r>
  <r>
    <x v="458"/>
    <x v="0"/>
    <m/>
    <x v="24"/>
    <x v="2"/>
    <x v="129"/>
    <m/>
    <m/>
    <m/>
    <n v="2"/>
    <n v="201208"/>
    <n v="198000"/>
  </r>
  <r>
    <x v="458"/>
    <x v="0"/>
    <m/>
    <x v="0"/>
    <x v="2"/>
    <x v="130"/>
    <m/>
    <m/>
    <m/>
    <n v="13"/>
    <n v="201208"/>
    <n v="429000"/>
  </r>
  <r>
    <x v="458"/>
    <x v="0"/>
    <m/>
    <x v="0"/>
    <x v="2"/>
    <x v="131"/>
    <m/>
    <m/>
    <m/>
    <n v="3"/>
    <n v="201208"/>
    <n v="99000"/>
  </r>
  <r>
    <x v="458"/>
    <x v="0"/>
    <m/>
    <x v="0"/>
    <x v="2"/>
    <x v="168"/>
    <m/>
    <m/>
    <m/>
    <n v="1"/>
    <n v="201208"/>
    <n v="20000"/>
  </r>
  <r>
    <x v="458"/>
    <x v="0"/>
    <m/>
    <x v="31"/>
    <x v="2"/>
    <x v="180"/>
    <m/>
    <m/>
    <m/>
    <n v="1"/>
    <n v="201208"/>
    <n v="37100"/>
  </r>
  <r>
    <x v="458"/>
    <x v="0"/>
    <m/>
    <x v="0"/>
    <x v="2"/>
    <x v="179"/>
    <m/>
    <m/>
    <m/>
    <n v="1"/>
    <n v="201208"/>
    <n v="3000"/>
  </r>
  <r>
    <x v="458"/>
    <x v="0"/>
    <m/>
    <x v="29"/>
    <x v="2"/>
    <x v="132"/>
    <m/>
    <m/>
    <m/>
    <n v="7"/>
    <n v="201208"/>
    <n v="156800"/>
  </r>
  <r>
    <x v="458"/>
    <x v="0"/>
    <m/>
    <x v="29"/>
    <x v="2"/>
    <x v="133"/>
    <m/>
    <m/>
    <m/>
    <n v="1"/>
    <n v="201208"/>
    <n v="39200"/>
  </r>
  <r>
    <x v="458"/>
    <x v="0"/>
    <m/>
    <x v="33"/>
    <x v="2"/>
    <x v="134"/>
    <m/>
    <m/>
    <m/>
    <n v="1"/>
    <n v="201208"/>
    <n v="37100"/>
  </r>
  <r>
    <x v="458"/>
    <x v="0"/>
    <m/>
    <x v="1"/>
    <x v="2"/>
    <x v="135"/>
    <m/>
    <m/>
    <m/>
    <n v="3"/>
    <n v="201208"/>
    <n v="60000"/>
  </r>
  <r>
    <x v="458"/>
    <x v="0"/>
    <m/>
    <x v="35"/>
    <x v="2"/>
    <x v="136"/>
    <m/>
    <m/>
    <m/>
    <n v="1"/>
    <n v="201208"/>
    <n v="28000"/>
  </r>
  <r>
    <x v="458"/>
    <x v="0"/>
    <m/>
    <x v="0"/>
    <x v="2"/>
    <x v="138"/>
    <m/>
    <m/>
    <m/>
    <n v="30"/>
    <n v="201208"/>
    <n v="600000"/>
  </r>
  <r>
    <x v="458"/>
    <x v="0"/>
    <m/>
    <x v="0"/>
    <x v="2"/>
    <x v="139"/>
    <m/>
    <m/>
    <m/>
    <n v="10"/>
    <n v="201208"/>
    <n v="350000"/>
  </r>
  <r>
    <x v="458"/>
    <x v="0"/>
    <m/>
    <x v="31"/>
    <x v="2"/>
    <x v="140"/>
    <m/>
    <m/>
    <m/>
    <n v="9"/>
    <n v="201208"/>
    <n v="333900"/>
  </r>
  <r>
    <x v="458"/>
    <x v="0"/>
    <m/>
    <x v="17"/>
    <x v="2"/>
    <x v="125"/>
    <m/>
    <m/>
    <m/>
    <n v="17"/>
    <n v="201208"/>
    <n v="51000"/>
  </r>
  <r>
    <x v="458"/>
    <x v="0"/>
    <m/>
    <x v="0"/>
    <x v="2"/>
    <x v="141"/>
    <m/>
    <m/>
    <m/>
    <n v="1"/>
    <n v="201208"/>
    <n v="33000"/>
  </r>
  <r>
    <x v="458"/>
    <x v="0"/>
    <m/>
    <x v="4"/>
    <x v="2"/>
    <x v="143"/>
    <m/>
    <m/>
    <m/>
    <n v="1"/>
    <n v="201208"/>
    <n v="20000"/>
  </r>
  <r>
    <x v="458"/>
    <x v="0"/>
    <m/>
    <x v="30"/>
    <x v="2"/>
    <x v="145"/>
    <m/>
    <m/>
    <m/>
    <n v="34"/>
    <n v="201208"/>
    <n v="761600"/>
  </r>
  <r>
    <x v="458"/>
    <x v="0"/>
    <m/>
    <x v="30"/>
    <x v="2"/>
    <x v="146"/>
    <m/>
    <m/>
    <m/>
    <n v="33"/>
    <n v="201208"/>
    <n v="1293600"/>
  </r>
  <r>
    <x v="458"/>
    <x v="0"/>
    <m/>
    <x v="31"/>
    <x v="2"/>
    <x v="147"/>
    <m/>
    <m/>
    <m/>
    <n v="29"/>
    <n v="201208"/>
    <n v="1075900"/>
  </r>
  <r>
    <x v="458"/>
    <x v="0"/>
    <m/>
    <x v="0"/>
    <x v="2"/>
    <x v="148"/>
    <m/>
    <m/>
    <m/>
    <n v="2"/>
    <n v="201208"/>
    <n v="40000"/>
  </r>
  <r>
    <x v="458"/>
    <x v="0"/>
    <m/>
    <x v="30"/>
    <x v="2"/>
    <x v="189"/>
    <m/>
    <m/>
    <m/>
    <n v="14"/>
    <n v="201208"/>
    <n v="313600"/>
  </r>
  <r>
    <x v="458"/>
    <x v="0"/>
    <m/>
    <x v="30"/>
    <x v="2"/>
    <x v="184"/>
    <m/>
    <m/>
    <m/>
    <n v="29"/>
    <n v="201208"/>
    <n v="1136800"/>
  </r>
  <r>
    <x v="458"/>
    <x v="0"/>
    <m/>
    <x v="31"/>
    <x v="2"/>
    <x v="185"/>
    <m/>
    <m/>
    <m/>
    <n v="17"/>
    <n v="201208"/>
    <n v="630700"/>
  </r>
  <r>
    <x v="458"/>
    <x v="0"/>
    <m/>
    <x v="30"/>
    <x v="2"/>
    <x v="186"/>
    <m/>
    <m/>
    <m/>
    <n v="70"/>
    <n v="201208"/>
    <n v="1568000"/>
  </r>
  <r>
    <x v="458"/>
    <x v="0"/>
    <m/>
    <x v="30"/>
    <x v="2"/>
    <x v="187"/>
    <m/>
    <m/>
    <m/>
    <n v="66"/>
    <n v="201208"/>
    <n v="2587200"/>
  </r>
  <r>
    <x v="458"/>
    <x v="0"/>
    <m/>
    <x v="31"/>
    <x v="2"/>
    <x v="188"/>
    <m/>
    <m/>
    <m/>
    <n v="23"/>
    <n v="201208"/>
    <n v="853300"/>
  </r>
  <r>
    <x v="458"/>
    <x v="0"/>
    <m/>
    <x v="21"/>
    <x v="2"/>
    <x v="150"/>
    <m/>
    <m/>
    <m/>
    <n v="3"/>
    <n v="201208"/>
    <n v="114000"/>
  </r>
  <r>
    <x v="458"/>
    <x v="0"/>
    <m/>
    <x v="21"/>
    <x v="2"/>
    <x v="150"/>
    <m/>
    <m/>
    <m/>
    <n v="1"/>
    <n v="201208"/>
    <n v="38000"/>
  </r>
  <r>
    <x v="458"/>
    <x v="0"/>
    <m/>
    <x v="5"/>
    <x v="2"/>
    <x v="151"/>
    <m/>
    <m/>
    <m/>
    <n v="11"/>
    <n v="201208"/>
    <n v="308000"/>
  </r>
  <r>
    <x v="458"/>
    <x v="0"/>
    <m/>
    <x v="5"/>
    <x v="2"/>
    <x v="152"/>
    <m/>
    <m/>
    <m/>
    <n v="5"/>
    <n v="201208"/>
    <n v="240000"/>
  </r>
  <r>
    <x v="458"/>
    <x v="0"/>
    <m/>
    <x v="5"/>
    <x v="2"/>
    <x v="153"/>
    <m/>
    <m/>
    <m/>
    <n v="4"/>
    <n v="201208"/>
    <n v="112000"/>
  </r>
  <r>
    <x v="458"/>
    <x v="0"/>
    <m/>
    <x v="32"/>
    <x v="2"/>
    <x v="155"/>
    <m/>
    <m/>
    <m/>
    <n v="1"/>
    <n v="201208"/>
    <n v="18200"/>
  </r>
  <r>
    <x v="458"/>
    <x v="0"/>
    <m/>
    <x v="32"/>
    <x v="2"/>
    <x v="156"/>
    <m/>
    <m/>
    <m/>
    <n v="2"/>
    <n v="201208"/>
    <n v="67600"/>
  </r>
  <r>
    <x v="458"/>
    <x v="0"/>
    <m/>
    <x v="18"/>
    <x v="2"/>
    <x v="157"/>
    <m/>
    <m/>
    <m/>
    <n v="12"/>
    <n v="201208"/>
    <n v="156000"/>
  </r>
  <r>
    <x v="458"/>
    <x v="0"/>
    <m/>
    <x v="18"/>
    <x v="2"/>
    <x v="158"/>
    <m/>
    <m/>
    <m/>
    <n v="3"/>
    <n v="201208"/>
    <n v="72000"/>
  </r>
  <r>
    <x v="458"/>
    <x v="0"/>
    <m/>
    <x v="18"/>
    <x v="2"/>
    <x v="159"/>
    <m/>
    <m/>
    <m/>
    <n v="1"/>
    <n v="201208"/>
    <n v="33000"/>
  </r>
  <r>
    <x v="458"/>
    <x v="0"/>
    <m/>
    <x v="34"/>
    <x v="2"/>
    <x v="160"/>
    <m/>
    <m/>
    <m/>
    <n v="1"/>
    <n v="201208"/>
    <n v="20000"/>
  </r>
  <r>
    <x v="458"/>
    <x v="0"/>
    <m/>
    <x v="17"/>
    <x v="2"/>
    <x v="161"/>
    <m/>
    <m/>
    <m/>
    <n v="18"/>
    <n v="201208"/>
    <n v="54000"/>
  </r>
  <r>
    <x v="459"/>
    <x v="2"/>
    <m/>
    <x v="0"/>
    <x v="7"/>
    <x v="193"/>
    <m/>
    <m/>
    <m/>
    <n v="1"/>
    <n v="201208"/>
    <n v="18000"/>
  </r>
  <r>
    <x v="459"/>
    <x v="2"/>
    <m/>
    <x v="33"/>
    <x v="2"/>
    <x v="128"/>
    <m/>
    <m/>
    <m/>
    <n v="33"/>
    <n v="201208"/>
    <n v="1224300"/>
  </r>
  <r>
    <x v="459"/>
    <x v="2"/>
    <m/>
    <x v="24"/>
    <x v="2"/>
    <x v="129"/>
    <m/>
    <m/>
    <m/>
    <n v="1"/>
    <n v="201208"/>
    <n v="99000"/>
  </r>
  <r>
    <x v="459"/>
    <x v="2"/>
    <m/>
    <x v="0"/>
    <x v="2"/>
    <x v="130"/>
    <m/>
    <m/>
    <m/>
    <n v="20"/>
    <n v="201208"/>
    <n v="660000"/>
  </r>
  <r>
    <x v="459"/>
    <x v="2"/>
    <m/>
    <x v="0"/>
    <x v="2"/>
    <x v="131"/>
    <m/>
    <m/>
    <m/>
    <n v="3"/>
    <n v="201208"/>
    <n v="99000"/>
  </r>
  <r>
    <x v="459"/>
    <x v="2"/>
    <m/>
    <x v="0"/>
    <x v="2"/>
    <x v="178"/>
    <m/>
    <m/>
    <m/>
    <n v="1"/>
    <n v="201208"/>
    <n v="35000"/>
  </r>
  <r>
    <x v="459"/>
    <x v="2"/>
    <m/>
    <x v="29"/>
    <x v="2"/>
    <x v="132"/>
    <m/>
    <m/>
    <m/>
    <n v="15"/>
    <n v="201208"/>
    <n v="336000"/>
  </r>
  <r>
    <x v="459"/>
    <x v="2"/>
    <m/>
    <x v="29"/>
    <x v="2"/>
    <x v="133"/>
    <m/>
    <m/>
    <m/>
    <n v="2"/>
    <n v="201208"/>
    <n v="78400"/>
  </r>
  <r>
    <x v="459"/>
    <x v="2"/>
    <m/>
    <x v="33"/>
    <x v="2"/>
    <x v="134"/>
    <m/>
    <m/>
    <m/>
    <n v="4"/>
    <n v="201208"/>
    <n v="148400"/>
  </r>
  <r>
    <x v="459"/>
    <x v="2"/>
    <m/>
    <x v="1"/>
    <x v="2"/>
    <x v="135"/>
    <m/>
    <m/>
    <m/>
    <n v="2"/>
    <n v="201208"/>
    <n v="40000"/>
  </r>
  <r>
    <x v="459"/>
    <x v="2"/>
    <m/>
    <x v="1"/>
    <x v="2"/>
    <x v="165"/>
    <m/>
    <m/>
    <m/>
    <n v="2"/>
    <n v="201208"/>
    <n v="70000"/>
  </r>
  <r>
    <x v="459"/>
    <x v="2"/>
    <m/>
    <x v="35"/>
    <x v="2"/>
    <x v="136"/>
    <m/>
    <m/>
    <m/>
    <n v="5"/>
    <n v="201208"/>
    <n v="140000"/>
  </r>
  <r>
    <x v="459"/>
    <x v="2"/>
    <m/>
    <x v="0"/>
    <x v="2"/>
    <x v="138"/>
    <m/>
    <m/>
    <m/>
    <n v="49"/>
    <n v="201208"/>
    <n v="980000"/>
  </r>
  <r>
    <x v="459"/>
    <x v="2"/>
    <m/>
    <x v="0"/>
    <x v="2"/>
    <x v="139"/>
    <m/>
    <m/>
    <m/>
    <n v="17"/>
    <n v="201208"/>
    <n v="595000"/>
  </r>
  <r>
    <x v="459"/>
    <x v="2"/>
    <m/>
    <x v="31"/>
    <x v="2"/>
    <x v="140"/>
    <m/>
    <m/>
    <m/>
    <n v="15"/>
    <n v="201208"/>
    <n v="556500"/>
  </r>
  <r>
    <x v="459"/>
    <x v="2"/>
    <m/>
    <x v="17"/>
    <x v="2"/>
    <x v="125"/>
    <m/>
    <m/>
    <m/>
    <n v="24"/>
    <n v="201208"/>
    <n v="72000"/>
  </r>
  <r>
    <x v="459"/>
    <x v="2"/>
    <m/>
    <x v="0"/>
    <x v="2"/>
    <x v="141"/>
    <m/>
    <m/>
    <m/>
    <n v="1"/>
    <n v="201208"/>
    <n v="33000"/>
  </r>
  <r>
    <x v="459"/>
    <x v="2"/>
    <m/>
    <x v="4"/>
    <x v="2"/>
    <x v="142"/>
    <m/>
    <m/>
    <m/>
    <n v="2"/>
    <n v="201208"/>
    <n v="8000"/>
  </r>
  <r>
    <x v="459"/>
    <x v="2"/>
    <m/>
    <x v="4"/>
    <x v="2"/>
    <x v="143"/>
    <m/>
    <m/>
    <m/>
    <n v="7"/>
    <n v="201208"/>
    <n v="140000"/>
  </r>
  <r>
    <x v="459"/>
    <x v="2"/>
    <m/>
    <x v="30"/>
    <x v="2"/>
    <x v="145"/>
    <m/>
    <m/>
    <m/>
    <n v="53"/>
    <n v="201208"/>
    <n v="1187200"/>
  </r>
  <r>
    <x v="459"/>
    <x v="2"/>
    <m/>
    <x v="30"/>
    <x v="2"/>
    <x v="146"/>
    <m/>
    <m/>
    <m/>
    <n v="70"/>
    <n v="201208"/>
    <n v="2744000"/>
  </r>
  <r>
    <x v="459"/>
    <x v="2"/>
    <m/>
    <x v="31"/>
    <x v="2"/>
    <x v="147"/>
    <m/>
    <m/>
    <m/>
    <n v="47"/>
    <n v="201208"/>
    <n v="1743700"/>
  </r>
  <r>
    <x v="459"/>
    <x v="2"/>
    <m/>
    <x v="0"/>
    <x v="2"/>
    <x v="149"/>
    <m/>
    <m/>
    <m/>
    <n v="1"/>
    <n v="201208"/>
    <n v="20000"/>
  </r>
  <r>
    <x v="459"/>
    <x v="2"/>
    <m/>
    <x v="30"/>
    <x v="2"/>
    <x v="189"/>
    <m/>
    <m/>
    <m/>
    <n v="9"/>
    <n v="201208"/>
    <n v="201600"/>
  </r>
  <r>
    <x v="459"/>
    <x v="2"/>
    <m/>
    <x v="30"/>
    <x v="2"/>
    <x v="184"/>
    <m/>
    <m/>
    <m/>
    <n v="11"/>
    <n v="201208"/>
    <n v="431200"/>
  </r>
  <r>
    <x v="459"/>
    <x v="2"/>
    <m/>
    <x v="31"/>
    <x v="2"/>
    <x v="185"/>
    <m/>
    <m/>
    <m/>
    <n v="4"/>
    <n v="201208"/>
    <n v="148400"/>
  </r>
  <r>
    <x v="459"/>
    <x v="2"/>
    <m/>
    <x v="30"/>
    <x v="2"/>
    <x v="186"/>
    <m/>
    <m/>
    <m/>
    <n v="162"/>
    <n v="201208"/>
    <n v="3628800"/>
  </r>
  <r>
    <x v="459"/>
    <x v="2"/>
    <m/>
    <x v="30"/>
    <x v="2"/>
    <x v="187"/>
    <m/>
    <m/>
    <m/>
    <n v="142"/>
    <n v="201208"/>
    <n v="5566400"/>
  </r>
  <r>
    <x v="459"/>
    <x v="2"/>
    <m/>
    <x v="31"/>
    <x v="2"/>
    <x v="188"/>
    <m/>
    <m/>
    <m/>
    <n v="77"/>
    <n v="201208"/>
    <n v="2856700"/>
  </r>
  <r>
    <x v="459"/>
    <x v="2"/>
    <m/>
    <x v="21"/>
    <x v="2"/>
    <x v="150"/>
    <m/>
    <m/>
    <m/>
    <n v="5"/>
    <n v="201208"/>
    <n v="190000"/>
  </r>
  <r>
    <x v="459"/>
    <x v="2"/>
    <m/>
    <x v="21"/>
    <x v="2"/>
    <x v="150"/>
    <m/>
    <m/>
    <m/>
    <n v="2"/>
    <n v="201208"/>
    <n v="76000"/>
  </r>
  <r>
    <x v="459"/>
    <x v="2"/>
    <m/>
    <x v="5"/>
    <x v="2"/>
    <x v="151"/>
    <m/>
    <m/>
    <m/>
    <n v="20"/>
    <n v="201208"/>
    <n v="560000"/>
  </r>
  <r>
    <x v="459"/>
    <x v="2"/>
    <m/>
    <x v="5"/>
    <x v="2"/>
    <x v="152"/>
    <m/>
    <m/>
    <m/>
    <n v="10"/>
    <n v="201208"/>
    <n v="480000"/>
  </r>
  <r>
    <x v="459"/>
    <x v="2"/>
    <m/>
    <x v="5"/>
    <x v="2"/>
    <x v="153"/>
    <m/>
    <m/>
    <m/>
    <n v="4"/>
    <n v="201208"/>
    <n v="112000"/>
  </r>
  <r>
    <x v="459"/>
    <x v="2"/>
    <m/>
    <x v="32"/>
    <x v="2"/>
    <x v="155"/>
    <m/>
    <m/>
    <m/>
    <n v="4"/>
    <n v="201208"/>
    <n v="72800"/>
  </r>
  <r>
    <x v="459"/>
    <x v="2"/>
    <m/>
    <x v="32"/>
    <x v="2"/>
    <x v="156"/>
    <m/>
    <m/>
    <m/>
    <n v="3"/>
    <n v="201208"/>
    <n v="101400"/>
  </r>
  <r>
    <x v="459"/>
    <x v="2"/>
    <m/>
    <x v="18"/>
    <x v="2"/>
    <x v="157"/>
    <m/>
    <m/>
    <m/>
    <n v="15"/>
    <n v="201208"/>
    <n v="195000"/>
  </r>
  <r>
    <x v="459"/>
    <x v="2"/>
    <m/>
    <x v="18"/>
    <x v="2"/>
    <x v="158"/>
    <m/>
    <m/>
    <m/>
    <n v="5"/>
    <n v="201208"/>
    <n v="120000"/>
  </r>
  <r>
    <x v="459"/>
    <x v="2"/>
    <m/>
    <x v="18"/>
    <x v="2"/>
    <x v="159"/>
    <m/>
    <m/>
    <m/>
    <n v="3"/>
    <n v="201208"/>
    <n v="99000"/>
  </r>
  <r>
    <x v="459"/>
    <x v="2"/>
    <m/>
    <x v="34"/>
    <x v="2"/>
    <x v="170"/>
    <m/>
    <m/>
    <m/>
    <n v="3"/>
    <n v="201208"/>
    <n v="12000"/>
  </r>
  <r>
    <x v="459"/>
    <x v="2"/>
    <m/>
    <x v="34"/>
    <x v="2"/>
    <x v="160"/>
    <m/>
    <m/>
    <m/>
    <n v="4"/>
    <n v="201208"/>
    <n v="80000"/>
  </r>
  <r>
    <x v="459"/>
    <x v="2"/>
    <m/>
    <x v="17"/>
    <x v="2"/>
    <x v="161"/>
    <m/>
    <m/>
    <m/>
    <n v="20"/>
    <n v="201208"/>
    <n v="60000"/>
  </r>
  <r>
    <x v="460"/>
    <x v="5"/>
    <m/>
    <x v="0"/>
    <x v="7"/>
    <x v="193"/>
    <m/>
    <m/>
    <m/>
    <n v="3"/>
    <n v="201208"/>
    <n v="54000"/>
  </r>
  <r>
    <x v="460"/>
    <x v="5"/>
    <m/>
    <x v="6"/>
    <x v="2"/>
    <x v="126"/>
    <m/>
    <m/>
    <m/>
    <n v="7"/>
    <n v="201208"/>
    <n v="140000"/>
  </r>
  <r>
    <x v="460"/>
    <x v="5"/>
    <m/>
    <x v="33"/>
    <x v="2"/>
    <x v="128"/>
    <m/>
    <m/>
    <m/>
    <n v="28"/>
    <n v="201208"/>
    <n v="1038800"/>
  </r>
  <r>
    <x v="460"/>
    <x v="5"/>
    <m/>
    <x v="24"/>
    <x v="2"/>
    <x v="129"/>
    <m/>
    <m/>
    <m/>
    <n v="2"/>
    <n v="201208"/>
    <n v="198000"/>
  </r>
  <r>
    <x v="460"/>
    <x v="5"/>
    <m/>
    <x v="0"/>
    <x v="2"/>
    <x v="130"/>
    <m/>
    <m/>
    <m/>
    <n v="27"/>
    <n v="201208"/>
    <n v="891000"/>
  </r>
  <r>
    <x v="460"/>
    <x v="5"/>
    <m/>
    <x v="0"/>
    <x v="2"/>
    <x v="131"/>
    <m/>
    <m/>
    <m/>
    <n v="3"/>
    <n v="201208"/>
    <n v="99000"/>
  </r>
  <r>
    <x v="460"/>
    <x v="5"/>
    <m/>
    <x v="0"/>
    <x v="2"/>
    <x v="178"/>
    <m/>
    <m/>
    <m/>
    <n v="1"/>
    <n v="201208"/>
    <n v="35000"/>
  </r>
  <r>
    <x v="460"/>
    <x v="5"/>
    <m/>
    <x v="0"/>
    <x v="2"/>
    <x v="179"/>
    <m/>
    <m/>
    <m/>
    <n v="1"/>
    <n v="201208"/>
    <n v="3000"/>
  </r>
  <r>
    <x v="460"/>
    <x v="5"/>
    <m/>
    <x v="29"/>
    <x v="2"/>
    <x v="132"/>
    <m/>
    <m/>
    <m/>
    <n v="14"/>
    <n v="201208"/>
    <n v="313600"/>
  </r>
  <r>
    <x v="460"/>
    <x v="5"/>
    <m/>
    <x v="29"/>
    <x v="2"/>
    <x v="133"/>
    <m/>
    <m/>
    <m/>
    <n v="3"/>
    <n v="201208"/>
    <n v="117600"/>
  </r>
  <r>
    <x v="460"/>
    <x v="5"/>
    <m/>
    <x v="33"/>
    <x v="2"/>
    <x v="134"/>
    <m/>
    <m/>
    <m/>
    <n v="2"/>
    <n v="201208"/>
    <n v="74200"/>
  </r>
  <r>
    <x v="460"/>
    <x v="5"/>
    <m/>
    <x v="1"/>
    <x v="2"/>
    <x v="135"/>
    <m/>
    <m/>
    <m/>
    <n v="3"/>
    <n v="201208"/>
    <n v="60000"/>
  </r>
  <r>
    <x v="460"/>
    <x v="5"/>
    <m/>
    <x v="35"/>
    <x v="2"/>
    <x v="136"/>
    <m/>
    <m/>
    <m/>
    <n v="3"/>
    <n v="201208"/>
    <n v="84000"/>
  </r>
  <r>
    <x v="460"/>
    <x v="5"/>
    <m/>
    <x v="35"/>
    <x v="2"/>
    <x v="137"/>
    <m/>
    <m/>
    <m/>
    <n v="3"/>
    <n v="201208"/>
    <n v="126000"/>
  </r>
  <r>
    <x v="460"/>
    <x v="5"/>
    <m/>
    <x v="0"/>
    <x v="2"/>
    <x v="138"/>
    <m/>
    <m/>
    <m/>
    <n v="41"/>
    <n v="201208"/>
    <n v="820000"/>
  </r>
  <r>
    <x v="460"/>
    <x v="5"/>
    <m/>
    <x v="0"/>
    <x v="2"/>
    <x v="139"/>
    <m/>
    <m/>
    <m/>
    <n v="20"/>
    <n v="201208"/>
    <n v="700000"/>
  </r>
  <r>
    <x v="460"/>
    <x v="5"/>
    <m/>
    <x v="31"/>
    <x v="2"/>
    <x v="140"/>
    <m/>
    <m/>
    <m/>
    <n v="18"/>
    <n v="201208"/>
    <n v="667800"/>
  </r>
  <r>
    <x v="460"/>
    <x v="5"/>
    <m/>
    <x v="17"/>
    <x v="2"/>
    <x v="125"/>
    <m/>
    <m/>
    <m/>
    <n v="27"/>
    <n v="201208"/>
    <n v="81000"/>
  </r>
  <r>
    <x v="460"/>
    <x v="5"/>
    <m/>
    <x v="0"/>
    <x v="2"/>
    <x v="141"/>
    <m/>
    <m/>
    <m/>
    <n v="2"/>
    <n v="201208"/>
    <n v="66000"/>
  </r>
  <r>
    <x v="460"/>
    <x v="5"/>
    <m/>
    <x v="4"/>
    <x v="2"/>
    <x v="143"/>
    <m/>
    <m/>
    <m/>
    <n v="5"/>
    <n v="201208"/>
    <n v="100000"/>
  </r>
  <r>
    <x v="460"/>
    <x v="5"/>
    <m/>
    <x v="4"/>
    <x v="2"/>
    <x v="144"/>
    <m/>
    <m/>
    <m/>
    <n v="2"/>
    <n v="201208"/>
    <n v="8000"/>
  </r>
  <r>
    <x v="460"/>
    <x v="5"/>
    <m/>
    <x v="30"/>
    <x v="2"/>
    <x v="145"/>
    <m/>
    <m/>
    <m/>
    <n v="49"/>
    <n v="201208"/>
    <n v="1097600"/>
  </r>
  <r>
    <x v="460"/>
    <x v="5"/>
    <m/>
    <x v="30"/>
    <x v="2"/>
    <x v="146"/>
    <m/>
    <m/>
    <m/>
    <n v="66"/>
    <n v="201208"/>
    <n v="2587200"/>
  </r>
  <r>
    <x v="460"/>
    <x v="5"/>
    <m/>
    <x v="31"/>
    <x v="2"/>
    <x v="147"/>
    <m/>
    <m/>
    <m/>
    <n v="47"/>
    <n v="201208"/>
    <n v="1743700"/>
  </r>
  <r>
    <x v="460"/>
    <x v="5"/>
    <m/>
    <x v="0"/>
    <x v="2"/>
    <x v="148"/>
    <m/>
    <m/>
    <m/>
    <n v="1"/>
    <n v="201208"/>
    <n v="20000"/>
  </r>
  <r>
    <x v="460"/>
    <x v="5"/>
    <m/>
    <x v="0"/>
    <x v="2"/>
    <x v="149"/>
    <m/>
    <m/>
    <m/>
    <n v="3"/>
    <n v="201208"/>
    <n v="60000"/>
  </r>
  <r>
    <x v="460"/>
    <x v="5"/>
    <m/>
    <x v="17"/>
    <x v="2"/>
    <x v="166"/>
    <m/>
    <m/>
    <m/>
    <n v="1"/>
    <n v="201208"/>
    <n v="3000"/>
  </r>
  <r>
    <x v="460"/>
    <x v="5"/>
    <m/>
    <x v="30"/>
    <x v="2"/>
    <x v="189"/>
    <m/>
    <m/>
    <m/>
    <n v="1"/>
    <n v="201208"/>
    <n v="22400"/>
  </r>
  <r>
    <x v="460"/>
    <x v="5"/>
    <m/>
    <x v="30"/>
    <x v="2"/>
    <x v="184"/>
    <m/>
    <m/>
    <m/>
    <n v="13"/>
    <n v="201208"/>
    <n v="509600"/>
  </r>
  <r>
    <x v="460"/>
    <x v="5"/>
    <m/>
    <x v="31"/>
    <x v="2"/>
    <x v="185"/>
    <m/>
    <m/>
    <m/>
    <n v="1"/>
    <n v="201208"/>
    <n v="37100"/>
  </r>
  <r>
    <x v="460"/>
    <x v="5"/>
    <m/>
    <x v="30"/>
    <x v="2"/>
    <x v="186"/>
    <m/>
    <m/>
    <m/>
    <n v="108"/>
    <n v="201208"/>
    <n v="2419200"/>
  </r>
  <r>
    <x v="460"/>
    <x v="5"/>
    <m/>
    <x v="30"/>
    <x v="2"/>
    <x v="187"/>
    <m/>
    <m/>
    <m/>
    <n v="115"/>
    <n v="201208"/>
    <n v="4508000"/>
  </r>
  <r>
    <x v="460"/>
    <x v="5"/>
    <m/>
    <x v="31"/>
    <x v="2"/>
    <x v="188"/>
    <m/>
    <m/>
    <m/>
    <n v="66"/>
    <n v="201208"/>
    <n v="2448600"/>
  </r>
  <r>
    <x v="460"/>
    <x v="5"/>
    <m/>
    <x v="21"/>
    <x v="2"/>
    <x v="150"/>
    <m/>
    <m/>
    <m/>
    <n v="8"/>
    <n v="201208"/>
    <n v="304000"/>
  </r>
  <r>
    <x v="460"/>
    <x v="5"/>
    <m/>
    <x v="21"/>
    <x v="2"/>
    <x v="150"/>
    <m/>
    <m/>
    <m/>
    <n v="5"/>
    <n v="201208"/>
    <n v="190000"/>
  </r>
  <r>
    <x v="460"/>
    <x v="5"/>
    <m/>
    <x v="5"/>
    <x v="2"/>
    <x v="151"/>
    <m/>
    <m/>
    <m/>
    <n v="27"/>
    <n v="201208"/>
    <n v="756000"/>
  </r>
  <r>
    <x v="460"/>
    <x v="5"/>
    <m/>
    <x v="5"/>
    <x v="2"/>
    <x v="152"/>
    <m/>
    <m/>
    <m/>
    <n v="4"/>
    <n v="201208"/>
    <n v="192000"/>
  </r>
  <r>
    <x v="460"/>
    <x v="5"/>
    <m/>
    <x v="5"/>
    <x v="2"/>
    <x v="153"/>
    <m/>
    <m/>
    <m/>
    <n v="2"/>
    <n v="201208"/>
    <n v="56000"/>
  </r>
  <r>
    <x v="460"/>
    <x v="5"/>
    <m/>
    <x v="32"/>
    <x v="2"/>
    <x v="155"/>
    <m/>
    <m/>
    <m/>
    <n v="3"/>
    <n v="201208"/>
    <n v="54600"/>
  </r>
  <r>
    <x v="460"/>
    <x v="5"/>
    <m/>
    <x v="18"/>
    <x v="2"/>
    <x v="157"/>
    <m/>
    <m/>
    <m/>
    <n v="24"/>
    <n v="201208"/>
    <n v="312000"/>
  </r>
  <r>
    <x v="460"/>
    <x v="5"/>
    <m/>
    <x v="18"/>
    <x v="2"/>
    <x v="158"/>
    <m/>
    <m/>
    <m/>
    <n v="5"/>
    <n v="201208"/>
    <n v="120000"/>
  </r>
  <r>
    <x v="460"/>
    <x v="5"/>
    <m/>
    <x v="18"/>
    <x v="2"/>
    <x v="159"/>
    <m/>
    <m/>
    <m/>
    <n v="2"/>
    <n v="201208"/>
    <n v="66000"/>
  </r>
  <r>
    <x v="460"/>
    <x v="5"/>
    <m/>
    <x v="34"/>
    <x v="2"/>
    <x v="160"/>
    <m/>
    <m/>
    <m/>
    <n v="3"/>
    <n v="201208"/>
    <n v="60000"/>
  </r>
  <r>
    <x v="460"/>
    <x v="5"/>
    <m/>
    <x v="17"/>
    <x v="2"/>
    <x v="161"/>
    <m/>
    <m/>
    <m/>
    <n v="21"/>
    <n v="201208"/>
    <n v="63000"/>
  </r>
  <r>
    <x v="460"/>
    <x v="5"/>
    <m/>
    <x v="17"/>
    <x v="2"/>
    <x v="161"/>
    <m/>
    <m/>
    <m/>
    <n v="2"/>
    <n v="201208"/>
    <n v="6000"/>
  </r>
  <r>
    <x v="461"/>
    <x v="6"/>
    <m/>
    <x v="0"/>
    <x v="7"/>
    <x v="193"/>
    <m/>
    <m/>
    <m/>
    <n v="4"/>
    <n v="201208"/>
    <n v="72000"/>
  </r>
  <r>
    <x v="461"/>
    <x v="6"/>
    <m/>
    <x v="6"/>
    <x v="2"/>
    <x v="126"/>
    <m/>
    <m/>
    <m/>
    <n v="3"/>
    <n v="201208"/>
    <n v="60000"/>
  </r>
  <r>
    <x v="461"/>
    <x v="6"/>
    <m/>
    <x v="6"/>
    <x v="2"/>
    <x v="127"/>
    <m/>
    <m/>
    <m/>
    <n v="3"/>
    <n v="201208"/>
    <n v="105000"/>
  </r>
  <r>
    <x v="461"/>
    <x v="6"/>
    <m/>
    <x v="33"/>
    <x v="2"/>
    <x v="128"/>
    <m/>
    <m/>
    <m/>
    <n v="47"/>
    <n v="201208"/>
    <n v="1743700"/>
  </r>
  <r>
    <x v="461"/>
    <x v="6"/>
    <m/>
    <x v="0"/>
    <x v="2"/>
    <x v="130"/>
    <m/>
    <m/>
    <m/>
    <n v="32"/>
    <n v="201208"/>
    <n v="1056000"/>
  </r>
  <r>
    <x v="461"/>
    <x v="6"/>
    <m/>
    <x v="0"/>
    <x v="2"/>
    <x v="131"/>
    <m/>
    <m/>
    <m/>
    <n v="1"/>
    <n v="201208"/>
    <n v="33000"/>
  </r>
  <r>
    <x v="461"/>
    <x v="6"/>
    <m/>
    <x v="0"/>
    <x v="2"/>
    <x v="168"/>
    <m/>
    <m/>
    <m/>
    <n v="1"/>
    <n v="201208"/>
    <n v="20000"/>
  </r>
  <r>
    <x v="461"/>
    <x v="6"/>
    <m/>
    <x v="31"/>
    <x v="2"/>
    <x v="180"/>
    <m/>
    <m/>
    <m/>
    <n v="1"/>
    <n v="201208"/>
    <n v="37100"/>
  </r>
  <r>
    <x v="461"/>
    <x v="6"/>
    <m/>
    <x v="0"/>
    <x v="2"/>
    <x v="179"/>
    <m/>
    <m/>
    <m/>
    <n v="1"/>
    <n v="201208"/>
    <n v="3000"/>
  </r>
  <r>
    <x v="461"/>
    <x v="6"/>
    <m/>
    <x v="29"/>
    <x v="2"/>
    <x v="132"/>
    <m/>
    <m/>
    <m/>
    <n v="14"/>
    <n v="201208"/>
    <n v="313600"/>
  </r>
  <r>
    <x v="461"/>
    <x v="6"/>
    <m/>
    <x v="29"/>
    <x v="2"/>
    <x v="133"/>
    <m/>
    <m/>
    <m/>
    <n v="5"/>
    <n v="201208"/>
    <n v="196000"/>
  </r>
  <r>
    <x v="461"/>
    <x v="6"/>
    <m/>
    <x v="33"/>
    <x v="2"/>
    <x v="134"/>
    <m/>
    <m/>
    <m/>
    <n v="3"/>
    <n v="201208"/>
    <n v="111300"/>
  </r>
  <r>
    <x v="461"/>
    <x v="6"/>
    <m/>
    <x v="1"/>
    <x v="2"/>
    <x v="135"/>
    <m/>
    <m/>
    <m/>
    <n v="3"/>
    <n v="201208"/>
    <n v="60000"/>
  </r>
  <r>
    <x v="461"/>
    <x v="6"/>
    <m/>
    <x v="1"/>
    <x v="2"/>
    <x v="165"/>
    <m/>
    <m/>
    <m/>
    <n v="1"/>
    <n v="201208"/>
    <n v="35000"/>
  </r>
  <r>
    <x v="461"/>
    <x v="6"/>
    <m/>
    <x v="35"/>
    <x v="2"/>
    <x v="136"/>
    <m/>
    <m/>
    <m/>
    <n v="9"/>
    <n v="201208"/>
    <n v="252000"/>
  </r>
  <r>
    <x v="461"/>
    <x v="6"/>
    <m/>
    <x v="0"/>
    <x v="2"/>
    <x v="138"/>
    <m/>
    <m/>
    <m/>
    <n v="53"/>
    <n v="201208"/>
    <n v="1060000"/>
  </r>
  <r>
    <x v="461"/>
    <x v="6"/>
    <m/>
    <x v="0"/>
    <x v="2"/>
    <x v="139"/>
    <m/>
    <m/>
    <m/>
    <n v="30"/>
    <n v="201208"/>
    <n v="1050000"/>
  </r>
  <r>
    <x v="461"/>
    <x v="6"/>
    <m/>
    <x v="31"/>
    <x v="2"/>
    <x v="140"/>
    <m/>
    <m/>
    <m/>
    <n v="23"/>
    <n v="201208"/>
    <n v="853300"/>
  </r>
  <r>
    <x v="461"/>
    <x v="6"/>
    <m/>
    <x v="17"/>
    <x v="2"/>
    <x v="125"/>
    <m/>
    <m/>
    <m/>
    <n v="28"/>
    <n v="201208"/>
    <n v="84000"/>
  </r>
  <r>
    <x v="461"/>
    <x v="6"/>
    <m/>
    <x v="0"/>
    <x v="2"/>
    <x v="138"/>
    <m/>
    <m/>
    <m/>
    <n v="1"/>
    <n v="201208"/>
    <n v="20000"/>
  </r>
  <r>
    <x v="461"/>
    <x v="6"/>
    <m/>
    <x v="0"/>
    <x v="2"/>
    <x v="141"/>
    <m/>
    <m/>
    <m/>
    <n v="1"/>
    <n v="201208"/>
    <n v="33000"/>
  </r>
  <r>
    <x v="461"/>
    <x v="6"/>
    <m/>
    <x v="4"/>
    <x v="2"/>
    <x v="142"/>
    <m/>
    <m/>
    <m/>
    <n v="3"/>
    <n v="201208"/>
    <n v="12000"/>
  </r>
  <r>
    <x v="461"/>
    <x v="6"/>
    <m/>
    <x v="4"/>
    <x v="2"/>
    <x v="143"/>
    <m/>
    <m/>
    <m/>
    <n v="4"/>
    <n v="201208"/>
    <n v="80000"/>
  </r>
  <r>
    <x v="461"/>
    <x v="6"/>
    <m/>
    <x v="4"/>
    <x v="2"/>
    <x v="144"/>
    <m/>
    <m/>
    <m/>
    <n v="4"/>
    <n v="201208"/>
    <n v="16000"/>
  </r>
  <r>
    <x v="461"/>
    <x v="6"/>
    <m/>
    <x v="30"/>
    <x v="2"/>
    <x v="145"/>
    <m/>
    <m/>
    <m/>
    <n v="62"/>
    <n v="201208"/>
    <n v="1388800"/>
  </r>
  <r>
    <x v="461"/>
    <x v="6"/>
    <m/>
    <x v="30"/>
    <x v="2"/>
    <x v="146"/>
    <m/>
    <m/>
    <m/>
    <n v="78"/>
    <n v="201208"/>
    <n v="3057600"/>
  </r>
  <r>
    <x v="461"/>
    <x v="6"/>
    <m/>
    <x v="31"/>
    <x v="2"/>
    <x v="147"/>
    <m/>
    <m/>
    <m/>
    <n v="40"/>
    <n v="201208"/>
    <n v="1484000"/>
  </r>
  <r>
    <x v="461"/>
    <x v="6"/>
    <m/>
    <x v="0"/>
    <x v="2"/>
    <x v="149"/>
    <m/>
    <m/>
    <m/>
    <n v="1"/>
    <n v="201208"/>
    <n v="20000"/>
  </r>
  <r>
    <x v="461"/>
    <x v="6"/>
    <m/>
    <x v="30"/>
    <x v="2"/>
    <x v="189"/>
    <m/>
    <m/>
    <m/>
    <n v="10"/>
    <n v="201208"/>
    <n v="224000"/>
  </r>
  <r>
    <x v="461"/>
    <x v="6"/>
    <m/>
    <x v="30"/>
    <x v="2"/>
    <x v="184"/>
    <m/>
    <m/>
    <m/>
    <n v="21"/>
    <n v="201208"/>
    <n v="823200"/>
  </r>
  <r>
    <x v="461"/>
    <x v="6"/>
    <m/>
    <x v="31"/>
    <x v="2"/>
    <x v="185"/>
    <m/>
    <m/>
    <m/>
    <n v="8"/>
    <n v="201208"/>
    <n v="296800"/>
  </r>
  <r>
    <x v="461"/>
    <x v="6"/>
    <m/>
    <x v="30"/>
    <x v="2"/>
    <x v="186"/>
    <m/>
    <m/>
    <m/>
    <n v="158"/>
    <n v="201208"/>
    <n v="3539200"/>
  </r>
  <r>
    <x v="461"/>
    <x v="6"/>
    <m/>
    <x v="30"/>
    <x v="2"/>
    <x v="187"/>
    <m/>
    <m/>
    <m/>
    <n v="155"/>
    <n v="201208"/>
    <n v="6076000"/>
  </r>
  <r>
    <x v="461"/>
    <x v="6"/>
    <m/>
    <x v="31"/>
    <x v="2"/>
    <x v="188"/>
    <m/>
    <m/>
    <m/>
    <n v="69"/>
    <n v="201208"/>
    <n v="2559900"/>
  </r>
  <r>
    <x v="461"/>
    <x v="6"/>
    <m/>
    <x v="21"/>
    <x v="2"/>
    <x v="150"/>
    <m/>
    <m/>
    <m/>
    <n v="11"/>
    <n v="201208"/>
    <n v="418000"/>
  </r>
  <r>
    <x v="461"/>
    <x v="6"/>
    <m/>
    <x v="21"/>
    <x v="2"/>
    <x v="150"/>
    <m/>
    <m/>
    <m/>
    <n v="2"/>
    <n v="201208"/>
    <n v="76000"/>
  </r>
  <r>
    <x v="461"/>
    <x v="6"/>
    <m/>
    <x v="5"/>
    <x v="2"/>
    <x v="151"/>
    <m/>
    <m/>
    <m/>
    <n v="24"/>
    <n v="201208"/>
    <n v="672000"/>
  </r>
  <r>
    <x v="461"/>
    <x v="6"/>
    <m/>
    <x v="5"/>
    <x v="2"/>
    <x v="152"/>
    <m/>
    <m/>
    <m/>
    <n v="6"/>
    <n v="201208"/>
    <n v="288000"/>
  </r>
  <r>
    <x v="461"/>
    <x v="6"/>
    <m/>
    <x v="5"/>
    <x v="2"/>
    <x v="153"/>
    <m/>
    <m/>
    <m/>
    <n v="4"/>
    <n v="201208"/>
    <n v="112000"/>
  </r>
  <r>
    <x v="461"/>
    <x v="6"/>
    <m/>
    <x v="32"/>
    <x v="2"/>
    <x v="155"/>
    <m/>
    <m/>
    <m/>
    <n v="5"/>
    <n v="201208"/>
    <n v="91000"/>
  </r>
  <r>
    <x v="461"/>
    <x v="6"/>
    <m/>
    <x v="32"/>
    <x v="2"/>
    <x v="156"/>
    <m/>
    <m/>
    <m/>
    <n v="3"/>
    <n v="201208"/>
    <n v="101400"/>
  </r>
  <r>
    <x v="461"/>
    <x v="6"/>
    <m/>
    <x v="18"/>
    <x v="2"/>
    <x v="157"/>
    <m/>
    <m/>
    <m/>
    <n v="24"/>
    <n v="201208"/>
    <n v="312000"/>
  </r>
  <r>
    <x v="461"/>
    <x v="6"/>
    <m/>
    <x v="18"/>
    <x v="2"/>
    <x v="158"/>
    <m/>
    <m/>
    <m/>
    <n v="4"/>
    <n v="201208"/>
    <n v="96000"/>
  </r>
  <r>
    <x v="461"/>
    <x v="6"/>
    <m/>
    <x v="18"/>
    <x v="2"/>
    <x v="159"/>
    <m/>
    <m/>
    <m/>
    <n v="3"/>
    <n v="201208"/>
    <n v="99000"/>
  </r>
  <r>
    <x v="461"/>
    <x v="6"/>
    <m/>
    <x v="34"/>
    <x v="2"/>
    <x v="160"/>
    <m/>
    <m/>
    <m/>
    <n v="1"/>
    <n v="201208"/>
    <n v="20000"/>
  </r>
  <r>
    <x v="461"/>
    <x v="6"/>
    <m/>
    <x v="17"/>
    <x v="2"/>
    <x v="161"/>
    <m/>
    <m/>
    <m/>
    <n v="30"/>
    <n v="201208"/>
    <n v="90000"/>
  </r>
  <r>
    <x v="462"/>
    <x v="3"/>
    <m/>
    <x v="0"/>
    <x v="1"/>
    <x v="123"/>
    <m/>
    <m/>
    <m/>
    <n v="6"/>
    <n v="201208"/>
    <n v="210000"/>
  </r>
  <r>
    <x v="462"/>
    <x v="3"/>
    <m/>
    <x v="0"/>
    <x v="1"/>
    <x v="124"/>
    <m/>
    <m/>
    <m/>
    <n v="2"/>
    <n v="201208"/>
    <n v="40000"/>
  </r>
  <r>
    <x v="462"/>
    <x v="3"/>
    <m/>
    <x v="0"/>
    <x v="7"/>
    <x v="163"/>
    <m/>
    <m/>
    <m/>
    <n v="1"/>
    <n v="201208"/>
    <n v="20000"/>
  </r>
  <r>
    <x v="462"/>
    <x v="3"/>
    <m/>
    <x v="6"/>
    <x v="2"/>
    <x v="126"/>
    <m/>
    <m/>
    <m/>
    <n v="3"/>
    <n v="201208"/>
    <n v="60000"/>
  </r>
  <r>
    <x v="462"/>
    <x v="3"/>
    <m/>
    <x v="6"/>
    <x v="2"/>
    <x v="127"/>
    <m/>
    <m/>
    <m/>
    <n v="2"/>
    <n v="201208"/>
    <n v="70000"/>
  </r>
  <r>
    <x v="462"/>
    <x v="3"/>
    <m/>
    <x v="33"/>
    <x v="2"/>
    <x v="128"/>
    <m/>
    <m/>
    <m/>
    <n v="45"/>
    <n v="201208"/>
    <n v="1669500"/>
  </r>
  <r>
    <x v="462"/>
    <x v="3"/>
    <m/>
    <x v="24"/>
    <x v="2"/>
    <x v="129"/>
    <m/>
    <m/>
    <m/>
    <n v="4"/>
    <n v="201208"/>
    <n v="396000"/>
  </r>
  <r>
    <x v="462"/>
    <x v="3"/>
    <m/>
    <x v="0"/>
    <x v="2"/>
    <x v="130"/>
    <m/>
    <m/>
    <m/>
    <n v="51"/>
    <n v="201208"/>
    <n v="1683000"/>
  </r>
  <r>
    <x v="462"/>
    <x v="3"/>
    <m/>
    <x v="0"/>
    <x v="2"/>
    <x v="131"/>
    <m/>
    <m/>
    <m/>
    <n v="7"/>
    <n v="201208"/>
    <n v="231000"/>
  </r>
  <r>
    <x v="462"/>
    <x v="3"/>
    <m/>
    <x v="0"/>
    <x v="2"/>
    <x v="168"/>
    <m/>
    <m/>
    <m/>
    <n v="1"/>
    <n v="201208"/>
    <n v="20000"/>
  </r>
  <r>
    <x v="462"/>
    <x v="3"/>
    <m/>
    <x v="29"/>
    <x v="2"/>
    <x v="132"/>
    <m/>
    <m/>
    <m/>
    <n v="13"/>
    <n v="201208"/>
    <n v="291200"/>
  </r>
  <r>
    <x v="462"/>
    <x v="3"/>
    <m/>
    <x v="29"/>
    <x v="2"/>
    <x v="133"/>
    <m/>
    <m/>
    <m/>
    <n v="4"/>
    <n v="201208"/>
    <n v="156800"/>
  </r>
  <r>
    <x v="462"/>
    <x v="3"/>
    <m/>
    <x v="33"/>
    <x v="2"/>
    <x v="134"/>
    <m/>
    <m/>
    <m/>
    <n v="1"/>
    <n v="201208"/>
    <n v="37100"/>
  </r>
  <r>
    <x v="462"/>
    <x v="3"/>
    <m/>
    <x v="1"/>
    <x v="2"/>
    <x v="135"/>
    <m/>
    <m/>
    <m/>
    <n v="3"/>
    <n v="201208"/>
    <n v="60000"/>
  </r>
  <r>
    <x v="462"/>
    <x v="3"/>
    <m/>
    <x v="1"/>
    <x v="2"/>
    <x v="165"/>
    <m/>
    <m/>
    <m/>
    <n v="1"/>
    <n v="201208"/>
    <n v="35000"/>
  </r>
  <r>
    <x v="462"/>
    <x v="3"/>
    <m/>
    <x v="35"/>
    <x v="2"/>
    <x v="136"/>
    <m/>
    <m/>
    <m/>
    <n v="7"/>
    <n v="201208"/>
    <n v="196000"/>
  </r>
  <r>
    <x v="462"/>
    <x v="3"/>
    <m/>
    <x v="35"/>
    <x v="2"/>
    <x v="176"/>
    <m/>
    <m/>
    <m/>
    <n v="1"/>
    <n v="201208"/>
    <n v="49000"/>
  </r>
  <r>
    <x v="462"/>
    <x v="3"/>
    <m/>
    <x v="0"/>
    <x v="2"/>
    <x v="138"/>
    <m/>
    <m/>
    <m/>
    <n v="12"/>
    <n v="201208"/>
    <n v="240000"/>
  </r>
  <r>
    <x v="462"/>
    <x v="3"/>
    <m/>
    <x v="0"/>
    <x v="2"/>
    <x v="139"/>
    <m/>
    <m/>
    <m/>
    <n v="18"/>
    <n v="201208"/>
    <n v="630000"/>
  </r>
  <r>
    <x v="462"/>
    <x v="3"/>
    <m/>
    <x v="31"/>
    <x v="2"/>
    <x v="140"/>
    <m/>
    <m/>
    <m/>
    <n v="10"/>
    <n v="201208"/>
    <n v="371000"/>
  </r>
  <r>
    <x v="462"/>
    <x v="3"/>
    <m/>
    <x v="17"/>
    <x v="2"/>
    <x v="125"/>
    <m/>
    <m/>
    <m/>
    <n v="14"/>
    <n v="201208"/>
    <n v="42000"/>
  </r>
  <r>
    <x v="462"/>
    <x v="3"/>
    <m/>
    <x v="0"/>
    <x v="2"/>
    <x v="194"/>
    <m/>
    <m/>
    <m/>
    <n v="28"/>
    <n v="201208"/>
    <n v="560000"/>
  </r>
  <r>
    <x v="462"/>
    <x v="3"/>
    <m/>
    <x v="0"/>
    <x v="2"/>
    <x v="195"/>
    <m/>
    <m/>
    <m/>
    <n v="20"/>
    <n v="201208"/>
    <n v="700000"/>
  </r>
  <r>
    <x v="462"/>
    <x v="3"/>
    <m/>
    <x v="31"/>
    <x v="2"/>
    <x v="196"/>
    <m/>
    <m/>
    <m/>
    <n v="10"/>
    <n v="201208"/>
    <n v="371000"/>
  </r>
  <r>
    <x v="462"/>
    <x v="3"/>
    <m/>
    <x v="0"/>
    <x v="2"/>
    <x v="197"/>
    <m/>
    <m/>
    <m/>
    <n v="13"/>
    <n v="201208"/>
    <n v="39000"/>
  </r>
  <r>
    <x v="462"/>
    <x v="3"/>
    <m/>
    <x v="4"/>
    <x v="2"/>
    <x v="143"/>
    <m/>
    <m/>
    <m/>
    <n v="7"/>
    <n v="201208"/>
    <n v="140000"/>
  </r>
  <r>
    <x v="462"/>
    <x v="3"/>
    <m/>
    <x v="30"/>
    <x v="2"/>
    <x v="145"/>
    <m/>
    <m/>
    <m/>
    <n v="23"/>
    <n v="201208"/>
    <n v="515200"/>
  </r>
  <r>
    <x v="462"/>
    <x v="3"/>
    <m/>
    <x v="30"/>
    <x v="2"/>
    <x v="146"/>
    <m/>
    <m/>
    <m/>
    <n v="38"/>
    <n v="201208"/>
    <n v="1489600"/>
  </r>
  <r>
    <x v="462"/>
    <x v="3"/>
    <m/>
    <x v="31"/>
    <x v="2"/>
    <x v="147"/>
    <m/>
    <m/>
    <m/>
    <n v="17"/>
    <n v="201208"/>
    <n v="630700"/>
  </r>
  <r>
    <x v="462"/>
    <x v="3"/>
    <m/>
    <x v="30"/>
    <x v="2"/>
    <x v="198"/>
    <m/>
    <m/>
    <m/>
    <n v="34"/>
    <n v="201208"/>
    <n v="761600"/>
  </r>
  <r>
    <x v="462"/>
    <x v="3"/>
    <m/>
    <x v="30"/>
    <x v="2"/>
    <x v="199"/>
    <m/>
    <m/>
    <m/>
    <n v="50"/>
    <n v="201208"/>
    <n v="1960000"/>
  </r>
  <r>
    <x v="462"/>
    <x v="3"/>
    <m/>
    <x v="31"/>
    <x v="2"/>
    <x v="200"/>
    <m/>
    <m/>
    <m/>
    <n v="22"/>
    <n v="201208"/>
    <n v="816200"/>
  </r>
  <r>
    <x v="462"/>
    <x v="3"/>
    <m/>
    <x v="0"/>
    <x v="2"/>
    <x v="148"/>
    <m/>
    <m/>
    <m/>
    <n v="1"/>
    <n v="201208"/>
    <n v="20000"/>
  </r>
  <r>
    <x v="462"/>
    <x v="3"/>
    <m/>
    <x v="0"/>
    <x v="2"/>
    <x v="149"/>
    <m/>
    <m/>
    <m/>
    <n v="1"/>
    <n v="201208"/>
    <n v="20000"/>
  </r>
  <r>
    <x v="462"/>
    <x v="3"/>
    <m/>
    <x v="31"/>
    <x v="2"/>
    <x v="169"/>
    <m/>
    <m/>
    <m/>
    <n v="1"/>
    <n v="201208"/>
    <n v="37100"/>
  </r>
  <r>
    <x v="462"/>
    <x v="3"/>
    <m/>
    <x v="30"/>
    <x v="2"/>
    <x v="189"/>
    <m/>
    <m/>
    <m/>
    <n v="10"/>
    <n v="201208"/>
    <n v="224000"/>
  </r>
  <r>
    <x v="462"/>
    <x v="3"/>
    <m/>
    <x v="30"/>
    <x v="2"/>
    <x v="184"/>
    <m/>
    <m/>
    <m/>
    <n v="8"/>
    <n v="201208"/>
    <n v="313600"/>
  </r>
  <r>
    <x v="462"/>
    <x v="3"/>
    <m/>
    <x v="31"/>
    <x v="2"/>
    <x v="185"/>
    <m/>
    <m/>
    <m/>
    <n v="1"/>
    <n v="201208"/>
    <n v="37100"/>
  </r>
  <r>
    <x v="462"/>
    <x v="3"/>
    <m/>
    <x v="30"/>
    <x v="2"/>
    <x v="201"/>
    <m/>
    <m/>
    <m/>
    <n v="5"/>
    <n v="201208"/>
    <n v="112000"/>
  </r>
  <r>
    <x v="462"/>
    <x v="3"/>
    <m/>
    <x v="30"/>
    <x v="2"/>
    <x v="202"/>
    <m/>
    <m/>
    <m/>
    <n v="6"/>
    <n v="201208"/>
    <n v="235200"/>
  </r>
  <r>
    <x v="462"/>
    <x v="3"/>
    <m/>
    <x v="31"/>
    <x v="2"/>
    <x v="203"/>
    <m/>
    <m/>
    <m/>
    <n v="2"/>
    <n v="201208"/>
    <n v="74200"/>
  </r>
  <r>
    <x v="462"/>
    <x v="3"/>
    <m/>
    <x v="30"/>
    <x v="2"/>
    <x v="186"/>
    <m/>
    <m/>
    <m/>
    <n v="55"/>
    <n v="201208"/>
    <n v="1232000"/>
  </r>
  <r>
    <x v="462"/>
    <x v="3"/>
    <m/>
    <x v="30"/>
    <x v="2"/>
    <x v="187"/>
    <m/>
    <m/>
    <m/>
    <n v="54"/>
    <n v="201208"/>
    <n v="2116800"/>
  </r>
  <r>
    <x v="462"/>
    <x v="3"/>
    <m/>
    <x v="31"/>
    <x v="2"/>
    <x v="188"/>
    <m/>
    <m/>
    <m/>
    <n v="26"/>
    <n v="201208"/>
    <n v="964600"/>
  </r>
  <r>
    <x v="462"/>
    <x v="3"/>
    <m/>
    <x v="30"/>
    <x v="2"/>
    <x v="204"/>
    <m/>
    <m/>
    <m/>
    <n v="37"/>
    <n v="201208"/>
    <n v="828800"/>
  </r>
  <r>
    <x v="462"/>
    <x v="3"/>
    <m/>
    <x v="30"/>
    <x v="2"/>
    <x v="205"/>
    <m/>
    <m/>
    <m/>
    <n v="33"/>
    <n v="201208"/>
    <n v="1293600"/>
  </r>
  <r>
    <x v="462"/>
    <x v="3"/>
    <m/>
    <x v="31"/>
    <x v="2"/>
    <x v="206"/>
    <m/>
    <m/>
    <m/>
    <n v="24"/>
    <n v="201208"/>
    <n v="890400"/>
  </r>
  <r>
    <x v="462"/>
    <x v="3"/>
    <m/>
    <x v="21"/>
    <x v="2"/>
    <x v="150"/>
    <m/>
    <m/>
    <m/>
    <n v="9"/>
    <n v="201208"/>
    <n v="342000"/>
  </r>
  <r>
    <x v="462"/>
    <x v="3"/>
    <m/>
    <x v="21"/>
    <x v="2"/>
    <x v="150"/>
    <m/>
    <m/>
    <m/>
    <n v="2"/>
    <n v="201208"/>
    <n v="76000"/>
  </r>
  <r>
    <x v="462"/>
    <x v="3"/>
    <m/>
    <x v="5"/>
    <x v="2"/>
    <x v="151"/>
    <m/>
    <m/>
    <m/>
    <n v="34"/>
    <n v="201208"/>
    <n v="952000"/>
  </r>
  <r>
    <x v="462"/>
    <x v="3"/>
    <m/>
    <x v="5"/>
    <x v="2"/>
    <x v="152"/>
    <m/>
    <m/>
    <m/>
    <n v="12"/>
    <n v="201208"/>
    <n v="576000"/>
  </r>
  <r>
    <x v="462"/>
    <x v="3"/>
    <m/>
    <x v="5"/>
    <x v="2"/>
    <x v="153"/>
    <m/>
    <m/>
    <m/>
    <n v="8"/>
    <n v="201208"/>
    <n v="224000"/>
  </r>
  <r>
    <x v="462"/>
    <x v="3"/>
    <m/>
    <x v="32"/>
    <x v="2"/>
    <x v="155"/>
    <m/>
    <m/>
    <m/>
    <n v="5"/>
    <n v="201208"/>
    <n v="91000"/>
  </r>
  <r>
    <x v="462"/>
    <x v="3"/>
    <m/>
    <x v="32"/>
    <x v="2"/>
    <x v="156"/>
    <m/>
    <m/>
    <m/>
    <n v="2"/>
    <n v="201208"/>
    <n v="67600"/>
  </r>
  <r>
    <x v="462"/>
    <x v="3"/>
    <m/>
    <x v="18"/>
    <x v="2"/>
    <x v="157"/>
    <m/>
    <m/>
    <m/>
    <n v="29"/>
    <n v="201208"/>
    <n v="377000"/>
  </r>
  <r>
    <x v="462"/>
    <x v="3"/>
    <m/>
    <x v="18"/>
    <x v="2"/>
    <x v="158"/>
    <m/>
    <m/>
    <m/>
    <n v="4"/>
    <n v="201208"/>
    <n v="96000"/>
  </r>
  <r>
    <x v="462"/>
    <x v="3"/>
    <m/>
    <x v="18"/>
    <x v="2"/>
    <x v="159"/>
    <m/>
    <m/>
    <m/>
    <n v="1"/>
    <n v="201208"/>
    <n v="33000"/>
  </r>
  <r>
    <x v="462"/>
    <x v="3"/>
    <m/>
    <x v="18"/>
    <x v="2"/>
    <x v="181"/>
    <m/>
    <m/>
    <m/>
    <n v="2"/>
    <n v="201208"/>
    <n v="26000"/>
  </r>
  <r>
    <x v="462"/>
    <x v="3"/>
    <m/>
    <x v="34"/>
    <x v="2"/>
    <x v="170"/>
    <m/>
    <m/>
    <m/>
    <n v="3"/>
    <n v="201208"/>
    <n v="12000"/>
  </r>
  <r>
    <x v="462"/>
    <x v="3"/>
    <m/>
    <x v="34"/>
    <x v="2"/>
    <x v="160"/>
    <m/>
    <m/>
    <m/>
    <n v="3"/>
    <n v="201208"/>
    <n v="60000"/>
  </r>
  <r>
    <x v="462"/>
    <x v="3"/>
    <m/>
    <x v="4"/>
    <x v="2"/>
    <x v="207"/>
    <m/>
    <m/>
    <m/>
    <n v="1"/>
    <n v="201208"/>
    <n v="4000"/>
  </r>
  <r>
    <x v="462"/>
    <x v="3"/>
    <m/>
    <x v="4"/>
    <x v="2"/>
    <x v="208"/>
    <m/>
    <m/>
    <m/>
    <n v="1"/>
    <n v="201208"/>
    <n v="20000"/>
  </r>
  <r>
    <x v="462"/>
    <x v="3"/>
    <m/>
    <x v="17"/>
    <x v="2"/>
    <x v="161"/>
    <m/>
    <m/>
    <m/>
    <n v="40"/>
    <n v="201208"/>
    <n v="120000"/>
  </r>
  <r>
    <x v="462"/>
    <x v="3"/>
    <m/>
    <x v="17"/>
    <x v="2"/>
    <x v="161"/>
    <m/>
    <m/>
    <m/>
    <n v="2"/>
    <n v="201208"/>
    <n v="6000"/>
  </r>
  <r>
    <x v="463"/>
    <x v="4"/>
    <m/>
    <x v="0"/>
    <x v="1"/>
    <x v="123"/>
    <m/>
    <m/>
    <m/>
    <n v="3"/>
    <n v="201208"/>
    <n v="105000"/>
  </r>
  <r>
    <x v="463"/>
    <x v="4"/>
    <m/>
    <x v="0"/>
    <x v="1"/>
    <x v="124"/>
    <m/>
    <m/>
    <m/>
    <n v="3"/>
    <n v="201208"/>
    <n v="60000"/>
  </r>
  <r>
    <x v="463"/>
    <x v="4"/>
    <m/>
    <x v="0"/>
    <x v="5"/>
    <x v="164"/>
    <m/>
    <m/>
    <m/>
    <n v="60"/>
    <n v="201208"/>
    <n v="613620"/>
  </r>
  <r>
    <x v="463"/>
    <x v="4"/>
    <m/>
    <x v="0"/>
    <x v="7"/>
    <x v="163"/>
    <m/>
    <m/>
    <m/>
    <n v="2"/>
    <n v="201208"/>
    <n v="40000"/>
  </r>
  <r>
    <x v="463"/>
    <x v="4"/>
    <m/>
    <x v="0"/>
    <x v="3"/>
    <x v="164"/>
    <m/>
    <m/>
    <m/>
    <n v="3"/>
    <n v="201208"/>
    <n v="0"/>
  </r>
  <r>
    <x v="463"/>
    <x v="4"/>
    <m/>
    <x v="6"/>
    <x v="2"/>
    <x v="126"/>
    <m/>
    <m/>
    <m/>
    <n v="2"/>
    <n v="201208"/>
    <n v="40000"/>
  </r>
  <r>
    <x v="463"/>
    <x v="4"/>
    <m/>
    <x v="6"/>
    <x v="2"/>
    <x v="127"/>
    <m/>
    <m/>
    <m/>
    <n v="2"/>
    <n v="201208"/>
    <n v="70000"/>
  </r>
  <r>
    <x v="463"/>
    <x v="4"/>
    <m/>
    <x v="33"/>
    <x v="2"/>
    <x v="128"/>
    <m/>
    <m/>
    <m/>
    <n v="37"/>
    <n v="201208"/>
    <n v="1372700"/>
  </r>
  <r>
    <x v="463"/>
    <x v="4"/>
    <m/>
    <x v="24"/>
    <x v="2"/>
    <x v="129"/>
    <m/>
    <m/>
    <m/>
    <n v="4"/>
    <n v="201208"/>
    <n v="396000"/>
  </r>
  <r>
    <x v="463"/>
    <x v="4"/>
    <m/>
    <x v="0"/>
    <x v="2"/>
    <x v="130"/>
    <m/>
    <m/>
    <m/>
    <n v="24"/>
    <n v="201208"/>
    <n v="792000"/>
  </r>
  <r>
    <x v="463"/>
    <x v="4"/>
    <m/>
    <x v="0"/>
    <x v="2"/>
    <x v="131"/>
    <m/>
    <m/>
    <m/>
    <n v="4"/>
    <n v="201208"/>
    <n v="132000"/>
  </r>
  <r>
    <x v="463"/>
    <x v="4"/>
    <m/>
    <x v="29"/>
    <x v="2"/>
    <x v="132"/>
    <m/>
    <m/>
    <m/>
    <n v="9"/>
    <n v="201208"/>
    <n v="201600"/>
  </r>
  <r>
    <x v="463"/>
    <x v="4"/>
    <m/>
    <x v="29"/>
    <x v="2"/>
    <x v="133"/>
    <m/>
    <m/>
    <m/>
    <n v="4"/>
    <n v="201208"/>
    <n v="156800"/>
  </r>
  <r>
    <x v="463"/>
    <x v="4"/>
    <m/>
    <x v="33"/>
    <x v="2"/>
    <x v="134"/>
    <m/>
    <m/>
    <m/>
    <n v="2"/>
    <n v="201208"/>
    <n v="74200"/>
  </r>
  <r>
    <x v="463"/>
    <x v="4"/>
    <m/>
    <x v="1"/>
    <x v="2"/>
    <x v="135"/>
    <m/>
    <m/>
    <m/>
    <n v="4"/>
    <n v="201208"/>
    <n v="80000"/>
  </r>
  <r>
    <x v="463"/>
    <x v="4"/>
    <m/>
    <x v="1"/>
    <x v="2"/>
    <x v="165"/>
    <m/>
    <m/>
    <m/>
    <n v="2"/>
    <n v="201208"/>
    <n v="70000"/>
  </r>
  <r>
    <x v="463"/>
    <x v="4"/>
    <m/>
    <x v="35"/>
    <x v="2"/>
    <x v="136"/>
    <m/>
    <m/>
    <m/>
    <n v="5"/>
    <n v="201208"/>
    <n v="140000"/>
  </r>
  <r>
    <x v="463"/>
    <x v="4"/>
    <m/>
    <x v="35"/>
    <x v="2"/>
    <x v="137"/>
    <m/>
    <m/>
    <m/>
    <n v="3"/>
    <n v="201208"/>
    <n v="126000"/>
  </r>
  <r>
    <x v="463"/>
    <x v="4"/>
    <m/>
    <x v="0"/>
    <x v="2"/>
    <x v="138"/>
    <m/>
    <m/>
    <m/>
    <n v="1"/>
    <n v="201208"/>
    <n v="20000"/>
  </r>
  <r>
    <x v="463"/>
    <x v="4"/>
    <m/>
    <x v="0"/>
    <x v="2"/>
    <x v="139"/>
    <m/>
    <m/>
    <m/>
    <n v="1"/>
    <n v="201208"/>
    <n v="35000"/>
  </r>
  <r>
    <x v="463"/>
    <x v="4"/>
    <m/>
    <x v="31"/>
    <x v="2"/>
    <x v="140"/>
    <m/>
    <m/>
    <m/>
    <n v="1"/>
    <n v="201208"/>
    <n v="37100"/>
  </r>
  <r>
    <x v="463"/>
    <x v="4"/>
    <m/>
    <x v="17"/>
    <x v="2"/>
    <x v="125"/>
    <m/>
    <m/>
    <m/>
    <n v="1"/>
    <n v="201208"/>
    <n v="3000"/>
  </r>
  <r>
    <x v="463"/>
    <x v="4"/>
    <m/>
    <x v="0"/>
    <x v="2"/>
    <x v="138"/>
    <m/>
    <m/>
    <m/>
    <n v="1"/>
    <n v="201208"/>
    <n v="20000"/>
  </r>
  <r>
    <x v="463"/>
    <x v="4"/>
    <m/>
    <x v="0"/>
    <x v="2"/>
    <x v="139"/>
    <m/>
    <m/>
    <m/>
    <n v="1"/>
    <n v="201208"/>
    <n v="35000"/>
  </r>
  <r>
    <x v="463"/>
    <x v="4"/>
    <m/>
    <x v="0"/>
    <x v="2"/>
    <x v="194"/>
    <m/>
    <m/>
    <m/>
    <n v="63"/>
    <n v="201208"/>
    <n v="1260000"/>
  </r>
  <r>
    <x v="463"/>
    <x v="4"/>
    <m/>
    <x v="0"/>
    <x v="2"/>
    <x v="195"/>
    <m/>
    <m/>
    <m/>
    <n v="46"/>
    <n v="201208"/>
    <n v="1610000"/>
  </r>
  <r>
    <x v="463"/>
    <x v="4"/>
    <m/>
    <x v="31"/>
    <x v="2"/>
    <x v="196"/>
    <m/>
    <m/>
    <m/>
    <n v="32"/>
    <n v="201208"/>
    <n v="1187200"/>
  </r>
  <r>
    <x v="463"/>
    <x v="4"/>
    <m/>
    <x v="0"/>
    <x v="2"/>
    <x v="197"/>
    <m/>
    <m/>
    <m/>
    <n v="49"/>
    <n v="201208"/>
    <n v="147000"/>
  </r>
  <r>
    <x v="463"/>
    <x v="4"/>
    <m/>
    <x v="4"/>
    <x v="2"/>
    <x v="143"/>
    <m/>
    <m/>
    <m/>
    <n v="4"/>
    <n v="201208"/>
    <n v="80000"/>
  </r>
  <r>
    <x v="463"/>
    <x v="4"/>
    <m/>
    <x v="4"/>
    <x v="2"/>
    <x v="144"/>
    <m/>
    <m/>
    <m/>
    <n v="6"/>
    <n v="201208"/>
    <n v="24000"/>
  </r>
  <r>
    <x v="463"/>
    <x v="4"/>
    <m/>
    <x v="30"/>
    <x v="2"/>
    <x v="146"/>
    <m/>
    <m/>
    <m/>
    <n v="1"/>
    <n v="201208"/>
    <n v="39200"/>
  </r>
  <r>
    <x v="463"/>
    <x v="4"/>
    <m/>
    <x v="30"/>
    <x v="2"/>
    <x v="198"/>
    <m/>
    <m/>
    <m/>
    <n v="35"/>
    <n v="201208"/>
    <n v="784000"/>
  </r>
  <r>
    <x v="463"/>
    <x v="4"/>
    <m/>
    <x v="30"/>
    <x v="2"/>
    <x v="199"/>
    <m/>
    <m/>
    <m/>
    <n v="55"/>
    <n v="201208"/>
    <n v="2156000"/>
  </r>
  <r>
    <x v="463"/>
    <x v="4"/>
    <m/>
    <x v="31"/>
    <x v="2"/>
    <x v="200"/>
    <m/>
    <m/>
    <m/>
    <n v="28"/>
    <n v="201208"/>
    <n v="1038800"/>
  </r>
  <r>
    <x v="463"/>
    <x v="4"/>
    <m/>
    <x v="0"/>
    <x v="2"/>
    <x v="148"/>
    <m/>
    <m/>
    <m/>
    <n v="1"/>
    <n v="201208"/>
    <n v="20000"/>
  </r>
  <r>
    <x v="463"/>
    <x v="4"/>
    <m/>
    <x v="0"/>
    <x v="2"/>
    <x v="149"/>
    <m/>
    <m/>
    <m/>
    <n v="1"/>
    <n v="201208"/>
    <n v="20000"/>
  </r>
  <r>
    <x v="463"/>
    <x v="4"/>
    <m/>
    <x v="0"/>
    <x v="2"/>
    <x v="174"/>
    <m/>
    <m/>
    <m/>
    <n v="2"/>
    <n v="201208"/>
    <n v="70000"/>
  </r>
  <r>
    <x v="463"/>
    <x v="4"/>
    <m/>
    <x v="30"/>
    <x v="2"/>
    <x v="201"/>
    <m/>
    <m/>
    <m/>
    <n v="13"/>
    <n v="201208"/>
    <n v="291200"/>
  </r>
  <r>
    <x v="463"/>
    <x v="4"/>
    <m/>
    <x v="30"/>
    <x v="2"/>
    <x v="202"/>
    <m/>
    <m/>
    <m/>
    <n v="1"/>
    <n v="201208"/>
    <n v="39200"/>
  </r>
  <r>
    <x v="463"/>
    <x v="4"/>
    <m/>
    <x v="31"/>
    <x v="2"/>
    <x v="203"/>
    <m/>
    <m/>
    <m/>
    <n v="5"/>
    <n v="201208"/>
    <n v="185500"/>
  </r>
  <r>
    <x v="463"/>
    <x v="4"/>
    <m/>
    <x v="30"/>
    <x v="2"/>
    <x v="186"/>
    <m/>
    <m/>
    <m/>
    <n v="2"/>
    <n v="201208"/>
    <n v="44800"/>
  </r>
  <r>
    <x v="463"/>
    <x v="4"/>
    <m/>
    <x v="30"/>
    <x v="2"/>
    <x v="187"/>
    <m/>
    <m/>
    <m/>
    <n v="1"/>
    <n v="201208"/>
    <n v="39200"/>
  </r>
  <r>
    <x v="463"/>
    <x v="4"/>
    <m/>
    <x v="31"/>
    <x v="2"/>
    <x v="188"/>
    <m/>
    <m/>
    <m/>
    <n v="1"/>
    <n v="201208"/>
    <n v="37100"/>
  </r>
  <r>
    <x v="463"/>
    <x v="4"/>
    <m/>
    <x v="30"/>
    <x v="2"/>
    <x v="204"/>
    <m/>
    <m/>
    <m/>
    <n v="33"/>
    <n v="201208"/>
    <n v="739200"/>
  </r>
  <r>
    <x v="463"/>
    <x v="4"/>
    <m/>
    <x v="30"/>
    <x v="2"/>
    <x v="205"/>
    <m/>
    <m/>
    <m/>
    <n v="21"/>
    <n v="201208"/>
    <n v="823200"/>
  </r>
  <r>
    <x v="463"/>
    <x v="4"/>
    <m/>
    <x v="31"/>
    <x v="2"/>
    <x v="206"/>
    <m/>
    <m/>
    <m/>
    <n v="27"/>
    <n v="201208"/>
    <n v="1001700"/>
  </r>
  <r>
    <x v="463"/>
    <x v="4"/>
    <m/>
    <x v="21"/>
    <x v="2"/>
    <x v="150"/>
    <m/>
    <m/>
    <m/>
    <n v="10"/>
    <n v="201208"/>
    <n v="380000"/>
  </r>
  <r>
    <x v="463"/>
    <x v="4"/>
    <m/>
    <x v="21"/>
    <x v="2"/>
    <x v="150"/>
    <m/>
    <m/>
    <m/>
    <n v="2"/>
    <n v="201208"/>
    <n v="76000"/>
  </r>
  <r>
    <x v="463"/>
    <x v="4"/>
    <m/>
    <x v="5"/>
    <x v="2"/>
    <x v="151"/>
    <m/>
    <m/>
    <m/>
    <n v="14"/>
    <n v="201208"/>
    <n v="392000"/>
  </r>
  <r>
    <x v="463"/>
    <x v="4"/>
    <m/>
    <x v="5"/>
    <x v="2"/>
    <x v="152"/>
    <m/>
    <m/>
    <m/>
    <n v="8"/>
    <n v="201208"/>
    <n v="384000"/>
  </r>
  <r>
    <x v="463"/>
    <x v="4"/>
    <m/>
    <x v="5"/>
    <x v="2"/>
    <x v="153"/>
    <m/>
    <m/>
    <m/>
    <n v="3"/>
    <n v="201208"/>
    <n v="84000"/>
  </r>
  <r>
    <x v="463"/>
    <x v="4"/>
    <m/>
    <x v="5"/>
    <x v="2"/>
    <x v="209"/>
    <m/>
    <m/>
    <m/>
    <n v="1"/>
    <n v="201208"/>
    <n v="48000"/>
  </r>
  <r>
    <x v="463"/>
    <x v="4"/>
    <m/>
    <x v="32"/>
    <x v="2"/>
    <x v="155"/>
    <m/>
    <m/>
    <m/>
    <n v="3"/>
    <n v="201208"/>
    <n v="54600"/>
  </r>
  <r>
    <x v="463"/>
    <x v="4"/>
    <m/>
    <x v="32"/>
    <x v="2"/>
    <x v="156"/>
    <m/>
    <m/>
    <m/>
    <n v="3"/>
    <n v="201208"/>
    <n v="101400"/>
  </r>
  <r>
    <x v="463"/>
    <x v="4"/>
    <m/>
    <x v="18"/>
    <x v="2"/>
    <x v="157"/>
    <m/>
    <m/>
    <m/>
    <n v="17"/>
    <n v="201208"/>
    <n v="221000"/>
  </r>
  <r>
    <x v="463"/>
    <x v="4"/>
    <m/>
    <x v="18"/>
    <x v="2"/>
    <x v="158"/>
    <m/>
    <m/>
    <m/>
    <n v="4"/>
    <n v="201208"/>
    <n v="96000"/>
  </r>
  <r>
    <x v="463"/>
    <x v="4"/>
    <m/>
    <x v="18"/>
    <x v="2"/>
    <x v="159"/>
    <m/>
    <m/>
    <m/>
    <n v="5"/>
    <n v="201208"/>
    <n v="165000"/>
  </r>
  <r>
    <x v="463"/>
    <x v="4"/>
    <m/>
    <x v="34"/>
    <x v="2"/>
    <x v="170"/>
    <m/>
    <m/>
    <m/>
    <n v="1"/>
    <n v="201208"/>
    <n v="4000"/>
  </r>
  <r>
    <x v="463"/>
    <x v="4"/>
    <m/>
    <x v="34"/>
    <x v="2"/>
    <x v="160"/>
    <m/>
    <m/>
    <m/>
    <n v="6"/>
    <n v="201208"/>
    <n v="120000"/>
  </r>
  <r>
    <x v="463"/>
    <x v="4"/>
    <m/>
    <x v="4"/>
    <x v="2"/>
    <x v="208"/>
    <m/>
    <m/>
    <m/>
    <n v="1"/>
    <n v="201208"/>
    <n v="20000"/>
  </r>
  <r>
    <x v="463"/>
    <x v="4"/>
    <m/>
    <x v="17"/>
    <x v="2"/>
    <x v="161"/>
    <m/>
    <m/>
    <m/>
    <n v="30"/>
    <n v="201208"/>
    <n v="90000"/>
  </r>
  <r>
    <x v="463"/>
    <x v="4"/>
    <m/>
    <x v="30"/>
    <x v="9"/>
    <x v="210"/>
    <m/>
    <m/>
    <m/>
    <n v="1"/>
    <n v="201208"/>
    <n v="22400"/>
  </r>
  <r>
    <x v="464"/>
    <x v="1"/>
    <m/>
    <x v="0"/>
    <x v="1"/>
    <x v="123"/>
    <m/>
    <m/>
    <m/>
    <n v="6"/>
    <n v="201208"/>
    <n v="210000"/>
  </r>
  <r>
    <x v="464"/>
    <x v="1"/>
    <m/>
    <x v="0"/>
    <x v="1"/>
    <x v="124"/>
    <m/>
    <m/>
    <m/>
    <n v="2"/>
    <n v="201208"/>
    <n v="40000"/>
  </r>
  <r>
    <x v="464"/>
    <x v="1"/>
    <m/>
    <x v="0"/>
    <x v="7"/>
    <x v="163"/>
    <m/>
    <m/>
    <m/>
    <n v="3"/>
    <n v="201208"/>
    <n v="60000"/>
  </r>
  <r>
    <x v="464"/>
    <x v="1"/>
    <m/>
    <x v="6"/>
    <x v="2"/>
    <x v="126"/>
    <m/>
    <m/>
    <m/>
    <n v="3"/>
    <n v="201208"/>
    <n v="60000"/>
  </r>
  <r>
    <x v="464"/>
    <x v="1"/>
    <m/>
    <x v="33"/>
    <x v="2"/>
    <x v="128"/>
    <m/>
    <m/>
    <m/>
    <n v="44"/>
    <n v="201208"/>
    <n v="1632400"/>
  </r>
  <r>
    <x v="464"/>
    <x v="1"/>
    <m/>
    <x v="24"/>
    <x v="2"/>
    <x v="129"/>
    <m/>
    <m/>
    <m/>
    <n v="2"/>
    <n v="201208"/>
    <n v="198000"/>
  </r>
  <r>
    <x v="464"/>
    <x v="1"/>
    <m/>
    <x v="0"/>
    <x v="2"/>
    <x v="130"/>
    <m/>
    <m/>
    <m/>
    <n v="27"/>
    <n v="201208"/>
    <n v="891000"/>
  </r>
  <r>
    <x v="464"/>
    <x v="1"/>
    <m/>
    <x v="0"/>
    <x v="2"/>
    <x v="131"/>
    <m/>
    <m/>
    <m/>
    <n v="4"/>
    <n v="201208"/>
    <n v="132000"/>
  </r>
  <r>
    <x v="464"/>
    <x v="1"/>
    <m/>
    <x v="29"/>
    <x v="2"/>
    <x v="132"/>
    <m/>
    <m/>
    <m/>
    <n v="12"/>
    <n v="201208"/>
    <n v="268800"/>
  </r>
  <r>
    <x v="464"/>
    <x v="1"/>
    <m/>
    <x v="33"/>
    <x v="2"/>
    <x v="134"/>
    <m/>
    <m/>
    <m/>
    <n v="5"/>
    <n v="201208"/>
    <n v="185500"/>
  </r>
  <r>
    <x v="464"/>
    <x v="1"/>
    <m/>
    <x v="1"/>
    <x v="2"/>
    <x v="135"/>
    <m/>
    <m/>
    <m/>
    <n v="2"/>
    <n v="201208"/>
    <n v="40000"/>
  </r>
  <r>
    <x v="464"/>
    <x v="1"/>
    <m/>
    <x v="35"/>
    <x v="2"/>
    <x v="136"/>
    <m/>
    <m/>
    <m/>
    <n v="6"/>
    <n v="201208"/>
    <n v="168000"/>
  </r>
  <r>
    <x v="464"/>
    <x v="1"/>
    <m/>
    <x v="35"/>
    <x v="2"/>
    <x v="176"/>
    <m/>
    <m/>
    <m/>
    <n v="1"/>
    <n v="201208"/>
    <n v="49000"/>
  </r>
  <r>
    <x v="464"/>
    <x v="1"/>
    <m/>
    <x v="0"/>
    <x v="2"/>
    <x v="138"/>
    <m/>
    <m/>
    <m/>
    <n v="1"/>
    <n v="201208"/>
    <n v="20000"/>
  </r>
  <r>
    <x v="464"/>
    <x v="1"/>
    <m/>
    <x v="17"/>
    <x v="2"/>
    <x v="125"/>
    <m/>
    <m/>
    <m/>
    <n v="1"/>
    <n v="201208"/>
    <n v="3000"/>
  </r>
  <r>
    <x v="464"/>
    <x v="1"/>
    <m/>
    <x v="0"/>
    <x v="2"/>
    <x v="194"/>
    <m/>
    <m/>
    <m/>
    <n v="85"/>
    <n v="201208"/>
    <n v="1700000"/>
  </r>
  <r>
    <x v="464"/>
    <x v="1"/>
    <m/>
    <x v="0"/>
    <x v="2"/>
    <x v="195"/>
    <m/>
    <m/>
    <m/>
    <n v="57"/>
    <n v="201208"/>
    <n v="1995000"/>
  </r>
  <r>
    <x v="464"/>
    <x v="1"/>
    <m/>
    <x v="31"/>
    <x v="2"/>
    <x v="196"/>
    <m/>
    <m/>
    <m/>
    <n v="28"/>
    <n v="201208"/>
    <n v="1038800"/>
  </r>
  <r>
    <x v="464"/>
    <x v="1"/>
    <m/>
    <x v="0"/>
    <x v="2"/>
    <x v="197"/>
    <m/>
    <m/>
    <m/>
    <n v="66"/>
    <n v="201208"/>
    <n v="198000"/>
  </r>
  <r>
    <x v="464"/>
    <x v="1"/>
    <m/>
    <x v="4"/>
    <x v="2"/>
    <x v="143"/>
    <m/>
    <m/>
    <m/>
    <n v="7"/>
    <n v="201208"/>
    <n v="140000"/>
  </r>
  <r>
    <x v="464"/>
    <x v="1"/>
    <m/>
    <x v="4"/>
    <x v="2"/>
    <x v="144"/>
    <m/>
    <m/>
    <m/>
    <n v="3"/>
    <n v="201208"/>
    <n v="12000"/>
  </r>
  <r>
    <x v="464"/>
    <x v="1"/>
    <m/>
    <x v="30"/>
    <x v="2"/>
    <x v="145"/>
    <m/>
    <m/>
    <m/>
    <n v="1"/>
    <n v="201208"/>
    <n v="22400"/>
  </r>
  <r>
    <x v="464"/>
    <x v="1"/>
    <m/>
    <x v="30"/>
    <x v="2"/>
    <x v="198"/>
    <m/>
    <m/>
    <m/>
    <n v="37"/>
    <n v="201208"/>
    <n v="828800"/>
  </r>
  <r>
    <x v="464"/>
    <x v="1"/>
    <m/>
    <x v="30"/>
    <x v="2"/>
    <x v="199"/>
    <m/>
    <m/>
    <m/>
    <n v="70"/>
    <n v="201208"/>
    <n v="2744000"/>
  </r>
  <r>
    <x v="464"/>
    <x v="1"/>
    <m/>
    <x v="31"/>
    <x v="2"/>
    <x v="200"/>
    <m/>
    <m/>
    <m/>
    <n v="48"/>
    <n v="201208"/>
    <n v="1780800"/>
  </r>
  <r>
    <x v="464"/>
    <x v="1"/>
    <m/>
    <x v="0"/>
    <x v="2"/>
    <x v="148"/>
    <m/>
    <m/>
    <m/>
    <n v="1"/>
    <n v="201208"/>
    <n v="20000"/>
  </r>
  <r>
    <x v="464"/>
    <x v="1"/>
    <m/>
    <x v="0"/>
    <x v="2"/>
    <x v="149"/>
    <m/>
    <m/>
    <m/>
    <n v="1"/>
    <n v="201208"/>
    <n v="20000"/>
  </r>
  <r>
    <x v="464"/>
    <x v="1"/>
    <m/>
    <x v="30"/>
    <x v="2"/>
    <x v="201"/>
    <m/>
    <m/>
    <m/>
    <n v="11"/>
    <n v="201208"/>
    <n v="246400"/>
  </r>
  <r>
    <x v="464"/>
    <x v="1"/>
    <m/>
    <x v="30"/>
    <x v="2"/>
    <x v="202"/>
    <m/>
    <m/>
    <m/>
    <n v="9"/>
    <n v="201208"/>
    <n v="352800"/>
  </r>
  <r>
    <x v="464"/>
    <x v="1"/>
    <m/>
    <x v="31"/>
    <x v="2"/>
    <x v="203"/>
    <m/>
    <m/>
    <m/>
    <n v="4"/>
    <n v="201208"/>
    <n v="148400"/>
  </r>
  <r>
    <x v="464"/>
    <x v="1"/>
    <m/>
    <x v="30"/>
    <x v="2"/>
    <x v="186"/>
    <m/>
    <m/>
    <m/>
    <n v="1"/>
    <n v="201208"/>
    <n v="22400"/>
  </r>
  <r>
    <x v="464"/>
    <x v="1"/>
    <m/>
    <x v="30"/>
    <x v="2"/>
    <x v="187"/>
    <m/>
    <m/>
    <m/>
    <n v="1"/>
    <n v="201208"/>
    <n v="39200"/>
  </r>
  <r>
    <x v="464"/>
    <x v="1"/>
    <m/>
    <x v="30"/>
    <x v="2"/>
    <x v="204"/>
    <m/>
    <m/>
    <m/>
    <n v="17"/>
    <n v="201208"/>
    <n v="380800"/>
  </r>
  <r>
    <x v="464"/>
    <x v="1"/>
    <m/>
    <x v="30"/>
    <x v="2"/>
    <x v="205"/>
    <m/>
    <m/>
    <m/>
    <n v="22"/>
    <n v="201208"/>
    <n v="862400"/>
  </r>
  <r>
    <x v="464"/>
    <x v="1"/>
    <m/>
    <x v="31"/>
    <x v="2"/>
    <x v="206"/>
    <m/>
    <m/>
    <m/>
    <n v="9"/>
    <n v="201208"/>
    <n v="333900"/>
  </r>
  <r>
    <x v="464"/>
    <x v="1"/>
    <m/>
    <x v="21"/>
    <x v="2"/>
    <x v="150"/>
    <m/>
    <m/>
    <m/>
    <n v="13"/>
    <n v="201208"/>
    <n v="494000"/>
  </r>
  <r>
    <x v="464"/>
    <x v="1"/>
    <m/>
    <x v="21"/>
    <x v="2"/>
    <x v="150"/>
    <m/>
    <m/>
    <m/>
    <n v="5"/>
    <n v="201208"/>
    <n v="190000"/>
  </r>
  <r>
    <x v="464"/>
    <x v="1"/>
    <m/>
    <x v="5"/>
    <x v="2"/>
    <x v="151"/>
    <m/>
    <m/>
    <m/>
    <n v="12"/>
    <n v="201208"/>
    <n v="336000"/>
  </r>
  <r>
    <x v="464"/>
    <x v="1"/>
    <m/>
    <x v="5"/>
    <x v="2"/>
    <x v="152"/>
    <m/>
    <m/>
    <m/>
    <n v="4"/>
    <n v="201208"/>
    <n v="192000"/>
  </r>
  <r>
    <x v="464"/>
    <x v="1"/>
    <m/>
    <x v="5"/>
    <x v="2"/>
    <x v="153"/>
    <m/>
    <m/>
    <m/>
    <n v="4"/>
    <n v="201208"/>
    <n v="112000"/>
  </r>
  <r>
    <x v="464"/>
    <x v="1"/>
    <m/>
    <x v="32"/>
    <x v="2"/>
    <x v="155"/>
    <m/>
    <m/>
    <m/>
    <n v="4"/>
    <n v="201208"/>
    <n v="72800"/>
  </r>
  <r>
    <x v="464"/>
    <x v="1"/>
    <m/>
    <x v="18"/>
    <x v="2"/>
    <x v="157"/>
    <m/>
    <m/>
    <m/>
    <n v="12"/>
    <n v="201208"/>
    <n v="156000"/>
  </r>
  <r>
    <x v="464"/>
    <x v="1"/>
    <m/>
    <x v="18"/>
    <x v="2"/>
    <x v="158"/>
    <m/>
    <m/>
    <m/>
    <n v="2"/>
    <n v="201208"/>
    <n v="48000"/>
  </r>
  <r>
    <x v="464"/>
    <x v="1"/>
    <m/>
    <x v="18"/>
    <x v="2"/>
    <x v="159"/>
    <m/>
    <m/>
    <m/>
    <n v="4"/>
    <n v="201208"/>
    <n v="132000"/>
  </r>
  <r>
    <x v="464"/>
    <x v="1"/>
    <m/>
    <x v="4"/>
    <x v="2"/>
    <x v="208"/>
    <m/>
    <m/>
    <m/>
    <n v="5"/>
    <n v="201208"/>
    <n v="100000"/>
  </r>
  <r>
    <x v="464"/>
    <x v="1"/>
    <m/>
    <x v="17"/>
    <x v="2"/>
    <x v="161"/>
    <m/>
    <m/>
    <m/>
    <n v="26"/>
    <n v="201208"/>
    <n v="78000"/>
  </r>
  <r>
    <x v="464"/>
    <x v="1"/>
    <m/>
    <x v="17"/>
    <x v="2"/>
    <x v="161"/>
    <m/>
    <m/>
    <m/>
    <n v="1"/>
    <n v="201208"/>
    <n v="3000"/>
  </r>
  <r>
    <x v="465"/>
    <x v="0"/>
    <m/>
    <x v="0"/>
    <x v="1"/>
    <x v="123"/>
    <m/>
    <m/>
    <m/>
    <n v="3"/>
    <n v="201208"/>
    <n v="105000"/>
  </r>
  <r>
    <x v="465"/>
    <x v="0"/>
    <m/>
    <x v="4"/>
    <x v="5"/>
    <x v="191"/>
    <m/>
    <m/>
    <m/>
    <n v="2"/>
    <n v="201208"/>
    <n v="32728"/>
  </r>
  <r>
    <x v="465"/>
    <x v="0"/>
    <m/>
    <x v="5"/>
    <x v="5"/>
    <x v="182"/>
    <m/>
    <m/>
    <m/>
    <n v="3"/>
    <n v="201208"/>
    <n v="84000"/>
  </r>
  <r>
    <x v="465"/>
    <x v="0"/>
    <m/>
    <x v="0"/>
    <x v="7"/>
    <x v="163"/>
    <m/>
    <m/>
    <m/>
    <n v="1"/>
    <n v="201208"/>
    <n v="20000"/>
  </r>
  <r>
    <x v="465"/>
    <x v="0"/>
    <m/>
    <x v="0"/>
    <x v="3"/>
    <x v="164"/>
    <m/>
    <m/>
    <m/>
    <n v="2"/>
    <n v="201208"/>
    <n v="0"/>
  </r>
  <r>
    <x v="465"/>
    <x v="0"/>
    <m/>
    <x v="6"/>
    <x v="2"/>
    <x v="126"/>
    <m/>
    <m/>
    <m/>
    <n v="3"/>
    <n v="201208"/>
    <n v="60000"/>
  </r>
  <r>
    <x v="465"/>
    <x v="0"/>
    <m/>
    <x v="6"/>
    <x v="2"/>
    <x v="127"/>
    <m/>
    <m/>
    <m/>
    <n v="1"/>
    <n v="201208"/>
    <n v="35000"/>
  </r>
  <r>
    <x v="465"/>
    <x v="0"/>
    <m/>
    <x v="33"/>
    <x v="2"/>
    <x v="128"/>
    <m/>
    <m/>
    <m/>
    <n v="41"/>
    <n v="201208"/>
    <n v="1521100"/>
  </r>
  <r>
    <x v="465"/>
    <x v="0"/>
    <m/>
    <x v="24"/>
    <x v="2"/>
    <x v="129"/>
    <m/>
    <m/>
    <m/>
    <n v="6"/>
    <n v="201208"/>
    <n v="594000"/>
  </r>
  <r>
    <x v="465"/>
    <x v="0"/>
    <m/>
    <x v="0"/>
    <x v="2"/>
    <x v="130"/>
    <m/>
    <m/>
    <m/>
    <n v="37"/>
    <n v="201208"/>
    <n v="1221000"/>
  </r>
  <r>
    <x v="465"/>
    <x v="0"/>
    <m/>
    <x v="0"/>
    <x v="2"/>
    <x v="131"/>
    <m/>
    <m/>
    <m/>
    <n v="1"/>
    <n v="201208"/>
    <n v="33000"/>
  </r>
  <r>
    <x v="465"/>
    <x v="0"/>
    <m/>
    <x v="29"/>
    <x v="2"/>
    <x v="132"/>
    <m/>
    <m/>
    <m/>
    <n v="10"/>
    <n v="201208"/>
    <n v="224000"/>
  </r>
  <r>
    <x v="465"/>
    <x v="0"/>
    <m/>
    <x v="29"/>
    <x v="2"/>
    <x v="133"/>
    <m/>
    <m/>
    <m/>
    <n v="3"/>
    <n v="201208"/>
    <n v="117600"/>
  </r>
  <r>
    <x v="465"/>
    <x v="0"/>
    <m/>
    <x v="33"/>
    <x v="2"/>
    <x v="134"/>
    <m/>
    <m/>
    <m/>
    <n v="3"/>
    <n v="201208"/>
    <n v="111300"/>
  </r>
  <r>
    <x v="465"/>
    <x v="0"/>
    <m/>
    <x v="1"/>
    <x v="2"/>
    <x v="135"/>
    <m/>
    <m/>
    <m/>
    <n v="3"/>
    <n v="201208"/>
    <n v="60000"/>
  </r>
  <r>
    <x v="465"/>
    <x v="0"/>
    <m/>
    <x v="1"/>
    <x v="2"/>
    <x v="165"/>
    <m/>
    <m/>
    <m/>
    <n v="2"/>
    <n v="201208"/>
    <n v="70000"/>
  </r>
  <r>
    <x v="465"/>
    <x v="0"/>
    <m/>
    <x v="35"/>
    <x v="2"/>
    <x v="136"/>
    <m/>
    <m/>
    <m/>
    <n v="3"/>
    <n v="201208"/>
    <n v="84000"/>
  </r>
  <r>
    <x v="465"/>
    <x v="0"/>
    <m/>
    <x v="35"/>
    <x v="2"/>
    <x v="176"/>
    <m/>
    <m/>
    <m/>
    <n v="2"/>
    <n v="201208"/>
    <n v="98000"/>
  </r>
  <r>
    <x v="465"/>
    <x v="0"/>
    <m/>
    <x v="35"/>
    <x v="2"/>
    <x v="137"/>
    <m/>
    <m/>
    <m/>
    <n v="1"/>
    <n v="201208"/>
    <n v="42000"/>
  </r>
  <r>
    <x v="465"/>
    <x v="0"/>
    <m/>
    <x v="0"/>
    <x v="2"/>
    <x v="194"/>
    <m/>
    <m/>
    <m/>
    <n v="63"/>
    <n v="201208"/>
    <n v="1260000"/>
  </r>
  <r>
    <x v="465"/>
    <x v="0"/>
    <m/>
    <x v="0"/>
    <x v="2"/>
    <x v="195"/>
    <m/>
    <m/>
    <m/>
    <n v="51"/>
    <n v="201208"/>
    <n v="1785000"/>
  </r>
  <r>
    <x v="465"/>
    <x v="0"/>
    <m/>
    <x v="31"/>
    <x v="2"/>
    <x v="196"/>
    <m/>
    <m/>
    <m/>
    <n v="39"/>
    <n v="201208"/>
    <n v="1446900"/>
  </r>
  <r>
    <x v="465"/>
    <x v="0"/>
    <m/>
    <x v="0"/>
    <x v="2"/>
    <x v="197"/>
    <m/>
    <m/>
    <m/>
    <n v="56"/>
    <n v="201208"/>
    <n v="168000"/>
  </r>
  <r>
    <x v="465"/>
    <x v="0"/>
    <m/>
    <x v="4"/>
    <x v="2"/>
    <x v="143"/>
    <m/>
    <m/>
    <m/>
    <n v="6"/>
    <n v="201208"/>
    <n v="120000"/>
  </r>
  <r>
    <x v="465"/>
    <x v="0"/>
    <m/>
    <x v="4"/>
    <x v="2"/>
    <x v="144"/>
    <m/>
    <m/>
    <m/>
    <n v="5"/>
    <n v="201208"/>
    <n v="20000"/>
  </r>
  <r>
    <x v="465"/>
    <x v="0"/>
    <m/>
    <x v="30"/>
    <x v="2"/>
    <x v="198"/>
    <m/>
    <m/>
    <m/>
    <n v="37"/>
    <n v="201208"/>
    <n v="828800"/>
  </r>
  <r>
    <x v="465"/>
    <x v="0"/>
    <m/>
    <x v="30"/>
    <x v="2"/>
    <x v="199"/>
    <m/>
    <m/>
    <m/>
    <n v="61"/>
    <n v="201208"/>
    <n v="2391200"/>
  </r>
  <r>
    <x v="465"/>
    <x v="0"/>
    <m/>
    <x v="31"/>
    <x v="2"/>
    <x v="200"/>
    <m/>
    <m/>
    <m/>
    <n v="34"/>
    <n v="201208"/>
    <n v="1261400"/>
  </r>
  <r>
    <x v="465"/>
    <x v="0"/>
    <m/>
    <x v="0"/>
    <x v="2"/>
    <x v="148"/>
    <m/>
    <m/>
    <m/>
    <n v="1"/>
    <n v="201208"/>
    <n v="20000"/>
  </r>
  <r>
    <x v="465"/>
    <x v="0"/>
    <m/>
    <x v="30"/>
    <x v="2"/>
    <x v="201"/>
    <m/>
    <m/>
    <m/>
    <n v="8"/>
    <n v="201208"/>
    <n v="179200"/>
  </r>
  <r>
    <x v="465"/>
    <x v="0"/>
    <m/>
    <x v="30"/>
    <x v="2"/>
    <x v="202"/>
    <m/>
    <m/>
    <m/>
    <n v="6"/>
    <n v="201208"/>
    <n v="235200"/>
  </r>
  <r>
    <x v="465"/>
    <x v="0"/>
    <m/>
    <x v="31"/>
    <x v="2"/>
    <x v="203"/>
    <m/>
    <m/>
    <m/>
    <n v="2"/>
    <n v="201208"/>
    <n v="74200"/>
  </r>
  <r>
    <x v="465"/>
    <x v="0"/>
    <m/>
    <x v="30"/>
    <x v="2"/>
    <x v="204"/>
    <m/>
    <m/>
    <m/>
    <n v="48"/>
    <n v="201208"/>
    <n v="1075200"/>
  </r>
  <r>
    <x v="465"/>
    <x v="0"/>
    <m/>
    <x v="30"/>
    <x v="2"/>
    <x v="205"/>
    <m/>
    <m/>
    <m/>
    <n v="37"/>
    <n v="201208"/>
    <n v="1450400"/>
  </r>
  <r>
    <x v="465"/>
    <x v="0"/>
    <m/>
    <x v="31"/>
    <x v="2"/>
    <x v="206"/>
    <m/>
    <m/>
    <m/>
    <n v="22"/>
    <n v="201208"/>
    <n v="816200"/>
  </r>
  <r>
    <x v="465"/>
    <x v="0"/>
    <m/>
    <x v="21"/>
    <x v="2"/>
    <x v="150"/>
    <m/>
    <m/>
    <m/>
    <n v="7"/>
    <n v="201208"/>
    <n v="266000"/>
  </r>
  <r>
    <x v="465"/>
    <x v="0"/>
    <m/>
    <x v="21"/>
    <x v="2"/>
    <x v="150"/>
    <m/>
    <m/>
    <m/>
    <n v="5"/>
    <n v="201208"/>
    <n v="190000"/>
  </r>
  <r>
    <x v="465"/>
    <x v="0"/>
    <m/>
    <x v="5"/>
    <x v="2"/>
    <x v="151"/>
    <m/>
    <m/>
    <m/>
    <n v="12"/>
    <n v="201208"/>
    <n v="336000"/>
  </r>
  <r>
    <x v="465"/>
    <x v="0"/>
    <m/>
    <x v="5"/>
    <x v="2"/>
    <x v="152"/>
    <m/>
    <m/>
    <m/>
    <n v="7"/>
    <n v="201208"/>
    <n v="336000"/>
  </r>
  <r>
    <x v="465"/>
    <x v="0"/>
    <m/>
    <x v="5"/>
    <x v="2"/>
    <x v="153"/>
    <m/>
    <m/>
    <m/>
    <n v="7"/>
    <n v="201208"/>
    <n v="196000"/>
  </r>
  <r>
    <x v="465"/>
    <x v="0"/>
    <m/>
    <x v="32"/>
    <x v="2"/>
    <x v="155"/>
    <m/>
    <m/>
    <m/>
    <n v="3"/>
    <n v="201208"/>
    <n v="54600"/>
  </r>
  <r>
    <x v="465"/>
    <x v="0"/>
    <m/>
    <x v="32"/>
    <x v="2"/>
    <x v="156"/>
    <m/>
    <m/>
    <m/>
    <n v="2"/>
    <n v="201208"/>
    <n v="67600"/>
  </r>
  <r>
    <x v="465"/>
    <x v="0"/>
    <m/>
    <x v="18"/>
    <x v="2"/>
    <x v="157"/>
    <m/>
    <m/>
    <m/>
    <n v="14"/>
    <n v="201208"/>
    <n v="182000"/>
  </r>
  <r>
    <x v="465"/>
    <x v="0"/>
    <m/>
    <x v="18"/>
    <x v="2"/>
    <x v="158"/>
    <m/>
    <m/>
    <m/>
    <n v="7"/>
    <n v="201208"/>
    <n v="168000"/>
  </r>
  <r>
    <x v="465"/>
    <x v="0"/>
    <m/>
    <x v="18"/>
    <x v="2"/>
    <x v="159"/>
    <m/>
    <m/>
    <m/>
    <n v="2"/>
    <n v="201208"/>
    <n v="66000"/>
  </r>
  <r>
    <x v="465"/>
    <x v="0"/>
    <m/>
    <x v="34"/>
    <x v="2"/>
    <x v="160"/>
    <m/>
    <m/>
    <m/>
    <n v="2"/>
    <n v="201208"/>
    <n v="40000"/>
  </r>
  <r>
    <x v="465"/>
    <x v="0"/>
    <m/>
    <x v="4"/>
    <x v="2"/>
    <x v="207"/>
    <m/>
    <m/>
    <m/>
    <n v="1"/>
    <n v="201208"/>
    <n v="4000"/>
  </r>
  <r>
    <x v="465"/>
    <x v="0"/>
    <m/>
    <x v="4"/>
    <x v="2"/>
    <x v="208"/>
    <m/>
    <m/>
    <m/>
    <n v="2"/>
    <n v="201208"/>
    <n v="40000"/>
  </r>
  <r>
    <x v="465"/>
    <x v="0"/>
    <m/>
    <x v="17"/>
    <x v="2"/>
    <x v="161"/>
    <m/>
    <m/>
    <m/>
    <n v="20"/>
    <n v="201208"/>
    <n v="60000"/>
  </r>
  <r>
    <x v="465"/>
    <x v="0"/>
    <m/>
    <x v="17"/>
    <x v="2"/>
    <x v="161"/>
    <m/>
    <m/>
    <m/>
    <n v="12"/>
    <n v="201208"/>
    <n v="36000"/>
  </r>
  <r>
    <x v="466"/>
    <x v="2"/>
    <m/>
    <x v="0"/>
    <x v="1"/>
    <x v="123"/>
    <m/>
    <m/>
    <m/>
    <n v="1"/>
    <n v="201208"/>
    <n v="35000"/>
  </r>
  <r>
    <x v="466"/>
    <x v="2"/>
    <m/>
    <x v="0"/>
    <x v="1"/>
    <x v="124"/>
    <m/>
    <m/>
    <m/>
    <n v="1"/>
    <n v="201208"/>
    <n v="20000"/>
  </r>
  <r>
    <x v="466"/>
    <x v="2"/>
    <m/>
    <x v="0"/>
    <x v="7"/>
    <x v="163"/>
    <m/>
    <m/>
    <m/>
    <n v="4"/>
    <n v="201208"/>
    <n v="80000"/>
  </r>
  <r>
    <x v="466"/>
    <x v="2"/>
    <m/>
    <x v="0"/>
    <x v="3"/>
    <x v="164"/>
    <m/>
    <m/>
    <m/>
    <n v="2"/>
    <n v="201208"/>
    <n v="0"/>
  </r>
  <r>
    <x v="466"/>
    <x v="2"/>
    <m/>
    <x v="6"/>
    <x v="2"/>
    <x v="126"/>
    <m/>
    <m/>
    <m/>
    <n v="3"/>
    <n v="201208"/>
    <n v="60000"/>
  </r>
  <r>
    <x v="466"/>
    <x v="2"/>
    <m/>
    <x v="33"/>
    <x v="2"/>
    <x v="128"/>
    <m/>
    <m/>
    <m/>
    <n v="34"/>
    <n v="201208"/>
    <n v="1261400"/>
  </r>
  <r>
    <x v="466"/>
    <x v="2"/>
    <m/>
    <x v="24"/>
    <x v="2"/>
    <x v="129"/>
    <m/>
    <m/>
    <m/>
    <n v="5"/>
    <n v="201208"/>
    <n v="495000"/>
  </r>
  <r>
    <x v="466"/>
    <x v="2"/>
    <m/>
    <x v="0"/>
    <x v="2"/>
    <x v="130"/>
    <m/>
    <m/>
    <m/>
    <n v="30"/>
    <n v="201208"/>
    <n v="990000"/>
  </r>
  <r>
    <x v="466"/>
    <x v="2"/>
    <m/>
    <x v="29"/>
    <x v="2"/>
    <x v="132"/>
    <m/>
    <m/>
    <m/>
    <n v="13"/>
    <n v="201208"/>
    <n v="291200"/>
  </r>
  <r>
    <x v="466"/>
    <x v="2"/>
    <m/>
    <x v="29"/>
    <x v="2"/>
    <x v="133"/>
    <m/>
    <m/>
    <m/>
    <n v="1"/>
    <n v="201208"/>
    <n v="39200"/>
  </r>
  <r>
    <x v="466"/>
    <x v="2"/>
    <m/>
    <x v="33"/>
    <x v="2"/>
    <x v="134"/>
    <m/>
    <m/>
    <m/>
    <n v="1"/>
    <n v="201208"/>
    <n v="37100"/>
  </r>
  <r>
    <x v="466"/>
    <x v="2"/>
    <m/>
    <x v="1"/>
    <x v="2"/>
    <x v="135"/>
    <m/>
    <m/>
    <m/>
    <n v="2"/>
    <n v="201208"/>
    <n v="40000"/>
  </r>
  <r>
    <x v="466"/>
    <x v="2"/>
    <m/>
    <x v="35"/>
    <x v="2"/>
    <x v="136"/>
    <m/>
    <m/>
    <m/>
    <n v="2"/>
    <n v="201208"/>
    <n v="56000"/>
  </r>
  <r>
    <x v="466"/>
    <x v="2"/>
    <m/>
    <x v="35"/>
    <x v="2"/>
    <x v="137"/>
    <m/>
    <m/>
    <m/>
    <n v="1"/>
    <n v="201208"/>
    <n v="42000"/>
  </r>
  <r>
    <x v="466"/>
    <x v="2"/>
    <m/>
    <x v="0"/>
    <x v="2"/>
    <x v="138"/>
    <m/>
    <m/>
    <m/>
    <n v="1"/>
    <n v="201208"/>
    <n v="20000"/>
  </r>
  <r>
    <x v="466"/>
    <x v="2"/>
    <m/>
    <x v="0"/>
    <x v="2"/>
    <x v="211"/>
    <m/>
    <m/>
    <m/>
    <n v="35"/>
    <n v="201208"/>
    <n v="700000"/>
  </r>
  <r>
    <x v="466"/>
    <x v="2"/>
    <m/>
    <x v="0"/>
    <x v="2"/>
    <x v="194"/>
    <m/>
    <m/>
    <m/>
    <n v="22"/>
    <n v="201208"/>
    <n v="440000"/>
  </r>
  <r>
    <x v="466"/>
    <x v="2"/>
    <m/>
    <x v="0"/>
    <x v="2"/>
    <x v="212"/>
    <m/>
    <m/>
    <m/>
    <n v="21"/>
    <n v="201208"/>
    <n v="735000"/>
  </r>
  <r>
    <x v="466"/>
    <x v="2"/>
    <m/>
    <x v="0"/>
    <x v="2"/>
    <x v="195"/>
    <m/>
    <m/>
    <m/>
    <n v="10"/>
    <n v="201208"/>
    <n v="350000"/>
  </r>
  <r>
    <x v="466"/>
    <x v="2"/>
    <m/>
    <x v="31"/>
    <x v="2"/>
    <x v="213"/>
    <m/>
    <m/>
    <m/>
    <n v="30"/>
    <n v="201208"/>
    <n v="1113000"/>
  </r>
  <r>
    <x v="466"/>
    <x v="2"/>
    <m/>
    <x v="31"/>
    <x v="2"/>
    <x v="196"/>
    <m/>
    <m/>
    <m/>
    <n v="12"/>
    <n v="201208"/>
    <n v="445200"/>
  </r>
  <r>
    <x v="466"/>
    <x v="2"/>
    <m/>
    <x v="0"/>
    <x v="2"/>
    <x v="197"/>
    <m/>
    <m/>
    <m/>
    <n v="53"/>
    <n v="201208"/>
    <n v="159000"/>
  </r>
  <r>
    <x v="466"/>
    <x v="2"/>
    <m/>
    <x v="4"/>
    <x v="2"/>
    <x v="142"/>
    <m/>
    <m/>
    <m/>
    <n v="1"/>
    <n v="201208"/>
    <n v="4000"/>
  </r>
  <r>
    <x v="466"/>
    <x v="2"/>
    <m/>
    <x v="4"/>
    <x v="2"/>
    <x v="143"/>
    <m/>
    <m/>
    <m/>
    <n v="7"/>
    <n v="201208"/>
    <n v="140000"/>
  </r>
  <r>
    <x v="466"/>
    <x v="2"/>
    <m/>
    <x v="4"/>
    <x v="2"/>
    <x v="144"/>
    <m/>
    <m/>
    <m/>
    <n v="2"/>
    <n v="201208"/>
    <n v="8000"/>
  </r>
  <r>
    <x v="466"/>
    <x v="2"/>
    <m/>
    <x v="30"/>
    <x v="2"/>
    <x v="198"/>
    <m/>
    <m/>
    <m/>
    <n v="39"/>
    <n v="201208"/>
    <n v="873600"/>
  </r>
  <r>
    <x v="466"/>
    <x v="2"/>
    <m/>
    <x v="30"/>
    <x v="2"/>
    <x v="199"/>
    <m/>
    <m/>
    <m/>
    <n v="51"/>
    <n v="201208"/>
    <n v="1999200"/>
  </r>
  <r>
    <x v="466"/>
    <x v="2"/>
    <m/>
    <x v="30"/>
    <x v="2"/>
    <x v="214"/>
    <m/>
    <m/>
    <m/>
    <n v="3"/>
    <n v="201208"/>
    <n v="163800"/>
  </r>
  <r>
    <x v="466"/>
    <x v="2"/>
    <m/>
    <x v="31"/>
    <x v="2"/>
    <x v="200"/>
    <m/>
    <m/>
    <m/>
    <n v="17"/>
    <n v="201208"/>
    <n v="630700"/>
  </r>
  <r>
    <x v="466"/>
    <x v="2"/>
    <m/>
    <x v="31"/>
    <x v="2"/>
    <x v="200"/>
    <m/>
    <m/>
    <m/>
    <n v="6"/>
    <n v="201208"/>
    <n v="222600"/>
  </r>
  <r>
    <x v="466"/>
    <x v="2"/>
    <m/>
    <x v="0"/>
    <x v="2"/>
    <x v="148"/>
    <m/>
    <m/>
    <m/>
    <n v="1"/>
    <n v="201208"/>
    <n v="20000"/>
  </r>
  <r>
    <x v="466"/>
    <x v="2"/>
    <m/>
    <x v="30"/>
    <x v="2"/>
    <x v="201"/>
    <m/>
    <m/>
    <m/>
    <n v="5"/>
    <n v="201208"/>
    <n v="112000"/>
  </r>
  <r>
    <x v="466"/>
    <x v="2"/>
    <m/>
    <x v="30"/>
    <x v="2"/>
    <x v="202"/>
    <m/>
    <m/>
    <m/>
    <n v="9"/>
    <n v="201208"/>
    <n v="352800"/>
  </r>
  <r>
    <x v="466"/>
    <x v="2"/>
    <m/>
    <x v="30"/>
    <x v="2"/>
    <x v="215"/>
    <m/>
    <m/>
    <m/>
    <n v="1"/>
    <n v="201208"/>
    <n v="54600"/>
  </r>
  <r>
    <x v="466"/>
    <x v="2"/>
    <m/>
    <x v="31"/>
    <x v="2"/>
    <x v="203"/>
    <m/>
    <m/>
    <m/>
    <n v="3"/>
    <n v="201208"/>
    <n v="111300"/>
  </r>
  <r>
    <x v="466"/>
    <x v="2"/>
    <m/>
    <x v="30"/>
    <x v="2"/>
    <x v="204"/>
    <m/>
    <m/>
    <m/>
    <n v="44"/>
    <n v="201208"/>
    <n v="985600"/>
  </r>
  <r>
    <x v="466"/>
    <x v="2"/>
    <m/>
    <x v="30"/>
    <x v="2"/>
    <x v="205"/>
    <m/>
    <m/>
    <m/>
    <n v="59"/>
    <n v="201208"/>
    <n v="2312800"/>
  </r>
  <r>
    <x v="466"/>
    <x v="2"/>
    <m/>
    <x v="30"/>
    <x v="2"/>
    <x v="216"/>
    <m/>
    <m/>
    <m/>
    <n v="4"/>
    <n v="201208"/>
    <n v="218400"/>
  </r>
  <r>
    <x v="466"/>
    <x v="2"/>
    <m/>
    <x v="31"/>
    <x v="2"/>
    <x v="206"/>
    <m/>
    <m/>
    <m/>
    <n v="21"/>
    <n v="201208"/>
    <n v="779100"/>
  </r>
  <r>
    <x v="466"/>
    <x v="2"/>
    <m/>
    <x v="31"/>
    <x v="2"/>
    <x v="206"/>
    <m/>
    <m/>
    <m/>
    <n v="4"/>
    <n v="201208"/>
    <n v="148400"/>
  </r>
  <r>
    <x v="466"/>
    <x v="2"/>
    <m/>
    <x v="21"/>
    <x v="2"/>
    <x v="150"/>
    <m/>
    <m/>
    <m/>
    <n v="9"/>
    <n v="201208"/>
    <n v="342000"/>
  </r>
  <r>
    <x v="466"/>
    <x v="2"/>
    <m/>
    <x v="21"/>
    <x v="2"/>
    <x v="150"/>
    <m/>
    <m/>
    <m/>
    <n v="1"/>
    <n v="201208"/>
    <n v="38000"/>
  </r>
  <r>
    <x v="466"/>
    <x v="2"/>
    <m/>
    <x v="5"/>
    <x v="2"/>
    <x v="151"/>
    <m/>
    <m/>
    <m/>
    <n v="18"/>
    <n v="201208"/>
    <n v="504000"/>
  </r>
  <r>
    <x v="466"/>
    <x v="2"/>
    <m/>
    <x v="5"/>
    <x v="2"/>
    <x v="152"/>
    <m/>
    <m/>
    <m/>
    <n v="2"/>
    <n v="201208"/>
    <n v="96000"/>
  </r>
  <r>
    <x v="466"/>
    <x v="2"/>
    <m/>
    <x v="5"/>
    <x v="2"/>
    <x v="153"/>
    <m/>
    <m/>
    <m/>
    <n v="1"/>
    <n v="201208"/>
    <n v="28000"/>
  </r>
  <r>
    <x v="466"/>
    <x v="2"/>
    <m/>
    <x v="32"/>
    <x v="2"/>
    <x v="155"/>
    <m/>
    <m/>
    <m/>
    <n v="7"/>
    <n v="201208"/>
    <n v="127400"/>
  </r>
  <r>
    <x v="466"/>
    <x v="2"/>
    <m/>
    <x v="32"/>
    <x v="2"/>
    <x v="156"/>
    <m/>
    <m/>
    <m/>
    <n v="1"/>
    <n v="201208"/>
    <n v="33800"/>
  </r>
  <r>
    <x v="466"/>
    <x v="2"/>
    <m/>
    <x v="18"/>
    <x v="2"/>
    <x v="157"/>
    <m/>
    <m/>
    <m/>
    <n v="28"/>
    <n v="201208"/>
    <n v="364000"/>
  </r>
  <r>
    <x v="466"/>
    <x v="2"/>
    <m/>
    <x v="18"/>
    <x v="2"/>
    <x v="158"/>
    <m/>
    <m/>
    <m/>
    <n v="1"/>
    <n v="201208"/>
    <n v="24000"/>
  </r>
  <r>
    <x v="466"/>
    <x v="2"/>
    <m/>
    <x v="18"/>
    <x v="2"/>
    <x v="159"/>
    <m/>
    <m/>
    <m/>
    <n v="3"/>
    <n v="201208"/>
    <n v="99000"/>
  </r>
  <r>
    <x v="466"/>
    <x v="2"/>
    <m/>
    <x v="34"/>
    <x v="2"/>
    <x v="160"/>
    <m/>
    <m/>
    <m/>
    <n v="1"/>
    <n v="201208"/>
    <n v="20000"/>
  </r>
  <r>
    <x v="466"/>
    <x v="2"/>
    <m/>
    <x v="4"/>
    <x v="2"/>
    <x v="207"/>
    <m/>
    <m/>
    <m/>
    <n v="1"/>
    <n v="201208"/>
    <n v="4000"/>
  </r>
  <r>
    <x v="466"/>
    <x v="2"/>
    <m/>
    <x v="4"/>
    <x v="2"/>
    <x v="208"/>
    <m/>
    <m/>
    <m/>
    <n v="2"/>
    <n v="201208"/>
    <n v="40000"/>
  </r>
  <r>
    <x v="466"/>
    <x v="2"/>
    <m/>
    <x v="17"/>
    <x v="2"/>
    <x v="161"/>
    <m/>
    <m/>
    <m/>
    <n v="26"/>
    <n v="201208"/>
    <n v="78000"/>
  </r>
  <r>
    <x v="467"/>
    <x v="5"/>
    <m/>
    <x v="0"/>
    <x v="7"/>
    <x v="163"/>
    <m/>
    <m/>
    <m/>
    <n v="4"/>
    <n v="201208"/>
    <n v="80000"/>
  </r>
  <r>
    <x v="467"/>
    <x v="5"/>
    <m/>
    <x v="6"/>
    <x v="2"/>
    <x v="126"/>
    <m/>
    <m/>
    <m/>
    <n v="5"/>
    <n v="201208"/>
    <n v="100000"/>
  </r>
  <r>
    <x v="467"/>
    <x v="5"/>
    <m/>
    <x v="6"/>
    <x v="2"/>
    <x v="127"/>
    <m/>
    <m/>
    <m/>
    <n v="2"/>
    <n v="201208"/>
    <n v="70000"/>
  </r>
  <r>
    <x v="467"/>
    <x v="5"/>
    <m/>
    <x v="33"/>
    <x v="2"/>
    <x v="128"/>
    <m/>
    <m/>
    <m/>
    <n v="37"/>
    <n v="201208"/>
    <n v="1372700"/>
  </r>
  <r>
    <x v="467"/>
    <x v="5"/>
    <m/>
    <x v="24"/>
    <x v="2"/>
    <x v="129"/>
    <m/>
    <m/>
    <m/>
    <n v="2"/>
    <n v="201208"/>
    <n v="198000"/>
  </r>
  <r>
    <x v="467"/>
    <x v="5"/>
    <m/>
    <x v="0"/>
    <x v="2"/>
    <x v="130"/>
    <m/>
    <m/>
    <m/>
    <n v="29"/>
    <n v="201208"/>
    <n v="957000"/>
  </r>
  <r>
    <x v="467"/>
    <x v="5"/>
    <m/>
    <x v="0"/>
    <x v="2"/>
    <x v="131"/>
    <m/>
    <m/>
    <m/>
    <n v="1"/>
    <n v="201208"/>
    <n v="33000"/>
  </r>
  <r>
    <x v="467"/>
    <x v="5"/>
    <m/>
    <x v="0"/>
    <x v="2"/>
    <x v="168"/>
    <m/>
    <m/>
    <m/>
    <n v="3"/>
    <n v="201208"/>
    <n v="60000"/>
  </r>
  <r>
    <x v="467"/>
    <x v="5"/>
    <m/>
    <x v="0"/>
    <x v="2"/>
    <x v="178"/>
    <m/>
    <m/>
    <m/>
    <n v="1"/>
    <n v="201208"/>
    <n v="35000"/>
  </r>
  <r>
    <x v="467"/>
    <x v="5"/>
    <m/>
    <x v="0"/>
    <x v="2"/>
    <x v="179"/>
    <m/>
    <m/>
    <m/>
    <n v="2"/>
    <n v="201208"/>
    <n v="6000"/>
  </r>
  <r>
    <x v="467"/>
    <x v="5"/>
    <m/>
    <x v="29"/>
    <x v="2"/>
    <x v="132"/>
    <m/>
    <m/>
    <m/>
    <n v="9"/>
    <n v="201208"/>
    <n v="201600"/>
  </r>
  <r>
    <x v="467"/>
    <x v="5"/>
    <m/>
    <x v="29"/>
    <x v="2"/>
    <x v="133"/>
    <m/>
    <m/>
    <m/>
    <n v="1"/>
    <n v="201208"/>
    <n v="39200"/>
  </r>
  <r>
    <x v="467"/>
    <x v="5"/>
    <m/>
    <x v="33"/>
    <x v="2"/>
    <x v="134"/>
    <m/>
    <m/>
    <m/>
    <n v="2"/>
    <n v="201208"/>
    <n v="74200"/>
  </r>
  <r>
    <x v="467"/>
    <x v="5"/>
    <m/>
    <x v="1"/>
    <x v="2"/>
    <x v="135"/>
    <m/>
    <m/>
    <m/>
    <n v="5"/>
    <n v="201208"/>
    <n v="100000"/>
  </r>
  <r>
    <x v="467"/>
    <x v="5"/>
    <m/>
    <x v="1"/>
    <x v="2"/>
    <x v="165"/>
    <m/>
    <m/>
    <m/>
    <n v="1"/>
    <n v="201208"/>
    <n v="35000"/>
  </r>
  <r>
    <x v="467"/>
    <x v="5"/>
    <m/>
    <x v="35"/>
    <x v="2"/>
    <x v="136"/>
    <m/>
    <m/>
    <m/>
    <n v="3"/>
    <n v="201208"/>
    <n v="84000"/>
  </r>
  <r>
    <x v="467"/>
    <x v="5"/>
    <m/>
    <x v="35"/>
    <x v="2"/>
    <x v="176"/>
    <m/>
    <m/>
    <m/>
    <n v="1"/>
    <n v="201208"/>
    <n v="49000"/>
  </r>
  <r>
    <x v="467"/>
    <x v="5"/>
    <m/>
    <x v="35"/>
    <x v="2"/>
    <x v="137"/>
    <m/>
    <m/>
    <m/>
    <n v="1"/>
    <n v="201208"/>
    <n v="42000"/>
  </r>
  <r>
    <x v="467"/>
    <x v="5"/>
    <m/>
    <x v="0"/>
    <x v="2"/>
    <x v="138"/>
    <m/>
    <m/>
    <m/>
    <n v="2"/>
    <n v="201208"/>
    <n v="40000"/>
  </r>
  <r>
    <x v="467"/>
    <x v="5"/>
    <m/>
    <x v="31"/>
    <x v="2"/>
    <x v="140"/>
    <m/>
    <m/>
    <m/>
    <n v="1"/>
    <n v="201208"/>
    <n v="37100"/>
  </r>
  <r>
    <x v="467"/>
    <x v="5"/>
    <m/>
    <x v="0"/>
    <x v="2"/>
    <x v="211"/>
    <m/>
    <m/>
    <m/>
    <n v="65"/>
    <n v="201208"/>
    <n v="1300000"/>
  </r>
  <r>
    <x v="467"/>
    <x v="5"/>
    <m/>
    <x v="0"/>
    <x v="2"/>
    <x v="212"/>
    <m/>
    <m/>
    <m/>
    <n v="46"/>
    <n v="201208"/>
    <n v="1610000"/>
  </r>
  <r>
    <x v="467"/>
    <x v="5"/>
    <m/>
    <x v="31"/>
    <x v="2"/>
    <x v="213"/>
    <m/>
    <m/>
    <m/>
    <n v="31"/>
    <n v="201208"/>
    <n v="1150100"/>
  </r>
  <r>
    <x v="467"/>
    <x v="5"/>
    <m/>
    <x v="31"/>
    <x v="2"/>
    <x v="196"/>
    <m/>
    <m/>
    <m/>
    <n v="1"/>
    <n v="201208"/>
    <n v="37100"/>
  </r>
  <r>
    <x v="467"/>
    <x v="5"/>
    <m/>
    <x v="0"/>
    <x v="2"/>
    <x v="197"/>
    <m/>
    <m/>
    <m/>
    <n v="55"/>
    <n v="201208"/>
    <n v="165000"/>
  </r>
  <r>
    <x v="467"/>
    <x v="5"/>
    <m/>
    <x v="4"/>
    <x v="2"/>
    <x v="142"/>
    <m/>
    <m/>
    <m/>
    <n v="1"/>
    <n v="201208"/>
    <n v="4000"/>
  </r>
  <r>
    <x v="467"/>
    <x v="5"/>
    <m/>
    <x v="4"/>
    <x v="2"/>
    <x v="143"/>
    <m/>
    <m/>
    <m/>
    <n v="6"/>
    <n v="201208"/>
    <n v="120000"/>
  </r>
  <r>
    <x v="467"/>
    <x v="5"/>
    <m/>
    <x v="4"/>
    <x v="2"/>
    <x v="144"/>
    <m/>
    <m/>
    <m/>
    <n v="3"/>
    <n v="201208"/>
    <n v="12000"/>
  </r>
  <r>
    <x v="467"/>
    <x v="5"/>
    <m/>
    <x v="30"/>
    <x v="2"/>
    <x v="198"/>
    <m/>
    <m/>
    <m/>
    <n v="40"/>
    <n v="201208"/>
    <n v="896000"/>
  </r>
  <r>
    <x v="467"/>
    <x v="5"/>
    <m/>
    <x v="30"/>
    <x v="2"/>
    <x v="199"/>
    <m/>
    <m/>
    <m/>
    <n v="45"/>
    <n v="201208"/>
    <n v="1764000"/>
  </r>
  <r>
    <x v="467"/>
    <x v="5"/>
    <m/>
    <x v="30"/>
    <x v="2"/>
    <x v="214"/>
    <m/>
    <m/>
    <m/>
    <n v="14"/>
    <n v="201208"/>
    <n v="764400"/>
  </r>
  <r>
    <x v="467"/>
    <x v="5"/>
    <m/>
    <x v="31"/>
    <x v="2"/>
    <x v="200"/>
    <m/>
    <m/>
    <m/>
    <n v="11"/>
    <n v="201208"/>
    <n v="408100"/>
  </r>
  <r>
    <x v="467"/>
    <x v="5"/>
    <m/>
    <x v="0"/>
    <x v="2"/>
    <x v="148"/>
    <m/>
    <m/>
    <m/>
    <n v="1"/>
    <n v="201208"/>
    <n v="20000"/>
  </r>
  <r>
    <x v="467"/>
    <x v="5"/>
    <m/>
    <x v="30"/>
    <x v="2"/>
    <x v="201"/>
    <m/>
    <m/>
    <m/>
    <n v="12"/>
    <n v="201208"/>
    <n v="268800"/>
  </r>
  <r>
    <x v="467"/>
    <x v="5"/>
    <m/>
    <x v="30"/>
    <x v="2"/>
    <x v="202"/>
    <m/>
    <m/>
    <m/>
    <n v="7"/>
    <n v="201208"/>
    <n v="274400"/>
  </r>
  <r>
    <x v="467"/>
    <x v="5"/>
    <m/>
    <x v="30"/>
    <x v="2"/>
    <x v="215"/>
    <m/>
    <m/>
    <m/>
    <n v="3"/>
    <n v="201208"/>
    <n v="163800"/>
  </r>
  <r>
    <x v="467"/>
    <x v="5"/>
    <m/>
    <x v="31"/>
    <x v="2"/>
    <x v="203"/>
    <m/>
    <m/>
    <m/>
    <n v="1"/>
    <n v="201208"/>
    <n v="37100"/>
  </r>
  <r>
    <x v="467"/>
    <x v="5"/>
    <m/>
    <x v="30"/>
    <x v="2"/>
    <x v="204"/>
    <m/>
    <m/>
    <m/>
    <n v="32"/>
    <n v="201208"/>
    <n v="716800"/>
  </r>
  <r>
    <x v="467"/>
    <x v="5"/>
    <m/>
    <x v="30"/>
    <x v="2"/>
    <x v="205"/>
    <m/>
    <m/>
    <m/>
    <n v="42"/>
    <n v="201208"/>
    <n v="1646400"/>
  </r>
  <r>
    <x v="467"/>
    <x v="5"/>
    <m/>
    <x v="30"/>
    <x v="2"/>
    <x v="216"/>
    <m/>
    <m/>
    <m/>
    <n v="8"/>
    <n v="201208"/>
    <n v="436800"/>
  </r>
  <r>
    <x v="467"/>
    <x v="5"/>
    <m/>
    <x v="31"/>
    <x v="2"/>
    <x v="206"/>
    <m/>
    <m/>
    <m/>
    <n v="1"/>
    <n v="201208"/>
    <n v="37100"/>
  </r>
  <r>
    <x v="467"/>
    <x v="5"/>
    <m/>
    <x v="31"/>
    <x v="2"/>
    <x v="206"/>
    <m/>
    <m/>
    <m/>
    <n v="21"/>
    <n v="201208"/>
    <n v="779100"/>
  </r>
  <r>
    <x v="467"/>
    <x v="5"/>
    <m/>
    <x v="21"/>
    <x v="2"/>
    <x v="150"/>
    <m/>
    <m/>
    <m/>
    <n v="3"/>
    <n v="201208"/>
    <n v="114000"/>
  </r>
  <r>
    <x v="467"/>
    <x v="5"/>
    <m/>
    <x v="21"/>
    <x v="2"/>
    <x v="150"/>
    <m/>
    <m/>
    <m/>
    <n v="5"/>
    <n v="201208"/>
    <n v="190000"/>
  </r>
  <r>
    <x v="467"/>
    <x v="5"/>
    <m/>
    <x v="5"/>
    <x v="2"/>
    <x v="151"/>
    <m/>
    <m/>
    <m/>
    <n v="14"/>
    <n v="201208"/>
    <n v="392000"/>
  </r>
  <r>
    <x v="467"/>
    <x v="5"/>
    <m/>
    <x v="5"/>
    <x v="2"/>
    <x v="152"/>
    <m/>
    <m/>
    <m/>
    <n v="6"/>
    <n v="201208"/>
    <n v="288000"/>
  </r>
  <r>
    <x v="467"/>
    <x v="5"/>
    <m/>
    <x v="5"/>
    <x v="2"/>
    <x v="153"/>
    <m/>
    <m/>
    <m/>
    <n v="8"/>
    <n v="201208"/>
    <n v="224000"/>
  </r>
  <r>
    <x v="467"/>
    <x v="5"/>
    <m/>
    <x v="32"/>
    <x v="2"/>
    <x v="156"/>
    <m/>
    <m/>
    <m/>
    <n v="3"/>
    <n v="201208"/>
    <n v="101400"/>
  </r>
  <r>
    <x v="467"/>
    <x v="5"/>
    <m/>
    <x v="18"/>
    <x v="2"/>
    <x v="157"/>
    <m/>
    <m/>
    <m/>
    <n v="15"/>
    <n v="201208"/>
    <n v="195000"/>
  </r>
  <r>
    <x v="467"/>
    <x v="5"/>
    <m/>
    <x v="18"/>
    <x v="2"/>
    <x v="158"/>
    <m/>
    <m/>
    <m/>
    <n v="6"/>
    <n v="201208"/>
    <n v="144000"/>
  </r>
  <r>
    <x v="467"/>
    <x v="5"/>
    <m/>
    <x v="18"/>
    <x v="2"/>
    <x v="159"/>
    <m/>
    <m/>
    <m/>
    <n v="1"/>
    <n v="201208"/>
    <n v="33000"/>
  </r>
  <r>
    <x v="467"/>
    <x v="5"/>
    <m/>
    <x v="18"/>
    <x v="2"/>
    <x v="181"/>
    <m/>
    <m/>
    <m/>
    <n v="1"/>
    <n v="201208"/>
    <n v="13000"/>
  </r>
  <r>
    <x v="467"/>
    <x v="5"/>
    <m/>
    <x v="34"/>
    <x v="2"/>
    <x v="170"/>
    <m/>
    <m/>
    <m/>
    <n v="1"/>
    <n v="201208"/>
    <n v="4000"/>
  </r>
  <r>
    <x v="467"/>
    <x v="5"/>
    <m/>
    <x v="34"/>
    <x v="2"/>
    <x v="160"/>
    <m/>
    <m/>
    <m/>
    <n v="4"/>
    <n v="201208"/>
    <n v="80000"/>
  </r>
  <r>
    <x v="467"/>
    <x v="5"/>
    <m/>
    <x v="4"/>
    <x v="2"/>
    <x v="208"/>
    <m/>
    <m/>
    <m/>
    <n v="1"/>
    <n v="201208"/>
    <n v="20000"/>
  </r>
  <r>
    <x v="467"/>
    <x v="5"/>
    <m/>
    <x v="17"/>
    <x v="2"/>
    <x v="161"/>
    <m/>
    <m/>
    <m/>
    <n v="29"/>
    <n v="201208"/>
    <n v="87000"/>
  </r>
  <r>
    <x v="467"/>
    <x v="5"/>
    <m/>
    <x v="17"/>
    <x v="2"/>
    <x v="161"/>
    <m/>
    <m/>
    <m/>
    <n v="2"/>
    <n v="201208"/>
    <n v="6000"/>
  </r>
  <r>
    <x v="468"/>
    <x v="6"/>
    <m/>
    <x v="0"/>
    <x v="7"/>
    <x v="163"/>
    <m/>
    <m/>
    <m/>
    <n v="3"/>
    <n v="201208"/>
    <n v="60000"/>
  </r>
  <r>
    <x v="468"/>
    <x v="6"/>
    <m/>
    <x v="6"/>
    <x v="2"/>
    <x v="126"/>
    <m/>
    <m/>
    <m/>
    <n v="1"/>
    <n v="201208"/>
    <n v="20000"/>
  </r>
  <r>
    <x v="468"/>
    <x v="6"/>
    <m/>
    <x v="33"/>
    <x v="2"/>
    <x v="128"/>
    <m/>
    <m/>
    <m/>
    <n v="44"/>
    <n v="201208"/>
    <n v="1632400"/>
  </r>
  <r>
    <x v="468"/>
    <x v="6"/>
    <m/>
    <x v="24"/>
    <x v="2"/>
    <x v="129"/>
    <m/>
    <m/>
    <m/>
    <n v="2"/>
    <n v="201208"/>
    <n v="198000"/>
  </r>
  <r>
    <x v="468"/>
    <x v="6"/>
    <m/>
    <x v="0"/>
    <x v="2"/>
    <x v="130"/>
    <m/>
    <m/>
    <m/>
    <n v="35"/>
    <n v="201208"/>
    <n v="1155000"/>
  </r>
  <r>
    <x v="468"/>
    <x v="6"/>
    <m/>
    <x v="0"/>
    <x v="2"/>
    <x v="168"/>
    <m/>
    <m/>
    <m/>
    <n v="3"/>
    <n v="201208"/>
    <n v="60000"/>
  </r>
  <r>
    <x v="468"/>
    <x v="6"/>
    <m/>
    <x v="0"/>
    <x v="2"/>
    <x v="178"/>
    <m/>
    <m/>
    <m/>
    <n v="1"/>
    <n v="201208"/>
    <n v="35000"/>
  </r>
  <r>
    <x v="468"/>
    <x v="6"/>
    <m/>
    <x v="29"/>
    <x v="2"/>
    <x v="132"/>
    <m/>
    <m/>
    <m/>
    <n v="19"/>
    <n v="201208"/>
    <n v="425600"/>
  </r>
  <r>
    <x v="468"/>
    <x v="6"/>
    <m/>
    <x v="29"/>
    <x v="2"/>
    <x v="133"/>
    <m/>
    <m/>
    <m/>
    <n v="2"/>
    <n v="201208"/>
    <n v="78400"/>
  </r>
  <r>
    <x v="468"/>
    <x v="6"/>
    <m/>
    <x v="33"/>
    <x v="2"/>
    <x v="134"/>
    <m/>
    <m/>
    <m/>
    <n v="1"/>
    <n v="201208"/>
    <n v="37100"/>
  </r>
  <r>
    <x v="468"/>
    <x v="6"/>
    <m/>
    <x v="1"/>
    <x v="2"/>
    <x v="135"/>
    <m/>
    <m/>
    <m/>
    <n v="3"/>
    <n v="201208"/>
    <n v="60000"/>
  </r>
  <r>
    <x v="468"/>
    <x v="6"/>
    <m/>
    <x v="35"/>
    <x v="2"/>
    <x v="136"/>
    <m/>
    <m/>
    <m/>
    <n v="8"/>
    <n v="201208"/>
    <n v="224000"/>
  </r>
  <r>
    <x v="468"/>
    <x v="6"/>
    <m/>
    <x v="35"/>
    <x v="2"/>
    <x v="176"/>
    <m/>
    <m/>
    <m/>
    <n v="1"/>
    <n v="201208"/>
    <n v="49000"/>
  </r>
  <r>
    <x v="468"/>
    <x v="6"/>
    <m/>
    <x v="0"/>
    <x v="2"/>
    <x v="139"/>
    <m/>
    <m/>
    <m/>
    <n v="1"/>
    <n v="201208"/>
    <n v="35000"/>
  </r>
  <r>
    <x v="468"/>
    <x v="6"/>
    <m/>
    <x v="0"/>
    <x v="2"/>
    <x v="141"/>
    <m/>
    <m/>
    <m/>
    <n v="1"/>
    <n v="201208"/>
    <n v="33000"/>
  </r>
  <r>
    <x v="468"/>
    <x v="6"/>
    <m/>
    <x v="0"/>
    <x v="2"/>
    <x v="211"/>
    <m/>
    <m/>
    <m/>
    <n v="71"/>
    <n v="201208"/>
    <n v="1420000"/>
  </r>
  <r>
    <x v="468"/>
    <x v="6"/>
    <m/>
    <x v="0"/>
    <x v="2"/>
    <x v="212"/>
    <m/>
    <m/>
    <m/>
    <n v="55"/>
    <n v="201208"/>
    <n v="1925000"/>
  </r>
  <r>
    <x v="468"/>
    <x v="6"/>
    <m/>
    <x v="0"/>
    <x v="2"/>
    <x v="195"/>
    <m/>
    <m/>
    <m/>
    <n v="1"/>
    <n v="201208"/>
    <n v="35000"/>
  </r>
  <r>
    <x v="468"/>
    <x v="6"/>
    <m/>
    <x v="31"/>
    <x v="2"/>
    <x v="213"/>
    <m/>
    <m/>
    <m/>
    <n v="58"/>
    <n v="201208"/>
    <n v="2151800"/>
  </r>
  <r>
    <x v="468"/>
    <x v="6"/>
    <m/>
    <x v="0"/>
    <x v="2"/>
    <x v="197"/>
    <m/>
    <m/>
    <m/>
    <n v="49"/>
    <n v="201208"/>
    <n v="147000"/>
  </r>
  <r>
    <x v="468"/>
    <x v="6"/>
    <m/>
    <x v="4"/>
    <x v="2"/>
    <x v="143"/>
    <m/>
    <m/>
    <m/>
    <n v="6"/>
    <n v="201208"/>
    <n v="120000"/>
  </r>
  <r>
    <x v="468"/>
    <x v="6"/>
    <m/>
    <x v="4"/>
    <x v="2"/>
    <x v="144"/>
    <m/>
    <m/>
    <m/>
    <n v="5"/>
    <n v="201208"/>
    <n v="20000"/>
  </r>
  <r>
    <x v="468"/>
    <x v="6"/>
    <m/>
    <x v="30"/>
    <x v="2"/>
    <x v="198"/>
    <m/>
    <m/>
    <m/>
    <n v="59"/>
    <n v="201208"/>
    <n v="1321600"/>
  </r>
  <r>
    <x v="468"/>
    <x v="6"/>
    <m/>
    <x v="30"/>
    <x v="2"/>
    <x v="199"/>
    <m/>
    <m/>
    <m/>
    <n v="74"/>
    <n v="201208"/>
    <n v="2900800"/>
  </r>
  <r>
    <x v="468"/>
    <x v="6"/>
    <m/>
    <x v="30"/>
    <x v="2"/>
    <x v="214"/>
    <m/>
    <m/>
    <m/>
    <n v="6"/>
    <n v="201208"/>
    <n v="327600"/>
  </r>
  <r>
    <x v="468"/>
    <x v="6"/>
    <m/>
    <x v="31"/>
    <x v="2"/>
    <x v="200"/>
    <m/>
    <m/>
    <m/>
    <n v="1"/>
    <n v="201208"/>
    <n v="37100"/>
  </r>
  <r>
    <x v="468"/>
    <x v="6"/>
    <m/>
    <x v="31"/>
    <x v="2"/>
    <x v="200"/>
    <m/>
    <m/>
    <m/>
    <n v="18"/>
    <n v="201208"/>
    <n v="667800"/>
  </r>
  <r>
    <x v="468"/>
    <x v="6"/>
    <m/>
    <x v="0"/>
    <x v="2"/>
    <x v="148"/>
    <m/>
    <m/>
    <m/>
    <n v="2"/>
    <n v="201208"/>
    <n v="40000"/>
  </r>
  <r>
    <x v="468"/>
    <x v="6"/>
    <m/>
    <x v="30"/>
    <x v="2"/>
    <x v="201"/>
    <m/>
    <m/>
    <m/>
    <n v="9"/>
    <n v="201208"/>
    <n v="201600"/>
  </r>
  <r>
    <x v="468"/>
    <x v="6"/>
    <m/>
    <x v="30"/>
    <x v="2"/>
    <x v="202"/>
    <m/>
    <m/>
    <m/>
    <n v="10"/>
    <n v="201208"/>
    <n v="392000"/>
  </r>
  <r>
    <x v="468"/>
    <x v="6"/>
    <m/>
    <x v="31"/>
    <x v="2"/>
    <x v="203"/>
    <m/>
    <m/>
    <m/>
    <n v="1"/>
    <n v="201208"/>
    <n v="37100"/>
  </r>
  <r>
    <x v="468"/>
    <x v="6"/>
    <m/>
    <x v="30"/>
    <x v="2"/>
    <x v="204"/>
    <m/>
    <m/>
    <m/>
    <n v="51"/>
    <n v="201208"/>
    <n v="1142400"/>
  </r>
  <r>
    <x v="468"/>
    <x v="6"/>
    <m/>
    <x v="30"/>
    <x v="2"/>
    <x v="205"/>
    <m/>
    <m/>
    <m/>
    <n v="75"/>
    <n v="201208"/>
    <n v="2940000"/>
  </r>
  <r>
    <x v="468"/>
    <x v="6"/>
    <m/>
    <x v="30"/>
    <x v="2"/>
    <x v="216"/>
    <m/>
    <m/>
    <m/>
    <n v="12"/>
    <n v="201208"/>
    <n v="655200"/>
  </r>
  <r>
    <x v="468"/>
    <x v="6"/>
    <m/>
    <x v="31"/>
    <x v="2"/>
    <x v="206"/>
    <m/>
    <m/>
    <m/>
    <n v="22"/>
    <n v="201208"/>
    <n v="816200"/>
  </r>
  <r>
    <x v="468"/>
    <x v="6"/>
    <m/>
    <x v="21"/>
    <x v="2"/>
    <x v="150"/>
    <m/>
    <m/>
    <m/>
    <n v="11"/>
    <n v="201208"/>
    <n v="418000"/>
  </r>
  <r>
    <x v="468"/>
    <x v="6"/>
    <m/>
    <x v="21"/>
    <x v="2"/>
    <x v="150"/>
    <m/>
    <m/>
    <m/>
    <n v="4"/>
    <n v="201208"/>
    <n v="152000"/>
  </r>
  <r>
    <x v="468"/>
    <x v="6"/>
    <m/>
    <x v="5"/>
    <x v="2"/>
    <x v="151"/>
    <m/>
    <m/>
    <m/>
    <n v="29"/>
    <n v="201208"/>
    <n v="812000"/>
  </r>
  <r>
    <x v="468"/>
    <x v="6"/>
    <m/>
    <x v="5"/>
    <x v="2"/>
    <x v="152"/>
    <m/>
    <m/>
    <m/>
    <n v="6"/>
    <n v="201208"/>
    <n v="288000"/>
  </r>
  <r>
    <x v="468"/>
    <x v="6"/>
    <m/>
    <x v="5"/>
    <x v="2"/>
    <x v="153"/>
    <m/>
    <m/>
    <m/>
    <n v="7"/>
    <n v="201208"/>
    <n v="196000"/>
  </r>
  <r>
    <x v="468"/>
    <x v="6"/>
    <m/>
    <x v="32"/>
    <x v="2"/>
    <x v="155"/>
    <m/>
    <m/>
    <m/>
    <n v="5"/>
    <n v="201208"/>
    <n v="91000"/>
  </r>
  <r>
    <x v="468"/>
    <x v="6"/>
    <m/>
    <x v="32"/>
    <x v="2"/>
    <x v="156"/>
    <m/>
    <m/>
    <m/>
    <n v="1"/>
    <n v="201208"/>
    <n v="33800"/>
  </r>
  <r>
    <x v="468"/>
    <x v="6"/>
    <m/>
    <x v="18"/>
    <x v="2"/>
    <x v="157"/>
    <m/>
    <m/>
    <m/>
    <n v="30"/>
    <n v="201208"/>
    <n v="390000"/>
  </r>
  <r>
    <x v="468"/>
    <x v="6"/>
    <m/>
    <x v="18"/>
    <x v="2"/>
    <x v="158"/>
    <m/>
    <m/>
    <m/>
    <n v="7"/>
    <n v="201208"/>
    <n v="168000"/>
  </r>
  <r>
    <x v="468"/>
    <x v="6"/>
    <m/>
    <x v="18"/>
    <x v="2"/>
    <x v="159"/>
    <m/>
    <m/>
    <m/>
    <n v="2"/>
    <n v="201208"/>
    <n v="66000"/>
  </r>
  <r>
    <x v="468"/>
    <x v="6"/>
    <m/>
    <x v="34"/>
    <x v="2"/>
    <x v="170"/>
    <m/>
    <m/>
    <m/>
    <n v="1"/>
    <n v="201208"/>
    <n v="4000"/>
  </r>
  <r>
    <x v="468"/>
    <x v="6"/>
    <m/>
    <x v="34"/>
    <x v="2"/>
    <x v="160"/>
    <m/>
    <m/>
    <m/>
    <n v="6"/>
    <n v="201208"/>
    <n v="120000"/>
  </r>
  <r>
    <x v="468"/>
    <x v="6"/>
    <m/>
    <x v="4"/>
    <x v="2"/>
    <x v="208"/>
    <m/>
    <m/>
    <m/>
    <n v="4"/>
    <n v="201208"/>
    <n v="80000"/>
  </r>
  <r>
    <x v="468"/>
    <x v="6"/>
    <m/>
    <x v="17"/>
    <x v="2"/>
    <x v="161"/>
    <m/>
    <m/>
    <m/>
    <n v="23"/>
    <n v="201208"/>
    <n v="69000"/>
  </r>
  <r>
    <x v="468"/>
    <x v="6"/>
    <m/>
    <x v="17"/>
    <x v="2"/>
    <x v="161"/>
    <m/>
    <m/>
    <m/>
    <n v="2"/>
    <n v="201208"/>
    <n v="6000"/>
  </r>
  <r>
    <x v="469"/>
    <x v="3"/>
    <m/>
    <x v="0"/>
    <x v="1"/>
    <x v="123"/>
    <m/>
    <m/>
    <m/>
    <n v="5"/>
    <n v="201208"/>
    <n v="175000"/>
  </r>
  <r>
    <x v="469"/>
    <x v="3"/>
    <m/>
    <x v="0"/>
    <x v="7"/>
    <x v="163"/>
    <m/>
    <m/>
    <m/>
    <n v="2"/>
    <n v="201208"/>
    <n v="40000"/>
  </r>
  <r>
    <x v="469"/>
    <x v="3"/>
    <m/>
    <x v="18"/>
    <x v="3"/>
    <x v="217"/>
    <m/>
    <m/>
    <m/>
    <n v="2"/>
    <n v="201208"/>
    <n v="40000"/>
  </r>
  <r>
    <x v="469"/>
    <x v="3"/>
    <m/>
    <x v="6"/>
    <x v="2"/>
    <x v="126"/>
    <m/>
    <m/>
    <m/>
    <n v="2"/>
    <n v="201208"/>
    <n v="40000"/>
  </r>
  <r>
    <x v="469"/>
    <x v="3"/>
    <m/>
    <x v="6"/>
    <x v="2"/>
    <x v="127"/>
    <m/>
    <m/>
    <m/>
    <n v="4"/>
    <n v="201208"/>
    <n v="140000"/>
  </r>
  <r>
    <x v="469"/>
    <x v="3"/>
    <m/>
    <x v="33"/>
    <x v="2"/>
    <x v="128"/>
    <m/>
    <m/>
    <m/>
    <n v="69"/>
    <n v="201208"/>
    <n v="2559900"/>
  </r>
  <r>
    <x v="469"/>
    <x v="3"/>
    <m/>
    <x v="24"/>
    <x v="2"/>
    <x v="129"/>
    <m/>
    <m/>
    <m/>
    <n v="3"/>
    <n v="201208"/>
    <n v="297000"/>
  </r>
  <r>
    <x v="469"/>
    <x v="3"/>
    <m/>
    <x v="0"/>
    <x v="2"/>
    <x v="130"/>
    <m/>
    <m/>
    <m/>
    <n v="39"/>
    <n v="201208"/>
    <n v="1287000"/>
  </r>
  <r>
    <x v="469"/>
    <x v="3"/>
    <m/>
    <x v="29"/>
    <x v="2"/>
    <x v="132"/>
    <m/>
    <m/>
    <m/>
    <n v="13"/>
    <n v="201208"/>
    <n v="291200"/>
  </r>
  <r>
    <x v="469"/>
    <x v="3"/>
    <m/>
    <x v="29"/>
    <x v="2"/>
    <x v="133"/>
    <m/>
    <m/>
    <m/>
    <n v="6"/>
    <n v="201208"/>
    <n v="235200"/>
  </r>
  <r>
    <x v="469"/>
    <x v="3"/>
    <m/>
    <x v="33"/>
    <x v="2"/>
    <x v="134"/>
    <m/>
    <m/>
    <m/>
    <n v="5"/>
    <n v="201208"/>
    <n v="185500"/>
  </r>
  <r>
    <x v="469"/>
    <x v="3"/>
    <m/>
    <x v="1"/>
    <x v="2"/>
    <x v="135"/>
    <m/>
    <m/>
    <m/>
    <n v="4"/>
    <n v="201208"/>
    <n v="80000"/>
  </r>
  <r>
    <x v="469"/>
    <x v="3"/>
    <m/>
    <x v="35"/>
    <x v="2"/>
    <x v="136"/>
    <m/>
    <m/>
    <m/>
    <n v="4"/>
    <n v="201208"/>
    <n v="112000"/>
  </r>
  <r>
    <x v="469"/>
    <x v="3"/>
    <m/>
    <x v="35"/>
    <x v="2"/>
    <x v="176"/>
    <m/>
    <m/>
    <m/>
    <n v="2"/>
    <n v="201208"/>
    <n v="98000"/>
  </r>
  <r>
    <x v="469"/>
    <x v="3"/>
    <m/>
    <x v="0"/>
    <x v="2"/>
    <x v="211"/>
    <m/>
    <m/>
    <m/>
    <n v="68"/>
    <n v="201208"/>
    <n v="1360000"/>
  </r>
  <r>
    <x v="469"/>
    <x v="3"/>
    <m/>
    <x v="0"/>
    <x v="2"/>
    <x v="212"/>
    <m/>
    <m/>
    <m/>
    <n v="49"/>
    <n v="201208"/>
    <n v="1715000"/>
  </r>
  <r>
    <x v="469"/>
    <x v="3"/>
    <m/>
    <x v="31"/>
    <x v="2"/>
    <x v="213"/>
    <m/>
    <m/>
    <m/>
    <n v="69"/>
    <n v="201208"/>
    <n v="2559900"/>
  </r>
  <r>
    <x v="469"/>
    <x v="3"/>
    <m/>
    <x v="0"/>
    <x v="2"/>
    <x v="197"/>
    <m/>
    <m/>
    <m/>
    <n v="53"/>
    <n v="201208"/>
    <n v="159000"/>
  </r>
  <r>
    <x v="469"/>
    <x v="3"/>
    <m/>
    <x v="4"/>
    <x v="2"/>
    <x v="142"/>
    <m/>
    <m/>
    <m/>
    <n v="1"/>
    <n v="201208"/>
    <n v="4000"/>
  </r>
  <r>
    <x v="469"/>
    <x v="3"/>
    <m/>
    <x v="4"/>
    <x v="2"/>
    <x v="143"/>
    <m/>
    <m/>
    <m/>
    <n v="8"/>
    <n v="201208"/>
    <n v="160000"/>
  </r>
  <r>
    <x v="469"/>
    <x v="3"/>
    <m/>
    <x v="4"/>
    <x v="2"/>
    <x v="144"/>
    <m/>
    <m/>
    <m/>
    <n v="4"/>
    <n v="201208"/>
    <n v="16000"/>
  </r>
  <r>
    <x v="469"/>
    <x v="3"/>
    <m/>
    <x v="30"/>
    <x v="2"/>
    <x v="198"/>
    <m/>
    <m/>
    <m/>
    <n v="74"/>
    <n v="201208"/>
    <n v="1657600"/>
  </r>
  <r>
    <x v="469"/>
    <x v="3"/>
    <m/>
    <x v="30"/>
    <x v="2"/>
    <x v="199"/>
    <m/>
    <m/>
    <m/>
    <n v="105"/>
    <n v="201208"/>
    <n v="4116000"/>
  </r>
  <r>
    <x v="469"/>
    <x v="3"/>
    <m/>
    <x v="30"/>
    <x v="2"/>
    <x v="214"/>
    <m/>
    <m/>
    <m/>
    <n v="21"/>
    <n v="201208"/>
    <n v="1146600"/>
  </r>
  <r>
    <x v="469"/>
    <x v="3"/>
    <m/>
    <x v="31"/>
    <x v="2"/>
    <x v="200"/>
    <m/>
    <m/>
    <m/>
    <n v="1"/>
    <n v="201208"/>
    <n v="37100"/>
  </r>
  <r>
    <x v="469"/>
    <x v="3"/>
    <m/>
    <x v="31"/>
    <x v="2"/>
    <x v="200"/>
    <m/>
    <m/>
    <m/>
    <n v="34"/>
    <n v="201208"/>
    <n v="1261400"/>
  </r>
  <r>
    <x v="469"/>
    <x v="3"/>
    <m/>
    <x v="30"/>
    <x v="2"/>
    <x v="201"/>
    <m/>
    <m/>
    <m/>
    <n v="7"/>
    <n v="201208"/>
    <n v="156800"/>
  </r>
  <r>
    <x v="469"/>
    <x v="3"/>
    <m/>
    <x v="30"/>
    <x v="2"/>
    <x v="202"/>
    <m/>
    <m/>
    <m/>
    <n v="9"/>
    <n v="201208"/>
    <n v="352800"/>
  </r>
  <r>
    <x v="469"/>
    <x v="3"/>
    <m/>
    <x v="30"/>
    <x v="2"/>
    <x v="215"/>
    <m/>
    <m/>
    <m/>
    <n v="3"/>
    <n v="201208"/>
    <n v="163800"/>
  </r>
  <r>
    <x v="469"/>
    <x v="3"/>
    <m/>
    <x v="30"/>
    <x v="2"/>
    <x v="204"/>
    <m/>
    <m/>
    <m/>
    <n v="89"/>
    <n v="201208"/>
    <n v="1993600"/>
  </r>
  <r>
    <x v="469"/>
    <x v="3"/>
    <m/>
    <x v="30"/>
    <x v="2"/>
    <x v="205"/>
    <m/>
    <m/>
    <m/>
    <n v="117"/>
    <n v="201208"/>
    <n v="4586400"/>
  </r>
  <r>
    <x v="469"/>
    <x v="3"/>
    <m/>
    <x v="30"/>
    <x v="2"/>
    <x v="216"/>
    <m/>
    <m/>
    <m/>
    <n v="18"/>
    <n v="201208"/>
    <n v="982800"/>
  </r>
  <r>
    <x v="469"/>
    <x v="3"/>
    <m/>
    <x v="31"/>
    <x v="2"/>
    <x v="206"/>
    <m/>
    <m/>
    <m/>
    <n v="29"/>
    <n v="201208"/>
    <n v="1075900"/>
  </r>
  <r>
    <x v="469"/>
    <x v="3"/>
    <m/>
    <x v="21"/>
    <x v="2"/>
    <x v="150"/>
    <m/>
    <m/>
    <m/>
    <n v="13"/>
    <n v="201208"/>
    <n v="494000"/>
  </r>
  <r>
    <x v="469"/>
    <x v="3"/>
    <m/>
    <x v="21"/>
    <x v="2"/>
    <x v="150"/>
    <m/>
    <m/>
    <m/>
    <n v="9"/>
    <n v="201208"/>
    <n v="342000"/>
  </r>
  <r>
    <x v="469"/>
    <x v="3"/>
    <m/>
    <x v="5"/>
    <x v="2"/>
    <x v="151"/>
    <m/>
    <m/>
    <m/>
    <n v="19"/>
    <n v="201208"/>
    <n v="532000"/>
  </r>
  <r>
    <x v="469"/>
    <x v="3"/>
    <m/>
    <x v="5"/>
    <x v="2"/>
    <x v="152"/>
    <m/>
    <m/>
    <m/>
    <n v="6"/>
    <n v="201208"/>
    <n v="288000"/>
  </r>
  <r>
    <x v="469"/>
    <x v="3"/>
    <m/>
    <x v="5"/>
    <x v="2"/>
    <x v="153"/>
    <m/>
    <m/>
    <m/>
    <n v="6"/>
    <n v="201208"/>
    <n v="168000"/>
  </r>
  <r>
    <x v="469"/>
    <x v="3"/>
    <m/>
    <x v="5"/>
    <x v="2"/>
    <x v="154"/>
    <m/>
    <m/>
    <m/>
    <n v="1"/>
    <n v="201208"/>
    <n v="28000"/>
  </r>
  <r>
    <x v="469"/>
    <x v="3"/>
    <m/>
    <x v="32"/>
    <x v="2"/>
    <x v="155"/>
    <m/>
    <m/>
    <m/>
    <n v="5"/>
    <n v="201208"/>
    <n v="91000"/>
  </r>
  <r>
    <x v="469"/>
    <x v="3"/>
    <m/>
    <x v="32"/>
    <x v="2"/>
    <x v="156"/>
    <m/>
    <m/>
    <m/>
    <n v="3"/>
    <n v="201208"/>
    <n v="101400"/>
  </r>
  <r>
    <x v="469"/>
    <x v="3"/>
    <m/>
    <x v="18"/>
    <x v="2"/>
    <x v="157"/>
    <m/>
    <m/>
    <m/>
    <n v="29"/>
    <n v="201208"/>
    <n v="377000"/>
  </r>
  <r>
    <x v="469"/>
    <x v="3"/>
    <m/>
    <x v="18"/>
    <x v="2"/>
    <x v="158"/>
    <m/>
    <m/>
    <m/>
    <n v="7"/>
    <n v="201208"/>
    <n v="168000"/>
  </r>
  <r>
    <x v="469"/>
    <x v="3"/>
    <m/>
    <x v="18"/>
    <x v="2"/>
    <x v="159"/>
    <m/>
    <m/>
    <m/>
    <n v="4"/>
    <n v="201208"/>
    <n v="132000"/>
  </r>
  <r>
    <x v="469"/>
    <x v="3"/>
    <m/>
    <x v="18"/>
    <x v="2"/>
    <x v="181"/>
    <m/>
    <m/>
    <m/>
    <n v="1"/>
    <n v="201208"/>
    <n v="13000"/>
  </r>
  <r>
    <x v="469"/>
    <x v="3"/>
    <m/>
    <x v="34"/>
    <x v="2"/>
    <x v="170"/>
    <m/>
    <m/>
    <m/>
    <n v="1"/>
    <n v="201208"/>
    <n v="4000"/>
  </r>
  <r>
    <x v="469"/>
    <x v="3"/>
    <m/>
    <x v="4"/>
    <x v="2"/>
    <x v="208"/>
    <m/>
    <m/>
    <m/>
    <n v="3"/>
    <n v="201208"/>
    <n v="60000"/>
  </r>
  <r>
    <x v="469"/>
    <x v="3"/>
    <m/>
    <x v="17"/>
    <x v="2"/>
    <x v="161"/>
    <m/>
    <m/>
    <m/>
    <n v="24"/>
    <n v="201208"/>
    <n v="72000"/>
  </r>
  <r>
    <x v="469"/>
    <x v="3"/>
    <m/>
    <x v="17"/>
    <x v="2"/>
    <x v="161"/>
    <m/>
    <m/>
    <m/>
    <n v="1"/>
    <n v="201208"/>
    <n v="3000"/>
  </r>
  <r>
    <x v="470"/>
    <x v="4"/>
    <m/>
    <x v="6"/>
    <x v="2"/>
    <x v="126"/>
    <m/>
    <m/>
    <m/>
    <n v="3"/>
    <n v="201208"/>
    <n v="60000"/>
  </r>
  <r>
    <x v="470"/>
    <x v="4"/>
    <m/>
    <x v="6"/>
    <x v="2"/>
    <x v="127"/>
    <m/>
    <m/>
    <m/>
    <n v="1"/>
    <n v="201208"/>
    <n v="35000"/>
  </r>
  <r>
    <x v="470"/>
    <x v="4"/>
    <m/>
    <x v="33"/>
    <x v="2"/>
    <x v="128"/>
    <m/>
    <m/>
    <m/>
    <n v="66"/>
    <n v="201208"/>
    <n v="2448600"/>
  </r>
  <r>
    <x v="470"/>
    <x v="4"/>
    <m/>
    <x v="24"/>
    <x v="2"/>
    <x v="129"/>
    <m/>
    <m/>
    <m/>
    <n v="3"/>
    <n v="201208"/>
    <n v="297000"/>
  </r>
  <r>
    <x v="470"/>
    <x v="4"/>
    <m/>
    <x v="0"/>
    <x v="2"/>
    <x v="130"/>
    <m/>
    <m/>
    <m/>
    <n v="46"/>
    <n v="201208"/>
    <n v="1518000"/>
  </r>
  <r>
    <x v="470"/>
    <x v="4"/>
    <m/>
    <x v="0"/>
    <x v="2"/>
    <x v="131"/>
    <m/>
    <m/>
    <m/>
    <n v="1"/>
    <n v="201208"/>
    <n v="33000"/>
  </r>
  <r>
    <x v="470"/>
    <x v="4"/>
    <m/>
    <x v="0"/>
    <x v="2"/>
    <x v="168"/>
    <m/>
    <m/>
    <m/>
    <n v="1"/>
    <n v="201208"/>
    <n v="20000"/>
  </r>
  <r>
    <x v="470"/>
    <x v="4"/>
    <m/>
    <x v="29"/>
    <x v="2"/>
    <x v="132"/>
    <m/>
    <m/>
    <m/>
    <n v="18"/>
    <n v="201208"/>
    <n v="403200"/>
  </r>
  <r>
    <x v="470"/>
    <x v="4"/>
    <m/>
    <x v="29"/>
    <x v="2"/>
    <x v="133"/>
    <m/>
    <m/>
    <m/>
    <n v="3"/>
    <n v="201208"/>
    <n v="117600"/>
  </r>
  <r>
    <x v="470"/>
    <x v="4"/>
    <m/>
    <x v="33"/>
    <x v="2"/>
    <x v="134"/>
    <m/>
    <m/>
    <m/>
    <n v="2"/>
    <n v="201208"/>
    <n v="74200"/>
  </r>
  <r>
    <x v="470"/>
    <x v="4"/>
    <m/>
    <x v="1"/>
    <x v="2"/>
    <x v="135"/>
    <m/>
    <m/>
    <m/>
    <n v="2"/>
    <n v="201208"/>
    <n v="40000"/>
  </r>
  <r>
    <x v="470"/>
    <x v="4"/>
    <m/>
    <x v="1"/>
    <x v="2"/>
    <x v="165"/>
    <m/>
    <m/>
    <m/>
    <n v="1"/>
    <n v="201208"/>
    <n v="35000"/>
  </r>
  <r>
    <x v="470"/>
    <x v="4"/>
    <m/>
    <x v="35"/>
    <x v="2"/>
    <x v="136"/>
    <m/>
    <m/>
    <m/>
    <n v="2"/>
    <n v="201208"/>
    <n v="56000"/>
  </r>
  <r>
    <x v="470"/>
    <x v="4"/>
    <m/>
    <x v="35"/>
    <x v="2"/>
    <x v="176"/>
    <m/>
    <m/>
    <m/>
    <n v="1"/>
    <n v="201208"/>
    <n v="49000"/>
  </r>
  <r>
    <x v="470"/>
    <x v="4"/>
    <m/>
    <x v="0"/>
    <x v="2"/>
    <x v="218"/>
    <m/>
    <m/>
    <m/>
    <n v="16"/>
    <n v="201208"/>
    <n v="320000"/>
  </r>
  <r>
    <x v="470"/>
    <x v="4"/>
    <m/>
    <x v="0"/>
    <x v="2"/>
    <x v="219"/>
    <m/>
    <m/>
    <m/>
    <n v="17"/>
    <n v="201208"/>
    <n v="595000"/>
  </r>
  <r>
    <x v="470"/>
    <x v="4"/>
    <m/>
    <x v="31"/>
    <x v="2"/>
    <x v="220"/>
    <m/>
    <m/>
    <m/>
    <n v="19"/>
    <n v="201208"/>
    <n v="704900"/>
  </r>
  <r>
    <x v="470"/>
    <x v="4"/>
    <m/>
    <x v="17"/>
    <x v="2"/>
    <x v="125"/>
    <m/>
    <m/>
    <m/>
    <n v="9"/>
    <n v="201208"/>
    <n v="27000"/>
  </r>
  <r>
    <x v="470"/>
    <x v="4"/>
    <m/>
    <x v="0"/>
    <x v="2"/>
    <x v="138"/>
    <m/>
    <m/>
    <m/>
    <n v="2"/>
    <n v="201208"/>
    <n v="40000"/>
  </r>
  <r>
    <x v="470"/>
    <x v="4"/>
    <m/>
    <x v="0"/>
    <x v="2"/>
    <x v="141"/>
    <m/>
    <m/>
    <m/>
    <n v="1"/>
    <n v="201208"/>
    <n v="33000"/>
  </r>
  <r>
    <x v="470"/>
    <x v="4"/>
    <m/>
    <x v="0"/>
    <x v="2"/>
    <x v="211"/>
    <m/>
    <m/>
    <m/>
    <n v="78"/>
    <n v="201208"/>
    <n v="1560000"/>
  </r>
  <r>
    <x v="470"/>
    <x v="4"/>
    <m/>
    <x v="0"/>
    <x v="2"/>
    <x v="212"/>
    <m/>
    <m/>
    <m/>
    <n v="57"/>
    <n v="201208"/>
    <n v="1995000"/>
  </r>
  <r>
    <x v="470"/>
    <x v="4"/>
    <m/>
    <x v="31"/>
    <x v="2"/>
    <x v="213"/>
    <m/>
    <m/>
    <m/>
    <n v="48"/>
    <n v="201208"/>
    <n v="1780800"/>
  </r>
  <r>
    <x v="470"/>
    <x v="4"/>
    <m/>
    <x v="0"/>
    <x v="2"/>
    <x v="197"/>
    <m/>
    <m/>
    <m/>
    <n v="64"/>
    <n v="201208"/>
    <n v="192000"/>
  </r>
  <r>
    <x v="470"/>
    <x v="4"/>
    <m/>
    <x v="4"/>
    <x v="2"/>
    <x v="142"/>
    <m/>
    <m/>
    <m/>
    <n v="2"/>
    <n v="201208"/>
    <n v="8000"/>
  </r>
  <r>
    <x v="470"/>
    <x v="4"/>
    <m/>
    <x v="4"/>
    <x v="2"/>
    <x v="143"/>
    <m/>
    <m/>
    <m/>
    <n v="4"/>
    <n v="201208"/>
    <n v="80000"/>
  </r>
  <r>
    <x v="470"/>
    <x v="4"/>
    <m/>
    <x v="4"/>
    <x v="2"/>
    <x v="144"/>
    <m/>
    <m/>
    <m/>
    <n v="2"/>
    <n v="201208"/>
    <n v="8000"/>
  </r>
  <r>
    <x v="470"/>
    <x v="4"/>
    <m/>
    <x v="30"/>
    <x v="2"/>
    <x v="145"/>
    <m/>
    <m/>
    <m/>
    <n v="31"/>
    <n v="201208"/>
    <n v="694400"/>
  </r>
  <r>
    <x v="470"/>
    <x v="4"/>
    <m/>
    <x v="30"/>
    <x v="2"/>
    <x v="146"/>
    <m/>
    <m/>
    <m/>
    <n v="32"/>
    <n v="201208"/>
    <n v="1254400"/>
  </r>
  <r>
    <x v="470"/>
    <x v="4"/>
    <m/>
    <x v="30"/>
    <x v="2"/>
    <x v="221"/>
    <m/>
    <m/>
    <m/>
    <n v="4"/>
    <n v="201208"/>
    <n v="218400"/>
  </r>
  <r>
    <x v="470"/>
    <x v="4"/>
    <m/>
    <x v="31"/>
    <x v="2"/>
    <x v="147"/>
    <m/>
    <m/>
    <m/>
    <n v="6"/>
    <n v="201208"/>
    <n v="222600"/>
  </r>
  <r>
    <x v="470"/>
    <x v="4"/>
    <m/>
    <x v="30"/>
    <x v="2"/>
    <x v="198"/>
    <m/>
    <m/>
    <m/>
    <n v="39"/>
    <n v="201208"/>
    <n v="873600"/>
  </r>
  <r>
    <x v="470"/>
    <x v="4"/>
    <m/>
    <x v="30"/>
    <x v="2"/>
    <x v="199"/>
    <m/>
    <m/>
    <m/>
    <n v="74"/>
    <n v="201208"/>
    <n v="2900800"/>
  </r>
  <r>
    <x v="470"/>
    <x v="4"/>
    <m/>
    <x v="30"/>
    <x v="2"/>
    <x v="214"/>
    <m/>
    <m/>
    <m/>
    <n v="15"/>
    <n v="201208"/>
    <n v="819000"/>
  </r>
  <r>
    <x v="470"/>
    <x v="4"/>
    <m/>
    <x v="31"/>
    <x v="2"/>
    <x v="200"/>
    <m/>
    <m/>
    <m/>
    <n v="14"/>
    <n v="201208"/>
    <n v="519400"/>
  </r>
  <r>
    <x v="470"/>
    <x v="4"/>
    <m/>
    <x v="0"/>
    <x v="2"/>
    <x v="148"/>
    <m/>
    <m/>
    <m/>
    <n v="2"/>
    <n v="201208"/>
    <n v="40000"/>
  </r>
  <r>
    <x v="470"/>
    <x v="4"/>
    <m/>
    <x v="30"/>
    <x v="2"/>
    <x v="189"/>
    <m/>
    <m/>
    <m/>
    <n v="5"/>
    <n v="201208"/>
    <n v="112000"/>
  </r>
  <r>
    <x v="470"/>
    <x v="4"/>
    <m/>
    <x v="30"/>
    <x v="2"/>
    <x v="184"/>
    <m/>
    <m/>
    <m/>
    <n v="3"/>
    <n v="201208"/>
    <n v="117600"/>
  </r>
  <r>
    <x v="470"/>
    <x v="4"/>
    <m/>
    <x v="30"/>
    <x v="2"/>
    <x v="201"/>
    <m/>
    <m/>
    <m/>
    <n v="7"/>
    <n v="201208"/>
    <n v="156800"/>
  </r>
  <r>
    <x v="470"/>
    <x v="4"/>
    <m/>
    <x v="30"/>
    <x v="2"/>
    <x v="202"/>
    <m/>
    <m/>
    <m/>
    <n v="9"/>
    <n v="201208"/>
    <n v="352800"/>
  </r>
  <r>
    <x v="470"/>
    <x v="4"/>
    <m/>
    <x v="30"/>
    <x v="2"/>
    <x v="215"/>
    <m/>
    <m/>
    <m/>
    <n v="2"/>
    <n v="201208"/>
    <n v="109200"/>
  </r>
  <r>
    <x v="470"/>
    <x v="4"/>
    <m/>
    <x v="31"/>
    <x v="2"/>
    <x v="203"/>
    <m/>
    <m/>
    <m/>
    <n v="4"/>
    <n v="201208"/>
    <n v="148400"/>
  </r>
  <r>
    <x v="470"/>
    <x v="4"/>
    <m/>
    <x v="30"/>
    <x v="2"/>
    <x v="186"/>
    <m/>
    <m/>
    <m/>
    <n v="35"/>
    <n v="201208"/>
    <n v="784000"/>
  </r>
  <r>
    <x v="470"/>
    <x v="4"/>
    <m/>
    <x v="30"/>
    <x v="2"/>
    <x v="187"/>
    <m/>
    <m/>
    <m/>
    <n v="22"/>
    <n v="201208"/>
    <n v="862400"/>
  </r>
  <r>
    <x v="470"/>
    <x v="4"/>
    <m/>
    <x v="30"/>
    <x v="2"/>
    <x v="222"/>
    <m/>
    <m/>
    <m/>
    <n v="2"/>
    <n v="201208"/>
    <n v="109200"/>
  </r>
  <r>
    <x v="470"/>
    <x v="4"/>
    <m/>
    <x v="31"/>
    <x v="2"/>
    <x v="188"/>
    <m/>
    <m/>
    <m/>
    <n v="8"/>
    <n v="201208"/>
    <n v="296800"/>
  </r>
  <r>
    <x v="470"/>
    <x v="4"/>
    <m/>
    <x v="30"/>
    <x v="2"/>
    <x v="204"/>
    <m/>
    <m/>
    <m/>
    <n v="48"/>
    <n v="201208"/>
    <n v="1075200"/>
  </r>
  <r>
    <x v="470"/>
    <x v="4"/>
    <m/>
    <x v="30"/>
    <x v="2"/>
    <x v="205"/>
    <m/>
    <m/>
    <m/>
    <n v="60"/>
    <n v="201208"/>
    <n v="2352000"/>
  </r>
  <r>
    <x v="470"/>
    <x v="4"/>
    <m/>
    <x v="30"/>
    <x v="2"/>
    <x v="216"/>
    <m/>
    <m/>
    <m/>
    <n v="5"/>
    <n v="201208"/>
    <n v="273000"/>
  </r>
  <r>
    <x v="470"/>
    <x v="4"/>
    <m/>
    <x v="31"/>
    <x v="2"/>
    <x v="206"/>
    <m/>
    <m/>
    <m/>
    <n v="24"/>
    <n v="201208"/>
    <n v="890400"/>
  </r>
  <r>
    <x v="470"/>
    <x v="4"/>
    <m/>
    <x v="21"/>
    <x v="2"/>
    <x v="150"/>
    <m/>
    <m/>
    <m/>
    <n v="9"/>
    <n v="201208"/>
    <n v="342000"/>
  </r>
  <r>
    <x v="470"/>
    <x v="4"/>
    <m/>
    <x v="21"/>
    <x v="2"/>
    <x v="150"/>
    <m/>
    <m/>
    <m/>
    <n v="7"/>
    <n v="201208"/>
    <n v="266000"/>
  </r>
  <r>
    <x v="470"/>
    <x v="4"/>
    <m/>
    <x v="5"/>
    <x v="2"/>
    <x v="151"/>
    <m/>
    <m/>
    <m/>
    <n v="22"/>
    <n v="201208"/>
    <n v="616000"/>
  </r>
  <r>
    <x v="470"/>
    <x v="4"/>
    <m/>
    <x v="5"/>
    <x v="2"/>
    <x v="152"/>
    <m/>
    <m/>
    <m/>
    <n v="7"/>
    <n v="201208"/>
    <n v="336000"/>
  </r>
  <r>
    <x v="470"/>
    <x v="4"/>
    <m/>
    <x v="5"/>
    <x v="2"/>
    <x v="153"/>
    <m/>
    <m/>
    <m/>
    <n v="13"/>
    <n v="201208"/>
    <n v="364000"/>
  </r>
  <r>
    <x v="470"/>
    <x v="4"/>
    <m/>
    <x v="5"/>
    <x v="2"/>
    <x v="209"/>
    <m/>
    <m/>
    <m/>
    <n v="1"/>
    <n v="201208"/>
    <n v="48000"/>
  </r>
  <r>
    <x v="470"/>
    <x v="4"/>
    <m/>
    <x v="32"/>
    <x v="2"/>
    <x v="155"/>
    <m/>
    <m/>
    <m/>
    <n v="9"/>
    <n v="201208"/>
    <n v="163800"/>
  </r>
  <r>
    <x v="470"/>
    <x v="4"/>
    <m/>
    <x v="32"/>
    <x v="2"/>
    <x v="156"/>
    <m/>
    <m/>
    <m/>
    <n v="3"/>
    <n v="201208"/>
    <n v="101400"/>
  </r>
  <r>
    <x v="470"/>
    <x v="4"/>
    <m/>
    <x v="18"/>
    <x v="2"/>
    <x v="157"/>
    <m/>
    <m/>
    <m/>
    <n v="31"/>
    <n v="201208"/>
    <n v="403000"/>
  </r>
  <r>
    <x v="470"/>
    <x v="4"/>
    <m/>
    <x v="18"/>
    <x v="2"/>
    <x v="158"/>
    <m/>
    <m/>
    <m/>
    <n v="6"/>
    <n v="201208"/>
    <n v="144000"/>
  </r>
  <r>
    <x v="470"/>
    <x v="4"/>
    <m/>
    <x v="18"/>
    <x v="2"/>
    <x v="159"/>
    <m/>
    <m/>
    <m/>
    <n v="2"/>
    <n v="201208"/>
    <n v="66000"/>
  </r>
  <r>
    <x v="470"/>
    <x v="4"/>
    <m/>
    <x v="18"/>
    <x v="2"/>
    <x v="181"/>
    <m/>
    <m/>
    <m/>
    <n v="2"/>
    <n v="201208"/>
    <n v="26000"/>
  </r>
  <r>
    <x v="470"/>
    <x v="4"/>
    <m/>
    <x v="34"/>
    <x v="2"/>
    <x v="170"/>
    <m/>
    <m/>
    <m/>
    <n v="1"/>
    <n v="201208"/>
    <n v="4000"/>
  </r>
  <r>
    <x v="470"/>
    <x v="4"/>
    <m/>
    <x v="34"/>
    <x v="2"/>
    <x v="160"/>
    <m/>
    <m/>
    <m/>
    <n v="3"/>
    <n v="201208"/>
    <n v="60000"/>
  </r>
  <r>
    <x v="470"/>
    <x v="4"/>
    <m/>
    <x v="4"/>
    <x v="2"/>
    <x v="208"/>
    <m/>
    <m/>
    <m/>
    <n v="2"/>
    <n v="201208"/>
    <n v="40000"/>
  </r>
  <r>
    <x v="470"/>
    <x v="4"/>
    <m/>
    <x v="17"/>
    <x v="2"/>
    <x v="161"/>
    <m/>
    <m/>
    <m/>
    <n v="41"/>
    <n v="201208"/>
    <n v="123000"/>
  </r>
  <r>
    <x v="471"/>
    <x v="1"/>
    <m/>
    <x v="0"/>
    <x v="1"/>
    <x v="123"/>
    <m/>
    <m/>
    <m/>
    <n v="3"/>
    <n v="201208"/>
    <n v="105000"/>
  </r>
  <r>
    <x v="471"/>
    <x v="1"/>
    <m/>
    <x v="0"/>
    <x v="7"/>
    <x v="163"/>
    <m/>
    <m/>
    <m/>
    <n v="3"/>
    <n v="201208"/>
    <n v="60000"/>
  </r>
  <r>
    <x v="471"/>
    <x v="1"/>
    <m/>
    <x v="6"/>
    <x v="2"/>
    <x v="126"/>
    <m/>
    <m/>
    <m/>
    <n v="3"/>
    <n v="201208"/>
    <n v="60000"/>
  </r>
  <r>
    <x v="471"/>
    <x v="1"/>
    <m/>
    <x v="33"/>
    <x v="2"/>
    <x v="128"/>
    <m/>
    <m/>
    <m/>
    <n v="60"/>
    <n v="201208"/>
    <n v="2226000"/>
  </r>
  <r>
    <x v="471"/>
    <x v="1"/>
    <m/>
    <x v="24"/>
    <x v="2"/>
    <x v="129"/>
    <m/>
    <m/>
    <m/>
    <n v="3"/>
    <n v="201208"/>
    <n v="297000"/>
  </r>
  <r>
    <x v="471"/>
    <x v="1"/>
    <m/>
    <x v="0"/>
    <x v="2"/>
    <x v="130"/>
    <m/>
    <m/>
    <m/>
    <n v="47"/>
    <n v="201208"/>
    <n v="1551000"/>
  </r>
  <r>
    <x v="471"/>
    <x v="1"/>
    <m/>
    <x v="0"/>
    <x v="2"/>
    <x v="168"/>
    <m/>
    <m/>
    <m/>
    <n v="2"/>
    <n v="201208"/>
    <n v="40000"/>
  </r>
  <r>
    <x v="471"/>
    <x v="1"/>
    <m/>
    <x v="29"/>
    <x v="2"/>
    <x v="132"/>
    <m/>
    <m/>
    <m/>
    <n v="20"/>
    <n v="201208"/>
    <n v="448000"/>
  </r>
  <r>
    <x v="471"/>
    <x v="1"/>
    <m/>
    <x v="29"/>
    <x v="2"/>
    <x v="133"/>
    <m/>
    <m/>
    <m/>
    <n v="1"/>
    <n v="201208"/>
    <n v="39200"/>
  </r>
  <r>
    <x v="471"/>
    <x v="1"/>
    <m/>
    <x v="1"/>
    <x v="2"/>
    <x v="135"/>
    <m/>
    <m/>
    <m/>
    <n v="6"/>
    <n v="201208"/>
    <n v="120000"/>
  </r>
  <r>
    <x v="471"/>
    <x v="1"/>
    <m/>
    <x v="35"/>
    <x v="2"/>
    <x v="136"/>
    <m/>
    <m/>
    <m/>
    <n v="2"/>
    <n v="201208"/>
    <n v="56000"/>
  </r>
  <r>
    <x v="471"/>
    <x v="1"/>
    <m/>
    <x v="35"/>
    <x v="2"/>
    <x v="176"/>
    <m/>
    <m/>
    <m/>
    <n v="1"/>
    <n v="201208"/>
    <n v="49000"/>
  </r>
  <r>
    <x v="471"/>
    <x v="1"/>
    <m/>
    <x v="35"/>
    <x v="2"/>
    <x v="137"/>
    <m/>
    <m/>
    <m/>
    <n v="1"/>
    <n v="201208"/>
    <n v="42000"/>
  </r>
  <r>
    <x v="471"/>
    <x v="1"/>
    <m/>
    <x v="0"/>
    <x v="2"/>
    <x v="218"/>
    <m/>
    <m/>
    <m/>
    <n v="78"/>
    <n v="201208"/>
    <n v="1560000"/>
  </r>
  <r>
    <x v="471"/>
    <x v="1"/>
    <m/>
    <x v="0"/>
    <x v="2"/>
    <x v="219"/>
    <m/>
    <m/>
    <m/>
    <n v="57"/>
    <n v="201208"/>
    <n v="1995000"/>
  </r>
  <r>
    <x v="471"/>
    <x v="1"/>
    <m/>
    <x v="31"/>
    <x v="2"/>
    <x v="220"/>
    <m/>
    <m/>
    <m/>
    <n v="52"/>
    <n v="201208"/>
    <n v="1929200"/>
  </r>
  <r>
    <x v="471"/>
    <x v="1"/>
    <m/>
    <x v="17"/>
    <x v="2"/>
    <x v="125"/>
    <m/>
    <m/>
    <m/>
    <n v="63"/>
    <n v="201208"/>
    <n v="189000"/>
  </r>
  <r>
    <x v="471"/>
    <x v="1"/>
    <m/>
    <x v="0"/>
    <x v="2"/>
    <x v="138"/>
    <m/>
    <m/>
    <m/>
    <n v="2"/>
    <n v="201208"/>
    <n v="40000"/>
  </r>
  <r>
    <x v="471"/>
    <x v="1"/>
    <m/>
    <x v="0"/>
    <x v="2"/>
    <x v="211"/>
    <m/>
    <m/>
    <m/>
    <n v="1"/>
    <n v="201208"/>
    <n v="20000"/>
  </r>
  <r>
    <x v="471"/>
    <x v="1"/>
    <m/>
    <x v="0"/>
    <x v="2"/>
    <x v="197"/>
    <m/>
    <m/>
    <m/>
    <n v="1"/>
    <n v="201208"/>
    <n v="3000"/>
  </r>
  <r>
    <x v="471"/>
    <x v="1"/>
    <m/>
    <x v="4"/>
    <x v="2"/>
    <x v="143"/>
    <m/>
    <m/>
    <m/>
    <n v="6"/>
    <n v="201208"/>
    <n v="120000"/>
  </r>
  <r>
    <x v="471"/>
    <x v="1"/>
    <m/>
    <x v="4"/>
    <x v="2"/>
    <x v="144"/>
    <m/>
    <m/>
    <m/>
    <n v="10"/>
    <n v="201208"/>
    <n v="40000"/>
  </r>
  <r>
    <x v="471"/>
    <x v="1"/>
    <m/>
    <x v="30"/>
    <x v="2"/>
    <x v="145"/>
    <m/>
    <m/>
    <m/>
    <n v="80"/>
    <n v="201208"/>
    <n v="1792000"/>
  </r>
  <r>
    <x v="471"/>
    <x v="1"/>
    <m/>
    <x v="30"/>
    <x v="2"/>
    <x v="146"/>
    <m/>
    <m/>
    <m/>
    <n v="99"/>
    <n v="201208"/>
    <n v="3880800"/>
  </r>
  <r>
    <x v="471"/>
    <x v="1"/>
    <m/>
    <x v="30"/>
    <x v="2"/>
    <x v="221"/>
    <m/>
    <m/>
    <m/>
    <n v="18"/>
    <n v="201208"/>
    <n v="982800"/>
  </r>
  <r>
    <x v="471"/>
    <x v="1"/>
    <m/>
    <x v="31"/>
    <x v="2"/>
    <x v="147"/>
    <m/>
    <m/>
    <m/>
    <n v="23"/>
    <n v="201208"/>
    <n v="853300"/>
  </r>
  <r>
    <x v="471"/>
    <x v="1"/>
    <m/>
    <x v="30"/>
    <x v="2"/>
    <x v="198"/>
    <m/>
    <m/>
    <m/>
    <n v="1"/>
    <n v="201208"/>
    <n v="22400"/>
  </r>
  <r>
    <x v="471"/>
    <x v="1"/>
    <m/>
    <x v="30"/>
    <x v="2"/>
    <x v="199"/>
    <m/>
    <m/>
    <m/>
    <n v="2"/>
    <n v="201208"/>
    <n v="78400"/>
  </r>
  <r>
    <x v="471"/>
    <x v="1"/>
    <m/>
    <x v="31"/>
    <x v="2"/>
    <x v="200"/>
    <m/>
    <m/>
    <m/>
    <n v="1"/>
    <n v="201208"/>
    <n v="37100"/>
  </r>
  <r>
    <x v="471"/>
    <x v="1"/>
    <m/>
    <x v="0"/>
    <x v="2"/>
    <x v="148"/>
    <m/>
    <m/>
    <m/>
    <n v="1"/>
    <n v="201208"/>
    <n v="20000"/>
  </r>
  <r>
    <x v="471"/>
    <x v="1"/>
    <m/>
    <x v="30"/>
    <x v="2"/>
    <x v="189"/>
    <m/>
    <m/>
    <m/>
    <n v="5"/>
    <n v="201208"/>
    <n v="112000"/>
  </r>
  <r>
    <x v="471"/>
    <x v="1"/>
    <m/>
    <x v="30"/>
    <x v="2"/>
    <x v="184"/>
    <m/>
    <m/>
    <m/>
    <n v="14"/>
    <n v="201208"/>
    <n v="548800"/>
  </r>
  <r>
    <x v="471"/>
    <x v="1"/>
    <m/>
    <x v="30"/>
    <x v="2"/>
    <x v="223"/>
    <m/>
    <m/>
    <m/>
    <n v="5"/>
    <n v="201208"/>
    <n v="273000"/>
  </r>
  <r>
    <x v="471"/>
    <x v="1"/>
    <m/>
    <x v="31"/>
    <x v="2"/>
    <x v="185"/>
    <m/>
    <m/>
    <m/>
    <n v="1"/>
    <n v="201208"/>
    <n v="37100"/>
  </r>
  <r>
    <x v="471"/>
    <x v="1"/>
    <m/>
    <x v="30"/>
    <x v="2"/>
    <x v="186"/>
    <m/>
    <m/>
    <m/>
    <n v="86"/>
    <n v="201208"/>
    <n v="1926400"/>
  </r>
  <r>
    <x v="471"/>
    <x v="1"/>
    <m/>
    <x v="30"/>
    <x v="2"/>
    <x v="187"/>
    <m/>
    <m/>
    <m/>
    <n v="81"/>
    <n v="201208"/>
    <n v="3175200"/>
  </r>
  <r>
    <x v="471"/>
    <x v="1"/>
    <m/>
    <x v="30"/>
    <x v="2"/>
    <x v="222"/>
    <m/>
    <m/>
    <m/>
    <n v="6"/>
    <n v="201208"/>
    <n v="327600"/>
  </r>
  <r>
    <x v="471"/>
    <x v="1"/>
    <m/>
    <x v="31"/>
    <x v="2"/>
    <x v="188"/>
    <m/>
    <m/>
    <m/>
    <n v="17"/>
    <n v="201208"/>
    <n v="630700"/>
  </r>
  <r>
    <x v="471"/>
    <x v="1"/>
    <m/>
    <x v="21"/>
    <x v="2"/>
    <x v="150"/>
    <m/>
    <m/>
    <m/>
    <n v="8"/>
    <n v="201208"/>
    <n v="304000"/>
  </r>
  <r>
    <x v="471"/>
    <x v="1"/>
    <m/>
    <x v="21"/>
    <x v="2"/>
    <x v="150"/>
    <m/>
    <m/>
    <m/>
    <n v="8"/>
    <n v="201208"/>
    <n v="304000"/>
  </r>
  <r>
    <x v="471"/>
    <x v="1"/>
    <m/>
    <x v="5"/>
    <x v="2"/>
    <x v="151"/>
    <m/>
    <m/>
    <m/>
    <n v="22"/>
    <n v="201208"/>
    <n v="616000"/>
  </r>
  <r>
    <x v="471"/>
    <x v="1"/>
    <m/>
    <x v="5"/>
    <x v="2"/>
    <x v="152"/>
    <m/>
    <m/>
    <m/>
    <n v="10"/>
    <n v="201208"/>
    <n v="480000"/>
  </r>
  <r>
    <x v="471"/>
    <x v="1"/>
    <m/>
    <x v="5"/>
    <x v="2"/>
    <x v="153"/>
    <m/>
    <m/>
    <m/>
    <n v="5"/>
    <n v="201208"/>
    <n v="140000"/>
  </r>
  <r>
    <x v="471"/>
    <x v="1"/>
    <m/>
    <x v="32"/>
    <x v="2"/>
    <x v="155"/>
    <m/>
    <m/>
    <m/>
    <n v="4"/>
    <n v="201208"/>
    <n v="72800"/>
  </r>
  <r>
    <x v="471"/>
    <x v="1"/>
    <m/>
    <x v="32"/>
    <x v="2"/>
    <x v="156"/>
    <m/>
    <m/>
    <m/>
    <n v="4"/>
    <n v="201208"/>
    <n v="135200"/>
  </r>
  <r>
    <x v="471"/>
    <x v="1"/>
    <m/>
    <x v="18"/>
    <x v="2"/>
    <x v="157"/>
    <m/>
    <m/>
    <m/>
    <n v="27"/>
    <n v="201208"/>
    <n v="351000"/>
  </r>
  <r>
    <x v="471"/>
    <x v="1"/>
    <m/>
    <x v="18"/>
    <x v="2"/>
    <x v="158"/>
    <m/>
    <m/>
    <m/>
    <n v="6"/>
    <n v="201208"/>
    <n v="144000"/>
  </r>
  <r>
    <x v="471"/>
    <x v="1"/>
    <m/>
    <x v="18"/>
    <x v="2"/>
    <x v="159"/>
    <m/>
    <m/>
    <m/>
    <n v="3"/>
    <n v="201208"/>
    <n v="99000"/>
  </r>
  <r>
    <x v="471"/>
    <x v="1"/>
    <m/>
    <x v="34"/>
    <x v="2"/>
    <x v="170"/>
    <m/>
    <m/>
    <m/>
    <n v="1"/>
    <n v="201208"/>
    <n v="4000"/>
  </r>
  <r>
    <x v="471"/>
    <x v="1"/>
    <m/>
    <x v="34"/>
    <x v="2"/>
    <x v="160"/>
    <m/>
    <m/>
    <m/>
    <n v="2"/>
    <n v="201208"/>
    <n v="40000"/>
  </r>
  <r>
    <x v="471"/>
    <x v="1"/>
    <m/>
    <x v="4"/>
    <x v="2"/>
    <x v="208"/>
    <m/>
    <m/>
    <m/>
    <n v="8"/>
    <n v="201208"/>
    <n v="160000"/>
  </r>
  <r>
    <x v="471"/>
    <x v="1"/>
    <m/>
    <x v="17"/>
    <x v="2"/>
    <x v="161"/>
    <m/>
    <m/>
    <m/>
    <n v="46"/>
    <n v="201208"/>
    <n v="138000"/>
  </r>
  <r>
    <x v="471"/>
    <x v="1"/>
    <m/>
    <x v="17"/>
    <x v="2"/>
    <x v="161"/>
    <m/>
    <m/>
    <m/>
    <n v="1"/>
    <n v="201208"/>
    <n v="3000"/>
  </r>
  <r>
    <x v="472"/>
    <x v="0"/>
    <m/>
    <x v="0"/>
    <x v="1"/>
    <x v="124"/>
    <m/>
    <m/>
    <m/>
    <n v="1"/>
    <n v="201208"/>
    <n v="20000"/>
  </r>
  <r>
    <x v="472"/>
    <x v="0"/>
    <m/>
    <x v="0"/>
    <x v="3"/>
    <x v="164"/>
    <m/>
    <m/>
    <m/>
    <n v="6"/>
    <n v="201208"/>
    <n v="0"/>
  </r>
  <r>
    <x v="472"/>
    <x v="0"/>
    <m/>
    <x v="6"/>
    <x v="2"/>
    <x v="126"/>
    <m/>
    <m/>
    <m/>
    <n v="2"/>
    <n v="201208"/>
    <n v="40000"/>
  </r>
  <r>
    <x v="472"/>
    <x v="0"/>
    <m/>
    <x v="33"/>
    <x v="2"/>
    <x v="128"/>
    <m/>
    <m/>
    <m/>
    <n v="72"/>
    <n v="201208"/>
    <n v="2671200"/>
  </r>
  <r>
    <x v="472"/>
    <x v="0"/>
    <m/>
    <x v="24"/>
    <x v="2"/>
    <x v="129"/>
    <m/>
    <m/>
    <m/>
    <n v="2"/>
    <n v="201208"/>
    <n v="198000"/>
  </r>
  <r>
    <x v="472"/>
    <x v="0"/>
    <m/>
    <x v="0"/>
    <x v="2"/>
    <x v="130"/>
    <m/>
    <m/>
    <m/>
    <n v="28"/>
    <n v="201208"/>
    <n v="924000"/>
  </r>
  <r>
    <x v="472"/>
    <x v="0"/>
    <m/>
    <x v="0"/>
    <x v="2"/>
    <x v="224"/>
    <m/>
    <m/>
    <m/>
    <n v="10"/>
    <n v="201208"/>
    <n v="330000"/>
  </r>
  <r>
    <x v="472"/>
    <x v="0"/>
    <m/>
    <x v="0"/>
    <x v="2"/>
    <x v="225"/>
    <m/>
    <m/>
    <m/>
    <n v="1"/>
    <n v="201208"/>
    <n v="38000"/>
  </r>
  <r>
    <x v="472"/>
    <x v="0"/>
    <m/>
    <x v="0"/>
    <x v="2"/>
    <x v="178"/>
    <m/>
    <m/>
    <m/>
    <n v="2"/>
    <n v="201208"/>
    <n v="70000"/>
  </r>
  <r>
    <x v="472"/>
    <x v="0"/>
    <m/>
    <x v="0"/>
    <x v="2"/>
    <x v="179"/>
    <m/>
    <m/>
    <m/>
    <n v="1"/>
    <n v="201208"/>
    <n v="3000"/>
  </r>
  <r>
    <x v="472"/>
    <x v="0"/>
    <m/>
    <x v="29"/>
    <x v="2"/>
    <x v="132"/>
    <m/>
    <m/>
    <m/>
    <n v="12"/>
    <n v="201208"/>
    <n v="268800"/>
  </r>
  <r>
    <x v="472"/>
    <x v="0"/>
    <m/>
    <x v="29"/>
    <x v="2"/>
    <x v="133"/>
    <m/>
    <m/>
    <m/>
    <n v="5"/>
    <n v="201208"/>
    <n v="196000"/>
  </r>
  <r>
    <x v="472"/>
    <x v="0"/>
    <m/>
    <x v="33"/>
    <x v="2"/>
    <x v="134"/>
    <m/>
    <m/>
    <m/>
    <n v="4"/>
    <n v="201208"/>
    <n v="148400"/>
  </r>
  <r>
    <x v="472"/>
    <x v="0"/>
    <m/>
    <x v="1"/>
    <x v="2"/>
    <x v="135"/>
    <m/>
    <m/>
    <m/>
    <n v="4"/>
    <n v="201208"/>
    <n v="80000"/>
  </r>
  <r>
    <x v="472"/>
    <x v="0"/>
    <m/>
    <x v="35"/>
    <x v="2"/>
    <x v="136"/>
    <m/>
    <m/>
    <m/>
    <n v="1"/>
    <n v="201208"/>
    <n v="28000"/>
  </r>
  <r>
    <x v="472"/>
    <x v="0"/>
    <m/>
    <x v="35"/>
    <x v="2"/>
    <x v="176"/>
    <m/>
    <m/>
    <m/>
    <n v="2"/>
    <n v="201208"/>
    <n v="98000"/>
  </r>
  <r>
    <x v="472"/>
    <x v="0"/>
    <m/>
    <x v="0"/>
    <x v="2"/>
    <x v="218"/>
    <m/>
    <m/>
    <m/>
    <n v="74"/>
    <n v="201208"/>
    <n v="1480000"/>
  </r>
  <r>
    <x v="472"/>
    <x v="0"/>
    <m/>
    <x v="0"/>
    <x v="2"/>
    <x v="219"/>
    <m/>
    <m/>
    <m/>
    <n v="58"/>
    <n v="201208"/>
    <n v="2030000"/>
  </r>
  <r>
    <x v="472"/>
    <x v="0"/>
    <m/>
    <x v="31"/>
    <x v="2"/>
    <x v="220"/>
    <m/>
    <m/>
    <m/>
    <n v="39"/>
    <n v="201208"/>
    <n v="1446900"/>
  </r>
  <r>
    <x v="472"/>
    <x v="0"/>
    <m/>
    <x v="17"/>
    <x v="2"/>
    <x v="125"/>
    <m/>
    <m/>
    <m/>
    <n v="60"/>
    <n v="201208"/>
    <n v="180000"/>
  </r>
  <r>
    <x v="472"/>
    <x v="0"/>
    <m/>
    <x v="0"/>
    <x v="2"/>
    <x v="141"/>
    <m/>
    <m/>
    <m/>
    <n v="2"/>
    <n v="201208"/>
    <n v="66000"/>
  </r>
  <r>
    <x v="472"/>
    <x v="0"/>
    <m/>
    <x v="4"/>
    <x v="2"/>
    <x v="143"/>
    <m/>
    <m/>
    <m/>
    <n v="4"/>
    <n v="201208"/>
    <n v="80000"/>
  </r>
  <r>
    <x v="472"/>
    <x v="0"/>
    <m/>
    <x v="4"/>
    <x v="2"/>
    <x v="144"/>
    <m/>
    <m/>
    <m/>
    <n v="1"/>
    <n v="201208"/>
    <n v="4000"/>
  </r>
  <r>
    <x v="472"/>
    <x v="0"/>
    <m/>
    <x v="30"/>
    <x v="2"/>
    <x v="145"/>
    <m/>
    <m/>
    <m/>
    <n v="70"/>
    <n v="201208"/>
    <n v="1568000"/>
  </r>
  <r>
    <x v="472"/>
    <x v="0"/>
    <m/>
    <x v="30"/>
    <x v="2"/>
    <x v="146"/>
    <m/>
    <m/>
    <m/>
    <n v="87"/>
    <n v="201208"/>
    <n v="3410400"/>
  </r>
  <r>
    <x v="472"/>
    <x v="0"/>
    <m/>
    <x v="30"/>
    <x v="2"/>
    <x v="221"/>
    <m/>
    <m/>
    <m/>
    <n v="18"/>
    <n v="201208"/>
    <n v="982800"/>
  </r>
  <r>
    <x v="472"/>
    <x v="0"/>
    <m/>
    <x v="31"/>
    <x v="2"/>
    <x v="147"/>
    <m/>
    <m/>
    <m/>
    <n v="25"/>
    <n v="201208"/>
    <n v="927500"/>
  </r>
  <r>
    <x v="472"/>
    <x v="0"/>
    <m/>
    <x v="30"/>
    <x v="2"/>
    <x v="198"/>
    <m/>
    <m/>
    <m/>
    <n v="1"/>
    <n v="201208"/>
    <n v="22400"/>
  </r>
  <r>
    <x v="472"/>
    <x v="0"/>
    <m/>
    <x v="30"/>
    <x v="2"/>
    <x v="189"/>
    <m/>
    <m/>
    <m/>
    <n v="7"/>
    <n v="201208"/>
    <n v="156800"/>
  </r>
  <r>
    <x v="472"/>
    <x v="0"/>
    <m/>
    <x v="30"/>
    <x v="2"/>
    <x v="184"/>
    <m/>
    <m/>
    <m/>
    <n v="11"/>
    <n v="201208"/>
    <n v="431200"/>
  </r>
  <r>
    <x v="472"/>
    <x v="0"/>
    <m/>
    <x v="30"/>
    <x v="2"/>
    <x v="223"/>
    <m/>
    <m/>
    <m/>
    <n v="3"/>
    <n v="201208"/>
    <n v="163800"/>
  </r>
  <r>
    <x v="472"/>
    <x v="0"/>
    <m/>
    <x v="31"/>
    <x v="2"/>
    <x v="185"/>
    <m/>
    <m/>
    <m/>
    <n v="2"/>
    <n v="201208"/>
    <n v="74200"/>
  </r>
  <r>
    <x v="472"/>
    <x v="0"/>
    <m/>
    <x v="30"/>
    <x v="2"/>
    <x v="186"/>
    <m/>
    <m/>
    <m/>
    <n v="70"/>
    <n v="201208"/>
    <n v="1568000"/>
  </r>
  <r>
    <x v="472"/>
    <x v="0"/>
    <m/>
    <x v="30"/>
    <x v="2"/>
    <x v="187"/>
    <m/>
    <m/>
    <m/>
    <n v="77"/>
    <n v="201208"/>
    <n v="3018400"/>
  </r>
  <r>
    <x v="472"/>
    <x v="0"/>
    <m/>
    <x v="30"/>
    <x v="2"/>
    <x v="222"/>
    <m/>
    <m/>
    <m/>
    <n v="8"/>
    <n v="201208"/>
    <n v="436800"/>
  </r>
  <r>
    <x v="472"/>
    <x v="0"/>
    <m/>
    <x v="31"/>
    <x v="2"/>
    <x v="188"/>
    <m/>
    <m/>
    <m/>
    <n v="21"/>
    <n v="201208"/>
    <n v="779100"/>
  </r>
  <r>
    <x v="472"/>
    <x v="0"/>
    <m/>
    <x v="30"/>
    <x v="2"/>
    <x v="204"/>
    <m/>
    <m/>
    <m/>
    <n v="1"/>
    <n v="201208"/>
    <n v="22400"/>
  </r>
  <r>
    <x v="472"/>
    <x v="0"/>
    <m/>
    <x v="30"/>
    <x v="2"/>
    <x v="216"/>
    <m/>
    <m/>
    <m/>
    <n v="1"/>
    <n v="201208"/>
    <n v="54600"/>
  </r>
  <r>
    <x v="472"/>
    <x v="0"/>
    <m/>
    <x v="21"/>
    <x v="2"/>
    <x v="150"/>
    <m/>
    <m/>
    <m/>
    <n v="9"/>
    <n v="201208"/>
    <n v="342000"/>
  </r>
  <r>
    <x v="472"/>
    <x v="0"/>
    <m/>
    <x v="21"/>
    <x v="2"/>
    <x v="150"/>
    <m/>
    <m/>
    <m/>
    <n v="8"/>
    <n v="201208"/>
    <n v="304000"/>
  </r>
  <r>
    <x v="472"/>
    <x v="0"/>
    <m/>
    <x v="5"/>
    <x v="2"/>
    <x v="151"/>
    <m/>
    <m/>
    <m/>
    <n v="21"/>
    <n v="201208"/>
    <n v="588000"/>
  </r>
  <r>
    <x v="472"/>
    <x v="0"/>
    <m/>
    <x v="5"/>
    <x v="2"/>
    <x v="152"/>
    <m/>
    <m/>
    <m/>
    <n v="10"/>
    <n v="201208"/>
    <n v="480000"/>
  </r>
  <r>
    <x v="472"/>
    <x v="0"/>
    <m/>
    <x v="5"/>
    <x v="2"/>
    <x v="153"/>
    <m/>
    <m/>
    <m/>
    <n v="6"/>
    <n v="201208"/>
    <n v="168000"/>
  </r>
  <r>
    <x v="472"/>
    <x v="0"/>
    <m/>
    <x v="5"/>
    <x v="2"/>
    <x v="209"/>
    <m/>
    <m/>
    <m/>
    <n v="1"/>
    <n v="201208"/>
    <n v="48000"/>
  </r>
  <r>
    <x v="472"/>
    <x v="0"/>
    <m/>
    <x v="32"/>
    <x v="2"/>
    <x v="155"/>
    <m/>
    <m/>
    <m/>
    <n v="2"/>
    <n v="201208"/>
    <n v="36400"/>
  </r>
  <r>
    <x v="472"/>
    <x v="0"/>
    <m/>
    <x v="18"/>
    <x v="2"/>
    <x v="157"/>
    <m/>
    <m/>
    <m/>
    <n v="28"/>
    <n v="201208"/>
    <n v="364000"/>
  </r>
  <r>
    <x v="472"/>
    <x v="0"/>
    <m/>
    <x v="18"/>
    <x v="2"/>
    <x v="158"/>
    <m/>
    <m/>
    <m/>
    <n v="5"/>
    <n v="201208"/>
    <n v="120000"/>
  </r>
  <r>
    <x v="472"/>
    <x v="0"/>
    <m/>
    <x v="18"/>
    <x v="2"/>
    <x v="159"/>
    <m/>
    <m/>
    <m/>
    <n v="5"/>
    <n v="201208"/>
    <n v="165000"/>
  </r>
  <r>
    <x v="472"/>
    <x v="0"/>
    <m/>
    <x v="18"/>
    <x v="2"/>
    <x v="181"/>
    <m/>
    <m/>
    <m/>
    <n v="3"/>
    <n v="201208"/>
    <n v="39000"/>
  </r>
  <r>
    <x v="472"/>
    <x v="0"/>
    <m/>
    <x v="34"/>
    <x v="2"/>
    <x v="160"/>
    <m/>
    <m/>
    <m/>
    <n v="2"/>
    <n v="201208"/>
    <n v="40000"/>
  </r>
  <r>
    <x v="472"/>
    <x v="0"/>
    <m/>
    <x v="4"/>
    <x v="2"/>
    <x v="207"/>
    <m/>
    <m/>
    <m/>
    <n v="1"/>
    <n v="201208"/>
    <n v="4000"/>
  </r>
  <r>
    <x v="472"/>
    <x v="0"/>
    <m/>
    <x v="4"/>
    <x v="2"/>
    <x v="208"/>
    <m/>
    <m/>
    <m/>
    <n v="3"/>
    <n v="201208"/>
    <n v="60000"/>
  </r>
  <r>
    <x v="472"/>
    <x v="0"/>
    <m/>
    <x v="17"/>
    <x v="2"/>
    <x v="161"/>
    <m/>
    <m/>
    <m/>
    <n v="18"/>
    <n v="201208"/>
    <n v="54000"/>
  </r>
  <r>
    <x v="472"/>
    <x v="0"/>
    <m/>
    <x v="17"/>
    <x v="2"/>
    <x v="161"/>
    <m/>
    <m/>
    <m/>
    <n v="4"/>
    <n v="201208"/>
    <n v="12000"/>
  </r>
  <r>
    <x v="472"/>
    <x v="0"/>
    <m/>
    <x v="30"/>
    <x v="9"/>
    <x v="167"/>
    <m/>
    <m/>
    <m/>
    <n v="1"/>
    <n v="201208"/>
    <n v="22400"/>
  </r>
  <r>
    <x v="472"/>
    <x v="0"/>
    <m/>
    <x v="38"/>
    <x v="9"/>
    <x v="226"/>
    <m/>
    <m/>
    <m/>
    <n v="1"/>
    <n v="201208"/>
    <n v="3000"/>
  </r>
  <r>
    <x v="457"/>
    <x v="7"/>
    <m/>
    <x v="10"/>
    <x v="0"/>
    <x v="0"/>
    <m/>
    <m/>
    <m/>
    <m/>
    <m/>
    <m/>
  </r>
  <r>
    <x v="473"/>
    <x v="2"/>
    <m/>
    <x v="0"/>
    <x v="1"/>
    <x v="123"/>
    <m/>
    <m/>
    <m/>
    <n v="2"/>
    <n v="201208"/>
    <n v="70000"/>
  </r>
  <r>
    <x v="473"/>
    <x v="2"/>
    <m/>
    <x v="0"/>
    <x v="7"/>
    <x v="163"/>
    <m/>
    <m/>
    <m/>
    <n v="1"/>
    <n v="201208"/>
    <n v="20000"/>
  </r>
  <r>
    <x v="473"/>
    <x v="2"/>
    <m/>
    <x v="6"/>
    <x v="2"/>
    <x v="126"/>
    <m/>
    <m/>
    <m/>
    <n v="1"/>
    <n v="201208"/>
    <n v="20000"/>
  </r>
  <r>
    <x v="473"/>
    <x v="2"/>
    <m/>
    <x v="6"/>
    <x v="2"/>
    <x v="127"/>
    <m/>
    <m/>
    <m/>
    <n v="2"/>
    <n v="201208"/>
    <n v="70000"/>
  </r>
  <r>
    <x v="473"/>
    <x v="2"/>
    <m/>
    <x v="30"/>
    <x v="2"/>
    <x v="227"/>
    <m/>
    <m/>
    <m/>
    <n v="22"/>
    <n v="201208"/>
    <n v="492800"/>
  </r>
  <r>
    <x v="473"/>
    <x v="2"/>
    <m/>
    <x v="30"/>
    <x v="2"/>
    <x v="228"/>
    <m/>
    <m/>
    <m/>
    <n v="11"/>
    <n v="201208"/>
    <n v="431200"/>
  </r>
  <r>
    <x v="473"/>
    <x v="2"/>
    <m/>
    <x v="30"/>
    <x v="2"/>
    <x v="229"/>
    <m/>
    <m/>
    <m/>
    <n v="10"/>
    <n v="201208"/>
    <n v="546000"/>
  </r>
  <r>
    <x v="473"/>
    <x v="2"/>
    <m/>
    <x v="31"/>
    <x v="2"/>
    <x v="230"/>
    <m/>
    <m/>
    <m/>
    <n v="7"/>
    <n v="201208"/>
    <n v="259700"/>
  </r>
  <r>
    <x v="473"/>
    <x v="2"/>
    <m/>
    <x v="30"/>
    <x v="2"/>
    <x v="231"/>
    <m/>
    <m/>
    <m/>
    <n v="1"/>
    <n v="201208"/>
    <n v="22400"/>
  </r>
  <r>
    <x v="473"/>
    <x v="2"/>
    <m/>
    <x v="30"/>
    <x v="2"/>
    <x v="232"/>
    <m/>
    <m/>
    <m/>
    <n v="2"/>
    <n v="201208"/>
    <n v="78400"/>
  </r>
  <r>
    <x v="473"/>
    <x v="2"/>
    <m/>
    <x v="30"/>
    <x v="2"/>
    <x v="233"/>
    <m/>
    <m/>
    <m/>
    <n v="1"/>
    <n v="201208"/>
    <n v="54600"/>
  </r>
  <r>
    <x v="473"/>
    <x v="2"/>
    <m/>
    <x v="31"/>
    <x v="2"/>
    <x v="234"/>
    <m/>
    <m/>
    <m/>
    <n v="1"/>
    <n v="201208"/>
    <n v="37100"/>
  </r>
  <r>
    <x v="473"/>
    <x v="2"/>
    <m/>
    <x v="30"/>
    <x v="2"/>
    <x v="235"/>
    <m/>
    <m/>
    <m/>
    <n v="9"/>
    <n v="201208"/>
    <n v="201600"/>
  </r>
  <r>
    <x v="473"/>
    <x v="2"/>
    <m/>
    <x v="30"/>
    <x v="2"/>
    <x v="236"/>
    <m/>
    <m/>
    <m/>
    <n v="14"/>
    <n v="201208"/>
    <n v="548800"/>
  </r>
  <r>
    <x v="473"/>
    <x v="2"/>
    <m/>
    <x v="30"/>
    <x v="2"/>
    <x v="237"/>
    <m/>
    <m/>
    <m/>
    <n v="7"/>
    <n v="201208"/>
    <n v="382200"/>
  </r>
  <r>
    <x v="473"/>
    <x v="2"/>
    <m/>
    <x v="31"/>
    <x v="2"/>
    <x v="238"/>
    <m/>
    <m/>
    <m/>
    <n v="6"/>
    <n v="201208"/>
    <n v="222600"/>
  </r>
  <r>
    <x v="473"/>
    <x v="2"/>
    <m/>
    <x v="33"/>
    <x v="2"/>
    <x v="128"/>
    <m/>
    <m/>
    <m/>
    <n v="52"/>
    <n v="201208"/>
    <n v="1929200"/>
  </r>
  <r>
    <x v="473"/>
    <x v="2"/>
    <m/>
    <x v="24"/>
    <x v="2"/>
    <x v="129"/>
    <m/>
    <m/>
    <m/>
    <n v="3"/>
    <n v="201208"/>
    <n v="297000"/>
  </r>
  <r>
    <x v="473"/>
    <x v="2"/>
    <m/>
    <x v="0"/>
    <x v="2"/>
    <x v="224"/>
    <m/>
    <m/>
    <m/>
    <n v="37"/>
    <n v="201208"/>
    <n v="1221000"/>
  </r>
  <r>
    <x v="473"/>
    <x v="2"/>
    <m/>
    <x v="0"/>
    <x v="2"/>
    <x v="225"/>
    <m/>
    <m/>
    <m/>
    <n v="12"/>
    <n v="201208"/>
    <n v="456000"/>
  </r>
  <r>
    <x v="473"/>
    <x v="2"/>
    <m/>
    <x v="0"/>
    <x v="2"/>
    <x v="168"/>
    <m/>
    <m/>
    <m/>
    <n v="1"/>
    <n v="201208"/>
    <n v="20000"/>
  </r>
  <r>
    <x v="473"/>
    <x v="2"/>
    <m/>
    <x v="0"/>
    <x v="2"/>
    <x v="179"/>
    <m/>
    <m/>
    <m/>
    <n v="2"/>
    <n v="201208"/>
    <n v="6000"/>
  </r>
  <r>
    <x v="473"/>
    <x v="2"/>
    <m/>
    <x v="29"/>
    <x v="2"/>
    <x v="132"/>
    <m/>
    <m/>
    <m/>
    <n v="13"/>
    <n v="201208"/>
    <n v="291200"/>
  </r>
  <r>
    <x v="473"/>
    <x v="2"/>
    <m/>
    <x v="29"/>
    <x v="2"/>
    <x v="133"/>
    <m/>
    <m/>
    <m/>
    <n v="7"/>
    <n v="201208"/>
    <n v="274400"/>
  </r>
  <r>
    <x v="473"/>
    <x v="2"/>
    <m/>
    <x v="33"/>
    <x v="2"/>
    <x v="134"/>
    <m/>
    <m/>
    <m/>
    <n v="2"/>
    <n v="201208"/>
    <n v="74200"/>
  </r>
  <r>
    <x v="473"/>
    <x v="2"/>
    <m/>
    <x v="1"/>
    <x v="2"/>
    <x v="135"/>
    <m/>
    <m/>
    <m/>
    <n v="3"/>
    <n v="201208"/>
    <n v="60000"/>
  </r>
  <r>
    <x v="473"/>
    <x v="2"/>
    <m/>
    <x v="1"/>
    <x v="2"/>
    <x v="165"/>
    <m/>
    <m/>
    <m/>
    <n v="1"/>
    <n v="201208"/>
    <n v="35000"/>
  </r>
  <r>
    <x v="473"/>
    <x v="2"/>
    <m/>
    <x v="35"/>
    <x v="2"/>
    <x v="136"/>
    <m/>
    <m/>
    <m/>
    <n v="5"/>
    <n v="201208"/>
    <n v="140000"/>
  </r>
  <r>
    <x v="473"/>
    <x v="2"/>
    <m/>
    <x v="35"/>
    <x v="2"/>
    <x v="176"/>
    <m/>
    <m/>
    <m/>
    <n v="1"/>
    <n v="201208"/>
    <n v="49000"/>
  </r>
  <r>
    <x v="473"/>
    <x v="2"/>
    <m/>
    <x v="0"/>
    <x v="2"/>
    <x v="218"/>
    <m/>
    <m/>
    <m/>
    <n v="68"/>
    <n v="201208"/>
    <n v="1360000"/>
  </r>
  <r>
    <x v="473"/>
    <x v="2"/>
    <m/>
    <x v="0"/>
    <x v="2"/>
    <x v="239"/>
    <m/>
    <m/>
    <m/>
    <n v="11"/>
    <n v="201208"/>
    <n v="220000"/>
  </r>
  <r>
    <x v="473"/>
    <x v="2"/>
    <m/>
    <x v="0"/>
    <x v="2"/>
    <x v="240"/>
    <m/>
    <m/>
    <m/>
    <n v="15"/>
    <n v="201208"/>
    <n v="525000"/>
  </r>
  <r>
    <x v="473"/>
    <x v="2"/>
    <m/>
    <x v="0"/>
    <x v="2"/>
    <x v="219"/>
    <m/>
    <m/>
    <m/>
    <n v="31"/>
    <n v="201208"/>
    <n v="1085000"/>
  </r>
  <r>
    <x v="473"/>
    <x v="2"/>
    <m/>
    <x v="31"/>
    <x v="2"/>
    <x v="220"/>
    <m/>
    <m/>
    <m/>
    <n v="41"/>
    <n v="201208"/>
    <n v="1521100"/>
  </r>
  <r>
    <x v="473"/>
    <x v="2"/>
    <m/>
    <x v="17"/>
    <x v="2"/>
    <x v="125"/>
    <m/>
    <m/>
    <m/>
    <n v="63"/>
    <n v="201208"/>
    <n v="189000"/>
  </r>
  <r>
    <x v="473"/>
    <x v="2"/>
    <m/>
    <x v="0"/>
    <x v="2"/>
    <x v="138"/>
    <m/>
    <m/>
    <m/>
    <n v="1"/>
    <n v="201208"/>
    <n v="20000"/>
  </r>
  <r>
    <x v="473"/>
    <x v="2"/>
    <m/>
    <x v="0"/>
    <x v="2"/>
    <x v="141"/>
    <m/>
    <m/>
    <m/>
    <n v="2"/>
    <n v="201208"/>
    <n v="66000"/>
  </r>
  <r>
    <x v="473"/>
    <x v="2"/>
    <m/>
    <x v="31"/>
    <x v="2"/>
    <x v="213"/>
    <m/>
    <m/>
    <m/>
    <n v="2"/>
    <n v="201208"/>
    <n v="74200"/>
  </r>
  <r>
    <x v="473"/>
    <x v="2"/>
    <m/>
    <x v="0"/>
    <x v="2"/>
    <x v="197"/>
    <m/>
    <m/>
    <m/>
    <n v="1"/>
    <n v="201208"/>
    <n v="3000"/>
  </r>
  <r>
    <x v="473"/>
    <x v="2"/>
    <m/>
    <x v="4"/>
    <x v="2"/>
    <x v="142"/>
    <m/>
    <m/>
    <m/>
    <n v="1"/>
    <n v="201208"/>
    <n v="4000"/>
  </r>
  <r>
    <x v="473"/>
    <x v="2"/>
    <m/>
    <x v="4"/>
    <x v="2"/>
    <x v="143"/>
    <m/>
    <m/>
    <m/>
    <n v="4"/>
    <n v="201208"/>
    <n v="80000"/>
  </r>
  <r>
    <x v="473"/>
    <x v="2"/>
    <m/>
    <x v="4"/>
    <x v="2"/>
    <x v="144"/>
    <m/>
    <m/>
    <m/>
    <n v="8"/>
    <n v="201208"/>
    <n v="32000"/>
  </r>
  <r>
    <x v="473"/>
    <x v="2"/>
    <m/>
    <x v="30"/>
    <x v="2"/>
    <x v="145"/>
    <m/>
    <m/>
    <m/>
    <n v="36"/>
    <n v="201208"/>
    <n v="806400"/>
  </r>
  <r>
    <x v="473"/>
    <x v="2"/>
    <m/>
    <x v="30"/>
    <x v="2"/>
    <x v="146"/>
    <m/>
    <m/>
    <m/>
    <n v="34"/>
    <n v="201208"/>
    <n v="1332800"/>
  </r>
  <r>
    <x v="473"/>
    <x v="2"/>
    <m/>
    <x v="30"/>
    <x v="2"/>
    <x v="221"/>
    <m/>
    <m/>
    <m/>
    <n v="5"/>
    <n v="201208"/>
    <n v="273000"/>
  </r>
  <r>
    <x v="473"/>
    <x v="2"/>
    <m/>
    <x v="31"/>
    <x v="2"/>
    <x v="147"/>
    <m/>
    <m/>
    <m/>
    <n v="15"/>
    <n v="201208"/>
    <n v="556500"/>
  </r>
  <r>
    <x v="473"/>
    <x v="2"/>
    <m/>
    <x v="30"/>
    <x v="2"/>
    <x v="198"/>
    <m/>
    <m/>
    <m/>
    <n v="1"/>
    <n v="201208"/>
    <n v="22400"/>
  </r>
  <r>
    <x v="473"/>
    <x v="2"/>
    <m/>
    <x v="0"/>
    <x v="2"/>
    <x v="148"/>
    <m/>
    <m/>
    <m/>
    <n v="2"/>
    <n v="201208"/>
    <n v="40000"/>
  </r>
  <r>
    <x v="473"/>
    <x v="2"/>
    <m/>
    <x v="30"/>
    <x v="2"/>
    <x v="189"/>
    <m/>
    <m/>
    <m/>
    <n v="3"/>
    <n v="201208"/>
    <n v="67200"/>
  </r>
  <r>
    <x v="473"/>
    <x v="2"/>
    <m/>
    <x v="30"/>
    <x v="2"/>
    <x v="184"/>
    <m/>
    <m/>
    <m/>
    <n v="4"/>
    <n v="201208"/>
    <n v="156800"/>
  </r>
  <r>
    <x v="473"/>
    <x v="2"/>
    <m/>
    <x v="30"/>
    <x v="2"/>
    <x v="186"/>
    <m/>
    <m/>
    <m/>
    <n v="35"/>
    <n v="201208"/>
    <n v="784000"/>
  </r>
  <r>
    <x v="473"/>
    <x v="2"/>
    <m/>
    <x v="30"/>
    <x v="2"/>
    <x v="187"/>
    <m/>
    <m/>
    <m/>
    <n v="27"/>
    <n v="201208"/>
    <n v="1058400"/>
  </r>
  <r>
    <x v="473"/>
    <x v="2"/>
    <m/>
    <x v="30"/>
    <x v="2"/>
    <x v="222"/>
    <m/>
    <m/>
    <m/>
    <n v="4"/>
    <n v="201208"/>
    <n v="218400"/>
  </r>
  <r>
    <x v="473"/>
    <x v="2"/>
    <m/>
    <x v="31"/>
    <x v="2"/>
    <x v="188"/>
    <m/>
    <m/>
    <m/>
    <n v="13"/>
    <n v="201208"/>
    <n v="482300"/>
  </r>
  <r>
    <x v="473"/>
    <x v="2"/>
    <m/>
    <x v="21"/>
    <x v="2"/>
    <x v="150"/>
    <m/>
    <m/>
    <m/>
    <n v="9"/>
    <n v="201208"/>
    <n v="342000"/>
  </r>
  <r>
    <x v="473"/>
    <x v="2"/>
    <m/>
    <x v="21"/>
    <x v="2"/>
    <x v="150"/>
    <m/>
    <m/>
    <m/>
    <n v="7"/>
    <n v="201208"/>
    <n v="266000"/>
  </r>
  <r>
    <x v="473"/>
    <x v="2"/>
    <m/>
    <x v="5"/>
    <x v="2"/>
    <x v="151"/>
    <m/>
    <m/>
    <m/>
    <n v="24"/>
    <n v="201208"/>
    <n v="672000"/>
  </r>
  <r>
    <x v="473"/>
    <x v="2"/>
    <m/>
    <x v="5"/>
    <x v="2"/>
    <x v="152"/>
    <m/>
    <m/>
    <m/>
    <n v="5"/>
    <n v="201208"/>
    <n v="240000"/>
  </r>
  <r>
    <x v="473"/>
    <x v="2"/>
    <m/>
    <x v="5"/>
    <x v="2"/>
    <x v="153"/>
    <m/>
    <m/>
    <m/>
    <n v="13"/>
    <n v="201208"/>
    <n v="364000"/>
  </r>
  <r>
    <x v="473"/>
    <x v="2"/>
    <m/>
    <x v="32"/>
    <x v="2"/>
    <x v="155"/>
    <m/>
    <m/>
    <m/>
    <n v="2"/>
    <n v="201208"/>
    <n v="36400"/>
  </r>
  <r>
    <x v="473"/>
    <x v="2"/>
    <m/>
    <x v="32"/>
    <x v="2"/>
    <x v="156"/>
    <m/>
    <m/>
    <m/>
    <n v="2"/>
    <n v="201208"/>
    <n v="67600"/>
  </r>
  <r>
    <x v="473"/>
    <x v="2"/>
    <m/>
    <x v="18"/>
    <x v="2"/>
    <x v="157"/>
    <m/>
    <m/>
    <m/>
    <n v="19"/>
    <n v="201208"/>
    <n v="247000"/>
  </r>
  <r>
    <x v="473"/>
    <x v="2"/>
    <m/>
    <x v="18"/>
    <x v="2"/>
    <x v="158"/>
    <m/>
    <m/>
    <m/>
    <n v="7"/>
    <n v="201208"/>
    <n v="168000"/>
  </r>
  <r>
    <x v="473"/>
    <x v="2"/>
    <m/>
    <x v="18"/>
    <x v="2"/>
    <x v="159"/>
    <m/>
    <m/>
    <m/>
    <n v="3"/>
    <n v="201208"/>
    <n v="99000"/>
  </r>
  <r>
    <x v="473"/>
    <x v="2"/>
    <m/>
    <x v="18"/>
    <x v="2"/>
    <x v="181"/>
    <m/>
    <m/>
    <m/>
    <n v="1"/>
    <n v="201208"/>
    <n v="13000"/>
  </r>
  <r>
    <x v="473"/>
    <x v="2"/>
    <m/>
    <x v="34"/>
    <x v="2"/>
    <x v="170"/>
    <m/>
    <m/>
    <m/>
    <n v="1"/>
    <n v="201208"/>
    <n v="4000"/>
  </r>
  <r>
    <x v="473"/>
    <x v="2"/>
    <m/>
    <x v="34"/>
    <x v="2"/>
    <x v="160"/>
    <m/>
    <m/>
    <m/>
    <n v="4"/>
    <n v="201208"/>
    <n v="80000"/>
  </r>
  <r>
    <x v="473"/>
    <x v="2"/>
    <m/>
    <x v="4"/>
    <x v="2"/>
    <x v="241"/>
    <m/>
    <m/>
    <m/>
    <n v="1"/>
    <n v="201208"/>
    <n v="20000"/>
  </r>
  <r>
    <x v="473"/>
    <x v="2"/>
    <m/>
    <x v="4"/>
    <x v="2"/>
    <x v="208"/>
    <m/>
    <m/>
    <m/>
    <n v="1"/>
    <n v="201208"/>
    <n v="20000"/>
  </r>
  <r>
    <x v="473"/>
    <x v="2"/>
    <m/>
    <x v="17"/>
    <x v="2"/>
    <x v="161"/>
    <m/>
    <m/>
    <m/>
    <n v="16"/>
    <n v="201208"/>
    <n v="48000"/>
  </r>
  <r>
    <x v="473"/>
    <x v="2"/>
    <m/>
    <x v="17"/>
    <x v="2"/>
    <x v="161"/>
    <m/>
    <m/>
    <m/>
    <n v="1"/>
    <n v="201208"/>
    <n v="3000"/>
  </r>
  <r>
    <x v="474"/>
    <x v="5"/>
    <m/>
    <x v="0"/>
    <x v="7"/>
    <x v="163"/>
    <m/>
    <m/>
    <m/>
    <n v="3"/>
    <n v="201208"/>
    <n v="60000"/>
  </r>
  <r>
    <x v="474"/>
    <x v="5"/>
    <m/>
    <x v="6"/>
    <x v="2"/>
    <x v="126"/>
    <m/>
    <m/>
    <m/>
    <n v="1"/>
    <n v="201208"/>
    <n v="20000"/>
  </r>
  <r>
    <x v="474"/>
    <x v="5"/>
    <m/>
    <x v="6"/>
    <x v="2"/>
    <x v="127"/>
    <m/>
    <m/>
    <m/>
    <n v="2"/>
    <n v="201208"/>
    <n v="70000"/>
  </r>
  <r>
    <x v="474"/>
    <x v="5"/>
    <m/>
    <x v="30"/>
    <x v="2"/>
    <x v="227"/>
    <m/>
    <m/>
    <m/>
    <n v="31"/>
    <n v="201208"/>
    <n v="694400"/>
  </r>
  <r>
    <x v="474"/>
    <x v="5"/>
    <m/>
    <x v="30"/>
    <x v="2"/>
    <x v="228"/>
    <m/>
    <m/>
    <m/>
    <n v="35"/>
    <n v="201208"/>
    <n v="1372000"/>
  </r>
  <r>
    <x v="474"/>
    <x v="5"/>
    <m/>
    <x v="30"/>
    <x v="2"/>
    <x v="229"/>
    <m/>
    <m/>
    <m/>
    <n v="28"/>
    <n v="201208"/>
    <n v="1528800"/>
  </r>
  <r>
    <x v="474"/>
    <x v="5"/>
    <m/>
    <x v="31"/>
    <x v="2"/>
    <x v="230"/>
    <m/>
    <m/>
    <m/>
    <n v="10"/>
    <n v="201208"/>
    <n v="371000"/>
  </r>
  <r>
    <x v="474"/>
    <x v="5"/>
    <m/>
    <x v="30"/>
    <x v="2"/>
    <x v="231"/>
    <m/>
    <m/>
    <m/>
    <n v="6"/>
    <n v="201208"/>
    <n v="134400"/>
  </r>
  <r>
    <x v="474"/>
    <x v="5"/>
    <m/>
    <x v="30"/>
    <x v="2"/>
    <x v="232"/>
    <m/>
    <m/>
    <m/>
    <n v="4"/>
    <n v="201208"/>
    <n v="156800"/>
  </r>
  <r>
    <x v="474"/>
    <x v="5"/>
    <m/>
    <x v="30"/>
    <x v="2"/>
    <x v="233"/>
    <m/>
    <m/>
    <m/>
    <n v="3"/>
    <n v="201208"/>
    <n v="163800"/>
  </r>
  <r>
    <x v="474"/>
    <x v="5"/>
    <m/>
    <x v="31"/>
    <x v="2"/>
    <x v="234"/>
    <m/>
    <m/>
    <m/>
    <n v="2"/>
    <n v="201208"/>
    <n v="74200"/>
  </r>
  <r>
    <x v="474"/>
    <x v="5"/>
    <m/>
    <x v="30"/>
    <x v="2"/>
    <x v="235"/>
    <m/>
    <m/>
    <m/>
    <n v="37"/>
    <n v="201208"/>
    <n v="828800"/>
  </r>
  <r>
    <x v="474"/>
    <x v="5"/>
    <m/>
    <x v="30"/>
    <x v="2"/>
    <x v="236"/>
    <m/>
    <m/>
    <m/>
    <n v="25"/>
    <n v="201208"/>
    <n v="980000"/>
  </r>
  <r>
    <x v="474"/>
    <x v="5"/>
    <m/>
    <x v="30"/>
    <x v="2"/>
    <x v="237"/>
    <m/>
    <m/>
    <m/>
    <n v="21"/>
    <n v="201208"/>
    <n v="1146600"/>
  </r>
  <r>
    <x v="474"/>
    <x v="5"/>
    <m/>
    <x v="31"/>
    <x v="2"/>
    <x v="238"/>
    <m/>
    <m/>
    <m/>
    <n v="10"/>
    <n v="201208"/>
    <n v="371000"/>
  </r>
  <r>
    <x v="474"/>
    <x v="5"/>
    <m/>
    <x v="33"/>
    <x v="2"/>
    <x v="128"/>
    <m/>
    <m/>
    <m/>
    <n v="35"/>
    <n v="201208"/>
    <n v="1298500"/>
  </r>
  <r>
    <x v="474"/>
    <x v="5"/>
    <m/>
    <x v="24"/>
    <x v="2"/>
    <x v="129"/>
    <m/>
    <m/>
    <m/>
    <n v="3"/>
    <n v="201208"/>
    <n v="297000"/>
  </r>
  <r>
    <x v="474"/>
    <x v="5"/>
    <m/>
    <x v="0"/>
    <x v="2"/>
    <x v="224"/>
    <m/>
    <m/>
    <m/>
    <n v="21"/>
    <n v="201208"/>
    <n v="693000"/>
  </r>
  <r>
    <x v="474"/>
    <x v="5"/>
    <m/>
    <x v="0"/>
    <x v="2"/>
    <x v="225"/>
    <m/>
    <m/>
    <m/>
    <n v="6"/>
    <n v="201208"/>
    <n v="228000"/>
  </r>
  <r>
    <x v="474"/>
    <x v="5"/>
    <m/>
    <x v="0"/>
    <x v="2"/>
    <x v="178"/>
    <m/>
    <m/>
    <m/>
    <n v="1"/>
    <n v="201208"/>
    <n v="35000"/>
  </r>
  <r>
    <x v="474"/>
    <x v="5"/>
    <m/>
    <x v="29"/>
    <x v="2"/>
    <x v="132"/>
    <m/>
    <m/>
    <m/>
    <n v="11"/>
    <n v="201208"/>
    <n v="246400"/>
  </r>
  <r>
    <x v="474"/>
    <x v="5"/>
    <m/>
    <x v="33"/>
    <x v="2"/>
    <x v="134"/>
    <m/>
    <m/>
    <m/>
    <n v="3"/>
    <n v="201208"/>
    <n v="111300"/>
  </r>
  <r>
    <x v="474"/>
    <x v="5"/>
    <m/>
    <x v="1"/>
    <x v="2"/>
    <x v="135"/>
    <m/>
    <m/>
    <m/>
    <n v="2"/>
    <n v="201208"/>
    <n v="40000"/>
  </r>
  <r>
    <x v="474"/>
    <x v="5"/>
    <m/>
    <x v="1"/>
    <x v="2"/>
    <x v="165"/>
    <m/>
    <m/>
    <m/>
    <n v="1"/>
    <n v="201208"/>
    <n v="35000"/>
  </r>
  <r>
    <x v="474"/>
    <x v="5"/>
    <m/>
    <x v="35"/>
    <x v="2"/>
    <x v="136"/>
    <m/>
    <m/>
    <m/>
    <n v="2"/>
    <n v="201208"/>
    <n v="56000"/>
  </r>
  <r>
    <x v="474"/>
    <x v="5"/>
    <m/>
    <x v="0"/>
    <x v="2"/>
    <x v="218"/>
    <m/>
    <m/>
    <m/>
    <n v="48"/>
    <n v="201208"/>
    <n v="960000"/>
  </r>
  <r>
    <x v="474"/>
    <x v="5"/>
    <m/>
    <x v="0"/>
    <x v="2"/>
    <x v="239"/>
    <m/>
    <m/>
    <m/>
    <n v="18"/>
    <n v="201208"/>
    <n v="360000"/>
  </r>
  <r>
    <x v="474"/>
    <x v="5"/>
    <m/>
    <x v="0"/>
    <x v="2"/>
    <x v="240"/>
    <m/>
    <m/>
    <m/>
    <n v="25"/>
    <n v="201208"/>
    <n v="875000"/>
  </r>
  <r>
    <x v="474"/>
    <x v="5"/>
    <m/>
    <x v="31"/>
    <x v="2"/>
    <x v="220"/>
    <m/>
    <m/>
    <m/>
    <n v="12"/>
    <n v="201208"/>
    <n v="445200"/>
  </r>
  <r>
    <x v="474"/>
    <x v="5"/>
    <m/>
    <x v="17"/>
    <x v="2"/>
    <x v="125"/>
    <m/>
    <m/>
    <m/>
    <n v="20"/>
    <n v="201208"/>
    <n v="60000"/>
  </r>
  <r>
    <x v="474"/>
    <x v="5"/>
    <m/>
    <x v="0"/>
    <x v="2"/>
    <x v="139"/>
    <m/>
    <m/>
    <m/>
    <n v="1"/>
    <n v="201208"/>
    <n v="35000"/>
  </r>
  <r>
    <x v="474"/>
    <x v="5"/>
    <m/>
    <x v="4"/>
    <x v="2"/>
    <x v="143"/>
    <m/>
    <m/>
    <m/>
    <n v="6"/>
    <n v="201208"/>
    <n v="120000"/>
  </r>
  <r>
    <x v="474"/>
    <x v="5"/>
    <m/>
    <x v="4"/>
    <x v="2"/>
    <x v="144"/>
    <m/>
    <m/>
    <m/>
    <n v="12"/>
    <n v="201208"/>
    <n v="48000"/>
  </r>
  <r>
    <x v="474"/>
    <x v="5"/>
    <m/>
    <x v="30"/>
    <x v="2"/>
    <x v="145"/>
    <m/>
    <m/>
    <m/>
    <n v="3"/>
    <n v="201208"/>
    <n v="67200"/>
  </r>
  <r>
    <x v="474"/>
    <x v="5"/>
    <m/>
    <x v="21"/>
    <x v="2"/>
    <x v="150"/>
    <m/>
    <m/>
    <m/>
    <n v="9"/>
    <n v="201208"/>
    <n v="342000"/>
  </r>
  <r>
    <x v="474"/>
    <x v="5"/>
    <m/>
    <x v="21"/>
    <x v="2"/>
    <x v="150"/>
    <m/>
    <m/>
    <m/>
    <n v="4"/>
    <n v="201208"/>
    <n v="152000"/>
  </r>
  <r>
    <x v="474"/>
    <x v="5"/>
    <m/>
    <x v="5"/>
    <x v="2"/>
    <x v="151"/>
    <m/>
    <m/>
    <m/>
    <n v="19"/>
    <n v="201208"/>
    <n v="532000"/>
  </r>
  <r>
    <x v="474"/>
    <x v="5"/>
    <m/>
    <x v="5"/>
    <x v="2"/>
    <x v="152"/>
    <m/>
    <m/>
    <m/>
    <n v="2"/>
    <n v="201208"/>
    <n v="96000"/>
  </r>
  <r>
    <x v="474"/>
    <x v="5"/>
    <m/>
    <x v="5"/>
    <x v="2"/>
    <x v="153"/>
    <m/>
    <m/>
    <m/>
    <n v="2"/>
    <n v="201208"/>
    <n v="56000"/>
  </r>
  <r>
    <x v="474"/>
    <x v="5"/>
    <m/>
    <x v="32"/>
    <x v="2"/>
    <x v="155"/>
    <m/>
    <m/>
    <m/>
    <n v="3"/>
    <n v="201208"/>
    <n v="54600"/>
  </r>
  <r>
    <x v="474"/>
    <x v="5"/>
    <m/>
    <x v="32"/>
    <x v="2"/>
    <x v="156"/>
    <m/>
    <m/>
    <m/>
    <n v="1"/>
    <n v="201208"/>
    <n v="33800"/>
  </r>
  <r>
    <x v="474"/>
    <x v="5"/>
    <m/>
    <x v="18"/>
    <x v="2"/>
    <x v="157"/>
    <m/>
    <m/>
    <m/>
    <n v="16"/>
    <n v="201208"/>
    <n v="208000"/>
  </r>
  <r>
    <x v="474"/>
    <x v="5"/>
    <m/>
    <x v="18"/>
    <x v="2"/>
    <x v="158"/>
    <m/>
    <m/>
    <m/>
    <n v="3"/>
    <n v="201208"/>
    <n v="72000"/>
  </r>
  <r>
    <x v="474"/>
    <x v="5"/>
    <m/>
    <x v="18"/>
    <x v="2"/>
    <x v="159"/>
    <m/>
    <m/>
    <m/>
    <n v="2"/>
    <n v="201208"/>
    <n v="66000"/>
  </r>
  <r>
    <x v="474"/>
    <x v="5"/>
    <m/>
    <x v="4"/>
    <x v="2"/>
    <x v="242"/>
    <m/>
    <m/>
    <m/>
    <n v="1"/>
    <n v="201208"/>
    <n v="20000"/>
  </r>
  <r>
    <x v="474"/>
    <x v="5"/>
    <m/>
    <x v="4"/>
    <x v="2"/>
    <x v="241"/>
    <m/>
    <m/>
    <m/>
    <n v="1"/>
    <n v="201208"/>
    <n v="20000"/>
  </r>
  <r>
    <x v="474"/>
    <x v="5"/>
    <m/>
    <x v="17"/>
    <x v="2"/>
    <x v="161"/>
    <m/>
    <m/>
    <m/>
    <n v="21"/>
    <n v="201208"/>
    <n v="63000"/>
  </r>
  <r>
    <x v="474"/>
    <x v="5"/>
    <m/>
    <x v="17"/>
    <x v="2"/>
    <x v="161"/>
    <m/>
    <m/>
    <m/>
    <n v="2"/>
    <n v="201208"/>
    <n v="6000"/>
  </r>
  <r>
    <x v="475"/>
    <x v="6"/>
    <m/>
    <x v="0"/>
    <x v="7"/>
    <x v="163"/>
    <m/>
    <m/>
    <m/>
    <n v="2"/>
    <n v="201208"/>
    <n v="40000"/>
  </r>
  <r>
    <x v="475"/>
    <x v="6"/>
    <m/>
    <x v="6"/>
    <x v="2"/>
    <x v="126"/>
    <m/>
    <m/>
    <m/>
    <n v="2"/>
    <n v="201208"/>
    <n v="40000"/>
  </r>
  <r>
    <x v="475"/>
    <x v="6"/>
    <m/>
    <x v="6"/>
    <x v="2"/>
    <x v="127"/>
    <m/>
    <m/>
    <m/>
    <n v="1"/>
    <n v="201208"/>
    <n v="35000"/>
  </r>
  <r>
    <x v="475"/>
    <x v="6"/>
    <m/>
    <x v="30"/>
    <x v="2"/>
    <x v="227"/>
    <m/>
    <m/>
    <m/>
    <n v="37"/>
    <n v="201208"/>
    <n v="828800"/>
  </r>
  <r>
    <x v="475"/>
    <x v="6"/>
    <m/>
    <x v="30"/>
    <x v="2"/>
    <x v="228"/>
    <m/>
    <m/>
    <m/>
    <n v="38"/>
    <n v="201208"/>
    <n v="1489600"/>
  </r>
  <r>
    <x v="475"/>
    <x v="6"/>
    <m/>
    <x v="30"/>
    <x v="2"/>
    <x v="229"/>
    <m/>
    <m/>
    <m/>
    <n v="31"/>
    <n v="201208"/>
    <n v="1692600"/>
  </r>
  <r>
    <x v="475"/>
    <x v="6"/>
    <m/>
    <x v="31"/>
    <x v="2"/>
    <x v="230"/>
    <m/>
    <m/>
    <m/>
    <n v="16"/>
    <n v="201208"/>
    <n v="593600"/>
  </r>
  <r>
    <x v="475"/>
    <x v="6"/>
    <m/>
    <x v="30"/>
    <x v="2"/>
    <x v="231"/>
    <m/>
    <m/>
    <m/>
    <n v="6"/>
    <n v="201208"/>
    <n v="134400"/>
  </r>
  <r>
    <x v="475"/>
    <x v="6"/>
    <m/>
    <x v="30"/>
    <x v="2"/>
    <x v="232"/>
    <m/>
    <m/>
    <m/>
    <n v="7"/>
    <n v="201208"/>
    <n v="274400"/>
  </r>
  <r>
    <x v="475"/>
    <x v="6"/>
    <m/>
    <x v="30"/>
    <x v="2"/>
    <x v="233"/>
    <m/>
    <m/>
    <m/>
    <n v="4"/>
    <n v="201208"/>
    <n v="218400"/>
  </r>
  <r>
    <x v="475"/>
    <x v="6"/>
    <m/>
    <x v="31"/>
    <x v="2"/>
    <x v="234"/>
    <m/>
    <m/>
    <m/>
    <n v="3"/>
    <n v="201208"/>
    <n v="111300"/>
  </r>
  <r>
    <x v="475"/>
    <x v="6"/>
    <m/>
    <x v="30"/>
    <x v="2"/>
    <x v="235"/>
    <m/>
    <m/>
    <m/>
    <n v="36"/>
    <n v="201208"/>
    <n v="806400"/>
  </r>
  <r>
    <x v="475"/>
    <x v="6"/>
    <m/>
    <x v="30"/>
    <x v="2"/>
    <x v="236"/>
    <m/>
    <m/>
    <m/>
    <n v="26"/>
    <n v="201208"/>
    <n v="1019200"/>
  </r>
  <r>
    <x v="475"/>
    <x v="6"/>
    <m/>
    <x v="30"/>
    <x v="2"/>
    <x v="237"/>
    <m/>
    <m/>
    <m/>
    <n v="23"/>
    <n v="201208"/>
    <n v="1255800"/>
  </r>
  <r>
    <x v="475"/>
    <x v="6"/>
    <m/>
    <x v="31"/>
    <x v="2"/>
    <x v="238"/>
    <m/>
    <m/>
    <m/>
    <n v="11"/>
    <n v="201208"/>
    <n v="408100"/>
  </r>
  <r>
    <x v="475"/>
    <x v="6"/>
    <m/>
    <x v="33"/>
    <x v="2"/>
    <x v="128"/>
    <m/>
    <m/>
    <m/>
    <n v="45"/>
    <n v="201208"/>
    <n v="1669500"/>
  </r>
  <r>
    <x v="475"/>
    <x v="6"/>
    <m/>
    <x v="24"/>
    <x v="2"/>
    <x v="129"/>
    <m/>
    <m/>
    <m/>
    <n v="4"/>
    <n v="201208"/>
    <n v="396000"/>
  </r>
  <r>
    <x v="475"/>
    <x v="6"/>
    <m/>
    <x v="0"/>
    <x v="2"/>
    <x v="224"/>
    <m/>
    <m/>
    <m/>
    <n v="42"/>
    <n v="201208"/>
    <n v="1386000"/>
  </r>
  <r>
    <x v="475"/>
    <x v="6"/>
    <m/>
    <x v="0"/>
    <x v="2"/>
    <x v="225"/>
    <m/>
    <m/>
    <m/>
    <n v="10"/>
    <n v="201208"/>
    <n v="380000"/>
  </r>
  <r>
    <x v="475"/>
    <x v="6"/>
    <m/>
    <x v="0"/>
    <x v="2"/>
    <x v="168"/>
    <m/>
    <m/>
    <m/>
    <n v="1"/>
    <n v="201208"/>
    <n v="20000"/>
  </r>
  <r>
    <x v="475"/>
    <x v="6"/>
    <m/>
    <x v="0"/>
    <x v="2"/>
    <x v="179"/>
    <m/>
    <m/>
    <m/>
    <n v="1"/>
    <n v="201208"/>
    <n v="3000"/>
  </r>
  <r>
    <x v="475"/>
    <x v="6"/>
    <m/>
    <x v="29"/>
    <x v="2"/>
    <x v="132"/>
    <m/>
    <m/>
    <m/>
    <n v="10"/>
    <n v="201208"/>
    <n v="224000"/>
  </r>
  <r>
    <x v="475"/>
    <x v="6"/>
    <m/>
    <x v="29"/>
    <x v="2"/>
    <x v="133"/>
    <m/>
    <m/>
    <m/>
    <n v="4"/>
    <n v="201208"/>
    <n v="156800"/>
  </r>
  <r>
    <x v="475"/>
    <x v="6"/>
    <m/>
    <x v="33"/>
    <x v="2"/>
    <x v="134"/>
    <m/>
    <m/>
    <m/>
    <n v="1"/>
    <n v="201208"/>
    <n v="37100"/>
  </r>
  <r>
    <x v="475"/>
    <x v="6"/>
    <m/>
    <x v="1"/>
    <x v="2"/>
    <x v="135"/>
    <m/>
    <m/>
    <m/>
    <n v="6"/>
    <n v="201208"/>
    <n v="120000"/>
  </r>
  <r>
    <x v="475"/>
    <x v="6"/>
    <m/>
    <x v="35"/>
    <x v="2"/>
    <x v="136"/>
    <m/>
    <m/>
    <m/>
    <n v="5"/>
    <n v="201208"/>
    <n v="140000"/>
  </r>
  <r>
    <x v="475"/>
    <x v="6"/>
    <m/>
    <x v="0"/>
    <x v="2"/>
    <x v="218"/>
    <m/>
    <m/>
    <m/>
    <n v="65"/>
    <n v="201208"/>
    <n v="1300000"/>
  </r>
  <r>
    <x v="475"/>
    <x v="6"/>
    <m/>
    <x v="0"/>
    <x v="2"/>
    <x v="239"/>
    <m/>
    <m/>
    <m/>
    <n v="20"/>
    <n v="201208"/>
    <n v="400000"/>
  </r>
  <r>
    <x v="475"/>
    <x v="6"/>
    <m/>
    <x v="0"/>
    <x v="2"/>
    <x v="240"/>
    <m/>
    <m/>
    <m/>
    <n v="32"/>
    <n v="201208"/>
    <n v="1120000"/>
  </r>
  <r>
    <x v="475"/>
    <x v="6"/>
    <m/>
    <x v="31"/>
    <x v="2"/>
    <x v="220"/>
    <m/>
    <m/>
    <m/>
    <n v="30"/>
    <n v="201208"/>
    <n v="1113000"/>
  </r>
  <r>
    <x v="475"/>
    <x v="6"/>
    <m/>
    <x v="17"/>
    <x v="2"/>
    <x v="125"/>
    <m/>
    <m/>
    <m/>
    <n v="52"/>
    <n v="201208"/>
    <n v="156000"/>
  </r>
  <r>
    <x v="475"/>
    <x v="6"/>
    <m/>
    <x v="4"/>
    <x v="2"/>
    <x v="142"/>
    <m/>
    <m/>
    <m/>
    <n v="2"/>
    <n v="201208"/>
    <n v="8000"/>
  </r>
  <r>
    <x v="475"/>
    <x v="6"/>
    <m/>
    <x v="4"/>
    <x v="2"/>
    <x v="143"/>
    <m/>
    <m/>
    <m/>
    <n v="5"/>
    <n v="201208"/>
    <n v="100000"/>
  </r>
  <r>
    <x v="475"/>
    <x v="6"/>
    <m/>
    <x v="4"/>
    <x v="2"/>
    <x v="144"/>
    <m/>
    <m/>
    <m/>
    <n v="5"/>
    <n v="201208"/>
    <n v="20000"/>
  </r>
  <r>
    <x v="475"/>
    <x v="6"/>
    <m/>
    <x v="30"/>
    <x v="2"/>
    <x v="146"/>
    <m/>
    <m/>
    <m/>
    <n v="1"/>
    <n v="201208"/>
    <n v="39200"/>
  </r>
  <r>
    <x v="475"/>
    <x v="6"/>
    <m/>
    <x v="21"/>
    <x v="2"/>
    <x v="150"/>
    <m/>
    <m/>
    <m/>
    <n v="9"/>
    <n v="201208"/>
    <n v="342000"/>
  </r>
  <r>
    <x v="475"/>
    <x v="6"/>
    <m/>
    <x v="21"/>
    <x v="2"/>
    <x v="150"/>
    <m/>
    <m/>
    <m/>
    <n v="4"/>
    <n v="201208"/>
    <n v="152000"/>
  </r>
  <r>
    <x v="475"/>
    <x v="6"/>
    <m/>
    <x v="5"/>
    <x v="2"/>
    <x v="151"/>
    <m/>
    <m/>
    <m/>
    <n v="21"/>
    <n v="201208"/>
    <n v="588000"/>
  </r>
  <r>
    <x v="475"/>
    <x v="6"/>
    <m/>
    <x v="5"/>
    <x v="2"/>
    <x v="152"/>
    <m/>
    <m/>
    <m/>
    <n v="13"/>
    <n v="201208"/>
    <n v="624000"/>
  </r>
  <r>
    <x v="475"/>
    <x v="6"/>
    <m/>
    <x v="5"/>
    <x v="2"/>
    <x v="153"/>
    <m/>
    <m/>
    <m/>
    <n v="6"/>
    <n v="201208"/>
    <n v="168000"/>
  </r>
  <r>
    <x v="475"/>
    <x v="6"/>
    <m/>
    <x v="32"/>
    <x v="2"/>
    <x v="155"/>
    <m/>
    <m/>
    <m/>
    <n v="2"/>
    <n v="201208"/>
    <n v="36400"/>
  </r>
  <r>
    <x v="475"/>
    <x v="6"/>
    <m/>
    <x v="32"/>
    <x v="2"/>
    <x v="156"/>
    <m/>
    <m/>
    <m/>
    <n v="2"/>
    <n v="201208"/>
    <n v="67600"/>
  </r>
  <r>
    <x v="475"/>
    <x v="6"/>
    <m/>
    <x v="18"/>
    <x v="2"/>
    <x v="157"/>
    <m/>
    <m/>
    <m/>
    <n v="18"/>
    <n v="201208"/>
    <n v="234000"/>
  </r>
  <r>
    <x v="475"/>
    <x v="6"/>
    <m/>
    <x v="18"/>
    <x v="2"/>
    <x v="158"/>
    <m/>
    <m/>
    <m/>
    <n v="7"/>
    <n v="201208"/>
    <n v="168000"/>
  </r>
  <r>
    <x v="475"/>
    <x v="6"/>
    <m/>
    <x v="18"/>
    <x v="2"/>
    <x v="159"/>
    <m/>
    <m/>
    <m/>
    <n v="2"/>
    <n v="201208"/>
    <n v="66000"/>
  </r>
  <r>
    <x v="475"/>
    <x v="6"/>
    <m/>
    <x v="34"/>
    <x v="2"/>
    <x v="170"/>
    <m/>
    <m/>
    <m/>
    <n v="2"/>
    <n v="201208"/>
    <n v="8000"/>
  </r>
  <r>
    <x v="475"/>
    <x v="6"/>
    <m/>
    <x v="4"/>
    <x v="2"/>
    <x v="242"/>
    <m/>
    <m/>
    <m/>
    <n v="1"/>
    <n v="201208"/>
    <n v="20000"/>
  </r>
  <r>
    <x v="475"/>
    <x v="6"/>
    <m/>
    <x v="4"/>
    <x v="2"/>
    <x v="241"/>
    <m/>
    <m/>
    <m/>
    <n v="4"/>
    <n v="201208"/>
    <n v="80000"/>
  </r>
  <r>
    <x v="475"/>
    <x v="6"/>
    <m/>
    <x v="17"/>
    <x v="2"/>
    <x v="161"/>
    <m/>
    <m/>
    <m/>
    <n v="15"/>
    <n v="201208"/>
    <n v="45000"/>
  </r>
  <r>
    <x v="476"/>
    <x v="3"/>
    <m/>
    <x v="0"/>
    <x v="1"/>
    <x v="123"/>
    <m/>
    <m/>
    <m/>
    <n v="3"/>
    <n v="201208"/>
    <n v="105000"/>
  </r>
  <r>
    <x v="476"/>
    <x v="3"/>
    <m/>
    <x v="0"/>
    <x v="1"/>
    <x v="124"/>
    <m/>
    <m/>
    <m/>
    <n v="2"/>
    <n v="201208"/>
    <n v="40000"/>
  </r>
  <r>
    <x v="476"/>
    <x v="3"/>
    <m/>
    <x v="0"/>
    <x v="7"/>
    <x v="163"/>
    <m/>
    <m/>
    <m/>
    <n v="2"/>
    <n v="201208"/>
    <n v="40000"/>
  </r>
  <r>
    <x v="476"/>
    <x v="3"/>
    <m/>
    <x v="30"/>
    <x v="3"/>
    <x v="88"/>
    <m/>
    <m/>
    <m/>
    <n v="1"/>
    <n v="201208"/>
    <n v="0"/>
  </r>
  <r>
    <x v="476"/>
    <x v="3"/>
    <m/>
    <x v="6"/>
    <x v="2"/>
    <x v="126"/>
    <m/>
    <m/>
    <m/>
    <n v="3"/>
    <n v="201208"/>
    <n v="60000"/>
  </r>
  <r>
    <x v="476"/>
    <x v="3"/>
    <m/>
    <x v="6"/>
    <x v="2"/>
    <x v="127"/>
    <m/>
    <m/>
    <m/>
    <n v="1"/>
    <n v="201208"/>
    <n v="35000"/>
  </r>
  <r>
    <x v="476"/>
    <x v="3"/>
    <m/>
    <x v="30"/>
    <x v="2"/>
    <x v="227"/>
    <m/>
    <m/>
    <m/>
    <n v="39"/>
    <n v="201208"/>
    <n v="873600"/>
  </r>
  <r>
    <x v="476"/>
    <x v="3"/>
    <m/>
    <x v="30"/>
    <x v="2"/>
    <x v="228"/>
    <m/>
    <m/>
    <m/>
    <n v="27"/>
    <n v="201208"/>
    <n v="1058400"/>
  </r>
  <r>
    <x v="476"/>
    <x v="3"/>
    <m/>
    <x v="30"/>
    <x v="2"/>
    <x v="229"/>
    <m/>
    <m/>
    <m/>
    <n v="24"/>
    <n v="201208"/>
    <n v="1310400"/>
  </r>
  <r>
    <x v="476"/>
    <x v="3"/>
    <m/>
    <x v="31"/>
    <x v="2"/>
    <x v="230"/>
    <m/>
    <m/>
    <m/>
    <n v="10"/>
    <n v="201208"/>
    <n v="371000"/>
  </r>
  <r>
    <x v="476"/>
    <x v="3"/>
    <m/>
    <x v="30"/>
    <x v="2"/>
    <x v="231"/>
    <m/>
    <m/>
    <m/>
    <n v="6"/>
    <n v="201208"/>
    <n v="134400"/>
  </r>
  <r>
    <x v="476"/>
    <x v="3"/>
    <m/>
    <x v="30"/>
    <x v="2"/>
    <x v="232"/>
    <m/>
    <m/>
    <m/>
    <n v="4"/>
    <n v="201208"/>
    <n v="156800"/>
  </r>
  <r>
    <x v="476"/>
    <x v="3"/>
    <m/>
    <x v="30"/>
    <x v="2"/>
    <x v="233"/>
    <m/>
    <m/>
    <m/>
    <n v="7"/>
    <n v="201208"/>
    <n v="382200"/>
  </r>
  <r>
    <x v="476"/>
    <x v="3"/>
    <m/>
    <x v="31"/>
    <x v="2"/>
    <x v="234"/>
    <m/>
    <m/>
    <m/>
    <n v="1"/>
    <n v="201208"/>
    <n v="37100"/>
  </r>
  <r>
    <x v="476"/>
    <x v="3"/>
    <m/>
    <x v="30"/>
    <x v="2"/>
    <x v="235"/>
    <m/>
    <m/>
    <m/>
    <n v="21"/>
    <n v="201208"/>
    <n v="470400"/>
  </r>
  <r>
    <x v="476"/>
    <x v="3"/>
    <m/>
    <x v="30"/>
    <x v="2"/>
    <x v="236"/>
    <m/>
    <m/>
    <m/>
    <n v="17"/>
    <n v="201208"/>
    <n v="666400"/>
  </r>
  <r>
    <x v="476"/>
    <x v="3"/>
    <m/>
    <x v="30"/>
    <x v="2"/>
    <x v="237"/>
    <m/>
    <m/>
    <m/>
    <n v="8"/>
    <n v="201208"/>
    <n v="436800"/>
  </r>
  <r>
    <x v="476"/>
    <x v="3"/>
    <m/>
    <x v="31"/>
    <x v="2"/>
    <x v="238"/>
    <m/>
    <m/>
    <m/>
    <n v="9"/>
    <n v="201208"/>
    <n v="333900"/>
  </r>
  <r>
    <x v="476"/>
    <x v="3"/>
    <m/>
    <x v="33"/>
    <x v="2"/>
    <x v="128"/>
    <m/>
    <m/>
    <m/>
    <n v="57"/>
    <n v="201208"/>
    <n v="2114700"/>
  </r>
  <r>
    <x v="476"/>
    <x v="3"/>
    <m/>
    <x v="24"/>
    <x v="2"/>
    <x v="129"/>
    <m/>
    <m/>
    <m/>
    <n v="6"/>
    <n v="201208"/>
    <n v="594000"/>
  </r>
  <r>
    <x v="476"/>
    <x v="3"/>
    <m/>
    <x v="0"/>
    <x v="2"/>
    <x v="224"/>
    <m/>
    <m/>
    <m/>
    <n v="45"/>
    <n v="201208"/>
    <n v="1485000"/>
  </r>
  <r>
    <x v="476"/>
    <x v="3"/>
    <m/>
    <x v="0"/>
    <x v="2"/>
    <x v="225"/>
    <m/>
    <m/>
    <m/>
    <n v="18"/>
    <n v="201208"/>
    <n v="684000"/>
  </r>
  <r>
    <x v="476"/>
    <x v="3"/>
    <m/>
    <x v="0"/>
    <x v="2"/>
    <x v="131"/>
    <m/>
    <m/>
    <m/>
    <n v="2"/>
    <n v="201208"/>
    <n v="66000"/>
  </r>
  <r>
    <x v="476"/>
    <x v="3"/>
    <m/>
    <x v="29"/>
    <x v="2"/>
    <x v="132"/>
    <m/>
    <m/>
    <m/>
    <n v="13"/>
    <n v="201208"/>
    <n v="291200"/>
  </r>
  <r>
    <x v="476"/>
    <x v="3"/>
    <m/>
    <x v="29"/>
    <x v="2"/>
    <x v="133"/>
    <m/>
    <m/>
    <m/>
    <n v="2"/>
    <n v="201208"/>
    <n v="78400"/>
  </r>
  <r>
    <x v="476"/>
    <x v="3"/>
    <m/>
    <x v="33"/>
    <x v="2"/>
    <x v="134"/>
    <m/>
    <m/>
    <m/>
    <n v="2"/>
    <n v="201208"/>
    <n v="74200"/>
  </r>
  <r>
    <x v="476"/>
    <x v="3"/>
    <m/>
    <x v="1"/>
    <x v="2"/>
    <x v="135"/>
    <m/>
    <m/>
    <m/>
    <n v="2"/>
    <n v="201208"/>
    <n v="40000"/>
  </r>
  <r>
    <x v="476"/>
    <x v="3"/>
    <m/>
    <x v="35"/>
    <x v="2"/>
    <x v="136"/>
    <m/>
    <m/>
    <m/>
    <n v="4"/>
    <n v="201208"/>
    <n v="112000"/>
  </r>
  <r>
    <x v="476"/>
    <x v="3"/>
    <m/>
    <x v="0"/>
    <x v="2"/>
    <x v="218"/>
    <m/>
    <m/>
    <m/>
    <n v="73"/>
    <n v="201208"/>
    <n v="1460000"/>
  </r>
  <r>
    <x v="476"/>
    <x v="3"/>
    <m/>
    <x v="0"/>
    <x v="2"/>
    <x v="239"/>
    <m/>
    <m/>
    <m/>
    <n v="36"/>
    <n v="201208"/>
    <n v="720000"/>
  </r>
  <r>
    <x v="476"/>
    <x v="3"/>
    <m/>
    <x v="0"/>
    <x v="2"/>
    <x v="240"/>
    <m/>
    <m/>
    <m/>
    <n v="48"/>
    <n v="201208"/>
    <n v="1680000"/>
  </r>
  <r>
    <x v="476"/>
    <x v="3"/>
    <m/>
    <x v="0"/>
    <x v="2"/>
    <x v="219"/>
    <m/>
    <m/>
    <m/>
    <n v="1"/>
    <n v="201208"/>
    <n v="35000"/>
  </r>
  <r>
    <x v="476"/>
    <x v="3"/>
    <m/>
    <x v="31"/>
    <x v="2"/>
    <x v="220"/>
    <m/>
    <m/>
    <m/>
    <n v="47"/>
    <n v="201208"/>
    <n v="1743700"/>
  </r>
  <r>
    <x v="476"/>
    <x v="3"/>
    <m/>
    <x v="17"/>
    <x v="2"/>
    <x v="125"/>
    <m/>
    <m/>
    <m/>
    <n v="54"/>
    <n v="201208"/>
    <n v="162000"/>
  </r>
  <r>
    <x v="476"/>
    <x v="3"/>
    <m/>
    <x v="0"/>
    <x v="2"/>
    <x v="138"/>
    <m/>
    <m/>
    <m/>
    <n v="1"/>
    <n v="201208"/>
    <n v="20000"/>
  </r>
  <r>
    <x v="476"/>
    <x v="3"/>
    <m/>
    <x v="4"/>
    <x v="2"/>
    <x v="143"/>
    <m/>
    <m/>
    <m/>
    <n v="12"/>
    <n v="201208"/>
    <n v="240000"/>
  </r>
  <r>
    <x v="476"/>
    <x v="3"/>
    <m/>
    <x v="30"/>
    <x v="2"/>
    <x v="145"/>
    <m/>
    <m/>
    <m/>
    <n v="1"/>
    <n v="201208"/>
    <n v="22400"/>
  </r>
  <r>
    <x v="476"/>
    <x v="3"/>
    <m/>
    <x v="0"/>
    <x v="2"/>
    <x v="148"/>
    <m/>
    <m/>
    <m/>
    <n v="1"/>
    <n v="201208"/>
    <n v="20000"/>
  </r>
  <r>
    <x v="476"/>
    <x v="3"/>
    <m/>
    <x v="21"/>
    <x v="2"/>
    <x v="150"/>
    <m/>
    <m/>
    <m/>
    <n v="10"/>
    <n v="201208"/>
    <n v="380000"/>
  </r>
  <r>
    <x v="476"/>
    <x v="3"/>
    <m/>
    <x v="21"/>
    <x v="2"/>
    <x v="150"/>
    <m/>
    <m/>
    <m/>
    <n v="5"/>
    <n v="201208"/>
    <n v="190000"/>
  </r>
  <r>
    <x v="476"/>
    <x v="3"/>
    <m/>
    <x v="5"/>
    <x v="2"/>
    <x v="151"/>
    <m/>
    <m/>
    <m/>
    <n v="17"/>
    <n v="201208"/>
    <n v="476000"/>
  </r>
  <r>
    <x v="476"/>
    <x v="3"/>
    <m/>
    <x v="5"/>
    <x v="2"/>
    <x v="152"/>
    <m/>
    <m/>
    <m/>
    <n v="4"/>
    <n v="201208"/>
    <n v="192000"/>
  </r>
  <r>
    <x v="476"/>
    <x v="3"/>
    <m/>
    <x v="5"/>
    <x v="2"/>
    <x v="153"/>
    <m/>
    <m/>
    <m/>
    <n v="13"/>
    <n v="201208"/>
    <n v="364000"/>
  </r>
  <r>
    <x v="476"/>
    <x v="3"/>
    <m/>
    <x v="32"/>
    <x v="2"/>
    <x v="155"/>
    <m/>
    <m/>
    <m/>
    <n v="3"/>
    <n v="201208"/>
    <n v="54600"/>
  </r>
  <r>
    <x v="476"/>
    <x v="3"/>
    <m/>
    <x v="32"/>
    <x v="2"/>
    <x v="156"/>
    <m/>
    <m/>
    <m/>
    <n v="1"/>
    <n v="201208"/>
    <n v="33800"/>
  </r>
  <r>
    <x v="476"/>
    <x v="3"/>
    <m/>
    <x v="18"/>
    <x v="2"/>
    <x v="157"/>
    <m/>
    <m/>
    <m/>
    <n v="24"/>
    <n v="201208"/>
    <n v="312000"/>
  </r>
  <r>
    <x v="476"/>
    <x v="3"/>
    <m/>
    <x v="18"/>
    <x v="2"/>
    <x v="158"/>
    <m/>
    <m/>
    <m/>
    <n v="5"/>
    <n v="201208"/>
    <n v="120000"/>
  </r>
  <r>
    <x v="476"/>
    <x v="3"/>
    <m/>
    <x v="18"/>
    <x v="2"/>
    <x v="159"/>
    <m/>
    <m/>
    <m/>
    <n v="4"/>
    <n v="201208"/>
    <n v="132000"/>
  </r>
  <r>
    <x v="476"/>
    <x v="3"/>
    <m/>
    <x v="34"/>
    <x v="2"/>
    <x v="160"/>
    <m/>
    <m/>
    <m/>
    <n v="3"/>
    <n v="201208"/>
    <n v="60000"/>
  </r>
  <r>
    <x v="476"/>
    <x v="3"/>
    <m/>
    <x v="4"/>
    <x v="2"/>
    <x v="243"/>
    <m/>
    <m/>
    <m/>
    <n v="2"/>
    <n v="201208"/>
    <n v="8000"/>
  </r>
  <r>
    <x v="476"/>
    <x v="3"/>
    <m/>
    <x v="4"/>
    <x v="2"/>
    <x v="242"/>
    <m/>
    <m/>
    <m/>
    <n v="2"/>
    <n v="201208"/>
    <n v="40000"/>
  </r>
  <r>
    <x v="476"/>
    <x v="3"/>
    <m/>
    <x v="4"/>
    <x v="2"/>
    <x v="207"/>
    <m/>
    <m/>
    <m/>
    <n v="2"/>
    <n v="201208"/>
    <n v="8000"/>
  </r>
  <r>
    <x v="476"/>
    <x v="3"/>
    <m/>
    <x v="4"/>
    <x v="2"/>
    <x v="241"/>
    <m/>
    <m/>
    <m/>
    <n v="4"/>
    <n v="201208"/>
    <n v="80000"/>
  </r>
  <r>
    <x v="476"/>
    <x v="3"/>
    <m/>
    <x v="17"/>
    <x v="2"/>
    <x v="161"/>
    <m/>
    <m/>
    <m/>
    <n v="22"/>
    <n v="201208"/>
    <n v="66000"/>
  </r>
  <r>
    <x v="476"/>
    <x v="3"/>
    <m/>
    <x v="32"/>
    <x v="9"/>
    <x v="244"/>
    <m/>
    <m/>
    <m/>
    <n v="1"/>
    <n v="201208"/>
    <n v="18200"/>
  </r>
  <r>
    <x v="477"/>
    <x v="4"/>
    <m/>
    <x v="0"/>
    <x v="1"/>
    <x v="123"/>
    <m/>
    <m/>
    <m/>
    <n v="2"/>
    <n v="201208"/>
    <n v="70000"/>
  </r>
  <r>
    <x v="477"/>
    <x v="4"/>
    <m/>
    <x v="0"/>
    <x v="7"/>
    <x v="163"/>
    <m/>
    <m/>
    <m/>
    <n v="4"/>
    <n v="201208"/>
    <n v="80000"/>
  </r>
  <r>
    <x v="477"/>
    <x v="4"/>
    <m/>
    <x v="0"/>
    <x v="3"/>
    <x v="164"/>
    <m/>
    <m/>
    <m/>
    <n v="4"/>
    <n v="201208"/>
    <n v="0"/>
  </r>
  <r>
    <x v="477"/>
    <x v="4"/>
    <m/>
    <x v="6"/>
    <x v="2"/>
    <x v="126"/>
    <m/>
    <m/>
    <m/>
    <n v="4"/>
    <n v="201208"/>
    <n v="80000"/>
  </r>
  <r>
    <x v="477"/>
    <x v="4"/>
    <m/>
    <x v="6"/>
    <x v="2"/>
    <x v="127"/>
    <m/>
    <m/>
    <m/>
    <n v="1"/>
    <n v="201208"/>
    <n v="35000"/>
  </r>
  <r>
    <x v="477"/>
    <x v="4"/>
    <m/>
    <x v="30"/>
    <x v="2"/>
    <x v="227"/>
    <m/>
    <m/>
    <m/>
    <n v="30"/>
    <n v="201208"/>
    <n v="672000"/>
  </r>
  <r>
    <x v="477"/>
    <x v="4"/>
    <m/>
    <x v="30"/>
    <x v="2"/>
    <x v="228"/>
    <m/>
    <m/>
    <m/>
    <n v="26"/>
    <n v="201208"/>
    <n v="1019200"/>
  </r>
  <r>
    <x v="477"/>
    <x v="4"/>
    <m/>
    <x v="30"/>
    <x v="2"/>
    <x v="229"/>
    <m/>
    <m/>
    <m/>
    <n v="26"/>
    <n v="201208"/>
    <n v="1419600"/>
  </r>
  <r>
    <x v="477"/>
    <x v="4"/>
    <m/>
    <x v="31"/>
    <x v="2"/>
    <x v="230"/>
    <m/>
    <m/>
    <m/>
    <n v="8"/>
    <n v="201208"/>
    <n v="296800"/>
  </r>
  <r>
    <x v="477"/>
    <x v="4"/>
    <m/>
    <x v="30"/>
    <x v="2"/>
    <x v="231"/>
    <m/>
    <m/>
    <m/>
    <n v="4"/>
    <n v="201208"/>
    <n v="89600"/>
  </r>
  <r>
    <x v="477"/>
    <x v="4"/>
    <m/>
    <x v="30"/>
    <x v="2"/>
    <x v="232"/>
    <m/>
    <m/>
    <m/>
    <n v="1"/>
    <n v="201208"/>
    <n v="39200"/>
  </r>
  <r>
    <x v="477"/>
    <x v="4"/>
    <m/>
    <x v="30"/>
    <x v="2"/>
    <x v="233"/>
    <m/>
    <m/>
    <m/>
    <n v="5"/>
    <n v="201208"/>
    <n v="273000"/>
  </r>
  <r>
    <x v="477"/>
    <x v="4"/>
    <m/>
    <x v="30"/>
    <x v="2"/>
    <x v="235"/>
    <m/>
    <m/>
    <m/>
    <n v="15"/>
    <n v="201208"/>
    <n v="336000"/>
  </r>
  <r>
    <x v="477"/>
    <x v="4"/>
    <m/>
    <x v="30"/>
    <x v="2"/>
    <x v="236"/>
    <m/>
    <m/>
    <m/>
    <n v="18"/>
    <n v="201208"/>
    <n v="705600"/>
  </r>
  <r>
    <x v="477"/>
    <x v="4"/>
    <m/>
    <x v="30"/>
    <x v="2"/>
    <x v="237"/>
    <m/>
    <m/>
    <m/>
    <n v="10"/>
    <n v="201208"/>
    <n v="546000"/>
  </r>
  <r>
    <x v="477"/>
    <x v="4"/>
    <m/>
    <x v="31"/>
    <x v="2"/>
    <x v="238"/>
    <m/>
    <m/>
    <m/>
    <n v="4"/>
    <n v="201208"/>
    <n v="148400"/>
  </r>
  <r>
    <x v="477"/>
    <x v="4"/>
    <m/>
    <x v="33"/>
    <x v="2"/>
    <x v="128"/>
    <m/>
    <m/>
    <m/>
    <n v="40"/>
    <n v="201208"/>
    <n v="1484000"/>
  </r>
  <r>
    <x v="477"/>
    <x v="4"/>
    <m/>
    <x v="24"/>
    <x v="2"/>
    <x v="129"/>
    <m/>
    <m/>
    <m/>
    <n v="3"/>
    <n v="201208"/>
    <n v="297000"/>
  </r>
  <r>
    <x v="477"/>
    <x v="4"/>
    <m/>
    <x v="0"/>
    <x v="2"/>
    <x v="224"/>
    <m/>
    <m/>
    <m/>
    <n v="42"/>
    <n v="201208"/>
    <n v="1386000"/>
  </r>
  <r>
    <x v="477"/>
    <x v="4"/>
    <m/>
    <x v="0"/>
    <x v="2"/>
    <x v="225"/>
    <m/>
    <m/>
    <m/>
    <n v="12"/>
    <n v="201208"/>
    <n v="456000"/>
  </r>
  <r>
    <x v="477"/>
    <x v="4"/>
    <m/>
    <x v="0"/>
    <x v="2"/>
    <x v="131"/>
    <m/>
    <m/>
    <m/>
    <n v="1"/>
    <n v="201208"/>
    <n v="33000"/>
  </r>
  <r>
    <x v="477"/>
    <x v="4"/>
    <m/>
    <x v="0"/>
    <x v="2"/>
    <x v="168"/>
    <m/>
    <m/>
    <m/>
    <n v="1"/>
    <n v="201208"/>
    <n v="20000"/>
  </r>
  <r>
    <x v="477"/>
    <x v="4"/>
    <m/>
    <x v="0"/>
    <x v="2"/>
    <x v="178"/>
    <m/>
    <m/>
    <m/>
    <n v="1"/>
    <n v="201208"/>
    <n v="35000"/>
  </r>
  <r>
    <x v="477"/>
    <x v="4"/>
    <m/>
    <x v="0"/>
    <x v="2"/>
    <x v="179"/>
    <m/>
    <m/>
    <m/>
    <n v="1"/>
    <n v="201208"/>
    <n v="3000"/>
  </r>
  <r>
    <x v="477"/>
    <x v="4"/>
    <m/>
    <x v="29"/>
    <x v="2"/>
    <x v="132"/>
    <m/>
    <m/>
    <m/>
    <n v="7"/>
    <n v="201208"/>
    <n v="156800"/>
  </r>
  <r>
    <x v="477"/>
    <x v="4"/>
    <m/>
    <x v="29"/>
    <x v="2"/>
    <x v="133"/>
    <m/>
    <m/>
    <m/>
    <n v="3"/>
    <n v="201208"/>
    <n v="117600"/>
  </r>
  <r>
    <x v="477"/>
    <x v="4"/>
    <m/>
    <x v="33"/>
    <x v="2"/>
    <x v="134"/>
    <m/>
    <m/>
    <m/>
    <n v="3"/>
    <n v="201208"/>
    <n v="111300"/>
  </r>
  <r>
    <x v="477"/>
    <x v="4"/>
    <m/>
    <x v="1"/>
    <x v="2"/>
    <x v="135"/>
    <m/>
    <m/>
    <m/>
    <n v="5"/>
    <n v="201208"/>
    <n v="100000"/>
  </r>
  <r>
    <x v="477"/>
    <x v="4"/>
    <m/>
    <x v="1"/>
    <x v="2"/>
    <x v="165"/>
    <m/>
    <m/>
    <m/>
    <n v="1"/>
    <n v="201208"/>
    <n v="35000"/>
  </r>
  <r>
    <x v="477"/>
    <x v="4"/>
    <m/>
    <x v="35"/>
    <x v="2"/>
    <x v="136"/>
    <m/>
    <m/>
    <m/>
    <n v="2"/>
    <n v="201208"/>
    <n v="56000"/>
  </r>
  <r>
    <x v="477"/>
    <x v="4"/>
    <m/>
    <x v="35"/>
    <x v="2"/>
    <x v="176"/>
    <m/>
    <m/>
    <m/>
    <n v="2"/>
    <n v="201208"/>
    <n v="98000"/>
  </r>
  <r>
    <x v="477"/>
    <x v="4"/>
    <m/>
    <x v="35"/>
    <x v="2"/>
    <x v="137"/>
    <m/>
    <m/>
    <m/>
    <n v="2"/>
    <n v="201208"/>
    <n v="84000"/>
  </r>
  <r>
    <x v="477"/>
    <x v="4"/>
    <m/>
    <x v="0"/>
    <x v="2"/>
    <x v="218"/>
    <m/>
    <m/>
    <m/>
    <n v="62"/>
    <n v="201208"/>
    <n v="1240000"/>
  </r>
  <r>
    <x v="477"/>
    <x v="4"/>
    <m/>
    <x v="0"/>
    <x v="2"/>
    <x v="239"/>
    <m/>
    <m/>
    <m/>
    <n v="9"/>
    <n v="201208"/>
    <n v="180000"/>
  </r>
  <r>
    <x v="477"/>
    <x v="4"/>
    <m/>
    <x v="0"/>
    <x v="2"/>
    <x v="240"/>
    <m/>
    <m/>
    <m/>
    <n v="32"/>
    <n v="201208"/>
    <n v="1120000"/>
  </r>
  <r>
    <x v="477"/>
    <x v="4"/>
    <m/>
    <x v="31"/>
    <x v="2"/>
    <x v="220"/>
    <m/>
    <m/>
    <m/>
    <n v="18"/>
    <n v="201208"/>
    <n v="667800"/>
  </r>
  <r>
    <x v="477"/>
    <x v="4"/>
    <m/>
    <x v="17"/>
    <x v="2"/>
    <x v="125"/>
    <m/>
    <m/>
    <m/>
    <n v="32"/>
    <n v="201208"/>
    <n v="96000"/>
  </r>
  <r>
    <x v="477"/>
    <x v="4"/>
    <m/>
    <x v="4"/>
    <x v="2"/>
    <x v="143"/>
    <m/>
    <m/>
    <m/>
    <n v="1"/>
    <n v="201208"/>
    <n v="20000"/>
  </r>
  <r>
    <x v="477"/>
    <x v="4"/>
    <m/>
    <x v="4"/>
    <x v="2"/>
    <x v="144"/>
    <m/>
    <m/>
    <m/>
    <n v="3"/>
    <n v="201208"/>
    <n v="12000"/>
  </r>
  <r>
    <x v="477"/>
    <x v="4"/>
    <m/>
    <x v="21"/>
    <x v="2"/>
    <x v="150"/>
    <m/>
    <m/>
    <m/>
    <n v="8"/>
    <n v="201208"/>
    <n v="304000"/>
  </r>
  <r>
    <x v="477"/>
    <x v="4"/>
    <m/>
    <x v="21"/>
    <x v="2"/>
    <x v="150"/>
    <m/>
    <m/>
    <m/>
    <n v="3"/>
    <n v="201208"/>
    <n v="114000"/>
  </r>
  <r>
    <x v="477"/>
    <x v="4"/>
    <m/>
    <x v="5"/>
    <x v="2"/>
    <x v="151"/>
    <m/>
    <m/>
    <m/>
    <n v="12"/>
    <n v="201208"/>
    <n v="336000"/>
  </r>
  <r>
    <x v="477"/>
    <x v="4"/>
    <m/>
    <x v="5"/>
    <x v="2"/>
    <x v="152"/>
    <m/>
    <m/>
    <m/>
    <n v="7"/>
    <n v="201208"/>
    <n v="336000"/>
  </r>
  <r>
    <x v="477"/>
    <x v="4"/>
    <m/>
    <x v="5"/>
    <x v="2"/>
    <x v="153"/>
    <m/>
    <m/>
    <m/>
    <n v="3"/>
    <n v="201208"/>
    <n v="84000"/>
  </r>
  <r>
    <x v="477"/>
    <x v="4"/>
    <m/>
    <x v="32"/>
    <x v="2"/>
    <x v="155"/>
    <m/>
    <m/>
    <m/>
    <n v="3"/>
    <n v="201208"/>
    <n v="54600"/>
  </r>
  <r>
    <x v="477"/>
    <x v="4"/>
    <m/>
    <x v="32"/>
    <x v="2"/>
    <x v="156"/>
    <m/>
    <m/>
    <m/>
    <n v="2"/>
    <n v="201208"/>
    <n v="67600"/>
  </r>
  <r>
    <x v="477"/>
    <x v="4"/>
    <m/>
    <x v="18"/>
    <x v="2"/>
    <x v="157"/>
    <m/>
    <m/>
    <m/>
    <n v="20"/>
    <n v="201208"/>
    <n v="260000"/>
  </r>
  <r>
    <x v="477"/>
    <x v="4"/>
    <m/>
    <x v="18"/>
    <x v="2"/>
    <x v="158"/>
    <m/>
    <m/>
    <m/>
    <n v="5"/>
    <n v="201208"/>
    <n v="120000"/>
  </r>
  <r>
    <x v="477"/>
    <x v="4"/>
    <m/>
    <x v="18"/>
    <x v="2"/>
    <x v="159"/>
    <m/>
    <m/>
    <m/>
    <n v="3"/>
    <n v="201208"/>
    <n v="99000"/>
  </r>
  <r>
    <x v="477"/>
    <x v="4"/>
    <m/>
    <x v="34"/>
    <x v="2"/>
    <x v="160"/>
    <m/>
    <m/>
    <m/>
    <n v="2"/>
    <n v="201208"/>
    <n v="40000"/>
  </r>
  <r>
    <x v="477"/>
    <x v="4"/>
    <m/>
    <x v="4"/>
    <x v="2"/>
    <x v="242"/>
    <m/>
    <m/>
    <m/>
    <n v="2"/>
    <n v="201208"/>
    <n v="40000"/>
  </r>
  <r>
    <x v="477"/>
    <x v="4"/>
    <m/>
    <x v="17"/>
    <x v="2"/>
    <x v="161"/>
    <m/>
    <m/>
    <m/>
    <n v="9"/>
    <n v="201208"/>
    <n v="27000"/>
  </r>
  <r>
    <x v="457"/>
    <x v="7"/>
    <m/>
    <x v="10"/>
    <x v="0"/>
    <x v="0"/>
    <m/>
    <m/>
    <m/>
    <m/>
    <m/>
    <m/>
  </r>
  <r>
    <x v="478"/>
    <x v="1"/>
    <m/>
    <x v="0"/>
    <x v="1"/>
    <x v="124"/>
    <m/>
    <m/>
    <m/>
    <n v="2"/>
    <n v="201208"/>
    <n v="40000"/>
  </r>
  <r>
    <x v="478"/>
    <x v="1"/>
    <m/>
    <x v="6"/>
    <x v="5"/>
    <x v="172"/>
    <m/>
    <m/>
    <m/>
    <n v="20"/>
    <n v="201208"/>
    <n v="400000"/>
  </r>
  <r>
    <x v="478"/>
    <x v="1"/>
    <m/>
    <x v="0"/>
    <x v="7"/>
    <x v="163"/>
    <m/>
    <m/>
    <m/>
    <n v="6"/>
    <n v="201208"/>
    <n v="120000"/>
  </r>
  <r>
    <x v="478"/>
    <x v="1"/>
    <m/>
    <x v="30"/>
    <x v="3"/>
    <x v="245"/>
    <m/>
    <m/>
    <m/>
    <n v="900"/>
    <n v="201208"/>
    <n v="0"/>
  </r>
  <r>
    <x v="478"/>
    <x v="1"/>
    <m/>
    <x v="6"/>
    <x v="2"/>
    <x v="126"/>
    <m/>
    <m/>
    <m/>
    <n v="2"/>
    <n v="201208"/>
    <n v="40000"/>
  </r>
  <r>
    <x v="478"/>
    <x v="1"/>
    <m/>
    <x v="6"/>
    <x v="2"/>
    <x v="127"/>
    <m/>
    <m/>
    <m/>
    <n v="2"/>
    <n v="201208"/>
    <n v="70000"/>
  </r>
  <r>
    <x v="478"/>
    <x v="1"/>
    <m/>
    <x v="30"/>
    <x v="2"/>
    <x v="227"/>
    <m/>
    <m/>
    <m/>
    <n v="39"/>
    <n v="201208"/>
    <n v="873600"/>
  </r>
  <r>
    <x v="478"/>
    <x v="1"/>
    <m/>
    <x v="30"/>
    <x v="2"/>
    <x v="228"/>
    <m/>
    <m/>
    <m/>
    <n v="23"/>
    <n v="201208"/>
    <n v="901600"/>
  </r>
  <r>
    <x v="478"/>
    <x v="1"/>
    <m/>
    <x v="30"/>
    <x v="2"/>
    <x v="229"/>
    <m/>
    <m/>
    <m/>
    <n v="28"/>
    <n v="201208"/>
    <n v="1528800"/>
  </r>
  <r>
    <x v="478"/>
    <x v="1"/>
    <m/>
    <x v="31"/>
    <x v="2"/>
    <x v="230"/>
    <m/>
    <m/>
    <m/>
    <n v="8"/>
    <n v="201208"/>
    <n v="296800"/>
  </r>
  <r>
    <x v="478"/>
    <x v="1"/>
    <m/>
    <x v="30"/>
    <x v="2"/>
    <x v="231"/>
    <m/>
    <m/>
    <m/>
    <n v="1"/>
    <n v="201208"/>
    <n v="22400"/>
  </r>
  <r>
    <x v="478"/>
    <x v="1"/>
    <m/>
    <x v="30"/>
    <x v="2"/>
    <x v="232"/>
    <m/>
    <m/>
    <m/>
    <n v="4"/>
    <n v="201208"/>
    <n v="156800"/>
  </r>
  <r>
    <x v="478"/>
    <x v="1"/>
    <m/>
    <x v="30"/>
    <x v="2"/>
    <x v="233"/>
    <m/>
    <m/>
    <m/>
    <n v="5"/>
    <n v="201208"/>
    <n v="273000"/>
  </r>
  <r>
    <x v="478"/>
    <x v="1"/>
    <m/>
    <x v="31"/>
    <x v="2"/>
    <x v="234"/>
    <m/>
    <m/>
    <m/>
    <n v="1"/>
    <n v="201208"/>
    <n v="37100"/>
  </r>
  <r>
    <x v="478"/>
    <x v="1"/>
    <m/>
    <x v="30"/>
    <x v="2"/>
    <x v="235"/>
    <m/>
    <m/>
    <m/>
    <n v="15"/>
    <n v="201208"/>
    <n v="336000"/>
  </r>
  <r>
    <x v="478"/>
    <x v="1"/>
    <m/>
    <x v="30"/>
    <x v="2"/>
    <x v="236"/>
    <m/>
    <m/>
    <m/>
    <n v="15"/>
    <n v="201208"/>
    <n v="588000"/>
  </r>
  <r>
    <x v="478"/>
    <x v="1"/>
    <m/>
    <x v="30"/>
    <x v="2"/>
    <x v="237"/>
    <m/>
    <m/>
    <m/>
    <n v="8"/>
    <n v="201208"/>
    <n v="436800"/>
  </r>
  <r>
    <x v="478"/>
    <x v="1"/>
    <m/>
    <x v="31"/>
    <x v="2"/>
    <x v="238"/>
    <m/>
    <m/>
    <m/>
    <n v="5"/>
    <n v="201208"/>
    <n v="185500"/>
  </r>
  <r>
    <x v="478"/>
    <x v="1"/>
    <m/>
    <x v="33"/>
    <x v="2"/>
    <x v="128"/>
    <m/>
    <m/>
    <m/>
    <n v="60"/>
    <n v="201208"/>
    <n v="2226000"/>
  </r>
  <r>
    <x v="478"/>
    <x v="1"/>
    <m/>
    <x v="24"/>
    <x v="2"/>
    <x v="129"/>
    <m/>
    <m/>
    <m/>
    <n v="2"/>
    <n v="201208"/>
    <n v="198000"/>
  </r>
  <r>
    <x v="478"/>
    <x v="1"/>
    <m/>
    <x v="5"/>
    <x v="2"/>
    <x v="246"/>
    <m/>
    <m/>
    <m/>
    <n v="55"/>
    <n v="201208"/>
    <n v="1540000"/>
  </r>
  <r>
    <x v="478"/>
    <x v="1"/>
    <m/>
    <x v="5"/>
    <x v="2"/>
    <x v="247"/>
    <m/>
    <m/>
    <m/>
    <n v="81"/>
    <n v="201208"/>
    <n v="2268000"/>
  </r>
  <r>
    <x v="478"/>
    <x v="1"/>
    <m/>
    <x v="0"/>
    <x v="2"/>
    <x v="224"/>
    <m/>
    <m/>
    <m/>
    <n v="64"/>
    <n v="201208"/>
    <n v="2112000"/>
  </r>
  <r>
    <x v="478"/>
    <x v="1"/>
    <m/>
    <x v="0"/>
    <x v="2"/>
    <x v="225"/>
    <m/>
    <m/>
    <m/>
    <n v="25"/>
    <n v="201208"/>
    <n v="950000"/>
  </r>
  <r>
    <x v="478"/>
    <x v="1"/>
    <m/>
    <x v="0"/>
    <x v="2"/>
    <x v="168"/>
    <m/>
    <m/>
    <m/>
    <n v="2"/>
    <n v="201208"/>
    <n v="40000"/>
  </r>
  <r>
    <x v="478"/>
    <x v="1"/>
    <m/>
    <x v="0"/>
    <x v="2"/>
    <x v="179"/>
    <m/>
    <m/>
    <m/>
    <n v="1"/>
    <n v="201208"/>
    <n v="3000"/>
  </r>
  <r>
    <x v="478"/>
    <x v="1"/>
    <m/>
    <x v="29"/>
    <x v="2"/>
    <x v="132"/>
    <m/>
    <m/>
    <m/>
    <n v="13"/>
    <n v="201208"/>
    <n v="291200"/>
  </r>
  <r>
    <x v="478"/>
    <x v="1"/>
    <m/>
    <x v="29"/>
    <x v="2"/>
    <x v="133"/>
    <m/>
    <m/>
    <m/>
    <n v="2"/>
    <n v="201208"/>
    <n v="78400"/>
  </r>
  <r>
    <x v="478"/>
    <x v="1"/>
    <m/>
    <x v="33"/>
    <x v="2"/>
    <x v="134"/>
    <m/>
    <m/>
    <m/>
    <n v="6"/>
    <n v="201208"/>
    <n v="222600"/>
  </r>
  <r>
    <x v="478"/>
    <x v="1"/>
    <m/>
    <x v="1"/>
    <x v="2"/>
    <x v="135"/>
    <m/>
    <m/>
    <m/>
    <n v="5"/>
    <n v="201208"/>
    <n v="100000"/>
  </r>
  <r>
    <x v="478"/>
    <x v="1"/>
    <m/>
    <x v="35"/>
    <x v="2"/>
    <x v="136"/>
    <m/>
    <m/>
    <m/>
    <n v="10"/>
    <n v="201208"/>
    <n v="280000"/>
  </r>
  <r>
    <x v="478"/>
    <x v="1"/>
    <m/>
    <x v="35"/>
    <x v="2"/>
    <x v="137"/>
    <m/>
    <m/>
    <m/>
    <n v="2"/>
    <n v="201208"/>
    <n v="84000"/>
  </r>
  <r>
    <x v="478"/>
    <x v="1"/>
    <m/>
    <x v="0"/>
    <x v="2"/>
    <x v="218"/>
    <m/>
    <m/>
    <m/>
    <n v="71"/>
    <n v="201208"/>
    <n v="1420000"/>
  </r>
  <r>
    <x v="478"/>
    <x v="1"/>
    <m/>
    <x v="0"/>
    <x v="2"/>
    <x v="240"/>
    <m/>
    <m/>
    <m/>
    <n v="61"/>
    <n v="201208"/>
    <n v="2135000"/>
  </r>
  <r>
    <x v="478"/>
    <x v="1"/>
    <m/>
    <x v="31"/>
    <x v="2"/>
    <x v="220"/>
    <m/>
    <m/>
    <m/>
    <n v="29"/>
    <n v="201208"/>
    <n v="1075900"/>
  </r>
  <r>
    <x v="478"/>
    <x v="1"/>
    <m/>
    <x v="17"/>
    <x v="2"/>
    <x v="125"/>
    <m/>
    <m/>
    <m/>
    <n v="55"/>
    <n v="201208"/>
    <n v="165000"/>
  </r>
  <r>
    <x v="478"/>
    <x v="1"/>
    <m/>
    <x v="0"/>
    <x v="2"/>
    <x v="141"/>
    <m/>
    <m/>
    <m/>
    <n v="3"/>
    <n v="201208"/>
    <n v="99000"/>
  </r>
  <r>
    <x v="478"/>
    <x v="1"/>
    <m/>
    <x v="4"/>
    <x v="2"/>
    <x v="142"/>
    <m/>
    <m/>
    <m/>
    <n v="1"/>
    <n v="201208"/>
    <n v="4000"/>
  </r>
  <r>
    <x v="478"/>
    <x v="1"/>
    <m/>
    <x v="4"/>
    <x v="2"/>
    <x v="143"/>
    <m/>
    <m/>
    <m/>
    <n v="19"/>
    <n v="201208"/>
    <n v="380000"/>
  </r>
  <r>
    <x v="478"/>
    <x v="1"/>
    <m/>
    <x v="0"/>
    <x v="2"/>
    <x v="164"/>
    <m/>
    <m/>
    <m/>
    <n v="1"/>
    <n v="201208"/>
    <n v="20000"/>
  </r>
  <r>
    <x v="478"/>
    <x v="1"/>
    <m/>
    <x v="21"/>
    <x v="2"/>
    <x v="150"/>
    <m/>
    <m/>
    <m/>
    <n v="15"/>
    <n v="201208"/>
    <n v="570000"/>
  </r>
  <r>
    <x v="478"/>
    <x v="1"/>
    <m/>
    <x v="21"/>
    <x v="2"/>
    <x v="150"/>
    <m/>
    <m/>
    <m/>
    <n v="8"/>
    <n v="201208"/>
    <n v="304000"/>
  </r>
  <r>
    <x v="478"/>
    <x v="1"/>
    <m/>
    <x v="5"/>
    <x v="2"/>
    <x v="151"/>
    <m/>
    <m/>
    <m/>
    <n v="28"/>
    <n v="201208"/>
    <n v="784000"/>
  </r>
  <r>
    <x v="478"/>
    <x v="1"/>
    <m/>
    <x v="5"/>
    <x v="2"/>
    <x v="152"/>
    <m/>
    <m/>
    <m/>
    <n v="16"/>
    <n v="201208"/>
    <n v="768000"/>
  </r>
  <r>
    <x v="478"/>
    <x v="1"/>
    <m/>
    <x v="5"/>
    <x v="2"/>
    <x v="153"/>
    <m/>
    <m/>
    <m/>
    <n v="8"/>
    <n v="201208"/>
    <n v="224000"/>
  </r>
  <r>
    <x v="478"/>
    <x v="1"/>
    <m/>
    <x v="32"/>
    <x v="2"/>
    <x v="155"/>
    <m/>
    <m/>
    <m/>
    <n v="6"/>
    <n v="201208"/>
    <n v="109200"/>
  </r>
  <r>
    <x v="478"/>
    <x v="1"/>
    <m/>
    <x v="18"/>
    <x v="2"/>
    <x v="157"/>
    <m/>
    <m/>
    <m/>
    <n v="26"/>
    <n v="201208"/>
    <n v="338000"/>
  </r>
  <r>
    <x v="478"/>
    <x v="1"/>
    <m/>
    <x v="18"/>
    <x v="2"/>
    <x v="158"/>
    <m/>
    <m/>
    <m/>
    <n v="6"/>
    <n v="201208"/>
    <n v="144000"/>
  </r>
  <r>
    <x v="478"/>
    <x v="1"/>
    <m/>
    <x v="18"/>
    <x v="2"/>
    <x v="159"/>
    <m/>
    <m/>
    <m/>
    <n v="5"/>
    <n v="201208"/>
    <n v="165000"/>
  </r>
  <r>
    <x v="478"/>
    <x v="1"/>
    <m/>
    <x v="34"/>
    <x v="2"/>
    <x v="170"/>
    <m/>
    <m/>
    <m/>
    <n v="3"/>
    <n v="201208"/>
    <n v="12000"/>
  </r>
  <r>
    <x v="478"/>
    <x v="1"/>
    <m/>
    <x v="34"/>
    <x v="2"/>
    <x v="160"/>
    <m/>
    <m/>
    <m/>
    <n v="2"/>
    <n v="201208"/>
    <n v="40000"/>
  </r>
  <r>
    <x v="478"/>
    <x v="1"/>
    <m/>
    <x v="4"/>
    <x v="2"/>
    <x v="243"/>
    <m/>
    <m/>
    <m/>
    <n v="4"/>
    <n v="201208"/>
    <n v="16000"/>
  </r>
  <r>
    <x v="478"/>
    <x v="1"/>
    <m/>
    <x v="4"/>
    <x v="2"/>
    <x v="242"/>
    <m/>
    <m/>
    <m/>
    <n v="1"/>
    <n v="201208"/>
    <n v="20000"/>
  </r>
  <r>
    <x v="478"/>
    <x v="1"/>
    <m/>
    <x v="4"/>
    <x v="2"/>
    <x v="207"/>
    <m/>
    <m/>
    <m/>
    <n v="6"/>
    <n v="201208"/>
    <n v="24000"/>
  </r>
  <r>
    <x v="478"/>
    <x v="1"/>
    <m/>
    <x v="4"/>
    <x v="2"/>
    <x v="241"/>
    <m/>
    <m/>
    <m/>
    <n v="4"/>
    <n v="201208"/>
    <n v="80000"/>
  </r>
  <r>
    <x v="478"/>
    <x v="1"/>
    <m/>
    <x v="17"/>
    <x v="2"/>
    <x v="161"/>
    <m/>
    <m/>
    <m/>
    <n v="34"/>
    <n v="201208"/>
    <n v="102000"/>
  </r>
  <r>
    <x v="478"/>
    <x v="1"/>
    <m/>
    <x v="17"/>
    <x v="2"/>
    <x v="161"/>
    <m/>
    <m/>
    <m/>
    <n v="6"/>
    <n v="201208"/>
    <n v="18000"/>
  </r>
  <r>
    <x v="457"/>
    <x v="7"/>
    <m/>
    <x v="10"/>
    <x v="0"/>
    <x v="0"/>
    <m/>
    <m/>
    <m/>
    <m/>
    <m/>
    <m/>
  </r>
  <r>
    <x v="479"/>
    <x v="0"/>
    <m/>
    <x v="0"/>
    <x v="7"/>
    <x v="163"/>
    <m/>
    <m/>
    <m/>
    <n v="3"/>
    <n v="201208"/>
    <n v="60000"/>
  </r>
  <r>
    <x v="479"/>
    <x v="0"/>
    <m/>
    <x v="6"/>
    <x v="2"/>
    <x v="126"/>
    <m/>
    <m/>
    <m/>
    <n v="7"/>
    <n v="201208"/>
    <n v="140000"/>
  </r>
  <r>
    <x v="479"/>
    <x v="0"/>
    <m/>
    <x v="30"/>
    <x v="2"/>
    <x v="227"/>
    <m/>
    <m/>
    <m/>
    <n v="28"/>
    <n v="201208"/>
    <n v="627200"/>
  </r>
  <r>
    <x v="479"/>
    <x v="0"/>
    <m/>
    <x v="30"/>
    <x v="2"/>
    <x v="228"/>
    <m/>
    <m/>
    <m/>
    <n v="32"/>
    <n v="201208"/>
    <n v="1254400"/>
  </r>
  <r>
    <x v="479"/>
    <x v="0"/>
    <m/>
    <x v="30"/>
    <x v="2"/>
    <x v="229"/>
    <m/>
    <m/>
    <m/>
    <n v="27"/>
    <n v="201208"/>
    <n v="1474200"/>
  </r>
  <r>
    <x v="479"/>
    <x v="0"/>
    <m/>
    <x v="31"/>
    <x v="2"/>
    <x v="230"/>
    <m/>
    <m/>
    <m/>
    <n v="13"/>
    <n v="201208"/>
    <n v="482300"/>
  </r>
  <r>
    <x v="479"/>
    <x v="0"/>
    <m/>
    <x v="30"/>
    <x v="2"/>
    <x v="231"/>
    <m/>
    <m/>
    <m/>
    <n v="3"/>
    <n v="201208"/>
    <n v="67200"/>
  </r>
  <r>
    <x v="479"/>
    <x v="0"/>
    <m/>
    <x v="30"/>
    <x v="2"/>
    <x v="232"/>
    <m/>
    <m/>
    <m/>
    <n v="6"/>
    <n v="201208"/>
    <n v="235200"/>
  </r>
  <r>
    <x v="479"/>
    <x v="0"/>
    <m/>
    <x v="30"/>
    <x v="2"/>
    <x v="233"/>
    <m/>
    <m/>
    <m/>
    <n v="1"/>
    <n v="201208"/>
    <n v="54600"/>
  </r>
  <r>
    <x v="479"/>
    <x v="0"/>
    <m/>
    <x v="30"/>
    <x v="2"/>
    <x v="235"/>
    <m/>
    <m/>
    <m/>
    <n v="13"/>
    <n v="201208"/>
    <n v="291200"/>
  </r>
  <r>
    <x v="479"/>
    <x v="0"/>
    <m/>
    <x v="30"/>
    <x v="2"/>
    <x v="236"/>
    <m/>
    <m/>
    <m/>
    <n v="9"/>
    <n v="201208"/>
    <n v="352800"/>
  </r>
  <r>
    <x v="479"/>
    <x v="0"/>
    <m/>
    <x v="30"/>
    <x v="2"/>
    <x v="237"/>
    <m/>
    <m/>
    <m/>
    <n v="9"/>
    <n v="201208"/>
    <n v="491400"/>
  </r>
  <r>
    <x v="479"/>
    <x v="0"/>
    <m/>
    <x v="31"/>
    <x v="2"/>
    <x v="238"/>
    <m/>
    <m/>
    <m/>
    <n v="8"/>
    <n v="201208"/>
    <n v="296800"/>
  </r>
  <r>
    <x v="479"/>
    <x v="0"/>
    <m/>
    <x v="33"/>
    <x v="2"/>
    <x v="128"/>
    <m/>
    <m/>
    <m/>
    <n v="53"/>
    <n v="201208"/>
    <n v="1966300"/>
  </r>
  <r>
    <x v="479"/>
    <x v="0"/>
    <m/>
    <x v="24"/>
    <x v="2"/>
    <x v="129"/>
    <m/>
    <m/>
    <m/>
    <n v="6"/>
    <n v="201208"/>
    <n v="594000"/>
  </r>
  <r>
    <x v="479"/>
    <x v="0"/>
    <m/>
    <x v="5"/>
    <x v="2"/>
    <x v="246"/>
    <m/>
    <m/>
    <m/>
    <n v="12"/>
    <n v="201208"/>
    <n v="336000"/>
  </r>
  <r>
    <x v="479"/>
    <x v="0"/>
    <m/>
    <x v="5"/>
    <x v="2"/>
    <x v="247"/>
    <m/>
    <m/>
    <m/>
    <n v="19"/>
    <n v="201208"/>
    <n v="532000"/>
  </r>
  <r>
    <x v="479"/>
    <x v="0"/>
    <m/>
    <x v="0"/>
    <x v="2"/>
    <x v="224"/>
    <m/>
    <m/>
    <m/>
    <n v="30"/>
    <n v="201208"/>
    <n v="990000"/>
  </r>
  <r>
    <x v="479"/>
    <x v="0"/>
    <m/>
    <x v="0"/>
    <x v="2"/>
    <x v="225"/>
    <m/>
    <m/>
    <m/>
    <n v="10"/>
    <n v="201208"/>
    <n v="380000"/>
  </r>
  <r>
    <x v="479"/>
    <x v="0"/>
    <m/>
    <x v="0"/>
    <x v="2"/>
    <x v="178"/>
    <m/>
    <m/>
    <m/>
    <n v="1"/>
    <n v="201208"/>
    <n v="35000"/>
  </r>
  <r>
    <x v="479"/>
    <x v="0"/>
    <m/>
    <x v="29"/>
    <x v="2"/>
    <x v="132"/>
    <m/>
    <m/>
    <m/>
    <n v="14"/>
    <n v="201208"/>
    <n v="313600"/>
  </r>
  <r>
    <x v="479"/>
    <x v="0"/>
    <m/>
    <x v="33"/>
    <x v="2"/>
    <x v="134"/>
    <m/>
    <m/>
    <m/>
    <n v="2"/>
    <n v="201208"/>
    <n v="74200"/>
  </r>
  <r>
    <x v="479"/>
    <x v="0"/>
    <m/>
    <x v="1"/>
    <x v="2"/>
    <x v="135"/>
    <m/>
    <m/>
    <m/>
    <n v="1"/>
    <n v="201208"/>
    <n v="20000"/>
  </r>
  <r>
    <x v="479"/>
    <x v="0"/>
    <m/>
    <x v="1"/>
    <x v="2"/>
    <x v="165"/>
    <m/>
    <m/>
    <m/>
    <n v="1"/>
    <n v="201208"/>
    <n v="35000"/>
  </r>
  <r>
    <x v="479"/>
    <x v="0"/>
    <m/>
    <x v="35"/>
    <x v="2"/>
    <x v="136"/>
    <m/>
    <m/>
    <m/>
    <n v="6"/>
    <n v="201208"/>
    <n v="168000"/>
  </r>
  <r>
    <x v="479"/>
    <x v="0"/>
    <m/>
    <x v="35"/>
    <x v="2"/>
    <x v="176"/>
    <m/>
    <m/>
    <m/>
    <n v="2"/>
    <n v="201208"/>
    <n v="98000"/>
  </r>
  <r>
    <x v="479"/>
    <x v="0"/>
    <m/>
    <x v="0"/>
    <x v="2"/>
    <x v="218"/>
    <m/>
    <m/>
    <m/>
    <n v="71"/>
    <n v="201208"/>
    <n v="1420000"/>
  </r>
  <r>
    <x v="479"/>
    <x v="0"/>
    <m/>
    <x v="0"/>
    <x v="2"/>
    <x v="240"/>
    <m/>
    <m/>
    <m/>
    <n v="46"/>
    <n v="201208"/>
    <n v="1610000"/>
  </r>
  <r>
    <x v="479"/>
    <x v="0"/>
    <m/>
    <x v="0"/>
    <x v="2"/>
    <x v="219"/>
    <m/>
    <m/>
    <m/>
    <n v="1"/>
    <n v="201208"/>
    <n v="35000"/>
  </r>
  <r>
    <x v="479"/>
    <x v="0"/>
    <m/>
    <x v="31"/>
    <x v="2"/>
    <x v="220"/>
    <m/>
    <m/>
    <m/>
    <n v="21"/>
    <n v="201208"/>
    <n v="779100"/>
  </r>
  <r>
    <x v="479"/>
    <x v="0"/>
    <m/>
    <x v="17"/>
    <x v="2"/>
    <x v="125"/>
    <m/>
    <m/>
    <m/>
    <n v="49"/>
    <n v="201208"/>
    <n v="147000"/>
  </r>
  <r>
    <x v="479"/>
    <x v="0"/>
    <m/>
    <x v="4"/>
    <x v="2"/>
    <x v="142"/>
    <m/>
    <m/>
    <m/>
    <n v="4"/>
    <n v="201208"/>
    <n v="16000"/>
  </r>
  <r>
    <x v="479"/>
    <x v="0"/>
    <m/>
    <x v="4"/>
    <x v="2"/>
    <x v="143"/>
    <m/>
    <m/>
    <m/>
    <n v="4"/>
    <n v="201208"/>
    <n v="80000"/>
  </r>
  <r>
    <x v="479"/>
    <x v="0"/>
    <m/>
    <x v="4"/>
    <x v="2"/>
    <x v="144"/>
    <m/>
    <m/>
    <m/>
    <n v="8"/>
    <n v="201208"/>
    <n v="32000"/>
  </r>
  <r>
    <x v="479"/>
    <x v="0"/>
    <m/>
    <x v="0"/>
    <x v="2"/>
    <x v="148"/>
    <m/>
    <m/>
    <m/>
    <n v="1"/>
    <n v="201208"/>
    <n v="20000"/>
  </r>
  <r>
    <x v="479"/>
    <x v="0"/>
    <m/>
    <x v="21"/>
    <x v="2"/>
    <x v="150"/>
    <m/>
    <m/>
    <m/>
    <n v="5"/>
    <n v="201208"/>
    <n v="190000"/>
  </r>
  <r>
    <x v="479"/>
    <x v="0"/>
    <m/>
    <x v="21"/>
    <x v="2"/>
    <x v="150"/>
    <m/>
    <m/>
    <m/>
    <n v="4"/>
    <n v="201208"/>
    <n v="152000"/>
  </r>
  <r>
    <x v="479"/>
    <x v="0"/>
    <m/>
    <x v="5"/>
    <x v="2"/>
    <x v="151"/>
    <m/>
    <m/>
    <m/>
    <n v="19"/>
    <n v="201208"/>
    <n v="532000"/>
  </r>
  <r>
    <x v="479"/>
    <x v="0"/>
    <m/>
    <x v="5"/>
    <x v="2"/>
    <x v="152"/>
    <m/>
    <m/>
    <m/>
    <n v="4"/>
    <n v="201208"/>
    <n v="192000"/>
  </r>
  <r>
    <x v="479"/>
    <x v="0"/>
    <m/>
    <x v="5"/>
    <x v="2"/>
    <x v="153"/>
    <m/>
    <m/>
    <m/>
    <n v="3"/>
    <n v="201208"/>
    <n v="84000"/>
  </r>
  <r>
    <x v="479"/>
    <x v="0"/>
    <m/>
    <x v="32"/>
    <x v="2"/>
    <x v="155"/>
    <m/>
    <m/>
    <m/>
    <n v="3"/>
    <n v="201208"/>
    <n v="54600"/>
  </r>
  <r>
    <x v="479"/>
    <x v="0"/>
    <m/>
    <x v="18"/>
    <x v="2"/>
    <x v="157"/>
    <m/>
    <m/>
    <m/>
    <n v="16"/>
    <n v="201208"/>
    <n v="208000"/>
  </r>
  <r>
    <x v="479"/>
    <x v="0"/>
    <m/>
    <x v="18"/>
    <x v="2"/>
    <x v="158"/>
    <m/>
    <m/>
    <m/>
    <n v="9"/>
    <n v="201208"/>
    <n v="216000"/>
  </r>
  <r>
    <x v="479"/>
    <x v="0"/>
    <m/>
    <x v="18"/>
    <x v="2"/>
    <x v="159"/>
    <m/>
    <m/>
    <m/>
    <n v="2"/>
    <n v="201208"/>
    <n v="66000"/>
  </r>
  <r>
    <x v="479"/>
    <x v="0"/>
    <m/>
    <x v="34"/>
    <x v="2"/>
    <x v="170"/>
    <m/>
    <m/>
    <m/>
    <n v="2"/>
    <n v="201208"/>
    <n v="8000"/>
  </r>
  <r>
    <x v="479"/>
    <x v="0"/>
    <m/>
    <x v="34"/>
    <x v="2"/>
    <x v="160"/>
    <m/>
    <m/>
    <m/>
    <n v="3"/>
    <n v="201208"/>
    <n v="60000"/>
  </r>
  <r>
    <x v="479"/>
    <x v="0"/>
    <m/>
    <x v="4"/>
    <x v="2"/>
    <x v="242"/>
    <m/>
    <m/>
    <m/>
    <n v="1"/>
    <n v="201208"/>
    <n v="20000"/>
  </r>
  <r>
    <x v="479"/>
    <x v="0"/>
    <m/>
    <x v="4"/>
    <x v="2"/>
    <x v="207"/>
    <m/>
    <m/>
    <m/>
    <n v="4"/>
    <n v="201208"/>
    <n v="16000"/>
  </r>
  <r>
    <x v="479"/>
    <x v="0"/>
    <m/>
    <x v="4"/>
    <x v="2"/>
    <x v="241"/>
    <m/>
    <m/>
    <m/>
    <n v="2"/>
    <n v="201208"/>
    <n v="40000"/>
  </r>
  <r>
    <x v="479"/>
    <x v="0"/>
    <m/>
    <x v="17"/>
    <x v="2"/>
    <x v="161"/>
    <m/>
    <m/>
    <m/>
    <n v="21"/>
    <n v="201208"/>
    <n v="63000"/>
  </r>
  <r>
    <x v="479"/>
    <x v="0"/>
    <m/>
    <x v="17"/>
    <x v="2"/>
    <x v="161"/>
    <m/>
    <m/>
    <m/>
    <n v="4"/>
    <n v="201208"/>
    <n v="12000"/>
  </r>
  <r>
    <x v="479"/>
    <x v="0"/>
    <m/>
    <x v="6"/>
    <x v="9"/>
    <x v="248"/>
    <m/>
    <m/>
    <m/>
    <n v="1"/>
    <n v="201208"/>
    <n v="20000"/>
  </r>
  <r>
    <x v="457"/>
    <x v="7"/>
    <m/>
    <x v="10"/>
    <x v="0"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B3545C-8E10-4EEF-A3BE-4417A447C1AF}" name="피벗 테이블3" cacheId="17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compact="0" compactData="0" multipleFieldFilters="0" chartFormat="16">
  <location ref="B3:DR27" firstHeaderRow="1" firstDataRow="3" firstDataCol="2" rowPageCount="1" colPageCount="1"/>
  <pivotFields count="12">
    <pivotField axis="axisRow" compact="0" outline="0" showAll="0" sortType="ascending" defaultSubtotal="0">
      <items count="540">
        <item m="1" x="511"/>
        <item m="1" x="512"/>
        <item m="1" x="485"/>
        <item m="1" x="513"/>
        <item m="1" x="486"/>
        <item m="1" x="514"/>
        <item m="1" x="487"/>
        <item m="1" x="516"/>
        <item m="1" x="489"/>
        <item m="1" x="518"/>
        <item m="1" x="491"/>
        <item m="1" x="520"/>
        <item m="1" x="493"/>
        <item m="1" x="522"/>
        <item m="1" x="495"/>
        <item m="1" x="524"/>
        <item m="1" x="497"/>
        <item m="1" x="526"/>
        <item m="1" x="499"/>
        <item m="1" x="528"/>
        <item m="1" x="501"/>
        <item m="1" x="530"/>
        <item m="1" x="503"/>
        <item m="1" x="532"/>
        <item m="1" x="505"/>
        <item m="1" x="534"/>
        <item m="1" x="507"/>
        <item m="1" x="536"/>
        <item m="1" x="509"/>
        <item m="1" x="538"/>
        <item m="1" x="510"/>
        <item m="1" x="539"/>
        <item m="1" x="515"/>
        <item m="1" x="488"/>
        <item m="1" x="517"/>
        <item m="1" x="490"/>
        <item m="1" x="519"/>
        <item m="1" x="492"/>
        <item m="1" x="521"/>
        <item m="1" x="494"/>
        <item m="1" x="523"/>
        <item m="1" x="496"/>
        <item m="1" x="525"/>
        <item m="1" x="498"/>
        <item m="1" x="527"/>
        <item m="1" x="500"/>
        <item m="1" x="529"/>
        <item m="1" x="502"/>
        <item m="1" x="531"/>
        <item m="1" x="504"/>
        <item m="1" x="533"/>
        <item m="1" x="506"/>
        <item m="1" x="535"/>
        <item m="1" x="508"/>
        <item m="1" x="537"/>
        <item x="480"/>
        <item x="481"/>
        <item x="482"/>
        <item x="483"/>
        <item x="484"/>
        <item x="25"/>
        <item x="26"/>
        <item x="27"/>
        <item x="28"/>
        <item x="29"/>
        <item x="30"/>
        <item x="4"/>
        <item x="5"/>
        <item x="6"/>
        <item x="31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0"/>
        <item x="20"/>
        <item x="21"/>
        <item x="22"/>
        <item x="23"/>
        <item x="24"/>
        <item x="1"/>
        <item x="2"/>
        <item x="3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44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7"/>
        <item x="318"/>
        <item x="315"/>
        <item x="316"/>
        <item x="319"/>
        <item x="320"/>
        <item x="321"/>
        <item x="322"/>
        <item x="323"/>
        <item x="324"/>
        <item x="325"/>
        <item x="336"/>
        <item x="337"/>
        <item x="326"/>
        <item x="327"/>
        <item x="328"/>
        <item x="329"/>
        <item x="330"/>
        <item x="331"/>
        <item x="332"/>
        <item x="333"/>
        <item x="245"/>
        <item x="334"/>
        <item x="335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57"/>
      </items>
    </pivotField>
    <pivotField axis="axisRow" compact="0" outline="0" showAll="0">
      <items count="9">
        <item x="4"/>
        <item x="1"/>
        <item x="0"/>
        <item x="7"/>
        <item x="3"/>
        <item x="2"/>
        <item x="5"/>
        <item x="6"/>
        <item t="default"/>
      </items>
    </pivotField>
    <pivotField compact="0" outline="0" showAll="0"/>
    <pivotField axis="axisCol" compact="0" outline="0" showAll="0" defaultSubtotal="0">
      <items count="39">
        <item x="10"/>
        <item x="0"/>
        <item x="1"/>
        <item x="2"/>
        <item sd="0" x="17"/>
        <item x="5"/>
        <item x="3"/>
        <item x="18"/>
        <item x="19"/>
        <item x="4"/>
        <item x="20"/>
        <item x="21"/>
        <item x="22"/>
        <item x="23"/>
        <item x="24"/>
        <item x="25"/>
        <item x="26"/>
        <item x="6"/>
        <item x="27"/>
        <item x="28"/>
        <item x="29"/>
        <item x="30"/>
        <item x="31"/>
        <item x="32"/>
        <item x="33"/>
        <item x="7"/>
        <item x="8"/>
        <item x="9"/>
        <item x="11"/>
        <item x="12"/>
        <item x="13"/>
        <item x="14"/>
        <item x="34"/>
        <item x="35"/>
        <item x="36"/>
        <item x="37"/>
        <item x="15"/>
        <item x="16"/>
        <item x="38"/>
      </items>
    </pivotField>
    <pivotField axis="axisPage" compact="0" outline="0" multipleItemSelectionAllowed="1" showAll="0">
      <items count="39">
        <item m="1" x="20"/>
        <item m="1" x="37"/>
        <item m="1" x="23"/>
        <item m="1" x="30"/>
        <item m="1" x="35"/>
        <item m="1" x="25"/>
        <item m="1" x="26"/>
        <item m="1" x="27"/>
        <item m="1" x="24"/>
        <item m="1" x="21"/>
        <item m="1" x="34"/>
        <item m="1" x="32"/>
        <item h="1" m="1" x="33"/>
        <item m="1" x="31"/>
        <item m="1" x="36"/>
        <item m="1" x="28"/>
        <item x="0"/>
        <item x="1"/>
        <item x="2"/>
        <item x="3"/>
        <item x="4"/>
        <item x="5"/>
        <item x="6"/>
        <item x="7"/>
        <item h="1" x="8"/>
        <item h="1" x="9"/>
        <item h="1" x="10"/>
        <item h="1" m="1" x="22"/>
        <item h="1" m="1" x="29"/>
        <item h="1" x="13"/>
        <item h="1" x="12"/>
        <item h="1" x="11"/>
        <item h="1" x="14"/>
        <item h="1" x="15"/>
        <item h="1" x="16"/>
        <item h="1" x="17"/>
        <item h="1" x="18"/>
        <item h="1" x="19"/>
        <item t="default"/>
      </items>
    </pivotField>
    <pivotField axis="axisCol" compact="0" outline="0" showAll="0">
      <items count="304">
        <item m="1" x="286"/>
        <item x="15"/>
        <item x="16"/>
        <item x="20"/>
        <item x="17"/>
        <item m="1" x="256"/>
        <item m="1" x="275"/>
        <item m="1" x="281"/>
        <item m="1" x="270"/>
        <item m="1" x="274"/>
        <item m="1" x="260"/>
        <item m="1" x="296"/>
        <item m="1" x="276"/>
        <item m="1" x="288"/>
        <item m="1" x="267"/>
        <item m="1" x="251"/>
        <item m="1" x="279"/>
        <item m="1" x="294"/>
        <item x="3"/>
        <item x="7"/>
        <item m="1" x="292"/>
        <item x="9"/>
        <item x="10"/>
        <item m="1" x="250"/>
        <item m="1" x="257"/>
        <item m="1" x="264"/>
        <item m="1" x="295"/>
        <item m="1" x="297"/>
        <item m="1" x="300"/>
        <item m="1" x="301"/>
        <item m="1" x="269"/>
        <item m="1" x="284"/>
        <item m="1" x="285"/>
        <item m="1" x="255"/>
        <item m="1" x="273"/>
        <item m="1" x="287"/>
        <item m="1" x="258"/>
        <item m="1" x="265"/>
        <item m="1" x="277"/>
        <item x="11"/>
        <item x="18"/>
        <item x="5"/>
        <item x="4"/>
        <item x="8"/>
        <item m="1" x="268"/>
        <item m="1" x="259"/>
        <item x="6"/>
        <item m="1" x="283"/>
        <item x="19"/>
        <item m="1" x="278"/>
        <item m="1" x="298"/>
        <item m="1" x="299"/>
        <item m="1" x="261"/>
        <item m="1" x="253"/>
        <item x="1"/>
        <item x="2"/>
        <item m="1" x="293"/>
        <item m="1" x="254"/>
        <item m="1" x="262"/>
        <item x="0"/>
        <item x="12"/>
        <item x="13"/>
        <item x="14"/>
        <item m="1" x="272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m="1" x="263"/>
        <item x="34"/>
        <item x="35"/>
        <item x="36"/>
        <item x="37"/>
        <item x="38"/>
        <item x="39"/>
        <item x="40"/>
        <item x="41"/>
        <item x="42"/>
        <item m="1" x="302"/>
        <item m="1" x="282"/>
        <item m="1" x="280"/>
        <item m="1" x="252"/>
        <item m="1" x="266"/>
        <item m="1" x="271"/>
        <item x="47"/>
        <item x="48"/>
        <item x="44"/>
        <item x="43"/>
        <item x="45"/>
        <item m="1" x="249"/>
        <item x="46"/>
        <item m="1" x="290"/>
        <item m="1" x="291"/>
        <item x="50"/>
        <item x="49"/>
        <item x="52"/>
        <item x="51"/>
        <item x="54"/>
        <item x="55"/>
        <item x="56"/>
        <item x="57"/>
        <item x="58"/>
        <item x="59"/>
        <item x="60"/>
        <item x="61"/>
        <item x="53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m="1" x="289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88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2">
    <field x="0"/>
    <field x="1"/>
  </rowFields>
  <rowItems count="22">
    <i>
      <x v="518"/>
      <x v="5"/>
    </i>
    <i>
      <x v="519"/>
      <x v="6"/>
    </i>
    <i>
      <x v="520"/>
      <x v="7"/>
    </i>
    <i>
      <x v="521"/>
      <x v="4"/>
    </i>
    <i>
      <x v="522"/>
      <x/>
    </i>
    <i>
      <x v="523"/>
      <x v="1"/>
    </i>
    <i>
      <x v="524"/>
      <x v="2"/>
    </i>
    <i>
      <x v="525"/>
      <x v="5"/>
    </i>
    <i>
      <x v="526"/>
      <x v="6"/>
    </i>
    <i>
      <x v="527"/>
      <x v="7"/>
    </i>
    <i>
      <x v="528"/>
      <x v="4"/>
    </i>
    <i>
      <x v="529"/>
      <x/>
    </i>
    <i>
      <x v="530"/>
      <x v="1"/>
    </i>
    <i>
      <x v="531"/>
      <x v="2"/>
    </i>
    <i>
      <x v="532"/>
      <x v="5"/>
    </i>
    <i>
      <x v="533"/>
      <x v="6"/>
    </i>
    <i>
      <x v="534"/>
      <x v="7"/>
    </i>
    <i>
      <x v="535"/>
      <x v="4"/>
    </i>
    <i>
      <x v="536"/>
      <x/>
    </i>
    <i>
      <x v="537"/>
      <x v="1"/>
    </i>
    <i>
      <x v="538"/>
      <x v="2"/>
    </i>
    <i t="grand">
      <x/>
    </i>
  </rowItems>
  <colFields count="2">
    <field x="3"/>
    <field x="5"/>
  </colFields>
  <colItems count="119">
    <i>
      <x/>
      <x v="59"/>
    </i>
    <i>
      <x v="1"/>
      <x v="59"/>
    </i>
    <i r="1">
      <x v="177"/>
    </i>
    <i r="1">
      <x v="178"/>
    </i>
    <i r="1">
      <x v="184"/>
    </i>
    <i r="1">
      <x v="185"/>
    </i>
    <i r="1">
      <x v="192"/>
    </i>
    <i r="1">
      <x v="193"/>
    </i>
    <i r="1">
      <x v="195"/>
    </i>
    <i r="1">
      <x v="202"/>
    </i>
    <i r="1">
      <x v="203"/>
    </i>
    <i r="1">
      <x v="217"/>
    </i>
    <i r="1">
      <x v="218"/>
    </i>
    <i r="1">
      <x v="222"/>
    </i>
    <i r="1">
      <x v="228"/>
    </i>
    <i r="1">
      <x v="232"/>
    </i>
    <i r="1">
      <x v="233"/>
    </i>
    <i r="1">
      <x v="247"/>
    </i>
    <i r="1">
      <x v="248"/>
    </i>
    <i r="1">
      <x v="249"/>
    </i>
    <i r="1">
      <x v="251"/>
    </i>
    <i r="1">
      <x v="265"/>
    </i>
    <i r="1">
      <x v="266"/>
    </i>
    <i r="1">
      <x v="272"/>
    </i>
    <i r="1">
      <x v="273"/>
    </i>
    <i r="1">
      <x v="278"/>
    </i>
    <i r="1">
      <x v="279"/>
    </i>
    <i r="1">
      <x v="293"/>
    </i>
    <i r="1">
      <x v="294"/>
    </i>
    <i>
      <x v="2"/>
      <x v="189"/>
    </i>
    <i r="1">
      <x v="219"/>
    </i>
    <i>
      <x v="4"/>
    </i>
    <i>
      <x v="5"/>
      <x v="59"/>
    </i>
    <i r="1">
      <x v="205"/>
    </i>
    <i r="1">
      <x v="206"/>
    </i>
    <i r="1">
      <x v="207"/>
    </i>
    <i r="1">
      <x v="208"/>
    </i>
    <i r="1">
      <x v="236"/>
    </i>
    <i r="1">
      <x v="263"/>
    </i>
    <i r="1">
      <x v="300"/>
    </i>
    <i r="1">
      <x v="301"/>
    </i>
    <i>
      <x v="7"/>
      <x v="211"/>
    </i>
    <i r="1">
      <x v="212"/>
    </i>
    <i r="1">
      <x v="213"/>
    </i>
    <i r="1">
      <x v="235"/>
    </i>
    <i r="1">
      <x v="271"/>
    </i>
    <i>
      <x v="9"/>
      <x v="59"/>
    </i>
    <i r="1">
      <x v="196"/>
    </i>
    <i r="1">
      <x v="197"/>
    </i>
    <i r="1">
      <x v="198"/>
    </i>
    <i r="1">
      <x v="245"/>
    </i>
    <i r="1">
      <x v="261"/>
    </i>
    <i r="1">
      <x v="262"/>
    </i>
    <i r="1">
      <x v="295"/>
    </i>
    <i r="1">
      <x v="296"/>
    </i>
    <i r="1">
      <x v="297"/>
    </i>
    <i>
      <x v="11"/>
      <x v="204"/>
    </i>
    <i>
      <x v="14"/>
      <x v="183"/>
    </i>
    <i>
      <x v="17"/>
      <x v="180"/>
    </i>
    <i r="1">
      <x v="181"/>
    </i>
    <i r="1">
      <x v="226"/>
    </i>
    <i>
      <x v="20"/>
      <x v="186"/>
    </i>
    <i r="1">
      <x v="187"/>
    </i>
    <i>
      <x v="21"/>
      <x v="156"/>
    </i>
    <i r="1">
      <x v="199"/>
    </i>
    <i r="1">
      <x v="200"/>
    </i>
    <i r="1">
      <x v="238"/>
    </i>
    <i r="1">
      <x v="240"/>
    </i>
    <i r="1">
      <x v="241"/>
    </i>
    <i r="1">
      <x v="243"/>
    </i>
    <i r="1">
      <x v="252"/>
    </i>
    <i r="1">
      <x v="253"/>
    </i>
    <i r="1">
      <x v="255"/>
    </i>
    <i r="1">
      <x v="256"/>
    </i>
    <i r="1">
      <x v="258"/>
    </i>
    <i r="1">
      <x v="259"/>
    </i>
    <i r="1">
      <x v="268"/>
    </i>
    <i r="1">
      <x v="269"/>
    </i>
    <i r="1">
      <x v="270"/>
    </i>
    <i r="1">
      <x v="275"/>
    </i>
    <i r="1">
      <x v="276"/>
    </i>
    <i r="1">
      <x v="277"/>
    </i>
    <i r="1">
      <x v="281"/>
    </i>
    <i r="1">
      <x v="282"/>
    </i>
    <i r="1">
      <x v="283"/>
    </i>
    <i r="1">
      <x v="285"/>
    </i>
    <i r="1">
      <x v="286"/>
    </i>
    <i r="1">
      <x v="287"/>
    </i>
    <i r="1">
      <x v="289"/>
    </i>
    <i r="1">
      <x v="290"/>
    </i>
    <i r="1">
      <x v="291"/>
    </i>
    <i r="1">
      <x v="299"/>
    </i>
    <i>
      <x v="22"/>
      <x v="194"/>
    </i>
    <i r="1">
      <x v="201"/>
    </i>
    <i r="1">
      <x v="223"/>
    </i>
    <i r="1">
      <x v="234"/>
    </i>
    <i r="1">
      <x v="239"/>
    </i>
    <i r="1">
      <x v="242"/>
    </i>
    <i r="1">
      <x v="250"/>
    </i>
    <i r="1">
      <x v="254"/>
    </i>
    <i r="1">
      <x v="257"/>
    </i>
    <i r="1">
      <x v="260"/>
    </i>
    <i r="1">
      <x v="267"/>
    </i>
    <i r="1">
      <x v="274"/>
    </i>
    <i r="1">
      <x v="284"/>
    </i>
    <i r="1">
      <x v="288"/>
    </i>
    <i r="1">
      <x v="292"/>
    </i>
    <i>
      <x v="23"/>
      <x v="209"/>
    </i>
    <i r="1">
      <x v="210"/>
    </i>
    <i>
      <x v="24"/>
      <x v="182"/>
    </i>
    <i r="1">
      <x v="188"/>
    </i>
    <i>
      <x v="25"/>
      <x v="59"/>
    </i>
    <i>
      <x v="30"/>
      <x v="59"/>
    </i>
    <i>
      <x v="32"/>
      <x v="214"/>
    </i>
    <i r="1">
      <x v="224"/>
    </i>
    <i>
      <x v="33"/>
      <x v="190"/>
    </i>
    <i r="1">
      <x v="191"/>
    </i>
    <i r="1">
      <x v="230"/>
    </i>
    <i t="grand">
      <x/>
    </i>
  </colItems>
  <pageFields count="1">
    <pageField fld="4" hier="-1"/>
  </pageFields>
  <dataFields count="1">
    <dataField name="합계 : 판매액" fld="11" baseField="0" baseItem="0" numFmtId="177"/>
  </dataFields>
  <formats count="1">
    <format dxfId="0">
      <pivotArea outline="0" collapsedLevelsAreSubtotals="1" fieldPosition="0"/>
    </format>
  </formats>
  <chartFormats count="9">
    <chartFormat chart="12" format="15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2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chartFormat>
    <chartFormat chart="12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2"/>
          </reference>
        </references>
      </pivotArea>
    </chartFormat>
    <chartFormat chart="12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</references>
      </pivotArea>
    </chartFormat>
    <chartFormat chart="12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4"/>
          </reference>
        </references>
      </pivotArea>
    </chartFormat>
    <chartFormat chart="12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48"/>
          </reference>
        </references>
      </pivotArea>
    </chartFormat>
  </chartFormats>
  <pivotTableStyleInfo name="PivotStyleLight8" showRowHeaders="1" showColHeaders="1" showRowStripes="0" showColStripes="0" showLastColumn="1"/>
  <filters count="1">
    <filter fld="0" type="thisMonth" evalOrder="-1" id="10">
      <autoFilter ref="A1">
        <filterColumn colId="0">
          <dynamicFilter type="thisMonth" val="44197" maxVal="4422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19-08-29T09:21:24.93" personId="{EABBB34B-F2FC-4B18-9653-7845AD18DB71}" id="{F1560D72-BCA5-4919-9555-C6101AAA2C24}">
    <text>채널마다, 결제방식마다 수수료 상이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8168E-1692-4E75-8412-3CEA11DC4523}">
  <sheetPr>
    <tabColor theme="1"/>
  </sheetPr>
  <dimension ref="B1:DR36"/>
  <sheetViews>
    <sheetView showGridLines="0" topLeftCell="J1" zoomScale="70" zoomScaleNormal="70" workbookViewId="0">
      <selection activeCell="D18" sqref="D18"/>
    </sheetView>
  </sheetViews>
  <sheetFormatPr defaultColWidth="9" defaultRowHeight="16.5"/>
  <cols>
    <col min="1" max="1" width="1.625" style="12" customWidth="1"/>
    <col min="2" max="2" width="18.125" style="12" bestFit="1" customWidth="1"/>
    <col min="3" max="3" width="13.375" style="12" bestFit="1" customWidth="1"/>
    <col min="4" max="34" width="114.75" style="12" bestFit="1" customWidth="1"/>
    <col min="35" max="35" width="12.25" style="12" bestFit="1" customWidth="1"/>
    <col min="36" max="121" width="132.5" style="12" bestFit="1" customWidth="1"/>
    <col min="122" max="122" width="14.75" style="12" bestFit="1" customWidth="1"/>
    <col min="123" max="16384" width="9" style="12"/>
  </cols>
  <sheetData>
    <row r="1" spans="2:122">
      <c r="B1" s="2" t="s">
        <v>0</v>
      </c>
      <c r="C1" s="133" t="s">
        <v>1</v>
      </c>
    </row>
    <row r="2" spans="2:122">
      <c r="H2" s="13"/>
      <c r="I2" s="13" t="s">
        <v>2</v>
      </c>
    </row>
    <row r="3" spans="2:122">
      <c r="B3" s="2" t="s">
        <v>3</v>
      </c>
      <c r="C3"/>
      <c r="D3" s="2" t="s">
        <v>4</v>
      </c>
      <c r="E3" s="2" t="s">
        <v>5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</row>
    <row r="4" spans="2:122">
      <c r="B4"/>
      <c r="C4"/>
      <c r="D4" s="133" t="s">
        <v>25</v>
      </c>
      <c r="E4" s="133" t="s">
        <v>6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 s="133" t="s">
        <v>7</v>
      </c>
      <c r="AH4"/>
      <c r="AI4" s="133" t="s">
        <v>8</v>
      </c>
      <c r="AJ4" s="133" t="s">
        <v>9</v>
      </c>
      <c r="AK4"/>
      <c r="AL4"/>
      <c r="AM4"/>
      <c r="AN4"/>
      <c r="AO4"/>
      <c r="AP4"/>
      <c r="AQ4"/>
      <c r="AR4"/>
      <c r="AS4" s="133" t="s">
        <v>10</v>
      </c>
      <c r="AT4"/>
      <c r="AU4"/>
      <c r="AV4"/>
      <c r="AW4"/>
      <c r="AX4" s="133" t="s">
        <v>11</v>
      </c>
      <c r="AY4"/>
      <c r="AZ4"/>
      <c r="BA4"/>
      <c r="BB4"/>
      <c r="BC4"/>
      <c r="BD4"/>
      <c r="BE4"/>
      <c r="BF4"/>
      <c r="BG4"/>
      <c r="BH4" s="133" t="s">
        <v>12</v>
      </c>
      <c r="BI4" s="133" t="s">
        <v>13</v>
      </c>
      <c r="BJ4" s="133" t="s">
        <v>14</v>
      </c>
      <c r="BK4"/>
      <c r="BL4"/>
      <c r="BM4" s="133" t="s">
        <v>15</v>
      </c>
      <c r="BN4"/>
      <c r="BO4" s="133" t="s">
        <v>16</v>
      </c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 s="133" t="s">
        <v>17</v>
      </c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 s="133" t="s">
        <v>18</v>
      </c>
      <c r="DH4"/>
      <c r="DI4" s="133" t="s">
        <v>19</v>
      </c>
      <c r="DJ4"/>
      <c r="DK4" s="133" t="s">
        <v>387</v>
      </c>
      <c r="DL4" s="133" t="s">
        <v>401</v>
      </c>
      <c r="DM4" s="133" t="s">
        <v>471</v>
      </c>
      <c r="DN4"/>
      <c r="DO4" s="133" t="s">
        <v>472</v>
      </c>
      <c r="DP4"/>
      <c r="DQ4"/>
      <c r="DR4" s="133" t="s">
        <v>20</v>
      </c>
    </row>
    <row r="5" spans="2:122">
      <c r="B5" s="2" t="s">
        <v>21</v>
      </c>
      <c r="C5" s="2" t="s">
        <v>22</v>
      </c>
      <c r="D5" s="133" t="s">
        <v>25</v>
      </c>
      <c r="E5" s="133" t="s">
        <v>25</v>
      </c>
      <c r="F5" s="133" t="s">
        <v>418</v>
      </c>
      <c r="G5" s="133" t="s">
        <v>419</v>
      </c>
      <c r="H5" s="133" t="s">
        <v>426</v>
      </c>
      <c r="I5" s="133" t="s">
        <v>427</v>
      </c>
      <c r="J5" s="133" t="s">
        <v>434</v>
      </c>
      <c r="K5" s="133" t="s">
        <v>435</v>
      </c>
      <c r="L5" s="133" t="s">
        <v>437</v>
      </c>
      <c r="M5" s="133" t="s">
        <v>444</v>
      </c>
      <c r="N5" s="133" t="s">
        <v>445</v>
      </c>
      <c r="O5" s="133" t="s">
        <v>462</v>
      </c>
      <c r="P5" s="133" t="s">
        <v>463</v>
      </c>
      <c r="Q5" s="133" t="s">
        <v>467</v>
      </c>
      <c r="R5" s="133" t="s">
        <v>477</v>
      </c>
      <c r="S5" s="133" t="s">
        <v>480</v>
      </c>
      <c r="T5" s="133" t="s">
        <v>481</v>
      </c>
      <c r="U5" s="133" t="s">
        <v>510</v>
      </c>
      <c r="V5" s="133" t="s">
        <v>515</v>
      </c>
      <c r="W5" s="133" t="s">
        <v>516</v>
      </c>
      <c r="X5" s="133" t="s">
        <v>518</v>
      </c>
      <c r="Y5" s="133" t="s">
        <v>537</v>
      </c>
      <c r="Z5" s="133" t="s">
        <v>538</v>
      </c>
      <c r="AA5" s="133" t="s">
        <v>550</v>
      </c>
      <c r="AB5" s="133" t="s">
        <v>551</v>
      </c>
      <c r="AC5" s="133" t="s">
        <v>558</v>
      </c>
      <c r="AD5" s="133" t="s">
        <v>559</v>
      </c>
      <c r="AE5" s="133" t="s">
        <v>575</v>
      </c>
      <c r="AF5" s="133" t="s">
        <v>576</v>
      </c>
      <c r="AG5" s="133" t="s">
        <v>431</v>
      </c>
      <c r="AH5" s="133" t="s">
        <v>464</v>
      </c>
      <c r="AI5"/>
      <c r="AJ5" s="133" t="s">
        <v>25</v>
      </c>
      <c r="AK5" s="133" t="s">
        <v>447</v>
      </c>
      <c r="AL5" s="133" t="s">
        <v>448</v>
      </c>
      <c r="AM5" s="133" t="s">
        <v>449</v>
      </c>
      <c r="AN5" s="133" t="s">
        <v>450</v>
      </c>
      <c r="AO5" s="133" t="s">
        <v>485</v>
      </c>
      <c r="AP5" s="133" t="s">
        <v>531</v>
      </c>
      <c r="AQ5" s="133" t="s">
        <v>600</v>
      </c>
      <c r="AR5" s="133" t="s">
        <v>601</v>
      </c>
      <c r="AS5" s="133" t="s">
        <v>453</v>
      </c>
      <c r="AT5" s="133" t="s">
        <v>454</v>
      </c>
      <c r="AU5" s="133" t="s">
        <v>455</v>
      </c>
      <c r="AV5" s="133" t="s">
        <v>483</v>
      </c>
      <c r="AW5" s="133" t="s">
        <v>544</v>
      </c>
      <c r="AX5" s="133" t="s">
        <v>25</v>
      </c>
      <c r="AY5" s="133" t="s">
        <v>438</v>
      </c>
      <c r="AZ5" s="133" t="s">
        <v>439</v>
      </c>
      <c r="BA5" s="133" t="s">
        <v>440</v>
      </c>
      <c r="BB5" s="133" t="s">
        <v>497</v>
      </c>
      <c r="BC5" s="133" t="s">
        <v>528</v>
      </c>
      <c r="BD5" s="133" t="s">
        <v>529</v>
      </c>
      <c r="BE5" s="133" t="s">
        <v>577</v>
      </c>
      <c r="BF5" s="133" t="s">
        <v>578</v>
      </c>
      <c r="BG5" s="133" t="s">
        <v>584</v>
      </c>
      <c r="BH5" s="133" t="s">
        <v>446</v>
      </c>
      <c r="BI5" s="133" t="s">
        <v>425</v>
      </c>
      <c r="BJ5" s="133" t="s">
        <v>422</v>
      </c>
      <c r="BK5" s="133" t="s">
        <v>423</v>
      </c>
      <c r="BL5" s="133" t="s">
        <v>475</v>
      </c>
      <c r="BM5" s="133" t="s">
        <v>428</v>
      </c>
      <c r="BN5" s="133" t="s">
        <v>429</v>
      </c>
      <c r="BO5" s="133" t="s">
        <v>394</v>
      </c>
      <c r="BP5" s="133" t="s">
        <v>441</v>
      </c>
      <c r="BQ5" s="133" t="s">
        <v>442</v>
      </c>
      <c r="BR5" s="133" t="s">
        <v>487</v>
      </c>
      <c r="BS5" s="133" t="s">
        <v>489</v>
      </c>
      <c r="BT5" s="133" t="s">
        <v>490</v>
      </c>
      <c r="BU5" s="133" t="s">
        <v>492</v>
      </c>
      <c r="BV5" s="133" t="s">
        <v>519</v>
      </c>
      <c r="BW5" s="133" t="s">
        <v>520</v>
      </c>
      <c r="BX5" s="133" t="s">
        <v>522</v>
      </c>
      <c r="BY5" s="133" t="s">
        <v>523</v>
      </c>
      <c r="BZ5" s="133" t="s">
        <v>525</v>
      </c>
      <c r="CA5" s="133" t="s">
        <v>526</v>
      </c>
      <c r="CB5" s="133" t="s">
        <v>540</v>
      </c>
      <c r="CC5" s="133" t="s">
        <v>541</v>
      </c>
      <c r="CD5" s="133" t="s">
        <v>542</v>
      </c>
      <c r="CE5" s="133" t="s">
        <v>553</v>
      </c>
      <c r="CF5" s="133" t="s">
        <v>554</v>
      </c>
      <c r="CG5" s="133" t="s">
        <v>555</v>
      </c>
      <c r="CH5" s="133" t="s">
        <v>563</v>
      </c>
      <c r="CI5" s="133" t="s">
        <v>564</v>
      </c>
      <c r="CJ5" s="133" t="s">
        <v>565</v>
      </c>
      <c r="CK5" s="133" t="s">
        <v>567</v>
      </c>
      <c r="CL5" s="133" t="s">
        <v>568</v>
      </c>
      <c r="CM5" s="133" t="s">
        <v>569</v>
      </c>
      <c r="CN5" s="133" t="s">
        <v>571</v>
      </c>
      <c r="CO5" s="133" t="s">
        <v>572</v>
      </c>
      <c r="CP5" s="133" t="s">
        <v>573</v>
      </c>
      <c r="CQ5" s="133" t="s">
        <v>599</v>
      </c>
      <c r="CR5" s="133" t="s">
        <v>436</v>
      </c>
      <c r="CS5" s="133" t="s">
        <v>443</v>
      </c>
      <c r="CT5" s="133" t="s">
        <v>468</v>
      </c>
      <c r="CU5" s="133" t="s">
        <v>482</v>
      </c>
      <c r="CV5" s="133" t="s">
        <v>488</v>
      </c>
      <c r="CW5" s="133" t="s">
        <v>491</v>
      </c>
      <c r="CX5" s="133" t="s">
        <v>517</v>
      </c>
      <c r="CY5" s="133" t="s">
        <v>521</v>
      </c>
      <c r="CZ5" s="133" t="s">
        <v>524</v>
      </c>
      <c r="DA5" s="133" t="s">
        <v>527</v>
      </c>
      <c r="DB5" s="133" t="s">
        <v>539</v>
      </c>
      <c r="DC5" s="133" t="s">
        <v>552</v>
      </c>
      <c r="DD5" s="133" t="s">
        <v>566</v>
      </c>
      <c r="DE5" s="133" t="s">
        <v>570</v>
      </c>
      <c r="DF5" s="133" t="s">
        <v>574</v>
      </c>
      <c r="DG5" s="133" t="s">
        <v>451</v>
      </c>
      <c r="DH5" s="133" t="s">
        <v>452</v>
      </c>
      <c r="DI5" s="133" t="s">
        <v>424</v>
      </c>
      <c r="DJ5" s="133" t="s">
        <v>430</v>
      </c>
      <c r="DK5" s="133" t="s">
        <v>25</v>
      </c>
      <c r="DL5" s="133" t="s">
        <v>25</v>
      </c>
      <c r="DM5" s="133" t="s">
        <v>456</v>
      </c>
      <c r="DN5" s="133" t="s">
        <v>469</v>
      </c>
      <c r="DO5" s="133" t="s">
        <v>432</v>
      </c>
      <c r="DP5" s="133" t="s">
        <v>433</v>
      </c>
      <c r="DQ5" s="133" t="s">
        <v>473</v>
      </c>
      <c r="DR5"/>
    </row>
    <row r="6" spans="2:122">
      <c r="B6" s="3">
        <v>44197</v>
      </c>
      <c r="C6" s="133" t="s">
        <v>30</v>
      </c>
      <c r="D6" s="4"/>
      <c r="E6" s="4"/>
      <c r="F6" s="4"/>
      <c r="G6" s="4"/>
      <c r="H6" s="4">
        <v>660000</v>
      </c>
      <c r="I6" s="4">
        <v>99000</v>
      </c>
      <c r="J6" s="4">
        <v>980000</v>
      </c>
      <c r="K6" s="4">
        <v>595000</v>
      </c>
      <c r="L6" s="4">
        <v>33000</v>
      </c>
      <c r="M6" s="4"/>
      <c r="N6" s="4">
        <v>20000</v>
      </c>
      <c r="O6" s="4"/>
      <c r="P6" s="4"/>
      <c r="Q6" s="4"/>
      <c r="R6" s="4"/>
      <c r="S6" s="4">
        <v>35000</v>
      </c>
      <c r="T6" s="4"/>
      <c r="U6" s="4">
        <v>18000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>
        <v>40000</v>
      </c>
      <c r="AH6" s="4">
        <v>70000</v>
      </c>
      <c r="AI6" s="4">
        <v>132000</v>
      </c>
      <c r="AJ6" s="4"/>
      <c r="AK6" s="4">
        <v>560000</v>
      </c>
      <c r="AL6" s="4">
        <v>480000</v>
      </c>
      <c r="AM6" s="4">
        <v>112000</v>
      </c>
      <c r="AN6" s="4"/>
      <c r="AO6" s="4"/>
      <c r="AP6" s="4"/>
      <c r="AQ6" s="4"/>
      <c r="AR6" s="4"/>
      <c r="AS6" s="4">
        <v>195000</v>
      </c>
      <c r="AT6" s="4">
        <v>120000</v>
      </c>
      <c r="AU6" s="4">
        <v>99000</v>
      </c>
      <c r="AV6" s="4"/>
      <c r="AW6" s="4"/>
      <c r="AX6" s="4"/>
      <c r="AY6" s="4">
        <v>8000</v>
      </c>
      <c r="AZ6" s="4">
        <v>140000</v>
      </c>
      <c r="BA6" s="4"/>
      <c r="BB6" s="4"/>
      <c r="BC6" s="4"/>
      <c r="BD6" s="4"/>
      <c r="BE6" s="4"/>
      <c r="BF6" s="4"/>
      <c r="BG6" s="4"/>
      <c r="BH6" s="4">
        <v>266000</v>
      </c>
      <c r="BI6" s="4">
        <v>99000</v>
      </c>
      <c r="BJ6" s="4"/>
      <c r="BK6" s="4"/>
      <c r="BL6" s="4"/>
      <c r="BM6" s="4">
        <v>336000</v>
      </c>
      <c r="BN6" s="4">
        <v>78400</v>
      </c>
      <c r="BO6" s="4"/>
      <c r="BP6" s="4">
        <v>1187200</v>
      </c>
      <c r="BQ6" s="4">
        <v>2744000</v>
      </c>
      <c r="BR6" s="4">
        <v>431200</v>
      </c>
      <c r="BS6" s="4">
        <v>3628800</v>
      </c>
      <c r="BT6" s="4">
        <v>5566400</v>
      </c>
      <c r="BU6" s="4">
        <v>201600</v>
      </c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>
        <v>556500</v>
      </c>
      <c r="CS6" s="4">
        <v>1743700</v>
      </c>
      <c r="CT6" s="4"/>
      <c r="CU6" s="4"/>
      <c r="CV6" s="4">
        <v>148400</v>
      </c>
      <c r="CW6" s="4">
        <v>2856700</v>
      </c>
      <c r="CX6" s="4"/>
      <c r="CY6" s="4"/>
      <c r="CZ6" s="4"/>
      <c r="DA6" s="4"/>
      <c r="DB6" s="4"/>
      <c r="DC6" s="4"/>
      <c r="DD6" s="4"/>
      <c r="DE6" s="4"/>
      <c r="DF6" s="4"/>
      <c r="DG6" s="4">
        <v>72800</v>
      </c>
      <c r="DH6" s="4">
        <v>101400</v>
      </c>
      <c r="DI6" s="4">
        <v>1224300</v>
      </c>
      <c r="DJ6" s="4">
        <v>148400</v>
      </c>
      <c r="DK6" s="4"/>
      <c r="DL6" s="4"/>
      <c r="DM6" s="4">
        <v>80000</v>
      </c>
      <c r="DN6" s="4">
        <v>12000</v>
      </c>
      <c r="DO6" s="4">
        <v>140000</v>
      </c>
      <c r="DP6" s="4"/>
      <c r="DQ6" s="4"/>
      <c r="DR6" s="4">
        <v>26018800</v>
      </c>
    </row>
    <row r="7" spans="2:122">
      <c r="B7" s="3">
        <v>44198</v>
      </c>
      <c r="C7" s="133" t="s">
        <v>31</v>
      </c>
      <c r="D7" s="4"/>
      <c r="E7" s="4"/>
      <c r="F7" s="4"/>
      <c r="G7" s="4"/>
      <c r="H7" s="4">
        <v>891000</v>
      </c>
      <c r="I7" s="4">
        <v>99000</v>
      </c>
      <c r="J7" s="4">
        <v>820000</v>
      </c>
      <c r="K7" s="4">
        <v>700000</v>
      </c>
      <c r="L7" s="4">
        <v>66000</v>
      </c>
      <c r="M7" s="4">
        <v>20000</v>
      </c>
      <c r="N7" s="4">
        <v>60000</v>
      </c>
      <c r="O7" s="4"/>
      <c r="P7" s="4"/>
      <c r="Q7" s="4"/>
      <c r="R7" s="4"/>
      <c r="S7" s="4">
        <v>35000</v>
      </c>
      <c r="T7" s="4">
        <v>3000</v>
      </c>
      <c r="U7" s="4">
        <v>54000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>
        <v>60000</v>
      </c>
      <c r="AH7" s="4"/>
      <c r="AI7" s="4">
        <v>153000</v>
      </c>
      <c r="AJ7" s="4"/>
      <c r="AK7" s="4">
        <v>756000</v>
      </c>
      <c r="AL7" s="4">
        <v>192000</v>
      </c>
      <c r="AM7" s="4">
        <v>56000</v>
      </c>
      <c r="AN7" s="4"/>
      <c r="AO7" s="4"/>
      <c r="AP7" s="4"/>
      <c r="AQ7" s="4"/>
      <c r="AR7" s="4"/>
      <c r="AS7" s="4">
        <v>312000</v>
      </c>
      <c r="AT7" s="4">
        <v>120000</v>
      </c>
      <c r="AU7" s="4">
        <v>66000</v>
      </c>
      <c r="AV7" s="4"/>
      <c r="AW7" s="4"/>
      <c r="AX7" s="4"/>
      <c r="AY7" s="4"/>
      <c r="AZ7" s="4">
        <v>100000</v>
      </c>
      <c r="BA7" s="4">
        <v>8000</v>
      </c>
      <c r="BB7" s="4"/>
      <c r="BC7" s="4"/>
      <c r="BD7" s="4"/>
      <c r="BE7" s="4"/>
      <c r="BF7" s="4"/>
      <c r="BG7" s="4"/>
      <c r="BH7" s="4">
        <v>494000</v>
      </c>
      <c r="BI7" s="4">
        <v>198000</v>
      </c>
      <c r="BJ7" s="4">
        <v>140000</v>
      </c>
      <c r="BK7" s="4"/>
      <c r="BL7" s="4"/>
      <c r="BM7" s="4">
        <v>313600</v>
      </c>
      <c r="BN7" s="4">
        <v>117600</v>
      </c>
      <c r="BO7" s="4"/>
      <c r="BP7" s="4">
        <v>1097600</v>
      </c>
      <c r="BQ7" s="4">
        <v>2587200</v>
      </c>
      <c r="BR7" s="4">
        <v>509600</v>
      </c>
      <c r="BS7" s="4">
        <v>2419200</v>
      </c>
      <c r="BT7" s="4">
        <v>4508000</v>
      </c>
      <c r="BU7" s="4">
        <v>22400</v>
      </c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>
        <v>667800</v>
      </c>
      <c r="CS7" s="4">
        <v>1743700</v>
      </c>
      <c r="CT7" s="4"/>
      <c r="CU7" s="4"/>
      <c r="CV7" s="4">
        <v>37100</v>
      </c>
      <c r="CW7" s="4">
        <v>2448600</v>
      </c>
      <c r="CX7" s="4"/>
      <c r="CY7" s="4"/>
      <c r="CZ7" s="4"/>
      <c r="DA7" s="4"/>
      <c r="DB7" s="4"/>
      <c r="DC7" s="4"/>
      <c r="DD7" s="4"/>
      <c r="DE7" s="4"/>
      <c r="DF7" s="4"/>
      <c r="DG7" s="4">
        <v>54600</v>
      </c>
      <c r="DH7" s="4"/>
      <c r="DI7" s="4">
        <v>1038800</v>
      </c>
      <c r="DJ7" s="4">
        <v>74200</v>
      </c>
      <c r="DK7" s="4"/>
      <c r="DL7" s="4"/>
      <c r="DM7" s="4">
        <v>60000</v>
      </c>
      <c r="DN7" s="4"/>
      <c r="DO7" s="4">
        <v>84000</v>
      </c>
      <c r="DP7" s="4">
        <v>126000</v>
      </c>
      <c r="DQ7" s="4"/>
      <c r="DR7" s="4">
        <v>23313000</v>
      </c>
    </row>
    <row r="8" spans="2:122">
      <c r="B8" s="3">
        <v>44199</v>
      </c>
      <c r="C8" s="133" t="s">
        <v>32</v>
      </c>
      <c r="D8" s="4"/>
      <c r="E8" s="4"/>
      <c r="F8" s="4"/>
      <c r="G8" s="4"/>
      <c r="H8" s="4">
        <v>1056000</v>
      </c>
      <c r="I8" s="4">
        <v>33000</v>
      </c>
      <c r="J8" s="4">
        <v>1080000</v>
      </c>
      <c r="K8" s="4">
        <v>1050000</v>
      </c>
      <c r="L8" s="4">
        <v>33000</v>
      </c>
      <c r="M8" s="4"/>
      <c r="N8" s="4">
        <v>20000</v>
      </c>
      <c r="O8" s="4"/>
      <c r="P8" s="4"/>
      <c r="Q8" s="4">
        <v>20000</v>
      </c>
      <c r="R8" s="4"/>
      <c r="S8" s="4"/>
      <c r="T8" s="4">
        <v>3000</v>
      </c>
      <c r="U8" s="4">
        <v>72000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>
        <v>60000</v>
      </c>
      <c r="AH8" s="4">
        <v>35000</v>
      </c>
      <c r="AI8" s="4">
        <v>174000</v>
      </c>
      <c r="AJ8" s="4"/>
      <c r="AK8" s="4">
        <v>672000</v>
      </c>
      <c r="AL8" s="4">
        <v>288000</v>
      </c>
      <c r="AM8" s="4">
        <v>112000</v>
      </c>
      <c r="AN8" s="4"/>
      <c r="AO8" s="4"/>
      <c r="AP8" s="4"/>
      <c r="AQ8" s="4"/>
      <c r="AR8" s="4"/>
      <c r="AS8" s="4">
        <v>312000</v>
      </c>
      <c r="AT8" s="4">
        <v>96000</v>
      </c>
      <c r="AU8" s="4">
        <v>99000</v>
      </c>
      <c r="AV8" s="4"/>
      <c r="AW8" s="4"/>
      <c r="AX8" s="4"/>
      <c r="AY8" s="4">
        <v>12000</v>
      </c>
      <c r="AZ8" s="4">
        <v>80000</v>
      </c>
      <c r="BA8" s="4">
        <v>16000</v>
      </c>
      <c r="BB8" s="4"/>
      <c r="BC8" s="4"/>
      <c r="BD8" s="4"/>
      <c r="BE8" s="4"/>
      <c r="BF8" s="4"/>
      <c r="BG8" s="4"/>
      <c r="BH8" s="4">
        <v>494000</v>
      </c>
      <c r="BI8" s="4"/>
      <c r="BJ8" s="4">
        <v>60000</v>
      </c>
      <c r="BK8" s="4">
        <v>105000</v>
      </c>
      <c r="BL8" s="4"/>
      <c r="BM8" s="4">
        <v>313600</v>
      </c>
      <c r="BN8" s="4">
        <v>196000</v>
      </c>
      <c r="BO8" s="4"/>
      <c r="BP8" s="4">
        <v>1388800</v>
      </c>
      <c r="BQ8" s="4">
        <v>3057600</v>
      </c>
      <c r="BR8" s="4">
        <v>823200</v>
      </c>
      <c r="BS8" s="4">
        <v>3539200</v>
      </c>
      <c r="BT8" s="4">
        <v>6076000</v>
      </c>
      <c r="BU8" s="4">
        <v>224000</v>
      </c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>
        <v>853300</v>
      </c>
      <c r="CS8" s="4">
        <v>1484000</v>
      </c>
      <c r="CT8" s="4"/>
      <c r="CU8" s="4">
        <v>37100</v>
      </c>
      <c r="CV8" s="4">
        <v>296800</v>
      </c>
      <c r="CW8" s="4">
        <v>2559900</v>
      </c>
      <c r="CX8" s="4"/>
      <c r="CY8" s="4"/>
      <c r="CZ8" s="4"/>
      <c r="DA8" s="4"/>
      <c r="DB8" s="4"/>
      <c r="DC8" s="4"/>
      <c r="DD8" s="4"/>
      <c r="DE8" s="4"/>
      <c r="DF8" s="4"/>
      <c r="DG8" s="4">
        <v>91000</v>
      </c>
      <c r="DH8" s="4">
        <v>101400</v>
      </c>
      <c r="DI8" s="4">
        <v>1743700</v>
      </c>
      <c r="DJ8" s="4">
        <v>111300</v>
      </c>
      <c r="DK8" s="4"/>
      <c r="DL8" s="4"/>
      <c r="DM8" s="4">
        <v>20000</v>
      </c>
      <c r="DN8" s="4"/>
      <c r="DO8" s="4">
        <v>252000</v>
      </c>
      <c r="DP8" s="4"/>
      <c r="DQ8" s="4"/>
      <c r="DR8" s="4">
        <v>29150900</v>
      </c>
    </row>
    <row r="9" spans="2:122">
      <c r="B9" s="3">
        <v>44200</v>
      </c>
      <c r="C9" s="133" t="s">
        <v>33</v>
      </c>
      <c r="D9" s="4"/>
      <c r="E9" s="4"/>
      <c r="F9" s="4">
        <v>210000</v>
      </c>
      <c r="G9" s="4">
        <v>40000</v>
      </c>
      <c r="H9" s="4">
        <v>1683000</v>
      </c>
      <c r="I9" s="4">
        <v>231000</v>
      </c>
      <c r="J9" s="4">
        <v>240000</v>
      </c>
      <c r="K9" s="4">
        <v>630000</v>
      </c>
      <c r="L9" s="4"/>
      <c r="M9" s="4">
        <v>20000</v>
      </c>
      <c r="N9" s="4">
        <v>20000</v>
      </c>
      <c r="O9" s="4">
        <v>20000</v>
      </c>
      <c r="P9" s="4"/>
      <c r="Q9" s="4">
        <v>20000</v>
      </c>
      <c r="R9" s="4"/>
      <c r="S9" s="4"/>
      <c r="T9" s="4"/>
      <c r="U9" s="4"/>
      <c r="V9" s="4">
        <v>560000</v>
      </c>
      <c r="W9" s="4">
        <v>700000</v>
      </c>
      <c r="X9" s="4">
        <v>39000</v>
      </c>
      <c r="Y9" s="4"/>
      <c r="Z9" s="4"/>
      <c r="AA9" s="4"/>
      <c r="AB9" s="4"/>
      <c r="AC9" s="4"/>
      <c r="AD9" s="4"/>
      <c r="AE9" s="4"/>
      <c r="AF9" s="4"/>
      <c r="AG9" s="4">
        <v>60000</v>
      </c>
      <c r="AH9" s="4">
        <v>35000</v>
      </c>
      <c r="AI9" s="4">
        <v>168000</v>
      </c>
      <c r="AJ9" s="4"/>
      <c r="AK9" s="4">
        <v>952000</v>
      </c>
      <c r="AL9" s="4">
        <v>576000</v>
      </c>
      <c r="AM9" s="4">
        <v>224000</v>
      </c>
      <c r="AN9" s="4"/>
      <c r="AO9" s="4"/>
      <c r="AP9" s="4"/>
      <c r="AQ9" s="4"/>
      <c r="AR9" s="4"/>
      <c r="AS9" s="4">
        <v>377000</v>
      </c>
      <c r="AT9" s="4">
        <v>96000</v>
      </c>
      <c r="AU9" s="4">
        <v>33000</v>
      </c>
      <c r="AV9" s="4">
        <v>26000</v>
      </c>
      <c r="AW9" s="4"/>
      <c r="AX9" s="4"/>
      <c r="AY9" s="4"/>
      <c r="AZ9" s="4">
        <v>140000</v>
      </c>
      <c r="BA9" s="4"/>
      <c r="BB9" s="4"/>
      <c r="BC9" s="4">
        <v>4000</v>
      </c>
      <c r="BD9" s="4">
        <v>20000</v>
      </c>
      <c r="BE9" s="4"/>
      <c r="BF9" s="4"/>
      <c r="BG9" s="4"/>
      <c r="BH9" s="4">
        <v>418000</v>
      </c>
      <c r="BI9" s="4">
        <v>396000</v>
      </c>
      <c r="BJ9" s="4">
        <v>60000</v>
      </c>
      <c r="BK9" s="4">
        <v>70000</v>
      </c>
      <c r="BL9" s="4"/>
      <c r="BM9" s="4">
        <v>291200</v>
      </c>
      <c r="BN9" s="4">
        <v>156800</v>
      </c>
      <c r="BO9" s="4"/>
      <c r="BP9" s="4">
        <v>515200</v>
      </c>
      <c r="BQ9" s="4">
        <v>1489600</v>
      </c>
      <c r="BR9" s="4">
        <v>313600</v>
      </c>
      <c r="BS9" s="4">
        <v>1232000</v>
      </c>
      <c r="BT9" s="4">
        <v>2116800</v>
      </c>
      <c r="BU9" s="4">
        <v>224000</v>
      </c>
      <c r="BV9" s="4">
        <v>761600</v>
      </c>
      <c r="BW9" s="4">
        <v>1960000</v>
      </c>
      <c r="BX9" s="4">
        <v>112000</v>
      </c>
      <c r="BY9" s="4">
        <v>235200</v>
      </c>
      <c r="BZ9" s="4">
        <v>828800</v>
      </c>
      <c r="CA9" s="4">
        <v>1293600</v>
      </c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>
        <v>371000</v>
      </c>
      <c r="CS9" s="4">
        <v>630700</v>
      </c>
      <c r="CT9" s="4">
        <v>37100</v>
      </c>
      <c r="CU9" s="4"/>
      <c r="CV9" s="4">
        <v>37100</v>
      </c>
      <c r="CW9" s="4">
        <v>964600</v>
      </c>
      <c r="CX9" s="4">
        <v>371000</v>
      </c>
      <c r="CY9" s="4">
        <v>816200</v>
      </c>
      <c r="CZ9" s="4">
        <v>74200</v>
      </c>
      <c r="DA9" s="4">
        <v>890400</v>
      </c>
      <c r="DB9" s="4"/>
      <c r="DC9" s="4"/>
      <c r="DD9" s="4"/>
      <c r="DE9" s="4"/>
      <c r="DF9" s="4"/>
      <c r="DG9" s="4">
        <v>91000</v>
      </c>
      <c r="DH9" s="4">
        <v>67600</v>
      </c>
      <c r="DI9" s="4">
        <v>1669500</v>
      </c>
      <c r="DJ9" s="4">
        <v>37100</v>
      </c>
      <c r="DK9" s="4"/>
      <c r="DL9" s="4"/>
      <c r="DM9" s="4">
        <v>60000</v>
      </c>
      <c r="DN9" s="4">
        <v>12000</v>
      </c>
      <c r="DO9" s="4">
        <v>196000</v>
      </c>
      <c r="DP9" s="4"/>
      <c r="DQ9" s="4">
        <v>49000</v>
      </c>
      <c r="DR9" s="4">
        <v>25972900</v>
      </c>
    </row>
    <row r="10" spans="2:122">
      <c r="B10" s="3">
        <v>44201</v>
      </c>
      <c r="C10" s="133" t="s">
        <v>27</v>
      </c>
      <c r="D10" s="4"/>
      <c r="E10" s="4"/>
      <c r="F10" s="4">
        <v>105000</v>
      </c>
      <c r="G10" s="4">
        <v>60000</v>
      </c>
      <c r="H10" s="4">
        <v>792000</v>
      </c>
      <c r="I10" s="4">
        <v>132000</v>
      </c>
      <c r="J10" s="4">
        <v>40000</v>
      </c>
      <c r="K10" s="4">
        <v>70000</v>
      </c>
      <c r="L10" s="4"/>
      <c r="M10" s="4">
        <v>20000</v>
      </c>
      <c r="N10" s="4">
        <v>20000</v>
      </c>
      <c r="O10" s="4">
        <v>40000</v>
      </c>
      <c r="P10" s="4">
        <v>613620</v>
      </c>
      <c r="Q10" s="4"/>
      <c r="R10" s="4">
        <v>70000</v>
      </c>
      <c r="S10" s="4"/>
      <c r="T10" s="4"/>
      <c r="U10" s="4"/>
      <c r="V10" s="4">
        <v>1260000</v>
      </c>
      <c r="W10" s="4">
        <v>1610000</v>
      </c>
      <c r="X10" s="4">
        <v>147000</v>
      </c>
      <c r="Y10" s="4"/>
      <c r="Z10" s="4"/>
      <c r="AA10" s="4"/>
      <c r="AB10" s="4"/>
      <c r="AC10" s="4"/>
      <c r="AD10" s="4"/>
      <c r="AE10" s="4"/>
      <c r="AF10" s="4"/>
      <c r="AG10" s="4">
        <v>80000</v>
      </c>
      <c r="AH10" s="4">
        <v>70000</v>
      </c>
      <c r="AI10" s="4">
        <v>93000</v>
      </c>
      <c r="AJ10" s="4"/>
      <c r="AK10" s="4">
        <v>392000</v>
      </c>
      <c r="AL10" s="4">
        <v>384000</v>
      </c>
      <c r="AM10" s="4">
        <v>84000</v>
      </c>
      <c r="AN10" s="4"/>
      <c r="AO10" s="4"/>
      <c r="AP10" s="4">
        <v>48000</v>
      </c>
      <c r="AQ10" s="4"/>
      <c r="AR10" s="4"/>
      <c r="AS10" s="4">
        <v>221000</v>
      </c>
      <c r="AT10" s="4">
        <v>96000</v>
      </c>
      <c r="AU10" s="4">
        <v>165000</v>
      </c>
      <c r="AV10" s="4"/>
      <c r="AW10" s="4"/>
      <c r="AX10" s="4"/>
      <c r="AY10" s="4"/>
      <c r="AZ10" s="4">
        <v>80000</v>
      </c>
      <c r="BA10" s="4">
        <v>24000</v>
      </c>
      <c r="BB10" s="4"/>
      <c r="BC10" s="4"/>
      <c r="BD10" s="4">
        <v>20000</v>
      </c>
      <c r="BE10" s="4"/>
      <c r="BF10" s="4"/>
      <c r="BG10" s="4"/>
      <c r="BH10" s="4">
        <v>456000</v>
      </c>
      <c r="BI10" s="4">
        <v>396000</v>
      </c>
      <c r="BJ10" s="4">
        <v>40000</v>
      </c>
      <c r="BK10" s="4">
        <v>70000</v>
      </c>
      <c r="BL10" s="4"/>
      <c r="BM10" s="4">
        <v>201600</v>
      </c>
      <c r="BN10" s="4">
        <v>156800</v>
      </c>
      <c r="BO10" s="4"/>
      <c r="BP10" s="4"/>
      <c r="BQ10" s="4">
        <v>39200</v>
      </c>
      <c r="BR10" s="4"/>
      <c r="BS10" s="4">
        <v>44800</v>
      </c>
      <c r="BT10" s="4">
        <v>39200</v>
      </c>
      <c r="BU10" s="4"/>
      <c r="BV10" s="4">
        <v>784000</v>
      </c>
      <c r="BW10" s="4">
        <v>2156000</v>
      </c>
      <c r="BX10" s="4">
        <v>291200</v>
      </c>
      <c r="BY10" s="4">
        <v>39200</v>
      </c>
      <c r="BZ10" s="4">
        <v>739200</v>
      </c>
      <c r="CA10" s="4">
        <v>823200</v>
      </c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>
        <v>37100</v>
      </c>
      <c r="CS10" s="4"/>
      <c r="CT10" s="4"/>
      <c r="CU10" s="4"/>
      <c r="CV10" s="4"/>
      <c r="CW10" s="4">
        <v>37100</v>
      </c>
      <c r="CX10" s="4">
        <v>1187200</v>
      </c>
      <c r="CY10" s="4">
        <v>1038800</v>
      </c>
      <c r="CZ10" s="4">
        <v>185500</v>
      </c>
      <c r="DA10" s="4">
        <v>1001700</v>
      </c>
      <c r="DB10" s="4"/>
      <c r="DC10" s="4"/>
      <c r="DD10" s="4"/>
      <c r="DE10" s="4"/>
      <c r="DF10" s="4"/>
      <c r="DG10" s="4">
        <v>54600</v>
      </c>
      <c r="DH10" s="4">
        <v>101400</v>
      </c>
      <c r="DI10" s="4">
        <v>1372700</v>
      </c>
      <c r="DJ10" s="4">
        <v>74200</v>
      </c>
      <c r="DK10" s="4"/>
      <c r="DL10" s="4"/>
      <c r="DM10" s="4">
        <v>120000</v>
      </c>
      <c r="DN10" s="4">
        <v>4000</v>
      </c>
      <c r="DO10" s="4">
        <v>140000</v>
      </c>
      <c r="DP10" s="4">
        <v>126000</v>
      </c>
      <c r="DQ10" s="4"/>
      <c r="DR10" s="4">
        <v>18493320</v>
      </c>
    </row>
    <row r="11" spans="2:122">
      <c r="B11" s="3">
        <v>44202</v>
      </c>
      <c r="C11" s="133" t="s">
        <v>28</v>
      </c>
      <c r="D11" s="4"/>
      <c r="E11" s="4"/>
      <c r="F11" s="4">
        <v>210000</v>
      </c>
      <c r="G11" s="4">
        <v>40000</v>
      </c>
      <c r="H11" s="4">
        <v>891000</v>
      </c>
      <c r="I11" s="4">
        <v>132000</v>
      </c>
      <c r="J11" s="4">
        <v>20000</v>
      </c>
      <c r="K11" s="4"/>
      <c r="L11" s="4"/>
      <c r="M11" s="4">
        <v>20000</v>
      </c>
      <c r="N11" s="4">
        <v>20000</v>
      </c>
      <c r="O11" s="4">
        <v>60000</v>
      </c>
      <c r="P11" s="4"/>
      <c r="Q11" s="4"/>
      <c r="R11" s="4"/>
      <c r="S11" s="4"/>
      <c r="T11" s="4"/>
      <c r="U11" s="4"/>
      <c r="V11" s="4">
        <v>1700000</v>
      </c>
      <c r="W11" s="4">
        <v>1995000</v>
      </c>
      <c r="X11" s="4">
        <v>198000</v>
      </c>
      <c r="Y11" s="4"/>
      <c r="Z11" s="4"/>
      <c r="AA11" s="4"/>
      <c r="AB11" s="4"/>
      <c r="AC11" s="4"/>
      <c r="AD11" s="4"/>
      <c r="AE11" s="4"/>
      <c r="AF11" s="4"/>
      <c r="AG11" s="4">
        <v>40000</v>
      </c>
      <c r="AH11" s="4"/>
      <c r="AI11" s="4">
        <v>84000</v>
      </c>
      <c r="AJ11" s="4"/>
      <c r="AK11" s="4">
        <v>336000</v>
      </c>
      <c r="AL11" s="4">
        <v>192000</v>
      </c>
      <c r="AM11" s="4">
        <v>112000</v>
      </c>
      <c r="AN11" s="4"/>
      <c r="AO11" s="4"/>
      <c r="AP11" s="4"/>
      <c r="AQ11" s="4"/>
      <c r="AR11" s="4"/>
      <c r="AS11" s="4">
        <v>156000</v>
      </c>
      <c r="AT11" s="4">
        <v>48000</v>
      </c>
      <c r="AU11" s="4">
        <v>132000</v>
      </c>
      <c r="AV11" s="4"/>
      <c r="AW11" s="4"/>
      <c r="AX11" s="4"/>
      <c r="AY11" s="4"/>
      <c r="AZ11" s="4">
        <v>140000</v>
      </c>
      <c r="BA11" s="4">
        <v>12000</v>
      </c>
      <c r="BB11" s="4"/>
      <c r="BC11" s="4"/>
      <c r="BD11" s="4">
        <v>100000</v>
      </c>
      <c r="BE11" s="4"/>
      <c r="BF11" s="4"/>
      <c r="BG11" s="4"/>
      <c r="BH11" s="4">
        <v>684000</v>
      </c>
      <c r="BI11" s="4">
        <v>198000</v>
      </c>
      <c r="BJ11" s="4">
        <v>60000</v>
      </c>
      <c r="BK11" s="4"/>
      <c r="BL11" s="4"/>
      <c r="BM11" s="4">
        <v>268800</v>
      </c>
      <c r="BN11" s="4"/>
      <c r="BO11" s="4"/>
      <c r="BP11" s="4">
        <v>22400</v>
      </c>
      <c r="BQ11" s="4"/>
      <c r="BR11" s="4"/>
      <c r="BS11" s="4">
        <v>22400</v>
      </c>
      <c r="BT11" s="4">
        <v>39200</v>
      </c>
      <c r="BU11" s="4"/>
      <c r="BV11" s="4">
        <v>828800</v>
      </c>
      <c r="BW11" s="4">
        <v>2744000</v>
      </c>
      <c r="BX11" s="4">
        <v>246400</v>
      </c>
      <c r="BY11" s="4">
        <v>352800</v>
      </c>
      <c r="BZ11" s="4">
        <v>380800</v>
      </c>
      <c r="CA11" s="4">
        <v>862400</v>
      </c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>
        <v>1038800</v>
      </c>
      <c r="CY11" s="4">
        <v>1780800</v>
      </c>
      <c r="CZ11" s="4">
        <v>148400</v>
      </c>
      <c r="DA11" s="4">
        <v>333900</v>
      </c>
      <c r="DB11" s="4"/>
      <c r="DC11" s="4"/>
      <c r="DD11" s="4"/>
      <c r="DE11" s="4"/>
      <c r="DF11" s="4"/>
      <c r="DG11" s="4">
        <v>72800</v>
      </c>
      <c r="DH11" s="4"/>
      <c r="DI11" s="4">
        <v>1632400</v>
      </c>
      <c r="DJ11" s="4">
        <v>185500</v>
      </c>
      <c r="DK11" s="4"/>
      <c r="DL11" s="4"/>
      <c r="DM11" s="4"/>
      <c r="DN11" s="4"/>
      <c r="DO11" s="4">
        <v>168000</v>
      </c>
      <c r="DP11" s="4"/>
      <c r="DQ11" s="4">
        <v>49000</v>
      </c>
      <c r="DR11" s="4">
        <v>18757600</v>
      </c>
    </row>
    <row r="12" spans="2:122">
      <c r="B12" s="3">
        <v>44203</v>
      </c>
      <c r="C12" s="133" t="s">
        <v>29</v>
      </c>
      <c r="D12" s="4"/>
      <c r="E12" s="4"/>
      <c r="F12" s="4">
        <v>105000</v>
      </c>
      <c r="G12" s="4"/>
      <c r="H12" s="4">
        <v>1221000</v>
      </c>
      <c r="I12" s="4">
        <v>33000</v>
      </c>
      <c r="J12" s="4"/>
      <c r="K12" s="4"/>
      <c r="L12" s="4"/>
      <c r="M12" s="4">
        <v>20000</v>
      </c>
      <c r="N12" s="4"/>
      <c r="O12" s="4">
        <v>20000</v>
      </c>
      <c r="P12" s="4">
        <v>0</v>
      </c>
      <c r="Q12" s="4"/>
      <c r="R12" s="4"/>
      <c r="S12" s="4"/>
      <c r="T12" s="4"/>
      <c r="U12" s="4"/>
      <c r="V12" s="4">
        <v>1260000</v>
      </c>
      <c r="W12" s="4">
        <v>1785000</v>
      </c>
      <c r="X12" s="4">
        <v>168000</v>
      </c>
      <c r="Y12" s="4"/>
      <c r="Z12" s="4"/>
      <c r="AA12" s="4"/>
      <c r="AB12" s="4"/>
      <c r="AC12" s="4"/>
      <c r="AD12" s="4"/>
      <c r="AE12" s="4"/>
      <c r="AF12" s="4"/>
      <c r="AG12" s="4">
        <v>60000</v>
      </c>
      <c r="AH12" s="4">
        <v>70000</v>
      </c>
      <c r="AI12" s="4">
        <v>96000</v>
      </c>
      <c r="AJ12" s="4"/>
      <c r="AK12" s="4">
        <v>336000</v>
      </c>
      <c r="AL12" s="4">
        <v>336000</v>
      </c>
      <c r="AM12" s="4">
        <v>196000</v>
      </c>
      <c r="AN12" s="4"/>
      <c r="AO12" s="4">
        <v>84000</v>
      </c>
      <c r="AP12" s="4"/>
      <c r="AQ12" s="4"/>
      <c r="AR12" s="4"/>
      <c r="AS12" s="4">
        <v>182000</v>
      </c>
      <c r="AT12" s="4">
        <v>168000</v>
      </c>
      <c r="AU12" s="4">
        <v>66000</v>
      </c>
      <c r="AV12" s="4"/>
      <c r="AW12" s="4"/>
      <c r="AX12" s="4"/>
      <c r="AY12" s="4"/>
      <c r="AZ12" s="4">
        <v>120000</v>
      </c>
      <c r="BA12" s="4">
        <v>20000</v>
      </c>
      <c r="BB12" s="4">
        <v>32728</v>
      </c>
      <c r="BC12" s="4">
        <v>4000</v>
      </c>
      <c r="BD12" s="4">
        <v>40000</v>
      </c>
      <c r="BE12" s="4"/>
      <c r="BF12" s="4"/>
      <c r="BG12" s="4"/>
      <c r="BH12" s="4">
        <v>456000</v>
      </c>
      <c r="BI12" s="4">
        <v>594000</v>
      </c>
      <c r="BJ12" s="4">
        <v>60000</v>
      </c>
      <c r="BK12" s="4">
        <v>35000</v>
      </c>
      <c r="BL12" s="4"/>
      <c r="BM12" s="4">
        <v>224000</v>
      </c>
      <c r="BN12" s="4">
        <v>117600</v>
      </c>
      <c r="BO12" s="4"/>
      <c r="BP12" s="4"/>
      <c r="BQ12" s="4"/>
      <c r="BR12" s="4"/>
      <c r="BS12" s="4"/>
      <c r="BT12" s="4"/>
      <c r="BU12" s="4"/>
      <c r="BV12" s="4">
        <v>828800</v>
      </c>
      <c r="BW12" s="4">
        <v>2391200</v>
      </c>
      <c r="BX12" s="4">
        <v>179200</v>
      </c>
      <c r="BY12" s="4">
        <v>235200</v>
      </c>
      <c r="BZ12" s="4">
        <v>1075200</v>
      </c>
      <c r="CA12" s="4">
        <v>1450400</v>
      </c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>
        <v>1446900</v>
      </c>
      <c r="CY12" s="4">
        <v>1261400</v>
      </c>
      <c r="CZ12" s="4">
        <v>74200</v>
      </c>
      <c r="DA12" s="4">
        <v>816200</v>
      </c>
      <c r="DB12" s="4"/>
      <c r="DC12" s="4"/>
      <c r="DD12" s="4"/>
      <c r="DE12" s="4"/>
      <c r="DF12" s="4"/>
      <c r="DG12" s="4">
        <v>54600</v>
      </c>
      <c r="DH12" s="4">
        <v>67600</v>
      </c>
      <c r="DI12" s="4">
        <v>1521100</v>
      </c>
      <c r="DJ12" s="4">
        <v>111300</v>
      </c>
      <c r="DK12" s="4"/>
      <c r="DL12" s="4"/>
      <c r="DM12" s="4">
        <v>40000</v>
      </c>
      <c r="DN12" s="4"/>
      <c r="DO12" s="4">
        <v>84000</v>
      </c>
      <c r="DP12" s="4">
        <v>42000</v>
      </c>
      <c r="DQ12" s="4">
        <v>98000</v>
      </c>
      <c r="DR12" s="4">
        <v>19686628</v>
      </c>
    </row>
    <row r="13" spans="2:122">
      <c r="B13" s="3">
        <v>44204</v>
      </c>
      <c r="C13" s="133" t="s">
        <v>30</v>
      </c>
      <c r="D13" s="4"/>
      <c r="E13" s="4"/>
      <c r="F13" s="4">
        <v>35000</v>
      </c>
      <c r="G13" s="4">
        <v>20000</v>
      </c>
      <c r="H13" s="4">
        <v>990000</v>
      </c>
      <c r="I13" s="4"/>
      <c r="J13" s="4">
        <v>20000</v>
      </c>
      <c r="K13" s="4"/>
      <c r="L13" s="4"/>
      <c r="M13" s="4">
        <v>20000</v>
      </c>
      <c r="N13" s="4"/>
      <c r="O13" s="4">
        <v>80000</v>
      </c>
      <c r="P13" s="4">
        <v>0</v>
      </c>
      <c r="Q13" s="4"/>
      <c r="R13" s="4"/>
      <c r="S13" s="4"/>
      <c r="T13" s="4"/>
      <c r="U13" s="4"/>
      <c r="V13" s="4">
        <v>440000</v>
      </c>
      <c r="W13" s="4">
        <v>350000</v>
      </c>
      <c r="X13" s="4">
        <v>159000</v>
      </c>
      <c r="Y13" s="4">
        <v>700000</v>
      </c>
      <c r="Z13" s="4">
        <v>735000</v>
      </c>
      <c r="AA13" s="4"/>
      <c r="AB13" s="4"/>
      <c r="AC13" s="4"/>
      <c r="AD13" s="4"/>
      <c r="AE13" s="4"/>
      <c r="AF13" s="4"/>
      <c r="AG13" s="4">
        <v>40000</v>
      </c>
      <c r="AH13" s="4"/>
      <c r="AI13" s="4">
        <v>78000</v>
      </c>
      <c r="AJ13" s="4"/>
      <c r="AK13" s="4">
        <v>504000</v>
      </c>
      <c r="AL13" s="4">
        <v>96000</v>
      </c>
      <c r="AM13" s="4">
        <v>28000</v>
      </c>
      <c r="AN13" s="4"/>
      <c r="AO13" s="4"/>
      <c r="AP13" s="4"/>
      <c r="AQ13" s="4"/>
      <c r="AR13" s="4"/>
      <c r="AS13" s="4">
        <v>364000</v>
      </c>
      <c r="AT13" s="4">
        <v>24000</v>
      </c>
      <c r="AU13" s="4">
        <v>99000</v>
      </c>
      <c r="AV13" s="4"/>
      <c r="AW13" s="4"/>
      <c r="AX13" s="4"/>
      <c r="AY13" s="4">
        <v>4000</v>
      </c>
      <c r="AZ13" s="4">
        <v>140000</v>
      </c>
      <c r="BA13" s="4">
        <v>8000</v>
      </c>
      <c r="BB13" s="4"/>
      <c r="BC13" s="4">
        <v>4000</v>
      </c>
      <c r="BD13" s="4">
        <v>40000</v>
      </c>
      <c r="BE13" s="4"/>
      <c r="BF13" s="4"/>
      <c r="BG13" s="4"/>
      <c r="BH13" s="4">
        <v>380000</v>
      </c>
      <c r="BI13" s="4">
        <v>495000</v>
      </c>
      <c r="BJ13" s="4">
        <v>60000</v>
      </c>
      <c r="BK13" s="4"/>
      <c r="BL13" s="4"/>
      <c r="BM13" s="4">
        <v>291200</v>
      </c>
      <c r="BN13" s="4">
        <v>39200</v>
      </c>
      <c r="BO13" s="4"/>
      <c r="BP13" s="4"/>
      <c r="BQ13" s="4"/>
      <c r="BR13" s="4"/>
      <c r="BS13" s="4"/>
      <c r="BT13" s="4"/>
      <c r="BU13" s="4"/>
      <c r="BV13" s="4">
        <v>873600</v>
      </c>
      <c r="BW13" s="4">
        <v>1999200</v>
      </c>
      <c r="BX13" s="4">
        <v>112000</v>
      </c>
      <c r="BY13" s="4">
        <v>352800</v>
      </c>
      <c r="BZ13" s="4">
        <v>985600</v>
      </c>
      <c r="CA13" s="4">
        <v>2312800</v>
      </c>
      <c r="CB13" s="4">
        <v>163800</v>
      </c>
      <c r="CC13" s="4">
        <v>54600</v>
      </c>
      <c r="CD13" s="4">
        <v>218400</v>
      </c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>
        <v>445200</v>
      </c>
      <c r="CY13" s="4">
        <v>853300</v>
      </c>
      <c r="CZ13" s="4">
        <v>111300</v>
      </c>
      <c r="DA13" s="4">
        <v>927500</v>
      </c>
      <c r="DB13" s="4">
        <v>1113000</v>
      </c>
      <c r="DC13" s="4"/>
      <c r="DD13" s="4"/>
      <c r="DE13" s="4"/>
      <c r="DF13" s="4"/>
      <c r="DG13" s="4">
        <v>127400</v>
      </c>
      <c r="DH13" s="4">
        <v>33800</v>
      </c>
      <c r="DI13" s="4">
        <v>1261400</v>
      </c>
      <c r="DJ13" s="4">
        <v>37100</v>
      </c>
      <c r="DK13" s="4"/>
      <c r="DL13" s="4"/>
      <c r="DM13" s="4">
        <v>20000</v>
      </c>
      <c r="DN13" s="4"/>
      <c r="DO13" s="4">
        <v>56000</v>
      </c>
      <c r="DP13" s="4">
        <v>42000</v>
      </c>
      <c r="DQ13" s="4"/>
      <c r="DR13" s="4">
        <v>18344200</v>
      </c>
    </row>
    <row r="14" spans="2:122">
      <c r="B14" s="3">
        <v>44205</v>
      </c>
      <c r="C14" s="133" t="s">
        <v>31</v>
      </c>
      <c r="D14" s="4"/>
      <c r="E14" s="4"/>
      <c r="F14" s="4"/>
      <c r="G14" s="4"/>
      <c r="H14" s="4">
        <v>957000</v>
      </c>
      <c r="I14" s="4">
        <v>33000</v>
      </c>
      <c r="J14" s="4">
        <v>40000</v>
      </c>
      <c r="K14" s="4"/>
      <c r="L14" s="4"/>
      <c r="M14" s="4">
        <v>20000</v>
      </c>
      <c r="N14" s="4"/>
      <c r="O14" s="4">
        <v>80000</v>
      </c>
      <c r="P14" s="4"/>
      <c r="Q14" s="4">
        <v>60000</v>
      </c>
      <c r="R14" s="4"/>
      <c r="S14" s="4">
        <v>35000</v>
      </c>
      <c r="T14" s="4">
        <v>6000</v>
      </c>
      <c r="U14" s="4"/>
      <c r="V14" s="4"/>
      <c r="W14" s="4"/>
      <c r="X14" s="4">
        <v>165000</v>
      </c>
      <c r="Y14" s="4">
        <v>1300000</v>
      </c>
      <c r="Z14" s="4">
        <v>1610000</v>
      </c>
      <c r="AA14" s="4"/>
      <c r="AB14" s="4"/>
      <c r="AC14" s="4"/>
      <c r="AD14" s="4"/>
      <c r="AE14" s="4"/>
      <c r="AF14" s="4"/>
      <c r="AG14" s="4">
        <v>100000</v>
      </c>
      <c r="AH14" s="4">
        <v>35000</v>
      </c>
      <c r="AI14" s="4">
        <v>93000</v>
      </c>
      <c r="AJ14" s="4"/>
      <c r="AK14" s="4">
        <v>392000</v>
      </c>
      <c r="AL14" s="4">
        <v>288000</v>
      </c>
      <c r="AM14" s="4">
        <v>224000</v>
      </c>
      <c r="AN14" s="4"/>
      <c r="AO14" s="4"/>
      <c r="AP14" s="4"/>
      <c r="AQ14" s="4"/>
      <c r="AR14" s="4"/>
      <c r="AS14" s="4">
        <v>195000</v>
      </c>
      <c r="AT14" s="4">
        <v>144000</v>
      </c>
      <c r="AU14" s="4">
        <v>33000</v>
      </c>
      <c r="AV14" s="4">
        <v>13000</v>
      </c>
      <c r="AW14" s="4"/>
      <c r="AX14" s="4"/>
      <c r="AY14" s="4">
        <v>4000</v>
      </c>
      <c r="AZ14" s="4">
        <v>120000</v>
      </c>
      <c r="BA14" s="4">
        <v>12000</v>
      </c>
      <c r="BB14" s="4"/>
      <c r="BC14" s="4"/>
      <c r="BD14" s="4">
        <v>20000</v>
      </c>
      <c r="BE14" s="4"/>
      <c r="BF14" s="4"/>
      <c r="BG14" s="4"/>
      <c r="BH14" s="4">
        <v>304000</v>
      </c>
      <c r="BI14" s="4">
        <v>198000</v>
      </c>
      <c r="BJ14" s="4">
        <v>100000</v>
      </c>
      <c r="BK14" s="4">
        <v>70000</v>
      </c>
      <c r="BL14" s="4"/>
      <c r="BM14" s="4">
        <v>201600</v>
      </c>
      <c r="BN14" s="4">
        <v>39200</v>
      </c>
      <c r="BO14" s="4"/>
      <c r="BP14" s="4"/>
      <c r="BQ14" s="4"/>
      <c r="BR14" s="4"/>
      <c r="BS14" s="4"/>
      <c r="BT14" s="4"/>
      <c r="BU14" s="4"/>
      <c r="BV14" s="4">
        <v>896000</v>
      </c>
      <c r="BW14" s="4">
        <v>1764000</v>
      </c>
      <c r="BX14" s="4">
        <v>268800</v>
      </c>
      <c r="BY14" s="4">
        <v>274400</v>
      </c>
      <c r="BZ14" s="4">
        <v>716800</v>
      </c>
      <c r="CA14" s="4">
        <v>1646400</v>
      </c>
      <c r="CB14" s="4">
        <v>764400</v>
      </c>
      <c r="CC14" s="4">
        <v>163800</v>
      </c>
      <c r="CD14" s="4">
        <v>436800</v>
      </c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>
        <v>37100</v>
      </c>
      <c r="CS14" s="4"/>
      <c r="CT14" s="4"/>
      <c r="CU14" s="4"/>
      <c r="CV14" s="4"/>
      <c r="CW14" s="4"/>
      <c r="CX14" s="4">
        <v>37100</v>
      </c>
      <c r="CY14" s="4">
        <v>408100</v>
      </c>
      <c r="CZ14" s="4">
        <v>37100</v>
      </c>
      <c r="DA14" s="4">
        <v>816200</v>
      </c>
      <c r="DB14" s="4">
        <v>1150100</v>
      </c>
      <c r="DC14" s="4"/>
      <c r="DD14" s="4"/>
      <c r="DE14" s="4"/>
      <c r="DF14" s="4"/>
      <c r="DG14" s="4"/>
      <c r="DH14" s="4">
        <v>101400</v>
      </c>
      <c r="DI14" s="4">
        <v>1372700</v>
      </c>
      <c r="DJ14" s="4">
        <v>74200</v>
      </c>
      <c r="DK14" s="4"/>
      <c r="DL14" s="4"/>
      <c r="DM14" s="4">
        <v>80000</v>
      </c>
      <c r="DN14" s="4">
        <v>4000</v>
      </c>
      <c r="DO14" s="4">
        <v>84000</v>
      </c>
      <c r="DP14" s="4">
        <v>42000</v>
      </c>
      <c r="DQ14" s="4">
        <v>49000</v>
      </c>
      <c r="DR14" s="4">
        <v>18116200</v>
      </c>
    </row>
    <row r="15" spans="2:122">
      <c r="B15" s="3">
        <v>44206</v>
      </c>
      <c r="C15" s="133" t="s">
        <v>32</v>
      </c>
      <c r="D15" s="4"/>
      <c r="E15" s="4"/>
      <c r="F15" s="4"/>
      <c r="G15" s="4"/>
      <c r="H15" s="4">
        <v>1155000</v>
      </c>
      <c r="I15" s="4"/>
      <c r="J15" s="4"/>
      <c r="K15" s="4">
        <v>35000</v>
      </c>
      <c r="L15" s="4">
        <v>33000</v>
      </c>
      <c r="M15" s="4">
        <v>40000</v>
      </c>
      <c r="N15" s="4"/>
      <c r="O15" s="4">
        <v>60000</v>
      </c>
      <c r="P15" s="4"/>
      <c r="Q15" s="4">
        <v>60000</v>
      </c>
      <c r="R15" s="4"/>
      <c r="S15" s="4">
        <v>35000</v>
      </c>
      <c r="T15" s="4"/>
      <c r="U15" s="4"/>
      <c r="V15" s="4"/>
      <c r="W15" s="4">
        <v>35000</v>
      </c>
      <c r="X15" s="4">
        <v>147000</v>
      </c>
      <c r="Y15" s="4">
        <v>1420000</v>
      </c>
      <c r="Z15" s="4">
        <v>1925000</v>
      </c>
      <c r="AA15" s="4"/>
      <c r="AB15" s="4"/>
      <c r="AC15" s="4"/>
      <c r="AD15" s="4"/>
      <c r="AE15" s="4"/>
      <c r="AF15" s="4"/>
      <c r="AG15" s="4">
        <v>60000</v>
      </c>
      <c r="AH15" s="4"/>
      <c r="AI15" s="4">
        <v>75000</v>
      </c>
      <c r="AJ15" s="4"/>
      <c r="AK15" s="4">
        <v>812000</v>
      </c>
      <c r="AL15" s="4">
        <v>288000</v>
      </c>
      <c r="AM15" s="4">
        <v>196000</v>
      </c>
      <c r="AN15" s="4"/>
      <c r="AO15" s="4"/>
      <c r="AP15" s="4"/>
      <c r="AQ15" s="4"/>
      <c r="AR15" s="4"/>
      <c r="AS15" s="4">
        <v>390000</v>
      </c>
      <c r="AT15" s="4">
        <v>168000</v>
      </c>
      <c r="AU15" s="4">
        <v>66000</v>
      </c>
      <c r="AV15" s="4"/>
      <c r="AW15" s="4"/>
      <c r="AX15" s="4"/>
      <c r="AY15" s="4"/>
      <c r="AZ15" s="4">
        <v>120000</v>
      </c>
      <c r="BA15" s="4">
        <v>20000</v>
      </c>
      <c r="BB15" s="4"/>
      <c r="BC15" s="4"/>
      <c r="BD15" s="4">
        <v>80000</v>
      </c>
      <c r="BE15" s="4"/>
      <c r="BF15" s="4"/>
      <c r="BG15" s="4"/>
      <c r="BH15" s="4">
        <v>570000</v>
      </c>
      <c r="BI15" s="4">
        <v>198000</v>
      </c>
      <c r="BJ15" s="4">
        <v>20000</v>
      </c>
      <c r="BK15" s="4"/>
      <c r="BL15" s="4"/>
      <c r="BM15" s="4">
        <v>425600</v>
      </c>
      <c r="BN15" s="4">
        <v>78400</v>
      </c>
      <c r="BO15" s="4"/>
      <c r="BP15" s="4"/>
      <c r="BQ15" s="4"/>
      <c r="BR15" s="4"/>
      <c r="BS15" s="4"/>
      <c r="BT15" s="4"/>
      <c r="BU15" s="4"/>
      <c r="BV15" s="4">
        <v>1321600</v>
      </c>
      <c r="BW15" s="4">
        <v>2900800</v>
      </c>
      <c r="BX15" s="4">
        <v>201600</v>
      </c>
      <c r="BY15" s="4">
        <v>392000</v>
      </c>
      <c r="BZ15" s="4">
        <v>1142400</v>
      </c>
      <c r="CA15" s="4">
        <v>2940000</v>
      </c>
      <c r="CB15" s="4">
        <v>327600</v>
      </c>
      <c r="CC15" s="4"/>
      <c r="CD15" s="4">
        <v>655200</v>
      </c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>
        <v>704900</v>
      </c>
      <c r="CZ15" s="4">
        <v>37100</v>
      </c>
      <c r="DA15" s="4">
        <v>816200</v>
      </c>
      <c r="DB15" s="4">
        <v>2151800</v>
      </c>
      <c r="DC15" s="4"/>
      <c r="DD15" s="4"/>
      <c r="DE15" s="4"/>
      <c r="DF15" s="4"/>
      <c r="DG15" s="4">
        <v>91000</v>
      </c>
      <c r="DH15" s="4">
        <v>33800</v>
      </c>
      <c r="DI15" s="4">
        <v>1632400</v>
      </c>
      <c r="DJ15" s="4">
        <v>37100</v>
      </c>
      <c r="DK15" s="4"/>
      <c r="DL15" s="4"/>
      <c r="DM15" s="4">
        <v>120000</v>
      </c>
      <c r="DN15" s="4">
        <v>4000</v>
      </c>
      <c r="DO15" s="4">
        <v>224000</v>
      </c>
      <c r="DP15" s="4"/>
      <c r="DQ15" s="4">
        <v>49000</v>
      </c>
      <c r="DR15" s="4">
        <v>24294500</v>
      </c>
    </row>
    <row r="16" spans="2:122">
      <c r="B16" s="3">
        <v>44207</v>
      </c>
      <c r="C16" s="133" t="s">
        <v>33</v>
      </c>
      <c r="D16" s="4"/>
      <c r="E16" s="4"/>
      <c r="F16" s="4">
        <v>175000</v>
      </c>
      <c r="G16" s="4"/>
      <c r="H16" s="4">
        <v>1287000</v>
      </c>
      <c r="I16" s="4"/>
      <c r="J16" s="4"/>
      <c r="K16" s="4"/>
      <c r="L16" s="4"/>
      <c r="M16" s="4"/>
      <c r="N16" s="4"/>
      <c r="O16" s="4">
        <v>40000</v>
      </c>
      <c r="P16" s="4"/>
      <c r="Q16" s="4"/>
      <c r="R16" s="4"/>
      <c r="S16" s="4"/>
      <c r="T16" s="4"/>
      <c r="U16" s="4"/>
      <c r="V16" s="4"/>
      <c r="W16" s="4"/>
      <c r="X16" s="4">
        <v>159000</v>
      </c>
      <c r="Y16" s="4">
        <v>1360000</v>
      </c>
      <c r="Z16" s="4">
        <v>1715000</v>
      </c>
      <c r="AA16" s="4"/>
      <c r="AB16" s="4"/>
      <c r="AC16" s="4"/>
      <c r="AD16" s="4"/>
      <c r="AE16" s="4"/>
      <c r="AF16" s="4"/>
      <c r="AG16" s="4">
        <v>80000</v>
      </c>
      <c r="AH16" s="4"/>
      <c r="AI16" s="4">
        <v>75000</v>
      </c>
      <c r="AJ16" s="4"/>
      <c r="AK16" s="4">
        <v>532000</v>
      </c>
      <c r="AL16" s="4">
        <v>288000</v>
      </c>
      <c r="AM16" s="4">
        <v>168000</v>
      </c>
      <c r="AN16" s="4">
        <v>28000</v>
      </c>
      <c r="AO16" s="4"/>
      <c r="AP16" s="4"/>
      <c r="AQ16" s="4"/>
      <c r="AR16" s="4"/>
      <c r="AS16" s="4">
        <v>377000</v>
      </c>
      <c r="AT16" s="4">
        <v>168000</v>
      </c>
      <c r="AU16" s="4">
        <v>132000</v>
      </c>
      <c r="AV16" s="4">
        <v>13000</v>
      </c>
      <c r="AW16" s="4">
        <v>40000</v>
      </c>
      <c r="AX16" s="4"/>
      <c r="AY16" s="4">
        <v>4000</v>
      </c>
      <c r="AZ16" s="4">
        <v>160000</v>
      </c>
      <c r="BA16" s="4">
        <v>16000</v>
      </c>
      <c r="BB16" s="4"/>
      <c r="BC16" s="4"/>
      <c r="BD16" s="4">
        <v>60000</v>
      </c>
      <c r="BE16" s="4"/>
      <c r="BF16" s="4"/>
      <c r="BG16" s="4"/>
      <c r="BH16" s="4">
        <v>836000</v>
      </c>
      <c r="BI16" s="4">
        <v>297000</v>
      </c>
      <c r="BJ16" s="4">
        <v>40000</v>
      </c>
      <c r="BK16" s="4">
        <v>140000</v>
      </c>
      <c r="BL16" s="4"/>
      <c r="BM16" s="4">
        <v>291200</v>
      </c>
      <c r="BN16" s="4">
        <v>235200</v>
      </c>
      <c r="BO16" s="4"/>
      <c r="BP16" s="4"/>
      <c r="BQ16" s="4"/>
      <c r="BR16" s="4"/>
      <c r="BS16" s="4"/>
      <c r="BT16" s="4"/>
      <c r="BU16" s="4"/>
      <c r="BV16" s="4">
        <v>1657600</v>
      </c>
      <c r="BW16" s="4">
        <v>4116000</v>
      </c>
      <c r="BX16" s="4">
        <v>156800</v>
      </c>
      <c r="BY16" s="4">
        <v>352800</v>
      </c>
      <c r="BZ16" s="4">
        <v>1993600</v>
      </c>
      <c r="CA16" s="4">
        <v>4586400</v>
      </c>
      <c r="CB16" s="4">
        <v>1146600</v>
      </c>
      <c r="CC16" s="4">
        <v>163800</v>
      </c>
      <c r="CD16" s="4">
        <v>982800</v>
      </c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>
        <v>1298500</v>
      </c>
      <c r="CZ16" s="4"/>
      <c r="DA16" s="4">
        <v>1075900</v>
      </c>
      <c r="DB16" s="4">
        <v>2559900</v>
      </c>
      <c r="DC16" s="4"/>
      <c r="DD16" s="4"/>
      <c r="DE16" s="4"/>
      <c r="DF16" s="4"/>
      <c r="DG16" s="4">
        <v>91000</v>
      </c>
      <c r="DH16" s="4">
        <v>101400</v>
      </c>
      <c r="DI16" s="4">
        <v>2559900</v>
      </c>
      <c r="DJ16" s="4">
        <v>185500</v>
      </c>
      <c r="DK16" s="4"/>
      <c r="DL16" s="4"/>
      <c r="DM16" s="4"/>
      <c r="DN16" s="4">
        <v>4000</v>
      </c>
      <c r="DO16" s="4">
        <v>112000</v>
      </c>
      <c r="DP16" s="4"/>
      <c r="DQ16" s="4">
        <v>98000</v>
      </c>
      <c r="DR16" s="4">
        <v>31958900</v>
      </c>
    </row>
    <row r="17" spans="2:122">
      <c r="B17" s="3">
        <v>44208</v>
      </c>
      <c r="C17" s="133" t="s">
        <v>27</v>
      </c>
      <c r="D17" s="4"/>
      <c r="E17" s="4"/>
      <c r="F17" s="4"/>
      <c r="G17" s="4"/>
      <c r="H17" s="4">
        <v>1518000</v>
      </c>
      <c r="I17" s="4">
        <v>33000</v>
      </c>
      <c r="J17" s="4">
        <v>40000</v>
      </c>
      <c r="K17" s="4"/>
      <c r="L17" s="4">
        <v>33000</v>
      </c>
      <c r="M17" s="4">
        <v>40000</v>
      </c>
      <c r="N17" s="4"/>
      <c r="O17" s="4"/>
      <c r="P17" s="4"/>
      <c r="Q17" s="4">
        <v>20000</v>
      </c>
      <c r="R17" s="4"/>
      <c r="S17" s="4"/>
      <c r="T17" s="4"/>
      <c r="U17" s="4"/>
      <c r="V17" s="4"/>
      <c r="W17" s="4"/>
      <c r="X17" s="4">
        <v>192000</v>
      </c>
      <c r="Y17" s="4">
        <v>1560000</v>
      </c>
      <c r="Z17" s="4">
        <v>1995000</v>
      </c>
      <c r="AA17" s="4">
        <v>320000</v>
      </c>
      <c r="AB17" s="4">
        <v>595000</v>
      </c>
      <c r="AC17" s="4"/>
      <c r="AD17" s="4"/>
      <c r="AE17" s="4"/>
      <c r="AF17" s="4"/>
      <c r="AG17" s="4">
        <v>40000</v>
      </c>
      <c r="AH17" s="4">
        <v>35000</v>
      </c>
      <c r="AI17" s="4">
        <v>150000</v>
      </c>
      <c r="AJ17" s="4"/>
      <c r="AK17" s="4">
        <v>616000</v>
      </c>
      <c r="AL17" s="4">
        <v>336000</v>
      </c>
      <c r="AM17" s="4">
        <v>364000</v>
      </c>
      <c r="AN17" s="4"/>
      <c r="AO17" s="4"/>
      <c r="AP17" s="4">
        <v>48000</v>
      </c>
      <c r="AQ17" s="4"/>
      <c r="AR17" s="4"/>
      <c r="AS17" s="4">
        <v>403000</v>
      </c>
      <c r="AT17" s="4">
        <v>144000</v>
      </c>
      <c r="AU17" s="4">
        <v>66000</v>
      </c>
      <c r="AV17" s="4">
        <v>26000</v>
      </c>
      <c r="AW17" s="4"/>
      <c r="AX17" s="4"/>
      <c r="AY17" s="4">
        <v>8000</v>
      </c>
      <c r="AZ17" s="4">
        <v>80000</v>
      </c>
      <c r="BA17" s="4">
        <v>8000</v>
      </c>
      <c r="BB17" s="4"/>
      <c r="BC17" s="4"/>
      <c r="BD17" s="4">
        <v>40000</v>
      </c>
      <c r="BE17" s="4"/>
      <c r="BF17" s="4"/>
      <c r="BG17" s="4"/>
      <c r="BH17" s="4">
        <v>608000</v>
      </c>
      <c r="BI17" s="4">
        <v>297000</v>
      </c>
      <c r="BJ17" s="4">
        <v>60000</v>
      </c>
      <c r="BK17" s="4">
        <v>35000</v>
      </c>
      <c r="BL17" s="4"/>
      <c r="BM17" s="4">
        <v>403200</v>
      </c>
      <c r="BN17" s="4">
        <v>117600</v>
      </c>
      <c r="BO17" s="4"/>
      <c r="BP17" s="4">
        <v>694400</v>
      </c>
      <c r="BQ17" s="4">
        <v>1254400</v>
      </c>
      <c r="BR17" s="4">
        <v>117600</v>
      </c>
      <c r="BS17" s="4">
        <v>784000</v>
      </c>
      <c r="BT17" s="4">
        <v>862400</v>
      </c>
      <c r="BU17" s="4">
        <v>112000</v>
      </c>
      <c r="BV17" s="4">
        <v>873600</v>
      </c>
      <c r="BW17" s="4">
        <v>2900800</v>
      </c>
      <c r="BX17" s="4">
        <v>156800</v>
      </c>
      <c r="BY17" s="4">
        <v>352800</v>
      </c>
      <c r="BZ17" s="4">
        <v>1075200</v>
      </c>
      <c r="CA17" s="4">
        <v>2352000</v>
      </c>
      <c r="CB17" s="4">
        <v>819000</v>
      </c>
      <c r="CC17" s="4">
        <v>109200</v>
      </c>
      <c r="CD17" s="4">
        <v>273000</v>
      </c>
      <c r="CE17" s="4">
        <v>218400</v>
      </c>
      <c r="CF17" s="4">
        <v>109200</v>
      </c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>
        <v>222600</v>
      </c>
      <c r="CT17" s="4"/>
      <c r="CU17" s="4"/>
      <c r="CV17" s="4"/>
      <c r="CW17" s="4">
        <v>296800</v>
      </c>
      <c r="CX17" s="4"/>
      <c r="CY17" s="4">
        <v>519400</v>
      </c>
      <c r="CZ17" s="4">
        <v>148400</v>
      </c>
      <c r="DA17" s="4">
        <v>890400</v>
      </c>
      <c r="DB17" s="4">
        <v>1780800</v>
      </c>
      <c r="DC17" s="4">
        <v>704900</v>
      </c>
      <c r="DD17" s="4"/>
      <c r="DE17" s="4"/>
      <c r="DF17" s="4"/>
      <c r="DG17" s="4">
        <v>163800</v>
      </c>
      <c r="DH17" s="4">
        <v>101400</v>
      </c>
      <c r="DI17" s="4">
        <v>2448600</v>
      </c>
      <c r="DJ17" s="4">
        <v>74200</v>
      </c>
      <c r="DK17" s="4"/>
      <c r="DL17" s="4"/>
      <c r="DM17" s="4">
        <v>60000</v>
      </c>
      <c r="DN17" s="4">
        <v>4000</v>
      </c>
      <c r="DO17" s="4">
        <v>56000</v>
      </c>
      <c r="DP17" s="4"/>
      <c r="DQ17" s="4">
        <v>49000</v>
      </c>
      <c r="DR17" s="4">
        <v>30815900</v>
      </c>
    </row>
    <row r="18" spans="2:122">
      <c r="B18" s="3">
        <v>44209</v>
      </c>
      <c r="C18" s="133" t="s">
        <v>28</v>
      </c>
      <c r="D18" s="4"/>
      <c r="E18" s="4"/>
      <c r="F18" s="4">
        <v>105000</v>
      </c>
      <c r="G18" s="4"/>
      <c r="H18" s="4">
        <v>1551000</v>
      </c>
      <c r="I18" s="4"/>
      <c r="J18" s="4">
        <v>40000</v>
      </c>
      <c r="K18" s="4"/>
      <c r="L18" s="4"/>
      <c r="M18" s="4">
        <v>20000</v>
      </c>
      <c r="N18" s="4"/>
      <c r="O18" s="4">
        <v>60000</v>
      </c>
      <c r="P18" s="4"/>
      <c r="Q18" s="4">
        <v>40000</v>
      </c>
      <c r="R18" s="4"/>
      <c r="S18" s="4"/>
      <c r="T18" s="4"/>
      <c r="U18" s="4"/>
      <c r="V18" s="4"/>
      <c r="W18" s="4"/>
      <c r="X18" s="4">
        <v>3000</v>
      </c>
      <c r="Y18" s="4">
        <v>20000</v>
      </c>
      <c r="Z18" s="4"/>
      <c r="AA18" s="4">
        <v>1560000</v>
      </c>
      <c r="AB18" s="4">
        <v>1995000</v>
      </c>
      <c r="AC18" s="4"/>
      <c r="AD18" s="4"/>
      <c r="AE18" s="4"/>
      <c r="AF18" s="4"/>
      <c r="AG18" s="4">
        <v>120000</v>
      </c>
      <c r="AH18" s="4"/>
      <c r="AI18" s="4">
        <v>330000</v>
      </c>
      <c r="AJ18" s="4"/>
      <c r="AK18" s="4">
        <v>616000</v>
      </c>
      <c r="AL18" s="4">
        <v>480000</v>
      </c>
      <c r="AM18" s="4">
        <v>140000</v>
      </c>
      <c r="AN18" s="4"/>
      <c r="AO18" s="4"/>
      <c r="AP18" s="4"/>
      <c r="AQ18" s="4"/>
      <c r="AR18" s="4"/>
      <c r="AS18" s="4">
        <v>351000</v>
      </c>
      <c r="AT18" s="4">
        <v>144000</v>
      </c>
      <c r="AU18" s="4">
        <v>99000</v>
      </c>
      <c r="AV18" s="4"/>
      <c r="AW18" s="4"/>
      <c r="AX18" s="4"/>
      <c r="AY18" s="4"/>
      <c r="AZ18" s="4">
        <v>120000</v>
      </c>
      <c r="BA18" s="4">
        <v>40000</v>
      </c>
      <c r="BB18" s="4"/>
      <c r="BC18" s="4"/>
      <c r="BD18" s="4">
        <v>160000</v>
      </c>
      <c r="BE18" s="4"/>
      <c r="BF18" s="4"/>
      <c r="BG18" s="4"/>
      <c r="BH18" s="4">
        <v>608000</v>
      </c>
      <c r="BI18" s="4">
        <v>297000</v>
      </c>
      <c r="BJ18" s="4">
        <v>60000</v>
      </c>
      <c r="BK18" s="4"/>
      <c r="BL18" s="4"/>
      <c r="BM18" s="4">
        <v>448000</v>
      </c>
      <c r="BN18" s="4">
        <v>39200</v>
      </c>
      <c r="BO18" s="4"/>
      <c r="BP18" s="4">
        <v>1792000</v>
      </c>
      <c r="BQ18" s="4">
        <v>3880800</v>
      </c>
      <c r="BR18" s="4">
        <v>548800</v>
      </c>
      <c r="BS18" s="4">
        <v>1926400</v>
      </c>
      <c r="BT18" s="4">
        <v>3175200</v>
      </c>
      <c r="BU18" s="4">
        <v>112000</v>
      </c>
      <c r="BV18" s="4">
        <v>22400</v>
      </c>
      <c r="BW18" s="4">
        <v>78400</v>
      </c>
      <c r="BX18" s="4"/>
      <c r="BY18" s="4"/>
      <c r="BZ18" s="4"/>
      <c r="CA18" s="4"/>
      <c r="CB18" s="4"/>
      <c r="CC18" s="4"/>
      <c r="CD18" s="4"/>
      <c r="CE18" s="4">
        <v>982800</v>
      </c>
      <c r="CF18" s="4">
        <v>327600</v>
      </c>
      <c r="CG18" s="4">
        <v>273000</v>
      </c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>
        <v>853300</v>
      </c>
      <c r="CT18" s="4"/>
      <c r="CU18" s="4"/>
      <c r="CV18" s="4">
        <v>37100</v>
      </c>
      <c r="CW18" s="4">
        <v>630700</v>
      </c>
      <c r="CX18" s="4"/>
      <c r="CY18" s="4">
        <v>37100</v>
      </c>
      <c r="CZ18" s="4"/>
      <c r="DA18" s="4"/>
      <c r="DB18" s="4"/>
      <c r="DC18" s="4">
        <v>1929200</v>
      </c>
      <c r="DD18" s="4"/>
      <c r="DE18" s="4"/>
      <c r="DF18" s="4"/>
      <c r="DG18" s="4">
        <v>72800</v>
      </c>
      <c r="DH18" s="4">
        <v>135200</v>
      </c>
      <c r="DI18" s="4">
        <v>2226000</v>
      </c>
      <c r="DJ18" s="4"/>
      <c r="DK18" s="4"/>
      <c r="DL18" s="4"/>
      <c r="DM18" s="4">
        <v>40000</v>
      </c>
      <c r="DN18" s="4">
        <v>4000</v>
      </c>
      <c r="DO18" s="4">
        <v>56000</v>
      </c>
      <c r="DP18" s="4">
        <v>42000</v>
      </c>
      <c r="DQ18" s="4">
        <v>49000</v>
      </c>
      <c r="DR18" s="4">
        <v>28678000</v>
      </c>
    </row>
    <row r="19" spans="2:122">
      <c r="B19" s="3">
        <v>44210</v>
      </c>
      <c r="C19" s="133" t="s">
        <v>29</v>
      </c>
      <c r="D19" s="4"/>
      <c r="E19" s="4"/>
      <c r="F19" s="4"/>
      <c r="G19" s="4">
        <v>20000</v>
      </c>
      <c r="H19" s="4">
        <v>924000</v>
      </c>
      <c r="I19" s="4"/>
      <c r="J19" s="4"/>
      <c r="K19" s="4"/>
      <c r="L19" s="4">
        <v>66000</v>
      </c>
      <c r="M19" s="4"/>
      <c r="N19" s="4"/>
      <c r="O19" s="4"/>
      <c r="P19" s="4">
        <v>0</v>
      </c>
      <c r="Q19" s="4"/>
      <c r="R19" s="4"/>
      <c r="S19" s="4">
        <v>70000</v>
      </c>
      <c r="T19" s="4">
        <v>3000</v>
      </c>
      <c r="U19" s="4"/>
      <c r="V19" s="4"/>
      <c r="W19" s="4"/>
      <c r="X19" s="4"/>
      <c r="Y19" s="4"/>
      <c r="Z19" s="4"/>
      <c r="AA19" s="4">
        <v>1480000</v>
      </c>
      <c r="AB19" s="4">
        <v>2030000</v>
      </c>
      <c r="AC19" s="4">
        <v>330000</v>
      </c>
      <c r="AD19" s="4">
        <v>38000</v>
      </c>
      <c r="AE19" s="4"/>
      <c r="AF19" s="4"/>
      <c r="AG19" s="4">
        <v>80000</v>
      </c>
      <c r="AH19" s="4"/>
      <c r="AI19" s="4">
        <v>246000</v>
      </c>
      <c r="AJ19" s="4"/>
      <c r="AK19" s="4">
        <v>588000</v>
      </c>
      <c r="AL19" s="4">
        <v>480000</v>
      </c>
      <c r="AM19" s="4">
        <v>168000</v>
      </c>
      <c r="AN19" s="4"/>
      <c r="AO19" s="4"/>
      <c r="AP19" s="4">
        <v>48000</v>
      </c>
      <c r="AQ19" s="4"/>
      <c r="AR19" s="4"/>
      <c r="AS19" s="4">
        <v>364000</v>
      </c>
      <c r="AT19" s="4">
        <v>120000</v>
      </c>
      <c r="AU19" s="4">
        <v>165000</v>
      </c>
      <c r="AV19" s="4">
        <v>39000</v>
      </c>
      <c r="AW19" s="4"/>
      <c r="AX19" s="4"/>
      <c r="AY19" s="4"/>
      <c r="AZ19" s="4">
        <v>80000</v>
      </c>
      <c r="BA19" s="4">
        <v>4000</v>
      </c>
      <c r="BB19" s="4"/>
      <c r="BC19" s="4">
        <v>4000</v>
      </c>
      <c r="BD19" s="4">
        <v>60000</v>
      </c>
      <c r="BE19" s="4"/>
      <c r="BF19" s="4"/>
      <c r="BG19" s="4"/>
      <c r="BH19" s="4">
        <v>646000</v>
      </c>
      <c r="BI19" s="4">
        <v>198000</v>
      </c>
      <c r="BJ19" s="4">
        <v>40000</v>
      </c>
      <c r="BK19" s="4"/>
      <c r="BL19" s="4"/>
      <c r="BM19" s="4">
        <v>268800</v>
      </c>
      <c r="BN19" s="4">
        <v>196000</v>
      </c>
      <c r="BO19" s="4"/>
      <c r="BP19" s="4">
        <v>1568000</v>
      </c>
      <c r="BQ19" s="4">
        <v>3410400</v>
      </c>
      <c r="BR19" s="4">
        <v>431200</v>
      </c>
      <c r="BS19" s="4">
        <v>1568000</v>
      </c>
      <c r="BT19" s="4">
        <v>3018400</v>
      </c>
      <c r="BU19" s="4">
        <v>156800</v>
      </c>
      <c r="BV19" s="4">
        <v>22400</v>
      </c>
      <c r="BW19" s="4"/>
      <c r="BX19" s="4"/>
      <c r="BY19" s="4"/>
      <c r="BZ19" s="4">
        <v>22400</v>
      </c>
      <c r="CA19" s="4"/>
      <c r="CB19" s="4"/>
      <c r="CC19" s="4"/>
      <c r="CD19" s="4">
        <v>54600</v>
      </c>
      <c r="CE19" s="4">
        <v>982800</v>
      </c>
      <c r="CF19" s="4">
        <v>436800</v>
      </c>
      <c r="CG19" s="4">
        <v>163800</v>
      </c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>
        <v>927500</v>
      </c>
      <c r="CT19" s="4"/>
      <c r="CU19" s="4"/>
      <c r="CV19" s="4">
        <v>74200</v>
      </c>
      <c r="CW19" s="4">
        <v>779100</v>
      </c>
      <c r="CX19" s="4"/>
      <c r="CY19" s="4"/>
      <c r="CZ19" s="4"/>
      <c r="DA19" s="4"/>
      <c r="DB19" s="4"/>
      <c r="DC19" s="4">
        <v>1446900</v>
      </c>
      <c r="DD19" s="4"/>
      <c r="DE19" s="4"/>
      <c r="DF19" s="4"/>
      <c r="DG19" s="4">
        <v>36400</v>
      </c>
      <c r="DH19" s="4"/>
      <c r="DI19" s="4">
        <v>2671200</v>
      </c>
      <c r="DJ19" s="4">
        <v>148400</v>
      </c>
      <c r="DK19" s="4"/>
      <c r="DL19" s="4"/>
      <c r="DM19" s="4">
        <v>40000</v>
      </c>
      <c r="DN19" s="4"/>
      <c r="DO19" s="4">
        <v>28000</v>
      </c>
      <c r="DP19" s="4"/>
      <c r="DQ19" s="4">
        <v>98000</v>
      </c>
      <c r="DR19" s="4">
        <v>26841100</v>
      </c>
    </row>
    <row r="20" spans="2:122">
      <c r="B20" s="3">
        <v>44211</v>
      </c>
      <c r="C20" s="133" t="s">
        <v>30</v>
      </c>
      <c r="D20" s="4"/>
      <c r="E20" s="4"/>
      <c r="F20" s="4">
        <v>70000</v>
      </c>
      <c r="G20" s="4"/>
      <c r="H20" s="4"/>
      <c r="I20" s="4"/>
      <c r="J20" s="4">
        <v>20000</v>
      </c>
      <c r="K20" s="4"/>
      <c r="L20" s="4">
        <v>66000</v>
      </c>
      <c r="M20" s="4">
        <v>40000</v>
      </c>
      <c r="N20" s="4"/>
      <c r="O20" s="4">
        <v>20000</v>
      </c>
      <c r="P20" s="4"/>
      <c r="Q20" s="4">
        <v>20000</v>
      </c>
      <c r="R20" s="4"/>
      <c r="S20" s="4"/>
      <c r="T20" s="4">
        <v>6000</v>
      </c>
      <c r="U20" s="4"/>
      <c r="V20" s="4"/>
      <c r="W20" s="4"/>
      <c r="X20" s="4">
        <v>3000</v>
      </c>
      <c r="Y20" s="4"/>
      <c r="Z20" s="4"/>
      <c r="AA20" s="4">
        <v>1360000</v>
      </c>
      <c r="AB20" s="4">
        <v>1085000</v>
      </c>
      <c r="AC20" s="4">
        <v>1221000</v>
      </c>
      <c r="AD20" s="4">
        <v>456000</v>
      </c>
      <c r="AE20" s="4">
        <v>220000</v>
      </c>
      <c r="AF20" s="4">
        <v>525000</v>
      </c>
      <c r="AG20" s="4">
        <v>60000</v>
      </c>
      <c r="AH20" s="4">
        <v>35000</v>
      </c>
      <c r="AI20" s="4">
        <v>240000</v>
      </c>
      <c r="AJ20" s="4"/>
      <c r="AK20" s="4">
        <v>672000</v>
      </c>
      <c r="AL20" s="4">
        <v>240000</v>
      </c>
      <c r="AM20" s="4">
        <v>364000</v>
      </c>
      <c r="AN20" s="4"/>
      <c r="AO20" s="4"/>
      <c r="AP20" s="4"/>
      <c r="AQ20" s="4"/>
      <c r="AR20" s="4"/>
      <c r="AS20" s="4">
        <v>247000</v>
      </c>
      <c r="AT20" s="4">
        <v>168000</v>
      </c>
      <c r="AU20" s="4">
        <v>99000</v>
      </c>
      <c r="AV20" s="4">
        <v>13000</v>
      </c>
      <c r="AW20" s="4"/>
      <c r="AX20" s="4"/>
      <c r="AY20" s="4">
        <v>4000</v>
      </c>
      <c r="AZ20" s="4">
        <v>80000</v>
      </c>
      <c r="BA20" s="4">
        <v>32000</v>
      </c>
      <c r="BB20" s="4"/>
      <c r="BC20" s="4"/>
      <c r="BD20" s="4">
        <v>20000</v>
      </c>
      <c r="BE20" s="4">
        <v>20000</v>
      </c>
      <c r="BF20" s="4"/>
      <c r="BG20" s="4"/>
      <c r="BH20" s="4">
        <v>608000</v>
      </c>
      <c r="BI20" s="4">
        <v>297000</v>
      </c>
      <c r="BJ20" s="4">
        <v>20000</v>
      </c>
      <c r="BK20" s="4">
        <v>70000</v>
      </c>
      <c r="BL20" s="4"/>
      <c r="BM20" s="4">
        <v>291200</v>
      </c>
      <c r="BN20" s="4">
        <v>274400</v>
      </c>
      <c r="BO20" s="4"/>
      <c r="BP20" s="4">
        <v>806400</v>
      </c>
      <c r="BQ20" s="4">
        <v>1332800</v>
      </c>
      <c r="BR20" s="4">
        <v>156800</v>
      </c>
      <c r="BS20" s="4">
        <v>784000</v>
      </c>
      <c r="BT20" s="4">
        <v>1058400</v>
      </c>
      <c r="BU20" s="4">
        <v>67200</v>
      </c>
      <c r="BV20" s="4">
        <v>22400</v>
      </c>
      <c r="BW20" s="4"/>
      <c r="BX20" s="4"/>
      <c r="BY20" s="4"/>
      <c r="BZ20" s="4"/>
      <c r="CA20" s="4"/>
      <c r="CB20" s="4"/>
      <c r="CC20" s="4"/>
      <c r="CD20" s="4"/>
      <c r="CE20" s="4">
        <v>273000</v>
      </c>
      <c r="CF20" s="4">
        <v>218400</v>
      </c>
      <c r="CG20" s="4"/>
      <c r="CH20" s="4">
        <v>492800</v>
      </c>
      <c r="CI20" s="4">
        <v>431200</v>
      </c>
      <c r="CJ20" s="4">
        <v>546000</v>
      </c>
      <c r="CK20" s="4">
        <v>22400</v>
      </c>
      <c r="CL20" s="4">
        <v>78400</v>
      </c>
      <c r="CM20" s="4">
        <v>54600</v>
      </c>
      <c r="CN20" s="4">
        <v>201600</v>
      </c>
      <c r="CO20" s="4">
        <v>548800</v>
      </c>
      <c r="CP20" s="4">
        <v>382200</v>
      </c>
      <c r="CQ20" s="4"/>
      <c r="CR20" s="4"/>
      <c r="CS20" s="4">
        <v>556500</v>
      </c>
      <c r="CT20" s="4"/>
      <c r="CU20" s="4"/>
      <c r="CV20" s="4"/>
      <c r="CW20" s="4">
        <v>482300</v>
      </c>
      <c r="CX20" s="4"/>
      <c r="CY20" s="4"/>
      <c r="CZ20" s="4"/>
      <c r="DA20" s="4"/>
      <c r="DB20" s="4">
        <v>74200</v>
      </c>
      <c r="DC20" s="4">
        <v>1521100</v>
      </c>
      <c r="DD20" s="4">
        <v>259700</v>
      </c>
      <c r="DE20" s="4">
        <v>37100</v>
      </c>
      <c r="DF20" s="4">
        <v>222600</v>
      </c>
      <c r="DG20" s="4">
        <v>36400</v>
      </c>
      <c r="DH20" s="4">
        <v>67600</v>
      </c>
      <c r="DI20" s="4">
        <v>1929200</v>
      </c>
      <c r="DJ20" s="4">
        <v>74200</v>
      </c>
      <c r="DK20" s="4"/>
      <c r="DL20" s="4"/>
      <c r="DM20" s="4">
        <v>80000</v>
      </c>
      <c r="DN20" s="4">
        <v>4000</v>
      </c>
      <c r="DO20" s="4">
        <v>140000</v>
      </c>
      <c r="DP20" s="4"/>
      <c r="DQ20" s="4">
        <v>49000</v>
      </c>
      <c r="DR20" s="4">
        <v>21977900</v>
      </c>
    </row>
    <row r="21" spans="2:122">
      <c r="B21" s="3">
        <v>44212</v>
      </c>
      <c r="C21" s="133" t="s">
        <v>31</v>
      </c>
      <c r="D21" s="4"/>
      <c r="E21" s="4"/>
      <c r="F21" s="4"/>
      <c r="G21" s="4"/>
      <c r="H21" s="4"/>
      <c r="I21" s="4"/>
      <c r="J21" s="4"/>
      <c r="K21" s="4">
        <v>35000</v>
      </c>
      <c r="L21" s="4"/>
      <c r="M21" s="4"/>
      <c r="N21" s="4"/>
      <c r="O21" s="4">
        <v>60000</v>
      </c>
      <c r="P21" s="4"/>
      <c r="Q21" s="4"/>
      <c r="R21" s="4"/>
      <c r="S21" s="4">
        <v>35000</v>
      </c>
      <c r="T21" s="4"/>
      <c r="U21" s="4"/>
      <c r="V21" s="4"/>
      <c r="W21" s="4"/>
      <c r="X21" s="4"/>
      <c r="Y21" s="4"/>
      <c r="Z21" s="4"/>
      <c r="AA21" s="4">
        <v>960000</v>
      </c>
      <c r="AB21" s="4"/>
      <c r="AC21" s="4">
        <v>693000</v>
      </c>
      <c r="AD21" s="4">
        <v>228000</v>
      </c>
      <c r="AE21" s="4">
        <v>360000</v>
      </c>
      <c r="AF21" s="4">
        <v>875000</v>
      </c>
      <c r="AG21" s="4">
        <v>40000</v>
      </c>
      <c r="AH21" s="4">
        <v>35000</v>
      </c>
      <c r="AI21" s="4">
        <v>129000</v>
      </c>
      <c r="AJ21" s="4"/>
      <c r="AK21" s="4">
        <v>532000</v>
      </c>
      <c r="AL21" s="4">
        <v>96000</v>
      </c>
      <c r="AM21" s="4">
        <v>56000</v>
      </c>
      <c r="AN21" s="4"/>
      <c r="AO21" s="4"/>
      <c r="AP21" s="4"/>
      <c r="AQ21" s="4"/>
      <c r="AR21" s="4"/>
      <c r="AS21" s="4">
        <v>208000</v>
      </c>
      <c r="AT21" s="4">
        <v>72000</v>
      </c>
      <c r="AU21" s="4">
        <v>66000</v>
      </c>
      <c r="AV21" s="4"/>
      <c r="AW21" s="4"/>
      <c r="AX21" s="4"/>
      <c r="AY21" s="4"/>
      <c r="AZ21" s="4">
        <v>120000</v>
      </c>
      <c r="BA21" s="4">
        <v>48000</v>
      </c>
      <c r="BB21" s="4"/>
      <c r="BC21" s="4"/>
      <c r="BD21" s="4"/>
      <c r="BE21" s="4">
        <v>20000</v>
      </c>
      <c r="BF21" s="4">
        <v>20000</v>
      </c>
      <c r="BG21" s="4"/>
      <c r="BH21" s="4">
        <v>494000</v>
      </c>
      <c r="BI21" s="4">
        <v>297000</v>
      </c>
      <c r="BJ21" s="4">
        <v>20000</v>
      </c>
      <c r="BK21" s="4">
        <v>70000</v>
      </c>
      <c r="BL21" s="4"/>
      <c r="BM21" s="4">
        <v>246400</v>
      </c>
      <c r="BN21" s="4"/>
      <c r="BO21" s="4"/>
      <c r="BP21" s="4">
        <v>67200</v>
      </c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>
        <v>694400</v>
      </c>
      <c r="CI21" s="4">
        <v>1372000</v>
      </c>
      <c r="CJ21" s="4">
        <v>1528800</v>
      </c>
      <c r="CK21" s="4">
        <v>134400</v>
      </c>
      <c r="CL21" s="4">
        <v>156800</v>
      </c>
      <c r="CM21" s="4">
        <v>163800</v>
      </c>
      <c r="CN21" s="4">
        <v>828800</v>
      </c>
      <c r="CO21" s="4">
        <v>980000</v>
      </c>
      <c r="CP21" s="4">
        <v>1146600</v>
      </c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>
        <v>445200</v>
      </c>
      <c r="DD21" s="4">
        <v>371000</v>
      </c>
      <c r="DE21" s="4">
        <v>74200</v>
      </c>
      <c r="DF21" s="4">
        <v>371000</v>
      </c>
      <c r="DG21" s="4">
        <v>54600</v>
      </c>
      <c r="DH21" s="4">
        <v>33800</v>
      </c>
      <c r="DI21" s="4">
        <v>1298500</v>
      </c>
      <c r="DJ21" s="4">
        <v>111300</v>
      </c>
      <c r="DK21" s="4"/>
      <c r="DL21" s="4"/>
      <c r="DM21" s="4"/>
      <c r="DN21" s="4"/>
      <c r="DO21" s="4">
        <v>56000</v>
      </c>
      <c r="DP21" s="4"/>
      <c r="DQ21" s="4"/>
      <c r="DR21" s="4">
        <v>15703800</v>
      </c>
    </row>
    <row r="22" spans="2:122">
      <c r="B22" s="3">
        <v>44213</v>
      </c>
      <c r="C22" s="133" t="s">
        <v>32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>
        <v>40000</v>
      </c>
      <c r="P22" s="4"/>
      <c r="Q22" s="4">
        <v>20000</v>
      </c>
      <c r="R22" s="4"/>
      <c r="S22" s="4"/>
      <c r="T22" s="4">
        <v>3000</v>
      </c>
      <c r="U22" s="4"/>
      <c r="V22" s="4"/>
      <c r="W22" s="4"/>
      <c r="X22" s="4"/>
      <c r="Y22" s="4"/>
      <c r="Z22" s="4"/>
      <c r="AA22" s="4">
        <v>1300000</v>
      </c>
      <c r="AB22" s="4"/>
      <c r="AC22" s="4">
        <v>1386000</v>
      </c>
      <c r="AD22" s="4">
        <v>380000</v>
      </c>
      <c r="AE22" s="4">
        <v>400000</v>
      </c>
      <c r="AF22" s="4">
        <v>1120000</v>
      </c>
      <c r="AG22" s="4">
        <v>120000</v>
      </c>
      <c r="AH22" s="4"/>
      <c r="AI22" s="4">
        <v>201000</v>
      </c>
      <c r="AJ22" s="4"/>
      <c r="AK22" s="4">
        <v>588000</v>
      </c>
      <c r="AL22" s="4">
        <v>624000</v>
      </c>
      <c r="AM22" s="4">
        <v>168000</v>
      </c>
      <c r="AN22" s="4"/>
      <c r="AO22" s="4"/>
      <c r="AP22" s="4"/>
      <c r="AQ22" s="4"/>
      <c r="AR22" s="4"/>
      <c r="AS22" s="4">
        <v>234000</v>
      </c>
      <c r="AT22" s="4">
        <v>168000</v>
      </c>
      <c r="AU22" s="4">
        <v>66000</v>
      </c>
      <c r="AV22" s="4"/>
      <c r="AW22" s="4"/>
      <c r="AX22" s="4"/>
      <c r="AY22" s="4">
        <v>8000</v>
      </c>
      <c r="AZ22" s="4">
        <v>100000</v>
      </c>
      <c r="BA22" s="4">
        <v>20000</v>
      </c>
      <c r="BB22" s="4"/>
      <c r="BC22" s="4"/>
      <c r="BD22" s="4"/>
      <c r="BE22" s="4">
        <v>80000</v>
      </c>
      <c r="BF22" s="4">
        <v>20000</v>
      </c>
      <c r="BG22" s="4"/>
      <c r="BH22" s="4">
        <v>494000</v>
      </c>
      <c r="BI22" s="4">
        <v>396000</v>
      </c>
      <c r="BJ22" s="4">
        <v>40000</v>
      </c>
      <c r="BK22" s="4">
        <v>35000</v>
      </c>
      <c r="BL22" s="4"/>
      <c r="BM22" s="4">
        <v>224000</v>
      </c>
      <c r="BN22" s="4">
        <v>156800</v>
      </c>
      <c r="BO22" s="4"/>
      <c r="BP22" s="4"/>
      <c r="BQ22" s="4">
        <v>39200</v>
      </c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>
        <v>828800</v>
      </c>
      <c r="CI22" s="4">
        <v>1489600</v>
      </c>
      <c r="CJ22" s="4">
        <v>1692600</v>
      </c>
      <c r="CK22" s="4">
        <v>134400</v>
      </c>
      <c r="CL22" s="4">
        <v>274400</v>
      </c>
      <c r="CM22" s="4">
        <v>218400</v>
      </c>
      <c r="CN22" s="4">
        <v>806400</v>
      </c>
      <c r="CO22" s="4">
        <v>1019200</v>
      </c>
      <c r="CP22" s="4">
        <v>1255800</v>
      </c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>
        <v>1113000</v>
      </c>
      <c r="DD22" s="4">
        <v>593600</v>
      </c>
      <c r="DE22" s="4">
        <v>111300</v>
      </c>
      <c r="DF22" s="4">
        <v>408100</v>
      </c>
      <c r="DG22" s="4">
        <v>36400</v>
      </c>
      <c r="DH22" s="4">
        <v>67600</v>
      </c>
      <c r="DI22" s="4">
        <v>1669500</v>
      </c>
      <c r="DJ22" s="4">
        <v>37100</v>
      </c>
      <c r="DK22" s="4"/>
      <c r="DL22" s="4"/>
      <c r="DM22" s="4"/>
      <c r="DN22" s="4">
        <v>8000</v>
      </c>
      <c r="DO22" s="4">
        <v>140000</v>
      </c>
      <c r="DP22" s="4"/>
      <c r="DQ22" s="4"/>
      <c r="DR22" s="4">
        <v>20335200</v>
      </c>
    </row>
    <row r="23" spans="2:122">
      <c r="B23" s="3">
        <v>44214</v>
      </c>
      <c r="C23" s="133" t="s">
        <v>33</v>
      </c>
      <c r="D23" s="4"/>
      <c r="E23" s="4"/>
      <c r="F23" s="4">
        <v>105000</v>
      </c>
      <c r="G23" s="4">
        <v>40000</v>
      </c>
      <c r="H23" s="4"/>
      <c r="I23" s="4">
        <v>66000</v>
      </c>
      <c r="J23" s="4">
        <v>20000</v>
      </c>
      <c r="K23" s="4"/>
      <c r="L23" s="4"/>
      <c r="M23" s="4">
        <v>20000</v>
      </c>
      <c r="N23" s="4"/>
      <c r="O23" s="4">
        <v>40000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>
        <v>1460000</v>
      </c>
      <c r="AB23" s="4">
        <v>35000</v>
      </c>
      <c r="AC23" s="4">
        <v>1485000</v>
      </c>
      <c r="AD23" s="4">
        <v>684000</v>
      </c>
      <c r="AE23" s="4">
        <v>720000</v>
      </c>
      <c r="AF23" s="4">
        <v>1680000</v>
      </c>
      <c r="AG23" s="4">
        <v>40000</v>
      </c>
      <c r="AH23" s="4"/>
      <c r="AI23" s="4">
        <v>228000</v>
      </c>
      <c r="AJ23" s="4"/>
      <c r="AK23" s="4">
        <v>476000</v>
      </c>
      <c r="AL23" s="4">
        <v>192000</v>
      </c>
      <c r="AM23" s="4">
        <v>364000</v>
      </c>
      <c r="AN23" s="4"/>
      <c r="AO23" s="4"/>
      <c r="AP23" s="4"/>
      <c r="AQ23" s="4"/>
      <c r="AR23" s="4"/>
      <c r="AS23" s="4">
        <v>312000</v>
      </c>
      <c r="AT23" s="4">
        <v>120000</v>
      </c>
      <c r="AU23" s="4">
        <v>132000</v>
      </c>
      <c r="AV23" s="4"/>
      <c r="AW23" s="4"/>
      <c r="AX23" s="4"/>
      <c r="AY23" s="4"/>
      <c r="AZ23" s="4">
        <v>240000</v>
      </c>
      <c r="BA23" s="4"/>
      <c r="BB23" s="4"/>
      <c r="BC23" s="4">
        <v>8000</v>
      </c>
      <c r="BD23" s="4"/>
      <c r="BE23" s="4">
        <v>80000</v>
      </c>
      <c r="BF23" s="4">
        <v>40000</v>
      </c>
      <c r="BG23" s="4">
        <v>8000</v>
      </c>
      <c r="BH23" s="4">
        <v>570000</v>
      </c>
      <c r="BI23" s="4">
        <v>594000</v>
      </c>
      <c r="BJ23" s="4">
        <v>60000</v>
      </c>
      <c r="BK23" s="4">
        <v>35000</v>
      </c>
      <c r="BL23" s="4"/>
      <c r="BM23" s="4">
        <v>291200</v>
      </c>
      <c r="BN23" s="4">
        <v>78400</v>
      </c>
      <c r="BO23" s="4">
        <v>0</v>
      </c>
      <c r="BP23" s="4">
        <v>22400</v>
      </c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>
        <v>873600</v>
      </c>
      <c r="CI23" s="4">
        <v>1058400</v>
      </c>
      <c r="CJ23" s="4">
        <v>1310400</v>
      </c>
      <c r="CK23" s="4">
        <v>134400</v>
      </c>
      <c r="CL23" s="4">
        <v>156800</v>
      </c>
      <c r="CM23" s="4">
        <v>382200</v>
      </c>
      <c r="CN23" s="4">
        <v>470400</v>
      </c>
      <c r="CO23" s="4">
        <v>666400</v>
      </c>
      <c r="CP23" s="4">
        <v>436800</v>
      </c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>
        <v>1743700</v>
      </c>
      <c r="DD23" s="4">
        <v>371000</v>
      </c>
      <c r="DE23" s="4">
        <v>37100</v>
      </c>
      <c r="DF23" s="4">
        <v>333900</v>
      </c>
      <c r="DG23" s="4">
        <v>54600</v>
      </c>
      <c r="DH23" s="4">
        <v>33800</v>
      </c>
      <c r="DI23" s="4">
        <v>2114700</v>
      </c>
      <c r="DJ23" s="4">
        <v>74200</v>
      </c>
      <c r="DK23" s="4"/>
      <c r="DL23" s="4"/>
      <c r="DM23" s="4">
        <v>60000</v>
      </c>
      <c r="DN23" s="4"/>
      <c r="DO23" s="4">
        <v>112000</v>
      </c>
      <c r="DP23" s="4"/>
      <c r="DQ23" s="4"/>
      <c r="DR23" s="4">
        <v>20670400</v>
      </c>
    </row>
    <row r="24" spans="2:122">
      <c r="B24" s="3">
        <v>44215</v>
      </c>
      <c r="C24" s="133" t="s">
        <v>27</v>
      </c>
      <c r="D24" s="4"/>
      <c r="E24" s="4"/>
      <c r="F24" s="4">
        <v>70000</v>
      </c>
      <c r="G24" s="4"/>
      <c r="H24" s="4"/>
      <c r="I24" s="4">
        <v>33000</v>
      </c>
      <c r="J24" s="4"/>
      <c r="K24" s="4"/>
      <c r="L24" s="4"/>
      <c r="M24" s="4"/>
      <c r="N24" s="4"/>
      <c r="O24" s="4">
        <v>80000</v>
      </c>
      <c r="P24" s="4">
        <v>0</v>
      </c>
      <c r="Q24" s="4">
        <v>20000</v>
      </c>
      <c r="R24" s="4"/>
      <c r="S24" s="4">
        <v>35000</v>
      </c>
      <c r="T24" s="4">
        <v>3000</v>
      </c>
      <c r="U24" s="4"/>
      <c r="V24" s="4"/>
      <c r="W24" s="4"/>
      <c r="X24" s="4"/>
      <c r="Y24" s="4"/>
      <c r="Z24" s="4"/>
      <c r="AA24" s="4">
        <v>1240000</v>
      </c>
      <c r="AB24" s="4"/>
      <c r="AC24" s="4">
        <v>1386000</v>
      </c>
      <c r="AD24" s="4">
        <v>456000</v>
      </c>
      <c r="AE24" s="4">
        <v>180000</v>
      </c>
      <c r="AF24" s="4">
        <v>1120000</v>
      </c>
      <c r="AG24" s="4">
        <v>100000</v>
      </c>
      <c r="AH24" s="4">
        <v>35000</v>
      </c>
      <c r="AI24" s="4">
        <v>123000</v>
      </c>
      <c r="AJ24" s="4"/>
      <c r="AK24" s="4">
        <v>336000</v>
      </c>
      <c r="AL24" s="4">
        <v>336000</v>
      </c>
      <c r="AM24" s="4">
        <v>84000</v>
      </c>
      <c r="AN24" s="4"/>
      <c r="AO24" s="4"/>
      <c r="AP24" s="4"/>
      <c r="AQ24" s="4"/>
      <c r="AR24" s="4"/>
      <c r="AS24" s="4">
        <v>260000</v>
      </c>
      <c r="AT24" s="4">
        <v>120000</v>
      </c>
      <c r="AU24" s="4">
        <v>99000</v>
      </c>
      <c r="AV24" s="4"/>
      <c r="AW24" s="4"/>
      <c r="AX24" s="4"/>
      <c r="AY24" s="4"/>
      <c r="AZ24" s="4">
        <v>20000</v>
      </c>
      <c r="BA24" s="4">
        <v>12000</v>
      </c>
      <c r="BB24" s="4"/>
      <c r="BC24" s="4"/>
      <c r="BD24" s="4"/>
      <c r="BE24" s="4"/>
      <c r="BF24" s="4">
        <v>40000</v>
      </c>
      <c r="BG24" s="4"/>
      <c r="BH24" s="4">
        <v>418000</v>
      </c>
      <c r="BI24" s="4">
        <v>297000</v>
      </c>
      <c r="BJ24" s="4">
        <v>80000</v>
      </c>
      <c r="BK24" s="4">
        <v>35000</v>
      </c>
      <c r="BL24" s="4"/>
      <c r="BM24" s="4">
        <v>156800</v>
      </c>
      <c r="BN24" s="4">
        <v>117600</v>
      </c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>
        <v>672000</v>
      </c>
      <c r="CI24" s="4">
        <v>1019200</v>
      </c>
      <c r="CJ24" s="4">
        <v>1419600</v>
      </c>
      <c r="CK24" s="4">
        <v>89600</v>
      </c>
      <c r="CL24" s="4">
        <v>39200</v>
      </c>
      <c r="CM24" s="4">
        <v>273000</v>
      </c>
      <c r="CN24" s="4">
        <v>336000</v>
      </c>
      <c r="CO24" s="4">
        <v>705600</v>
      </c>
      <c r="CP24" s="4">
        <v>546000</v>
      </c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>
        <v>667800</v>
      </c>
      <c r="DD24" s="4">
        <v>296800</v>
      </c>
      <c r="DE24" s="4"/>
      <c r="DF24" s="4">
        <v>148400</v>
      </c>
      <c r="DG24" s="4">
        <v>54600</v>
      </c>
      <c r="DH24" s="4">
        <v>67600</v>
      </c>
      <c r="DI24" s="4">
        <v>1484000</v>
      </c>
      <c r="DJ24" s="4">
        <v>111300</v>
      </c>
      <c r="DK24" s="4"/>
      <c r="DL24" s="4"/>
      <c r="DM24" s="4">
        <v>40000</v>
      </c>
      <c r="DN24" s="4"/>
      <c r="DO24" s="4">
        <v>56000</v>
      </c>
      <c r="DP24" s="4">
        <v>84000</v>
      </c>
      <c r="DQ24" s="4">
        <v>98000</v>
      </c>
      <c r="DR24" s="4">
        <v>15501100</v>
      </c>
    </row>
    <row r="25" spans="2:122">
      <c r="B25" s="3">
        <v>44216</v>
      </c>
      <c r="C25" s="133" t="s">
        <v>28</v>
      </c>
      <c r="D25" s="4"/>
      <c r="E25" s="4"/>
      <c r="F25" s="4"/>
      <c r="G25" s="4">
        <v>40000</v>
      </c>
      <c r="H25" s="4"/>
      <c r="I25" s="4"/>
      <c r="J25" s="4"/>
      <c r="K25" s="4"/>
      <c r="L25" s="4">
        <v>99000</v>
      </c>
      <c r="M25" s="4"/>
      <c r="N25" s="4"/>
      <c r="O25" s="4">
        <v>120000</v>
      </c>
      <c r="P25" s="4">
        <v>20000</v>
      </c>
      <c r="Q25" s="4">
        <v>40000</v>
      </c>
      <c r="R25" s="4"/>
      <c r="S25" s="4"/>
      <c r="T25" s="4">
        <v>3000</v>
      </c>
      <c r="U25" s="4"/>
      <c r="V25" s="4"/>
      <c r="W25" s="4"/>
      <c r="X25" s="4"/>
      <c r="Y25" s="4"/>
      <c r="Z25" s="4"/>
      <c r="AA25" s="4">
        <v>1420000</v>
      </c>
      <c r="AB25" s="4"/>
      <c r="AC25" s="4">
        <v>2112000</v>
      </c>
      <c r="AD25" s="4">
        <v>950000</v>
      </c>
      <c r="AE25" s="4"/>
      <c r="AF25" s="4">
        <v>2135000</v>
      </c>
      <c r="AG25" s="4">
        <v>100000</v>
      </c>
      <c r="AH25" s="4"/>
      <c r="AI25" s="4">
        <v>285000</v>
      </c>
      <c r="AJ25" s="4"/>
      <c r="AK25" s="4">
        <v>784000</v>
      </c>
      <c r="AL25" s="4">
        <v>768000</v>
      </c>
      <c r="AM25" s="4">
        <v>224000</v>
      </c>
      <c r="AN25" s="4"/>
      <c r="AO25" s="4"/>
      <c r="AP25" s="4"/>
      <c r="AQ25" s="4">
        <v>1540000</v>
      </c>
      <c r="AR25" s="4">
        <v>2268000</v>
      </c>
      <c r="AS25" s="4">
        <v>338000</v>
      </c>
      <c r="AT25" s="4">
        <v>144000</v>
      </c>
      <c r="AU25" s="4">
        <v>165000</v>
      </c>
      <c r="AV25" s="4"/>
      <c r="AW25" s="4"/>
      <c r="AX25" s="4"/>
      <c r="AY25" s="4">
        <v>4000</v>
      </c>
      <c r="AZ25" s="4">
        <v>380000</v>
      </c>
      <c r="BA25" s="4"/>
      <c r="BB25" s="4"/>
      <c r="BC25" s="4">
        <v>24000</v>
      </c>
      <c r="BD25" s="4"/>
      <c r="BE25" s="4">
        <v>80000</v>
      </c>
      <c r="BF25" s="4">
        <v>20000</v>
      </c>
      <c r="BG25" s="4">
        <v>16000</v>
      </c>
      <c r="BH25" s="4">
        <v>874000</v>
      </c>
      <c r="BI25" s="4">
        <v>198000</v>
      </c>
      <c r="BJ25" s="4">
        <v>40000</v>
      </c>
      <c r="BK25" s="4">
        <v>70000</v>
      </c>
      <c r="BL25" s="4">
        <v>400000</v>
      </c>
      <c r="BM25" s="4">
        <v>291200</v>
      </c>
      <c r="BN25" s="4">
        <v>78400</v>
      </c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>
        <v>873600</v>
      </c>
      <c r="CI25" s="4">
        <v>901600</v>
      </c>
      <c r="CJ25" s="4">
        <v>1528800</v>
      </c>
      <c r="CK25" s="4">
        <v>22400</v>
      </c>
      <c r="CL25" s="4">
        <v>156800</v>
      </c>
      <c r="CM25" s="4">
        <v>273000</v>
      </c>
      <c r="CN25" s="4">
        <v>336000</v>
      </c>
      <c r="CO25" s="4">
        <v>588000</v>
      </c>
      <c r="CP25" s="4">
        <v>436800</v>
      </c>
      <c r="CQ25" s="4">
        <v>0</v>
      </c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>
        <v>1075900</v>
      </c>
      <c r="DD25" s="4">
        <v>296800</v>
      </c>
      <c r="DE25" s="4">
        <v>37100</v>
      </c>
      <c r="DF25" s="4">
        <v>185500</v>
      </c>
      <c r="DG25" s="4">
        <v>109200</v>
      </c>
      <c r="DH25" s="4"/>
      <c r="DI25" s="4">
        <v>2226000</v>
      </c>
      <c r="DJ25" s="4">
        <v>222600</v>
      </c>
      <c r="DK25" s="4"/>
      <c r="DL25" s="4"/>
      <c r="DM25" s="4">
        <v>40000</v>
      </c>
      <c r="DN25" s="4">
        <v>12000</v>
      </c>
      <c r="DO25" s="4">
        <v>280000</v>
      </c>
      <c r="DP25" s="4">
        <v>84000</v>
      </c>
      <c r="DQ25" s="4"/>
      <c r="DR25" s="4">
        <v>25716700</v>
      </c>
    </row>
    <row r="26" spans="2:122">
      <c r="B26" s="3">
        <v>44217</v>
      </c>
      <c r="C26" s="133" t="s">
        <v>29</v>
      </c>
      <c r="D26" s="4"/>
      <c r="E26" s="4"/>
      <c r="F26" s="4"/>
      <c r="G26" s="4"/>
      <c r="H26" s="4"/>
      <c r="I26" s="4"/>
      <c r="J26" s="4"/>
      <c r="K26" s="4"/>
      <c r="L26" s="4"/>
      <c r="M26" s="4">
        <v>20000</v>
      </c>
      <c r="N26" s="4"/>
      <c r="O26" s="4">
        <v>60000</v>
      </c>
      <c r="P26" s="4"/>
      <c r="Q26" s="4"/>
      <c r="R26" s="4"/>
      <c r="S26" s="4">
        <v>35000</v>
      </c>
      <c r="T26" s="4"/>
      <c r="U26" s="4"/>
      <c r="V26" s="4"/>
      <c r="W26" s="4"/>
      <c r="X26" s="4"/>
      <c r="Y26" s="4"/>
      <c r="Z26" s="4"/>
      <c r="AA26" s="4">
        <v>1420000</v>
      </c>
      <c r="AB26" s="4">
        <v>35000</v>
      </c>
      <c r="AC26" s="4">
        <v>990000</v>
      </c>
      <c r="AD26" s="4">
        <v>380000</v>
      </c>
      <c r="AE26" s="4"/>
      <c r="AF26" s="4">
        <v>1610000</v>
      </c>
      <c r="AG26" s="4">
        <v>20000</v>
      </c>
      <c r="AH26" s="4">
        <v>35000</v>
      </c>
      <c r="AI26" s="4">
        <v>222000</v>
      </c>
      <c r="AJ26" s="4"/>
      <c r="AK26" s="4">
        <v>532000</v>
      </c>
      <c r="AL26" s="4">
        <v>192000</v>
      </c>
      <c r="AM26" s="4">
        <v>84000</v>
      </c>
      <c r="AN26" s="4"/>
      <c r="AO26" s="4"/>
      <c r="AP26" s="4"/>
      <c r="AQ26" s="4">
        <v>336000</v>
      </c>
      <c r="AR26" s="4">
        <v>532000</v>
      </c>
      <c r="AS26" s="4">
        <v>208000</v>
      </c>
      <c r="AT26" s="4">
        <v>216000</v>
      </c>
      <c r="AU26" s="4">
        <v>66000</v>
      </c>
      <c r="AV26" s="4"/>
      <c r="AW26" s="4"/>
      <c r="AX26" s="4"/>
      <c r="AY26" s="4">
        <v>16000</v>
      </c>
      <c r="AZ26" s="4">
        <v>80000</v>
      </c>
      <c r="BA26" s="4">
        <v>32000</v>
      </c>
      <c r="BB26" s="4"/>
      <c r="BC26" s="4">
        <v>16000</v>
      </c>
      <c r="BD26" s="4"/>
      <c r="BE26" s="4">
        <v>40000</v>
      </c>
      <c r="BF26" s="4">
        <v>20000</v>
      </c>
      <c r="BG26" s="4"/>
      <c r="BH26" s="4">
        <v>342000</v>
      </c>
      <c r="BI26" s="4">
        <v>594000</v>
      </c>
      <c r="BJ26" s="4">
        <v>140000</v>
      </c>
      <c r="BK26" s="4"/>
      <c r="BL26" s="4"/>
      <c r="BM26" s="4">
        <v>313600</v>
      </c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>
        <v>627200</v>
      </c>
      <c r="CI26" s="4">
        <v>1254400</v>
      </c>
      <c r="CJ26" s="4">
        <v>1474200</v>
      </c>
      <c r="CK26" s="4">
        <v>67200</v>
      </c>
      <c r="CL26" s="4">
        <v>235200</v>
      </c>
      <c r="CM26" s="4">
        <v>54600</v>
      </c>
      <c r="CN26" s="4">
        <v>291200</v>
      </c>
      <c r="CO26" s="4">
        <v>352800</v>
      </c>
      <c r="CP26" s="4">
        <v>491400</v>
      </c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>
        <v>779100</v>
      </c>
      <c r="DD26" s="4">
        <v>482300</v>
      </c>
      <c r="DE26" s="4"/>
      <c r="DF26" s="4">
        <v>296800</v>
      </c>
      <c r="DG26" s="4">
        <v>54600</v>
      </c>
      <c r="DH26" s="4"/>
      <c r="DI26" s="4">
        <v>1966300</v>
      </c>
      <c r="DJ26" s="4">
        <v>74200</v>
      </c>
      <c r="DK26" s="4"/>
      <c r="DL26" s="4"/>
      <c r="DM26" s="4">
        <v>60000</v>
      </c>
      <c r="DN26" s="4">
        <v>8000</v>
      </c>
      <c r="DO26" s="4">
        <v>168000</v>
      </c>
      <c r="DP26" s="4"/>
      <c r="DQ26" s="4">
        <v>98000</v>
      </c>
      <c r="DR26" s="4">
        <v>17422100</v>
      </c>
    </row>
    <row r="27" spans="2:122">
      <c r="B27" s="133" t="s">
        <v>20</v>
      </c>
      <c r="C27"/>
      <c r="D27" s="4"/>
      <c r="E27" s="4"/>
      <c r="F27" s="4">
        <v>1190000</v>
      </c>
      <c r="G27" s="4">
        <v>260000</v>
      </c>
      <c r="H27" s="4">
        <v>15576000</v>
      </c>
      <c r="I27" s="4">
        <v>924000</v>
      </c>
      <c r="J27" s="4">
        <v>3360000</v>
      </c>
      <c r="K27" s="4">
        <v>3115000</v>
      </c>
      <c r="L27" s="4">
        <v>429000</v>
      </c>
      <c r="M27" s="4">
        <v>320000</v>
      </c>
      <c r="N27" s="4">
        <v>160000</v>
      </c>
      <c r="O27" s="4">
        <v>880000</v>
      </c>
      <c r="P27" s="4">
        <v>633620</v>
      </c>
      <c r="Q27" s="4">
        <v>320000</v>
      </c>
      <c r="R27" s="4">
        <v>70000</v>
      </c>
      <c r="S27" s="4">
        <v>315000</v>
      </c>
      <c r="T27" s="4">
        <v>30000</v>
      </c>
      <c r="U27" s="4">
        <v>144000</v>
      </c>
      <c r="V27" s="4">
        <v>5220000</v>
      </c>
      <c r="W27" s="4">
        <v>6475000</v>
      </c>
      <c r="X27" s="4">
        <v>1380000</v>
      </c>
      <c r="Y27" s="4">
        <v>6360000</v>
      </c>
      <c r="Z27" s="4">
        <v>7980000</v>
      </c>
      <c r="AA27" s="4">
        <v>12520000</v>
      </c>
      <c r="AB27" s="4">
        <v>5775000</v>
      </c>
      <c r="AC27" s="4">
        <v>9603000</v>
      </c>
      <c r="AD27" s="4">
        <v>3572000</v>
      </c>
      <c r="AE27" s="4">
        <v>1880000</v>
      </c>
      <c r="AF27" s="4">
        <v>9065000</v>
      </c>
      <c r="AG27" s="4">
        <v>1400000</v>
      </c>
      <c r="AH27" s="4">
        <v>490000</v>
      </c>
      <c r="AI27" s="4">
        <v>3375000</v>
      </c>
      <c r="AJ27" s="4"/>
      <c r="AK27" s="4">
        <v>11984000</v>
      </c>
      <c r="AL27" s="4">
        <v>7152000</v>
      </c>
      <c r="AM27" s="4">
        <v>3528000</v>
      </c>
      <c r="AN27" s="4">
        <v>28000</v>
      </c>
      <c r="AO27" s="4">
        <v>84000</v>
      </c>
      <c r="AP27" s="4">
        <v>144000</v>
      </c>
      <c r="AQ27" s="4">
        <v>1876000</v>
      </c>
      <c r="AR27" s="4">
        <v>2800000</v>
      </c>
      <c r="AS27" s="4">
        <v>6006000</v>
      </c>
      <c r="AT27" s="4">
        <v>2664000</v>
      </c>
      <c r="AU27" s="4">
        <v>2013000</v>
      </c>
      <c r="AV27" s="4">
        <v>130000</v>
      </c>
      <c r="AW27" s="4">
        <v>40000</v>
      </c>
      <c r="AX27" s="4"/>
      <c r="AY27" s="4">
        <v>72000</v>
      </c>
      <c r="AZ27" s="4">
        <v>2640000</v>
      </c>
      <c r="BA27" s="4">
        <v>332000</v>
      </c>
      <c r="BB27" s="4">
        <v>32728</v>
      </c>
      <c r="BC27" s="4">
        <v>64000</v>
      </c>
      <c r="BD27" s="4">
        <v>660000</v>
      </c>
      <c r="BE27" s="4">
        <v>320000</v>
      </c>
      <c r="BF27" s="4">
        <v>160000</v>
      </c>
      <c r="BG27" s="4">
        <v>24000</v>
      </c>
      <c r="BH27" s="4">
        <v>11020000</v>
      </c>
      <c r="BI27" s="4">
        <v>6534000</v>
      </c>
      <c r="BJ27" s="4">
        <v>1200000</v>
      </c>
      <c r="BK27" s="4">
        <v>840000</v>
      </c>
      <c r="BL27" s="4">
        <v>400000</v>
      </c>
      <c r="BM27" s="4">
        <v>6092800</v>
      </c>
      <c r="BN27" s="4">
        <v>2273600</v>
      </c>
      <c r="BO27" s="4">
        <v>0</v>
      </c>
      <c r="BP27" s="4">
        <v>9161600</v>
      </c>
      <c r="BQ27" s="4">
        <v>19835200</v>
      </c>
      <c r="BR27" s="4">
        <v>3332000</v>
      </c>
      <c r="BS27" s="4">
        <v>15948800</v>
      </c>
      <c r="BT27" s="4">
        <v>26460000</v>
      </c>
      <c r="BU27" s="4">
        <v>1120000</v>
      </c>
      <c r="BV27" s="4">
        <v>8892800</v>
      </c>
      <c r="BW27" s="4">
        <v>23010400</v>
      </c>
      <c r="BX27" s="4">
        <v>1724800</v>
      </c>
      <c r="BY27" s="4">
        <v>2587200</v>
      </c>
      <c r="BZ27" s="4">
        <v>8960000</v>
      </c>
      <c r="CA27" s="4">
        <v>18267200</v>
      </c>
      <c r="CB27" s="4">
        <v>3221400</v>
      </c>
      <c r="CC27" s="4">
        <v>491400</v>
      </c>
      <c r="CD27" s="4">
        <v>2620800</v>
      </c>
      <c r="CE27" s="4">
        <v>2457000</v>
      </c>
      <c r="CF27" s="4">
        <v>1092000</v>
      </c>
      <c r="CG27" s="4">
        <v>436800</v>
      </c>
      <c r="CH27" s="4">
        <v>5062400</v>
      </c>
      <c r="CI27" s="4">
        <v>7526400</v>
      </c>
      <c r="CJ27" s="4">
        <v>9500400</v>
      </c>
      <c r="CK27" s="4">
        <v>604800</v>
      </c>
      <c r="CL27" s="4">
        <v>1097600</v>
      </c>
      <c r="CM27" s="4">
        <v>1419600</v>
      </c>
      <c r="CN27" s="4">
        <v>3270400</v>
      </c>
      <c r="CO27" s="4">
        <v>4860800</v>
      </c>
      <c r="CP27" s="4">
        <v>4695600</v>
      </c>
      <c r="CQ27" s="4">
        <v>0</v>
      </c>
      <c r="CR27" s="4">
        <v>2522800</v>
      </c>
      <c r="CS27" s="4">
        <v>8162000</v>
      </c>
      <c r="CT27" s="4">
        <v>37100</v>
      </c>
      <c r="CU27" s="4">
        <v>37100</v>
      </c>
      <c r="CV27" s="4">
        <v>630700</v>
      </c>
      <c r="CW27" s="4">
        <v>11055800</v>
      </c>
      <c r="CX27" s="4">
        <v>4526200</v>
      </c>
      <c r="CY27" s="4">
        <v>8718500</v>
      </c>
      <c r="CZ27" s="4">
        <v>816200</v>
      </c>
      <c r="DA27" s="4">
        <v>7568400</v>
      </c>
      <c r="DB27" s="4">
        <v>8829800</v>
      </c>
      <c r="DC27" s="4">
        <v>11426800</v>
      </c>
      <c r="DD27" s="4">
        <v>2671200</v>
      </c>
      <c r="DE27" s="4">
        <v>296800</v>
      </c>
      <c r="DF27" s="4">
        <v>1966300</v>
      </c>
      <c r="DG27" s="4">
        <v>1474200</v>
      </c>
      <c r="DH27" s="4">
        <v>1216800</v>
      </c>
      <c r="DI27" s="4">
        <v>37062900</v>
      </c>
      <c r="DJ27" s="4">
        <v>2003400</v>
      </c>
      <c r="DK27" s="4"/>
      <c r="DL27" s="4"/>
      <c r="DM27" s="4">
        <v>1020000</v>
      </c>
      <c r="DN27" s="4">
        <v>80000</v>
      </c>
      <c r="DO27" s="4">
        <v>2632000</v>
      </c>
      <c r="DP27" s="4">
        <v>588000</v>
      </c>
      <c r="DQ27" s="4">
        <v>833000</v>
      </c>
      <c r="DR27" s="4">
        <v>477769148</v>
      </c>
    </row>
    <row r="28" spans="2:12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</row>
    <row r="29" spans="2:12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</row>
    <row r="30" spans="2:12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</row>
    <row r="31" spans="2:12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</row>
    <row r="32" spans="2:122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</row>
    <row r="33" spans="2:106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</row>
    <row r="34" spans="2:106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</row>
    <row r="35" spans="2:106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</row>
    <row r="36" spans="2:106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6B074-6897-4D28-B437-D83D79B8C66E}">
  <sheetPr filterMode="1">
    <tabColor theme="7" tint="0.79998168889431442"/>
  </sheetPr>
  <dimension ref="A1:L828"/>
  <sheetViews>
    <sheetView tabSelected="1" zoomScale="70" zoomScaleNormal="70" workbookViewId="0">
      <pane ySplit="1" topLeftCell="A770" activePane="bottomLeft" state="frozen"/>
      <selection pane="bottomLeft" activeCell="A779" sqref="A779"/>
    </sheetView>
  </sheetViews>
  <sheetFormatPr defaultColWidth="9" defaultRowHeight="16.5"/>
  <cols>
    <col min="1" max="1" width="1.625" style="15" customWidth="1"/>
    <col min="2" max="2" width="36.25" style="15" customWidth="1"/>
    <col min="3" max="3" width="21.25" style="15" customWidth="1"/>
    <col min="4" max="4" width="101.625" style="15" customWidth="1"/>
    <col min="5" max="5" width="9.75" style="15" customWidth="1"/>
    <col min="6" max="6" width="22.125" style="15" customWidth="1"/>
    <col min="7" max="7" width="9" style="15" customWidth="1"/>
    <col min="8" max="8" width="14.75" style="43" customWidth="1"/>
    <col min="9" max="9" width="9" style="15"/>
    <col min="10" max="10" width="12.25" style="15" bestFit="1" customWidth="1"/>
    <col min="11" max="11" width="9" style="44"/>
    <col min="12" max="16384" width="9" style="15"/>
  </cols>
  <sheetData>
    <row r="1" spans="2:11" ht="18" thickTop="1" thickBot="1">
      <c r="B1" s="64" t="s">
        <v>460</v>
      </c>
      <c r="C1" s="64" t="s">
        <v>4</v>
      </c>
      <c r="D1" s="64" t="s">
        <v>5</v>
      </c>
      <c r="E1" s="64" t="s">
        <v>250</v>
      </c>
      <c r="F1" s="64" t="s">
        <v>459</v>
      </c>
      <c r="G1" s="64" t="s">
        <v>251</v>
      </c>
      <c r="H1" s="65" t="s">
        <v>252</v>
      </c>
      <c r="I1" s="64" t="s">
        <v>53</v>
      </c>
      <c r="J1" s="66" t="s">
        <v>253</v>
      </c>
      <c r="K1" s="66" t="s">
        <v>253</v>
      </c>
    </row>
    <row r="2" spans="2:11" ht="17.25" thickTop="1">
      <c r="B2" s="15" t="s">
        <v>134</v>
      </c>
      <c r="C2" s="15" t="s">
        <v>56</v>
      </c>
      <c r="D2" s="15" t="s">
        <v>23</v>
      </c>
      <c r="E2" s="16">
        <v>190801</v>
      </c>
      <c r="F2" s="16" t="str">
        <f>B2&amp;C2&amp;D2&amp;E2</f>
        <v>카페24토너250ml190801</v>
      </c>
      <c r="G2" s="15">
        <v>20000</v>
      </c>
      <c r="H2" s="45">
        <v>5.8500000000000003E-2</v>
      </c>
      <c r="I2" s="15">
        <v>3260</v>
      </c>
    </row>
    <row r="3" spans="2:11">
      <c r="B3" s="15" t="s">
        <v>134</v>
      </c>
      <c r="C3" s="15" t="s">
        <v>56</v>
      </c>
      <c r="D3" s="15" t="s">
        <v>24</v>
      </c>
      <c r="E3" s="16">
        <v>190801</v>
      </c>
      <c r="F3" s="16" t="str">
        <f t="shared" ref="F3:F66" si="0">B3&amp;C3&amp;D3&amp;E3</f>
        <v>카페24토너250ml 2set190801</v>
      </c>
      <c r="G3" s="15">
        <v>35000</v>
      </c>
      <c r="H3" s="45">
        <v>5.8500000000000003E-2</v>
      </c>
      <c r="I3" s="15">
        <v>6520</v>
      </c>
    </row>
    <row r="4" spans="2:11">
      <c r="B4" s="15" t="s">
        <v>144</v>
      </c>
      <c r="C4" s="15" t="s">
        <v>56</v>
      </c>
      <c r="D4" s="15" t="s">
        <v>23</v>
      </c>
      <c r="E4" s="16">
        <v>190801</v>
      </c>
      <c r="F4" s="16" t="str">
        <f t="shared" si="0"/>
        <v>W컨셉토너250ml190801</v>
      </c>
      <c r="G4" s="15">
        <v>20000</v>
      </c>
      <c r="H4" s="46">
        <v>0.28000000000000003</v>
      </c>
      <c r="I4" s="15">
        <v>3260</v>
      </c>
    </row>
    <row r="5" spans="2:11">
      <c r="B5" s="15" t="s">
        <v>144</v>
      </c>
      <c r="C5" s="15" t="s">
        <v>56</v>
      </c>
      <c r="D5" s="15" t="s">
        <v>24</v>
      </c>
      <c r="E5" s="16">
        <v>190801</v>
      </c>
      <c r="F5" s="16" t="str">
        <f t="shared" si="0"/>
        <v>W컨셉토너250ml 2set190801</v>
      </c>
      <c r="G5" s="15">
        <v>35000</v>
      </c>
      <c r="H5" s="46">
        <v>0.27</v>
      </c>
      <c r="I5" s="15">
        <v>6520</v>
      </c>
    </row>
    <row r="6" spans="2:11">
      <c r="B6" s="15" t="s">
        <v>203</v>
      </c>
      <c r="C6" s="15" t="s">
        <v>56</v>
      </c>
      <c r="D6" s="15" t="s">
        <v>23</v>
      </c>
      <c r="E6" s="16">
        <v>190801</v>
      </c>
      <c r="F6" s="16" t="str">
        <f t="shared" si="0"/>
        <v>아누아 CS토너250ml190801</v>
      </c>
      <c r="G6" s="15">
        <v>0</v>
      </c>
      <c r="H6" s="46">
        <v>0</v>
      </c>
      <c r="I6" s="15">
        <v>3260</v>
      </c>
    </row>
    <row r="7" spans="2:11">
      <c r="B7" s="15" t="s">
        <v>203</v>
      </c>
      <c r="C7" s="15" t="s">
        <v>56</v>
      </c>
      <c r="D7" s="15" t="s">
        <v>24</v>
      </c>
      <c r="E7" s="16">
        <v>190801</v>
      </c>
      <c r="F7" s="16" t="str">
        <f t="shared" si="0"/>
        <v>아누아 CS토너250ml 2set190801</v>
      </c>
      <c r="G7" s="15">
        <v>0</v>
      </c>
      <c r="H7" s="46">
        <v>0</v>
      </c>
      <c r="I7" s="15">
        <v>6520</v>
      </c>
    </row>
    <row r="8" spans="2:11">
      <c r="B8" s="15" t="s">
        <v>137</v>
      </c>
      <c r="C8" s="15" t="s">
        <v>56</v>
      </c>
      <c r="D8" s="15" t="s">
        <v>138</v>
      </c>
      <c r="E8" s="16">
        <v>190801</v>
      </c>
      <c r="F8" s="16" t="str">
        <f t="shared" si="0"/>
        <v>카페24토너500ml190801</v>
      </c>
      <c r="G8" s="15">
        <v>33000</v>
      </c>
      <c r="H8" s="45">
        <v>5.8500000000000003E-2</v>
      </c>
      <c r="I8" s="15">
        <v>4725</v>
      </c>
    </row>
    <row r="9" spans="2:11">
      <c r="B9" s="15" t="s">
        <v>135</v>
      </c>
      <c r="C9" s="15" t="s">
        <v>56</v>
      </c>
      <c r="D9" s="15" t="s">
        <v>138</v>
      </c>
      <c r="E9" s="16">
        <v>190801</v>
      </c>
      <c r="F9" s="16" t="str">
        <f t="shared" si="0"/>
        <v>아누아 CS토너500ml190801</v>
      </c>
      <c r="G9" s="15">
        <v>0</v>
      </c>
      <c r="H9" s="46">
        <v>0</v>
      </c>
      <c r="I9" s="15">
        <v>4725</v>
      </c>
    </row>
    <row r="10" spans="2:11" hidden="1">
      <c r="B10" s="15" t="s">
        <v>140</v>
      </c>
      <c r="C10" s="15" t="s">
        <v>56</v>
      </c>
      <c r="D10" s="15" t="s">
        <v>23</v>
      </c>
      <c r="E10" s="16">
        <v>190801</v>
      </c>
      <c r="F10" s="16" t="str">
        <f t="shared" si="0"/>
        <v>큐텐토너250ml190801</v>
      </c>
      <c r="G10" s="15">
        <v>31500</v>
      </c>
      <c r="H10" s="46">
        <v>0.11</v>
      </c>
      <c r="I10" s="15">
        <v>3260</v>
      </c>
    </row>
    <row r="11" spans="2:11" hidden="1">
      <c r="B11" s="15" t="s">
        <v>140</v>
      </c>
      <c r="C11" s="15" t="s">
        <v>56</v>
      </c>
      <c r="D11" s="15" t="s">
        <v>173</v>
      </c>
      <c r="E11" s="16">
        <v>190801</v>
      </c>
      <c r="F11" s="16" t="str">
        <f t="shared" si="0"/>
        <v>큐텐토너250ml 2set190801</v>
      </c>
      <c r="G11" s="15">
        <v>44000</v>
      </c>
      <c r="H11" s="46">
        <v>0.11</v>
      </c>
      <c r="I11" s="15">
        <v>6520</v>
      </c>
    </row>
    <row r="12" spans="2:11">
      <c r="B12" s="15" t="s">
        <v>135</v>
      </c>
      <c r="C12" s="15" t="s">
        <v>75</v>
      </c>
      <c r="D12" s="15" t="s">
        <v>26</v>
      </c>
      <c r="E12" s="15">
        <v>190801</v>
      </c>
      <c r="F12" s="16" t="str">
        <f t="shared" si="0"/>
        <v>아누아 CS머드크림마스크머드크림마스크 100ml190801</v>
      </c>
      <c r="G12" s="15">
        <v>0</v>
      </c>
      <c r="H12" s="46">
        <v>0</v>
      </c>
      <c r="I12" s="15">
        <v>1442</v>
      </c>
    </row>
    <row r="13" spans="2:11">
      <c r="B13" s="15" t="s">
        <v>135</v>
      </c>
      <c r="C13" s="15" t="s">
        <v>142</v>
      </c>
      <c r="D13" s="15" t="s">
        <v>143</v>
      </c>
      <c r="E13" s="15">
        <v>190801</v>
      </c>
      <c r="F13" s="16" t="str">
        <f t="shared" si="0"/>
        <v>아누아 CS화장솜스킨팩 화장솜 60P190801</v>
      </c>
      <c r="G13" s="15">
        <v>0</v>
      </c>
      <c r="H13" s="46">
        <v>0</v>
      </c>
      <c r="I13" s="15">
        <v>1110</v>
      </c>
    </row>
    <row r="14" spans="2:11">
      <c r="B14" s="15" t="s">
        <v>137</v>
      </c>
      <c r="C14" s="15" t="s">
        <v>75</v>
      </c>
      <c r="D14" s="15" t="s">
        <v>26</v>
      </c>
      <c r="E14" s="15">
        <v>190801</v>
      </c>
      <c r="F14" s="16" t="str">
        <f t="shared" si="0"/>
        <v>카페24머드크림마스크머드크림마스크 100ml190801</v>
      </c>
      <c r="G14" s="15">
        <v>20000</v>
      </c>
      <c r="H14" s="45">
        <v>5.8500000000000003E-2</v>
      </c>
      <c r="I14" s="15">
        <v>1442</v>
      </c>
    </row>
    <row r="15" spans="2:11">
      <c r="B15" s="15" t="s">
        <v>145</v>
      </c>
      <c r="C15" s="15" t="s">
        <v>56</v>
      </c>
      <c r="D15" s="15" t="s">
        <v>23</v>
      </c>
      <c r="E15" s="16">
        <v>190801</v>
      </c>
      <c r="F15" s="16" t="str">
        <f t="shared" si="0"/>
        <v>글로우데이즈 시코르토너250ml190801</v>
      </c>
      <c r="G15" s="15">
        <v>10227</v>
      </c>
      <c r="H15" s="46">
        <v>0</v>
      </c>
      <c r="I15" s="15">
        <v>3260</v>
      </c>
    </row>
    <row r="16" spans="2:11">
      <c r="B16" s="15" t="s">
        <v>135</v>
      </c>
      <c r="C16" s="15" t="s">
        <v>56</v>
      </c>
      <c r="D16" s="15" t="s">
        <v>146</v>
      </c>
      <c r="E16" s="15">
        <v>190801</v>
      </c>
      <c r="F16" s="16" t="str">
        <f t="shared" si="0"/>
        <v>아누아 CS토너40ml190801</v>
      </c>
      <c r="G16" s="15">
        <v>0</v>
      </c>
      <c r="H16" s="46">
        <v>0</v>
      </c>
      <c r="I16" s="15">
        <v>1230</v>
      </c>
    </row>
    <row r="17" spans="2:11">
      <c r="B17" s="15" t="s">
        <v>134</v>
      </c>
      <c r="C17" s="15" t="s">
        <v>142</v>
      </c>
      <c r="D17" s="15" t="s">
        <v>143</v>
      </c>
      <c r="E17" s="15">
        <v>190801</v>
      </c>
      <c r="F17" s="16" t="str">
        <f t="shared" si="0"/>
        <v>카페24화장솜스킨팩 화장솜 60P190801</v>
      </c>
      <c r="G17" s="15">
        <v>4000</v>
      </c>
      <c r="H17" s="45">
        <v>5.8500000000000003E-2</v>
      </c>
      <c r="I17" s="15">
        <v>1110</v>
      </c>
    </row>
    <row r="18" spans="2:11" s="20" customFormat="1">
      <c r="B18" s="20" t="s">
        <v>134</v>
      </c>
      <c r="C18" s="20" t="s">
        <v>56</v>
      </c>
      <c r="D18" s="20" t="s">
        <v>143</v>
      </c>
      <c r="E18" s="20">
        <v>190801</v>
      </c>
      <c r="F18" s="21" t="str">
        <f t="shared" si="0"/>
        <v>카페24토너스킨팩 화장솜 60P190801</v>
      </c>
      <c r="G18" s="20">
        <v>3000</v>
      </c>
      <c r="H18" s="49">
        <v>5.8500000000000003E-2</v>
      </c>
      <c r="I18" s="20">
        <v>1110</v>
      </c>
      <c r="K18" s="33"/>
    </row>
    <row r="19" spans="2:11">
      <c r="B19" s="15" t="s">
        <v>147</v>
      </c>
      <c r="C19" s="15" t="s">
        <v>56</v>
      </c>
      <c r="D19" s="15" t="s">
        <v>23</v>
      </c>
      <c r="E19" s="16">
        <v>190801</v>
      </c>
      <c r="F19" s="16" t="str">
        <f t="shared" si="0"/>
        <v>랄라블라토너250ml190801</v>
      </c>
      <c r="G19" s="15">
        <v>9068</v>
      </c>
      <c r="H19" s="46">
        <v>0</v>
      </c>
      <c r="I19" s="15">
        <v>3260</v>
      </c>
    </row>
    <row r="20" spans="2:11">
      <c r="B20" s="15" t="s">
        <v>135</v>
      </c>
      <c r="C20" s="15" t="s">
        <v>149</v>
      </c>
      <c r="D20" s="15" t="s">
        <v>150</v>
      </c>
      <c r="E20" s="16">
        <v>190801</v>
      </c>
      <c r="F20" s="16" t="str">
        <f t="shared" si="0"/>
        <v>아누아 CS클렌징폼클렌징폼 120ml190801</v>
      </c>
      <c r="G20" s="15">
        <v>0</v>
      </c>
      <c r="H20" s="46">
        <v>0</v>
      </c>
      <c r="I20" s="15">
        <v>2750</v>
      </c>
    </row>
    <row r="21" spans="2:11">
      <c r="B21" s="15" t="s">
        <v>134</v>
      </c>
      <c r="C21" s="15" t="s">
        <v>149</v>
      </c>
      <c r="D21" s="15" t="s">
        <v>150</v>
      </c>
      <c r="E21" s="16">
        <v>190801</v>
      </c>
      <c r="F21" s="16" t="str">
        <f t="shared" si="0"/>
        <v>카페24클렌징폼클렌징폼 120ml190801</v>
      </c>
      <c r="G21" s="15">
        <v>13000</v>
      </c>
      <c r="H21" s="45">
        <v>5.8500000000000003E-2</v>
      </c>
      <c r="I21" s="15">
        <v>2750</v>
      </c>
    </row>
    <row r="22" spans="2:11">
      <c r="B22" s="15" t="s">
        <v>137</v>
      </c>
      <c r="C22" s="15" t="s">
        <v>75</v>
      </c>
      <c r="D22" s="15" t="s">
        <v>148</v>
      </c>
      <c r="E22" s="16">
        <v>190801</v>
      </c>
      <c r="F22" s="16" t="str">
        <f t="shared" si="0"/>
        <v>카페24머드크림마스크머드크림마스크 100ml 2set190801</v>
      </c>
      <c r="G22" s="15">
        <v>35000</v>
      </c>
      <c r="H22" s="45">
        <v>5.8500000000000003E-2</v>
      </c>
      <c r="I22" s="15">
        <v>2884</v>
      </c>
    </row>
    <row r="23" spans="2:11">
      <c r="B23" s="15" t="s">
        <v>134</v>
      </c>
      <c r="C23" s="15" t="s">
        <v>149</v>
      </c>
      <c r="D23" s="15" t="s">
        <v>151</v>
      </c>
      <c r="E23" s="16">
        <v>190801</v>
      </c>
      <c r="F23" s="16" t="str">
        <f t="shared" si="0"/>
        <v>카페24클렌징폼클렌징폼 120ml 2set190801</v>
      </c>
      <c r="G23" s="15">
        <v>24000</v>
      </c>
      <c r="H23" s="45">
        <v>5.8500000000000003E-2</v>
      </c>
      <c r="I23" s="15">
        <v>2460</v>
      </c>
    </row>
    <row r="24" spans="2:11">
      <c r="B24" s="15" t="s">
        <v>134</v>
      </c>
      <c r="C24" s="15" t="s">
        <v>149</v>
      </c>
      <c r="D24" s="15" t="s">
        <v>152</v>
      </c>
      <c r="E24" s="16">
        <v>190801</v>
      </c>
      <c r="F24" s="16" t="str">
        <f t="shared" si="0"/>
        <v>카페24클렌징폼클렌징폼 120ml 3set190801</v>
      </c>
      <c r="G24" s="15">
        <v>33000</v>
      </c>
      <c r="H24" s="45">
        <v>5.8500000000000003E-2</v>
      </c>
      <c r="I24" s="15">
        <v>3690</v>
      </c>
    </row>
    <row r="25" spans="2:11">
      <c r="B25" s="15" t="s">
        <v>153</v>
      </c>
      <c r="C25" s="15" t="s">
        <v>56</v>
      </c>
      <c r="D25" s="15" t="s">
        <v>136</v>
      </c>
      <c r="E25" s="16">
        <v>190801</v>
      </c>
      <c r="F25" s="16" t="str">
        <f t="shared" si="0"/>
        <v>스타일쉐어토너250ml190801</v>
      </c>
      <c r="G25" s="15">
        <v>20000</v>
      </c>
      <c r="H25" s="46">
        <v>0.25</v>
      </c>
      <c r="I25" s="15">
        <v>3260</v>
      </c>
    </row>
    <row r="26" spans="2:11">
      <c r="B26" s="15" t="s">
        <v>153</v>
      </c>
      <c r="C26" s="15" t="s">
        <v>56</v>
      </c>
      <c r="D26" s="15" t="s">
        <v>24</v>
      </c>
      <c r="E26" s="16">
        <v>190801</v>
      </c>
      <c r="F26" s="16" t="str">
        <f t="shared" si="0"/>
        <v>스타일쉐어토너250ml 2set190801</v>
      </c>
      <c r="G26" s="15">
        <v>35000</v>
      </c>
      <c r="H26" s="46">
        <v>0.25</v>
      </c>
      <c r="I26" s="15">
        <v>6520</v>
      </c>
    </row>
    <row r="27" spans="2:11">
      <c r="B27" s="15" t="s">
        <v>153</v>
      </c>
      <c r="C27" s="15" t="s">
        <v>56</v>
      </c>
      <c r="D27" s="15" t="s">
        <v>138</v>
      </c>
      <c r="E27" s="16">
        <v>190801</v>
      </c>
      <c r="F27" s="16" t="str">
        <f t="shared" si="0"/>
        <v>스타일쉐어토너500ml190801</v>
      </c>
      <c r="G27" s="15">
        <v>33000</v>
      </c>
      <c r="H27" s="46">
        <v>0.25</v>
      </c>
      <c r="I27" s="15">
        <v>4725</v>
      </c>
    </row>
    <row r="28" spans="2:11">
      <c r="B28" s="15" t="s">
        <v>153</v>
      </c>
      <c r="C28" s="15" t="s">
        <v>75</v>
      </c>
      <c r="D28" s="15" t="s">
        <v>26</v>
      </c>
      <c r="E28" s="15">
        <v>190801</v>
      </c>
      <c r="F28" s="16" t="str">
        <f t="shared" si="0"/>
        <v>스타일쉐어머드크림마스크머드크림마스크 100ml190801</v>
      </c>
      <c r="G28" s="15">
        <v>20000</v>
      </c>
      <c r="H28" s="46">
        <v>0.25</v>
      </c>
      <c r="I28" s="15">
        <v>1442</v>
      </c>
    </row>
    <row r="29" spans="2:11">
      <c r="B29" s="15" t="s">
        <v>153</v>
      </c>
      <c r="C29" s="15" t="s">
        <v>142</v>
      </c>
      <c r="D29" s="15" t="s">
        <v>143</v>
      </c>
      <c r="E29" s="15">
        <v>190801</v>
      </c>
      <c r="F29" s="16" t="str">
        <f t="shared" si="0"/>
        <v>스타일쉐어화장솜스킨팩 화장솜 60P190801</v>
      </c>
      <c r="G29" s="15">
        <v>4000</v>
      </c>
      <c r="H29" s="46">
        <v>0.25</v>
      </c>
      <c r="I29" s="15">
        <v>1110</v>
      </c>
    </row>
    <row r="30" spans="2:11">
      <c r="B30" s="15" t="s">
        <v>153</v>
      </c>
      <c r="C30" s="15" t="s">
        <v>56</v>
      </c>
      <c r="D30" s="15" t="s">
        <v>143</v>
      </c>
      <c r="E30" s="15">
        <v>190801</v>
      </c>
      <c r="F30" s="16" t="str">
        <f t="shared" si="0"/>
        <v>스타일쉐어토너스킨팩 화장솜 60P190801</v>
      </c>
      <c r="G30" s="15">
        <v>3000</v>
      </c>
      <c r="H30" s="46">
        <v>0.25</v>
      </c>
      <c r="I30" s="15">
        <v>1110</v>
      </c>
    </row>
    <row r="31" spans="2:11">
      <c r="B31" s="15" t="s">
        <v>153</v>
      </c>
      <c r="C31" s="15" t="s">
        <v>149</v>
      </c>
      <c r="D31" s="15" t="s">
        <v>150</v>
      </c>
      <c r="E31" s="16">
        <v>190801</v>
      </c>
      <c r="F31" s="16" t="str">
        <f t="shared" si="0"/>
        <v>스타일쉐어클렌징폼클렌징폼 120ml190801</v>
      </c>
      <c r="G31" s="15">
        <v>13000</v>
      </c>
      <c r="H31" s="46">
        <v>0.25</v>
      </c>
      <c r="I31" s="15">
        <v>2750</v>
      </c>
    </row>
    <row r="32" spans="2:11">
      <c r="B32" s="15" t="s">
        <v>153</v>
      </c>
      <c r="C32" s="15" t="s">
        <v>75</v>
      </c>
      <c r="D32" s="15" t="s">
        <v>148</v>
      </c>
      <c r="E32" s="16">
        <v>190801</v>
      </c>
      <c r="F32" s="16" t="str">
        <f t="shared" si="0"/>
        <v>스타일쉐어머드크림마스크머드크림마스크 100ml 2set190801</v>
      </c>
      <c r="G32" s="15">
        <v>35000</v>
      </c>
      <c r="H32" s="46">
        <v>0.25</v>
      </c>
      <c r="I32" s="15">
        <v>2884</v>
      </c>
    </row>
    <row r="33" spans="2:9">
      <c r="B33" s="15" t="s">
        <v>153</v>
      </c>
      <c r="C33" s="15" t="s">
        <v>149</v>
      </c>
      <c r="D33" s="15" t="s">
        <v>151</v>
      </c>
      <c r="E33" s="16">
        <v>190801</v>
      </c>
      <c r="F33" s="16" t="str">
        <f t="shared" si="0"/>
        <v>스타일쉐어클렌징폼클렌징폼 120ml 2set190801</v>
      </c>
      <c r="G33" s="15">
        <v>24000</v>
      </c>
      <c r="H33" s="46">
        <v>0.25</v>
      </c>
      <c r="I33" s="15">
        <v>2460</v>
      </c>
    </row>
    <row r="34" spans="2:9">
      <c r="B34" s="15" t="s">
        <v>153</v>
      </c>
      <c r="C34" s="15" t="s">
        <v>149</v>
      </c>
      <c r="D34" s="15" t="s">
        <v>152</v>
      </c>
      <c r="E34" s="16">
        <v>190801</v>
      </c>
      <c r="F34" s="16" t="str">
        <f t="shared" si="0"/>
        <v>스타일쉐어클렌징폼클렌징폼 120ml 3set190801</v>
      </c>
      <c r="G34" s="15">
        <v>33000</v>
      </c>
      <c r="H34" s="46">
        <v>0.25</v>
      </c>
      <c r="I34" s="15">
        <v>3690</v>
      </c>
    </row>
    <row r="35" spans="2:9">
      <c r="B35" s="8" t="s">
        <v>147</v>
      </c>
      <c r="C35" s="15" t="s">
        <v>149</v>
      </c>
      <c r="D35" s="15" t="s">
        <v>150</v>
      </c>
      <c r="E35" s="16">
        <v>190801</v>
      </c>
      <c r="F35" s="16" t="str">
        <f t="shared" si="0"/>
        <v>랄라블라클렌징폼클렌징폼 120ml190801</v>
      </c>
      <c r="G35" s="15">
        <v>6791</v>
      </c>
      <c r="H35" s="46">
        <v>0</v>
      </c>
      <c r="I35" s="15">
        <v>2750</v>
      </c>
    </row>
    <row r="36" spans="2:9">
      <c r="B36" s="8" t="s">
        <v>147</v>
      </c>
      <c r="C36" s="15" t="s">
        <v>75</v>
      </c>
      <c r="D36" s="15" t="s">
        <v>141</v>
      </c>
      <c r="E36" s="15">
        <v>190801</v>
      </c>
      <c r="F36" s="16" t="str">
        <f t="shared" si="0"/>
        <v>랄라블라머드크림마스크머드크림마스크 100ml190801</v>
      </c>
      <c r="G36" s="15">
        <v>9205</v>
      </c>
      <c r="H36" s="46">
        <v>0</v>
      </c>
      <c r="I36" s="15">
        <v>1442</v>
      </c>
    </row>
    <row r="37" spans="2:9">
      <c r="B37" s="15" t="s">
        <v>135</v>
      </c>
      <c r="C37" s="5" t="s">
        <v>56</v>
      </c>
      <c r="D37" s="15" t="s">
        <v>143</v>
      </c>
      <c r="E37" s="6">
        <v>190801</v>
      </c>
      <c r="F37" s="16" t="str">
        <f t="shared" si="0"/>
        <v>아누아 CS토너스킨팩 화장솜 60P190801</v>
      </c>
      <c r="G37" s="15">
        <v>0</v>
      </c>
      <c r="H37" s="46">
        <v>0</v>
      </c>
      <c r="I37" s="15">
        <v>1110</v>
      </c>
    </row>
    <row r="38" spans="2:9" hidden="1">
      <c r="B38" s="15" t="s">
        <v>140</v>
      </c>
      <c r="C38" s="15" t="s">
        <v>75</v>
      </c>
      <c r="D38" s="15" t="s">
        <v>26</v>
      </c>
      <c r="E38" s="6">
        <v>190801</v>
      </c>
      <c r="F38" s="16" t="str">
        <f t="shared" si="0"/>
        <v>큐텐머드크림마스크머드크림마스크 100ml190801</v>
      </c>
      <c r="G38" s="15">
        <v>31500</v>
      </c>
      <c r="H38" s="46">
        <v>0.11</v>
      </c>
      <c r="I38" s="15">
        <v>1442</v>
      </c>
    </row>
    <row r="39" spans="2:9">
      <c r="B39" s="15" t="s">
        <v>147</v>
      </c>
      <c r="C39" s="15" t="s">
        <v>154</v>
      </c>
      <c r="D39" s="15" t="s">
        <v>154</v>
      </c>
      <c r="E39" s="15">
        <v>190801</v>
      </c>
      <c r="F39" s="16" t="str">
        <f t="shared" si="0"/>
        <v>랄라블라토너 기획세트토너 기획세트190801</v>
      </c>
      <c r="G39" s="15">
        <v>9716</v>
      </c>
      <c r="H39" s="46">
        <v>0</v>
      </c>
      <c r="I39" s="15">
        <v>5600</v>
      </c>
    </row>
    <row r="40" spans="2:9">
      <c r="B40" s="15" t="s">
        <v>135</v>
      </c>
      <c r="C40" s="15" t="s">
        <v>109</v>
      </c>
      <c r="D40" s="15" t="s">
        <v>155</v>
      </c>
      <c r="E40" s="15">
        <v>190801</v>
      </c>
      <c r="F40" s="16" t="str">
        <f t="shared" si="0"/>
        <v>아누아 CS마스크팩마스크팩 1매190801</v>
      </c>
      <c r="G40" s="15">
        <v>0</v>
      </c>
      <c r="H40" s="46">
        <v>0</v>
      </c>
      <c r="I40" s="15">
        <v>397</v>
      </c>
    </row>
    <row r="41" spans="2:9">
      <c r="B41" s="15" t="s">
        <v>135</v>
      </c>
      <c r="C41" s="15" t="s">
        <v>109</v>
      </c>
      <c r="D41" s="15" t="s">
        <v>156</v>
      </c>
      <c r="E41" s="15">
        <v>190801</v>
      </c>
      <c r="F41" s="16" t="str">
        <f t="shared" si="0"/>
        <v>아누아 CS마스크팩마스크팩 10매190801</v>
      </c>
      <c r="G41" s="15">
        <v>0</v>
      </c>
      <c r="H41" s="46">
        <v>0</v>
      </c>
      <c r="I41" s="15">
        <v>3970</v>
      </c>
    </row>
    <row r="42" spans="2:9" hidden="1">
      <c r="B42" s="15" t="s">
        <v>140</v>
      </c>
      <c r="C42" s="15" t="s">
        <v>149</v>
      </c>
      <c r="D42" s="15" t="s">
        <v>150</v>
      </c>
      <c r="E42" s="6">
        <v>190801</v>
      </c>
      <c r="F42" s="16" t="str">
        <f t="shared" si="0"/>
        <v>큐텐클렌징폼클렌징폼 120ml190801</v>
      </c>
      <c r="G42" s="15">
        <v>25000</v>
      </c>
      <c r="H42" s="46">
        <v>0.11</v>
      </c>
      <c r="I42" s="15">
        <v>2750</v>
      </c>
    </row>
    <row r="43" spans="2:9">
      <c r="B43" s="15" t="s">
        <v>134</v>
      </c>
      <c r="C43" s="15" t="s">
        <v>109</v>
      </c>
      <c r="D43" s="15" t="s">
        <v>155</v>
      </c>
      <c r="E43" s="15">
        <v>190801</v>
      </c>
      <c r="F43" s="16" t="str">
        <f t="shared" si="0"/>
        <v>카페24마스크팩마스크팩 1매190801</v>
      </c>
      <c r="G43" s="15">
        <v>4000</v>
      </c>
      <c r="H43" s="45">
        <v>5.8500000000000003E-2</v>
      </c>
      <c r="I43" s="15">
        <v>397</v>
      </c>
    </row>
    <row r="44" spans="2:9">
      <c r="B44" s="15" t="s">
        <v>134</v>
      </c>
      <c r="C44" s="15" t="s">
        <v>109</v>
      </c>
      <c r="D44" s="15" t="s">
        <v>156</v>
      </c>
      <c r="E44" s="15">
        <v>190801</v>
      </c>
      <c r="F44" s="16" t="str">
        <f t="shared" si="0"/>
        <v>카페24마스크팩마스크팩 10매190801</v>
      </c>
      <c r="G44" s="15">
        <v>20000</v>
      </c>
      <c r="H44" s="45">
        <v>5.8500000000000003E-2</v>
      </c>
      <c r="I44" s="15">
        <v>3970</v>
      </c>
    </row>
    <row r="45" spans="2:9">
      <c r="B45" s="15" t="s">
        <v>134</v>
      </c>
      <c r="C45" s="15" t="s">
        <v>157</v>
      </c>
      <c r="D45" s="15" t="s">
        <v>23</v>
      </c>
      <c r="E45" s="15">
        <v>190801</v>
      </c>
      <c r="F45" s="16" t="str">
        <f t="shared" si="0"/>
        <v>카페24토너+머드크림세트250ml190801</v>
      </c>
      <c r="G45" s="15">
        <v>17500</v>
      </c>
      <c r="H45" s="45">
        <v>5.8500000000000003E-2</v>
      </c>
      <c r="I45" s="15">
        <v>3260</v>
      </c>
    </row>
    <row r="46" spans="2:9">
      <c r="B46" s="15" t="s">
        <v>134</v>
      </c>
      <c r="C46" s="15" t="s">
        <v>157</v>
      </c>
      <c r="D46" s="15" t="s">
        <v>26</v>
      </c>
      <c r="E46" s="15">
        <v>190801</v>
      </c>
      <c r="F46" s="16" t="str">
        <f t="shared" si="0"/>
        <v>카페24토너+머드크림세트머드크림마스크 100ml190801</v>
      </c>
      <c r="G46" s="15">
        <v>17500</v>
      </c>
      <c r="H46" s="45">
        <v>5.8500000000000003E-2</v>
      </c>
      <c r="I46" s="15">
        <v>1442</v>
      </c>
    </row>
    <row r="47" spans="2:9">
      <c r="B47" s="8" t="s">
        <v>147</v>
      </c>
      <c r="C47" s="15" t="s">
        <v>109</v>
      </c>
      <c r="D47" s="15" t="s">
        <v>155</v>
      </c>
      <c r="E47" s="15">
        <v>190801</v>
      </c>
      <c r="F47" s="16" t="str">
        <f t="shared" si="0"/>
        <v>랄라블라마스크팩마스크팩 1매190801</v>
      </c>
      <c r="G47" s="15">
        <v>1073</v>
      </c>
      <c r="H47" s="46">
        <v>0</v>
      </c>
      <c r="I47" s="15">
        <v>397</v>
      </c>
    </row>
    <row r="48" spans="2:9">
      <c r="B48" s="15" t="s">
        <v>135</v>
      </c>
      <c r="C48" s="15" t="s">
        <v>113</v>
      </c>
      <c r="D48" s="15" t="s">
        <v>158</v>
      </c>
      <c r="E48" s="15">
        <v>190801</v>
      </c>
      <c r="F48" s="16" t="str">
        <f t="shared" si="0"/>
        <v>아누아 CS앰플앰플 30ml190801</v>
      </c>
      <c r="G48" s="15">
        <v>0</v>
      </c>
      <c r="H48" s="46">
        <v>0</v>
      </c>
      <c r="I48" s="15">
        <v>3397</v>
      </c>
    </row>
    <row r="49" spans="2:9">
      <c r="B49" s="15" t="s">
        <v>135</v>
      </c>
      <c r="C49" s="15" t="s">
        <v>159</v>
      </c>
      <c r="D49" s="15" t="s">
        <v>160</v>
      </c>
      <c r="E49" s="15">
        <v>190801</v>
      </c>
      <c r="F49" s="16" t="str">
        <f t="shared" si="0"/>
        <v>아누아 CS수딩크림수딩크림 100ml190801</v>
      </c>
      <c r="G49" s="15">
        <v>0</v>
      </c>
      <c r="H49" s="46">
        <v>0</v>
      </c>
      <c r="I49" s="15">
        <v>3045</v>
      </c>
    </row>
    <row r="50" spans="2:9">
      <c r="B50" s="15" t="s">
        <v>147</v>
      </c>
      <c r="C50" s="15" t="s">
        <v>56</v>
      </c>
      <c r="D50" s="15" t="s">
        <v>23</v>
      </c>
      <c r="E50" s="15">
        <v>190802</v>
      </c>
      <c r="F50" s="16" t="str">
        <f t="shared" si="0"/>
        <v>랄라블라토너250ml190802</v>
      </c>
      <c r="G50" s="15">
        <v>10364</v>
      </c>
      <c r="H50" s="46">
        <v>0</v>
      </c>
      <c r="I50" s="15">
        <v>3260</v>
      </c>
    </row>
    <row r="51" spans="2:9">
      <c r="B51" s="15" t="s">
        <v>147</v>
      </c>
      <c r="C51" s="15" t="s">
        <v>113</v>
      </c>
      <c r="D51" s="15" t="s">
        <v>158</v>
      </c>
      <c r="E51" s="15">
        <v>190801</v>
      </c>
      <c r="F51" s="16" t="str">
        <f t="shared" si="0"/>
        <v>랄라블라앰플앰플 30ml190801</v>
      </c>
      <c r="G51" s="15">
        <v>14600</v>
      </c>
      <c r="H51" s="46">
        <v>0</v>
      </c>
      <c r="I51" s="15">
        <v>3397</v>
      </c>
    </row>
    <row r="52" spans="2:9">
      <c r="B52" s="15" t="s">
        <v>147</v>
      </c>
      <c r="C52" s="15" t="s">
        <v>159</v>
      </c>
      <c r="D52" s="15" t="s">
        <v>160</v>
      </c>
      <c r="E52" s="15">
        <v>190801</v>
      </c>
      <c r="F52" s="16" t="str">
        <f t="shared" si="0"/>
        <v>랄라블라수딩크림수딩크림 100ml190801</v>
      </c>
      <c r="G52" s="15">
        <v>19691</v>
      </c>
      <c r="H52" s="46">
        <v>0</v>
      </c>
      <c r="I52" s="15">
        <v>3045</v>
      </c>
    </row>
    <row r="53" spans="2:9">
      <c r="B53" s="15" t="s">
        <v>147</v>
      </c>
      <c r="C53" s="15" t="s">
        <v>56</v>
      </c>
      <c r="D53" s="15" t="s">
        <v>138</v>
      </c>
      <c r="E53" s="16">
        <v>190801</v>
      </c>
      <c r="F53" s="16" t="str">
        <f t="shared" si="0"/>
        <v>랄라블라토너500ml190801</v>
      </c>
      <c r="G53" s="15">
        <v>15818</v>
      </c>
      <c r="H53" s="46">
        <v>0</v>
      </c>
      <c r="I53" s="15">
        <v>4725</v>
      </c>
    </row>
    <row r="54" spans="2:9">
      <c r="B54" s="15" t="s">
        <v>147</v>
      </c>
      <c r="C54" s="15" t="s">
        <v>162</v>
      </c>
      <c r="D54" s="15" t="s">
        <v>162</v>
      </c>
      <c r="E54" s="16">
        <v>190801</v>
      </c>
      <c r="F54" s="16" t="str">
        <f t="shared" si="0"/>
        <v>랄라블라앰플 기획세트앰플 기획세트190801</v>
      </c>
      <c r="G54" s="15">
        <v>14877</v>
      </c>
      <c r="H54" s="46">
        <v>0</v>
      </c>
      <c r="I54" s="15">
        <v>14877</v>
      </c>
    </row>
    <row r="55" spans="2:9">
      <c r="B55" s="15" t="s">
        <v>147</v>
      </c>
      <c r="C55" s="15" t="s">
        <v>161</v>
      </c>
      <c r="D55" s="15" t="s">
        <v>161</v>
      </c>
      <c r="E55" s="16">
        <v>190801</v>
      </c>
      <c r="F55" s="16" t="str">
        <f t="shared" si="0"/>
        <v>랄라블라클렌징폼 기획세트클렌징폼 기획세트190801</v>
      </c>
      <c r="G55" s="15">
        <v>6964</v>
      </c>
      <c r="H55" s="46">
        <v>0</v>
      </c>
      <c r="I55" s="15">
        <v>6964</v>
      </c>
    </row>
    <row r="56" spans="2:9">
      <c r="B56" s="15" t="s">
        <v>134</v>
      </c>
      <c r="C56" s="15" t="s">
        <v>113</v>
      </c>
      <c r="D56" s="15" t="s">
        <v>158</v>
      </c>
      <c r="E56" s="15">
        <v>190801</v>
      </c>
      <c r="F56" s="16" t="str">
        <f t="shared" si="0"/>
        <v>카페24앰플앰플 30ml190801</v>
      </c>
      <c r="G56" s="15">
        <v>28000</v>
      </c>
      <c r="H56" s="45">
        <v>5.8500000000000003E-2</v>
      </c>
      <c r="I56" s="15">
        <v>3397</v>
      </c>
    </row>
    <row r="57" spans="2:9">
      <c r="B57" s="15" t="s">
        <v>134</v>
      </c>
      <c r="C57" s="15" t="s">
        <v>159</v>
      </c>
      <c r="D57" s="15" t="s">
        <v>160</v>
      </c>
      <c r="E57" s="15">
        <v>190801</v>
      </c>
      <c r="F57" s="16" t="str">
        <f t="shared" si="0"/>
        <v>카페24수딩크림수딩크림 100ml190801</v>
      </c>
      <c r="G57" s="15">
        <v>38000</v>
      </c>
      <c r="H57" s="45">
        <v>5.8500000000000003E-2</v>
      </c>
      <c r="I57" s="15">
        <v>3045</v>
      </c>
    </row>
    <row r="58" spans="2:9">
      <c r="B58" s="15" t="s">
        <v>145</v>
      </c>
      <c r="C58" s="15" t="s">
        <v>113</v>
      </c>
      <c r="D58" s="15" t="s">
        <v>158</v>
      </c>
      <c r="E58" s="15">
        <v>190801</v>
      </c>
      <c r="F58" s="16" t="str">
        <f t="shared" si="0"/>
        <v>글로우데이즈 시코르앰플앰플 30ml190801</v>
      </c>
      <c r="G58" s="15">
        <v>13500</v>
      </c>
      <c r="H58" s="46">
        <v>0</v>
      </c>
      <c r="I58" s="15">
        <v>3397</v>
      </c>
    </row>
    <row r="59" spans="2:9">
      <c r="B59" s="15" t="s">
        <v>145</v>
      </c>
      <c r="C59" s="15" t="s">
        <v>159</v>
      </c>
      <c r="D59" s="15" t="s">
        <v>160</v>
      </c>
      <c r="E59" s="15">
        <v>190801</v>
      </c>
      <c r="F59" s="16" t="str">
        <f t="shared" si="0"/>
        <v>글로우데이즈 시코르수딩크림수딩크림 100ml190801</v>
      </c>
      <c r="G59" s="15">
        <v>15545</v>
      </c>
      <c r="H59" s="46">
        <v>0</v>
      </c>
      <c r="I59" s="15">
        <v>3045</v>
      </c>
    </row>
    <row r="60" spans="2:9">
      <c r="B60" s="15" t="s">
        <v>145</v>
      </c>
      <c r="C60" s="15" t="s">
        <v>109</v>
      </c>
      <c r="D60" s="15" t="s">
        <v>155</v>
      </c>
      <c r="E60" s="15">
        <v>190801</v>
      </c>
      <c r="F60" s="16" t="str">
        <f t="shared" si="0"/>
        <v>글로우데이즈 시코르마스크팩마스크팩 1매190801</v>
      </c>
      <c r="G60" s="15">
        <v>1636</v>
      </c>
      <c r="H60" s="46">
        <v>0</v>
      </c>
      <c r="I60" s="15">
        <v>397</v>
      </c>
    </row>
    <row r="61" spans="2:9">
      <c r="B61" s="15" t="s">
        <v>145</v>
      </c>
      <c r="C61" s="15" t="s">
        <v>75</v>
      </c>
      <c r="D61" s="15" t="s">
        <v>26</v>
      </c>
      <c r="E61" s="6">
        <v>190801</v>
      </c>
      <c r="F61" s="16" t="str">
        <f t="shared" si="0"/>
        <v>글로우데이즈 시코르머드크림마스크머드크림마스크 100ml190801</v>
      </c>
      <c r="G61" s="15">
        <v>10227</v>
      </c>
      <c r="H61" s="46">
        <v>0</v>
      </c>
      <c r="I61" s="15">
        <v>1442</v>
      </c>
    </row>
    <row r="62" spans="2:9">
      <c r="B62" s="15" t="s">
        <v>145</v>
      </c>
      <c r="C62" s="15" t="s">
        <v>149</v>
      </c>
      <c r="D62" s="15" t="s">
        <v>150</v>
      </c>
      <c r="E62" s="6">
        <v>190801</v>
      </c>
      <c r="F62" s="16" t="str">
        <f t="shared" si="0"/>
        <v>글로우데이즈 시코르클렌징폼클렌징폼 120ml190801</v>
      </c>
      <c r="G62" s="15">
        <v>6545</v>
      </c>
      <c r="H62" s="46">
        <v>0</v>
      </c>
      <c r="I62" s="15">
        <v>2750</v>
      </c>
    </row>
    <row r="63" spans="2:9">
      <c r="B63" s="15" t="s">
        <v>145</v>
      </c>
      <c r="C63" s="15" t="s">
        <v>109</v>
      </c>
      <c r="D63" s="15" t="s">
        <v>156</v>
      </c>
      <c r="E63" s="15">
        <v>190801</v>
      </c>
      <c r="F63" s="16" t="str">
        <f t="shared" si="0"/>
        <v>글로우데이즈 시코르마스크팩마스크팩 10매190801</v>
      </c>
      <c r="G63" s="15">
        <v>16364</v>
      </c>
      <c r="H63" s="46">
        <v>0</v>
      </c>
      <c r="I63" s="15">
        <v>3970</v>
      </c>
    </row>
    <row r="64" spans="2:9">
      <c r="B64" s="15" t="s">
        <v>145</v>
      </c>
      <c r="C64" s="15" t="s">
        <v>56</v>
      </c>
      <c r="D64" s="14" t="s">
        <v>138</v>
      </c>
      <c r="E64" s="16">
        <v>190801</v>
      </c>
      <c r="F64" s="16" t="str">
        <f t="shared" si="0"/>
        <v>글로우데이즈 시코르토너500ml190801</v>
      </c>
      <c r="G64" s="15">
        <v>20250</v>
      </c>
      <c r="H64" s="46">
        <v>0</v>
      </c>
      <c r="I64" s="15">
        <v>4725</v>
      </c>
    </row>
    <row r="65" spans="2:9">
      <c r="B65" s="15" t="s">
        <v>134</v>
      </c>
      <c r="C65" s="15" t="s">
        <v>159</v>
      </c>
      <c r="D65" s="15" t="s">
        <v>163</v>
      </c>
      <c r="E65" s="16">
        <v>190801</v>
      </c>
      <c r="F65" s="16" t="str">
        <f t="shared" si="0"/>
        <v>카페24수딩크림[플친 단독 30% off] 어성초 78 수딩 크림190801</v>
      </c>
      <c r="G65" s="15">
        <v>26600</v>
      </c>
      <c r="H65" s="45">
        <v>5.8500000000000003E-2</v>
      </c>
      <c r="I65" s="15">
        <v>3045</v>
      </c>
    </row>
    <row r="66" spans="2:9">
      <c r="B66" s="15" t="s">
        <v>134</v>
      </c>
      <c r="C66" s="15" t="s">
        <v>113</v>
      </c>
      <c r="D66" s="15" t="s">
        <v>164</v>
      </c>
      <c r="E66" s="16">
        <v>190801</v>
      </c>
      <c r="F66" s="16" t="str">
        <f t="shared" si="0"/>
        <v>카페24앰플[플친 단독 30% off] 어성초 80 수분 진정 앰플190801</v>
      </c>
      <c r="G66" s="15">
        <v>23000</v>
      </c>
      <c r="H66" s="45">
        <v>5.8500000000000003E-2</v>
      </c>
      <c r="I66" s="15">
        <v>3397</v>
      </c>
    </row>
    <row r="67" spans="2:9">
      <c r="B67" s="15" t="s">
        <v>134</v>
      </c>
      <c r="C67" s="15" t="s">
        <v>254</v>
      </c>
      <c r="D67" s="15" t="s">
        <v>255</v>
      </c>
      <c r="E67" s="16">
        <v>190801</v>
      </c>
      <c r="F67" s="16" t="str">
        <f t="shared" ref="F67:F130" si="1">B67&amp;C67&amp;D67&amp;E67</f>
        <v>카페24앰플+수딩크림세트[플친 단독 30% off][무료배송] 어성초 앰플 + 수딩 크림 세트190801</v>
      </c>
      <c r="G67" s="15">
        <v>49600</v>
      </c>
      <c r="H67" s="45">
        <v>5.8500000000000003E-2</v>
      </c>
      <c r="I67" s="15">
        <v>6442</v>
      </c>
    </row>
    <row r="68" spans="2:9" hidden="1">
      <c r="B68" s="15" t="s">
        <v>140</v>
      </c>
      <c r="C68" s="15" t="s">
        <v>113</v>
      </c>
      <c r="D68" s="15" t="s">
        <v>158</v>
      </c>
      <c r="E68" s="15">
        <v>190801</v>
      </c>
      <c r="F68" s="16" t="str">
        <f t="shared" si="1"/>
        <v>큐텐앰플앰플 30ml190801</v>
      </c>
      <c r="G68" s="15">
        <v>38000</v>
      </c>
      <c r="H68" s="46">
        <v>0.11</v>
      </c>
      <c r="I68" s="15">
        <v>3397</v>
      </c>
    </row>
    <row r="69" spans="2:9" hidden="1">
      <c r="B69" s="15" t="s">
        <v>140</v>
      </c>
      <c r="C69" s="15" t="s">
        <v>109</v>
      </c>
      <c r="D69" s="15" t="s">
        <v>156</v>
      </c>
      <c r="E69" s="15">
        <v>190801</v>
      </c>
      <c r="F69" s="16" t="str">
        <f t="shared" si="1"/>
        <v>큐텐마스크팩마스크팩 10매190801</v>
      </c>
      <c r="G69" s="15">
        <v>36000</v>
      </c>
      <c r="H69" s="46">
        <v>0.11</v>
      </c>
      <c r="I69" s="15">
        <v>3970</v>
      </c>
    </row>
    <row r="70" spans="2:9">
      <c r="B70" s="15" t="s">
        <v>134</v>
      </c>
      <c r="C70" s="15" t="s">
        <v>165</v>
      </c>
      <c r="D70" s="15" t="s">
        <v>166</v>
      </c>
      <c r="E70" s="15">
        <v>190801</v>
      </c>
      <c r="F70" s="16" t="str">
        <f t="shared" si="1"/>
        <v>카페24어성초진정패키지어성초 진정패키지세트190801</v>
      </c>
      <c r="G70" s="15">
        <v>99000</v>
      </c>
      <c r="H70" s="45">
        <v>5.8500000000000003E-2</v>
      </c>
      <c r="I70" s="15">
        <v>15137</v>
      </c>
    </row>
    <row r="71" spans="2:9">
      <c r="B71" s="15" t="s">
        <v>147</v>
      </c>
      <c r="C71" s="15" t="s">
        <v>168</v>
      </c>
      <c r="D71" s="15" t="s">
        <v>168</v>
      </c>
      <c r="E71" s="15">
        <v>190801</v>
      </c>
      <c r="F71" s="16" t="str">
        <f t="shared" si="1"/>
        <v>랄라블라토너 증정기획토너 증정기획190801</v>
      </c>
      <c r="G71" s="15">
        <v>9457</v>
      </c>
      <c r="H71" s="46">
        <v>0</v>
      </c>
      <c r="I71" s="15">
        <v>4490</v>
      </c>
    </row>
    <row r="72" spans="2:9">
      <c r="B72" s="15" t="s">
        <v>147</v>
      </c>
      <c r="C72" s="15" t="s">
        <v>167</v>
      </c>
      <c r="D72" s="15" t="s">
        <v>167</v>
      </c>
      <c r="E72" s="15">
        <v>190801</v>
      </c>
      <c r="F72" s="16" t="str">
        <f t="shared" si="1"/>
        <v>랄라블라수딩크림 증정기획수딩크림 증정기획190801</v>
      </c>
      <c r="G72" s="15">
        <v>17131</v>
      </c>
      <c r="H72" s="46">
        <v>0</v>
      </c>
      <c r="I72" s="15">
        <v>4275</v>
      </c>
    </row>
    <row r="73" spans="2:9">
      <c r="B73" s="15" t="s">
        <v>147</v>
      </c>
      <c r="C73" s="15" t="s">
        <v>115</v>
      </c>
      <c r="D73" s="15" t="s">
        <v>170</v>
      </c>
      <c r="E73" s="15">
        <v>190801</v>
      </c>
      <c r="F73" s="16" t="str">
        <f t="shared" si="1"/>
        <v>랄라블라선크림선크림 50ml190801</v>
      </c>
      <c r="G73" s="15">
        <v>10000</v>
      </c>
      <c r="H73" s="46">
        <v>0</v>
      </c>
      <c r="I73" s="15">
        <v>2345</v>
      </c>
    </row>
    <row r="74" spans="2:9">
      <c r="B74" s="15" t="s">
        <v>169</v>
      </c>
      <c r="C74" s="15" t="s">
        <v>56</v>
      </c>
      <c r="D74" s="15" t="s">
        <v>23</v>
      </c>
      <c r="E74" s="15">
        <v>190801</v>
      </c>
      <c r="F74" s="16" t="str">
        <f t="shared" si="1"/>
        <v>현대면세점토너250ml190801</v>
      </c>
      <c r="G74" s="15">
        <v>6300</v>
      </c>
      <c r="H74" s="46">
        <v>0</v>
      </c>
      <c r="I74" s="15">
        <v>3260</v>
      </c>
    </row>
    <row r="75" spans="2:9">
      <c r="B75" s="15" t="s">
        <v>169</v>
      </c>
      <c r="C75" s="15" t="s">
        <v>113</v>
      </c>
      <c r="D75" s="15" t="s">
        <v>158</v>
      </c>
      <c r="E75" s="15">
        <v>190801</v>
      </c>
      <c r="F75" s="16" t="str">
        <f t="shared" si="1"/>
        <v>현대면세점앰플앰플 30ml190801</v>
      </c>
      <c r="G75" s="15">
        <v>8820</v>
      </c>
      <c r="H75" s="46">
        <v>0</v>
      </c>
      <c r="I75" s="15">
        <v>3397</v>
      </c>
    </row>
    <row r="76" spans="2:9">
      <c r="B76" s="15" t="s">
        <v>169</v>
      </c>
      <c r="C76" s="15" t="s">
        <v>56</v>
      </c>
      <c r="D76" s="15" t="s">
        <v>138</v>
      </c>
      <c r="E76" s="15">
        <v>190801</v>
      </c>
      <c r="F76" s="16" t="str">
        <f t="shared" si="1"/>
        <v>현대면세점토너500ml190801</v>
      </c>
      <c r="G76" s="15">
        <v>10500</v>
      </c>
      <c r="H76" s="46">
        <v>0</v>
      </c>
      <c r="I76" s="15">
        <v>4725</v>
      </c>
    </row>
    <row r="77" spans="2:9">
      <c r="B77" s="15" t="s">
        <v>169</v>
      </c>
      <c r="C77" s="15" t="s">
        <v>149</v>
      </c>
      <c r="D77" s="15" t="s">
        <v>150</v>
      </c>
      <c r="E77" s="16">
        <v>190801</v>
      </c>
      <c r="F77" s="16" t="str">
        <f t="shared" si="1"/>
        <v>현대면세점클렌징폼클렌징폼 120ml190801</v>
      </c>
      <c r="G77" s="15">
        <v>4900</v>
      </c>
      <c r="H77" s="46">
        <v>0</v>
      </c>
      <c r="I77" s="15">
        <v>2750</v>
      </c>
    </row>
    <row r="78" spans="2:9">
      <c r="B78" s="15" t="s">
        <v>169</v>
      </c>
      <c r="C78" s="15" t="s">
        <v>75</v>
      </c>
      <c r="D78" s="15" t="s">
        <v>141</v>
      </c>
      <c r="E78" s="15">
        <v>190801</v>
      </c>
      <c r="F78" s="16" t="str">
        <f t="shared" si="1"/>
        <v>현대면세점머드크림마스크머드크림마스크 100ml190801</v>
      </c>
      <c r="G78" s="15">
        <v>6300</v>
      </c>
      <c r="H78" s="46">
        <v>0</v>
      </c>
      <c r="I78" s="15">
        <v>1442</v>
      </c>
    </row>
    <row r="79" spans="2:9">
      <c r="B79" s="15" t="s">
        <v>169</v>
      </c>
      <c r="C79" s="15" t="s">
        <v>109</v>
      </c>
      <c r="D79" s="15" t="s">
        <v>155</v>
      </c>
      <c r="E79" s="15">
        <v>190801</v>
      </c>
      <c r="F79" s="16" t="str">
        <f t="shared" si="1"/>
        <v>현대면세점마스크팩마스크팩 1매190801</v>
      </c>
      <c r="G79" s="15">
        <v>10500</v>
      </c>
      <c r="H79" s="46">
        <v>0</v>
      </c>
      <c r="I79" s="15">
        <v>397</v>
      </c>
    </row>
    <row r="80" spans="2:9">
      <c r="B80" s="15" t="s">
        <v>137</v>
      </c>
      <c r="C80" s="15" t="s">
        <v>115</v>
      </c>
      <c r="D80" s="15" t="s">
        <v>170</v>
      </c>
      <c r="E80" s="15">
        <v>190801</v>
      </c>
      <c r="F80" s="16" t="str">
        <f t="shared" si="1"/>
        <v>카페24선크림선크림 50ml190801</v>
      </c>
      <c r="G80" s="15">
        <v>20000</v>
      </c>
      <c r="H80" s="45">
        <v>5.8500000000000003E-2</v>
      </c>
      <c r="I80" s="15">
        <v>2345</v>
      </c>
    </row>
    <row r="81" spans="2:11">
      <c r="B81" s="15" t="s">
        <v>134</v>
      </c>
      <c r="C81" s="15" t="s">
        <v>149</v>
      </c>
      <c r="D81" s="15" t="s">
        <v>171</v>
      </c>
      <c r="E81" s="15">
        <v>190801</v>
      </c>
      <c r="F81" s="16" t="str">
        <f t="shared" si="1"/>
        <v>카페24클렌징폼클렌징폼 120ml(선크림할인)190801</v>
      </c>
      <c r="G81" s="15">
        <v>10000</v>
      </c>
      <c r="H81" s="45">
        <v>5.8500000000000003E-2</v>
      </c>
      <c r="I81" s="15">
        <v>2750</v>
      </c>
    </row>
    <row r="82" spans="2:11">
      <c r="B82" s="15" t="s">
        <v>147</v>
      </c>
      <c r="C82" s="15" t="s">
        <v>172</v>
      </c>
      <c r="D82" s="15" t="s">
        <v>172</v>
      </c>
      <c r="E82" s="15">
        <v>190801</v>
      </c>
      <c r="F82" s="16" t="str">
        <f t="shared" si="1"/>
        <v>랄라블라대용량 기획세트대용량 기획세트190801</v>
      </c>
      <c r="G82" s="15">
        <v>15818</v>
      </c>
      <c r="H82" s="46">
        <v>0</v>
      </c>
      <c r="I82" s="15">
        <v>5835</v>
      </c>
    </row>
    <row r="83" spans="2:11">
      <c r="B83" s="14" t="s">
        <v>135</v>
      </c>
      <c r="C83" s="15" t="s">
        <v>115</v>
      </c>
      <c r="D83" s="15" t="s">
        <v>170</v>
      </c>
      <c r="E83" s="16">
        <v>190801</v>
      </c>
      <c r="F83" s="16" t="str">
        <f t="shared" si="1"/>
        <v>아누아 CS선크림선크림 50ml190801</v>
      </c>
      <c r="G83" s="15">
        <v>0</v>
      </c>
      <c r="H83" s="46">
        <v>0</v>
      </c>
      <c r="I83" s="15">
        <v>2345</v>
      </c>
    </row>
    <row r="84" spans="2:11">
      <c r="B84" s="15" t="s">
        <v>137</v>
      </c>
      <c r="C84" s="15" t="s">
        <v>174</v>
      </c>
      <c r="D84" s="15" t="s">
        <v>174</v>
      </c>
      <c r="E84" s="15">
        <v>190801</v>
      </c>
      <c r="F84" s="16" t="str">
        <f t="shared" si="1"/>
        <v>카페24여름 한정 진정세트여름 한정 진정세트190801</v>
      </c>
      <c r="G84" s="15">
        <v>35000</v>
      </c>
      <c r="H84" s="45">
        <v>5.8500000000000003E-2</v>
      </c>
      <c r="I84" s="15">
        <v>5605</v>
      </c>
    </row>
    <row r="85" spans="2:11">
      <c r="B85" s="15" t="s">
        <v>137</v>
      </c>
      <c r="C85" s="15" t="s">
        <v>174</v>
      </c>
      <c r="D85" s="15" t="s">
        <v>175</v>
      </c>
      <c r="E85" s="15">
        <v>190801</v>
      </c>
      <c r="F85" s="16" t="str">
        <f t="shared" si="1"/>
        <v>카페24여름 한정 진정세트여름 한정 진정세트 (대용량)190801</v>
      </c>
      <c r="G85" s="15">
        <v>45000</v>
      </c>
      <c r="H85" s="45">
        <v>5.8500000000000003E-2</v>
      </c>
      <c r="I85" s="15">
        <v>7070</v>
      </c>
    </row>
    <row r="86" spans="2:11">
      <c r="B86" s="18" t="s">
        <v>177</v>
      </c>
      <c r="C86" s="20" t="s">
        <v>113</v>
      </c>
      <c r="D86" s="20" t="s">
        <v>180</v>
      </c>
      <c r="E86" s="20">
        <v>200618</v>
      </c>
      <c r="F86" s="21" t="str">
        <f t="shared" si="1"/>
        <v>화해앰플[200618-22] 앰플 30ml200618</v>
      </c>
      <c r="G86" s="20">
        <v>21000</v>
      </c>
      <c r="H86" s="34">
        <v>0.28000000000000003</v>
      </c>
      <c r="I86" s="20">
        <v>3397</v>
      </c>
      <c r="J86" s="33" t="s">
        <v>256</v>
      </c>
      <c r="K86" s="33" t="s">
        <v>257</v>
      </c>
    </row>
    <row r="87" spans="2:11">
      <c r="B87" s="18" t="s">
        <v>177</v>
      </c>
      <c r="C87" s="20" t="s">
        <v>109</v>
      </c>
      <c r="D87" s="20" t="s">
        <v>182</v>
      </c>
      <c r="E87" s="20">
        <v>200618</v>
      </c>
      <c r="F87" s="21" t="str">
        <f t="shared" si="1"/>
        <v>화해마스크팩[200618-22] 마스크팩 3매200618</v>
      </c>
      <c r="G87" s="20">
        <v>4000</v>
      </c>
      <c r="H87" s="34">
        <v>0.28000000000000003</v>
      </c>
      <c r="I87" s="20">
        <v>1191</v>
      </c>
      <c r="J87" s="33" t="s">
        <v>256</v>
      </c>
      <c r="K87" s="33" t="s">
        <v>257</v>
      </c>
    </row>
    <row r="88" spans="2:11">
      <c r="B88" s="18" t="s">
        <v>177</v>
      </c>
      <c r="C88" s="20" t="s">
        <v>56</v>
      </c>
      <c r="D88" s="18" t="s">
        <v>179</v>
      </c>
      <c r="E88" s="20">
        <v>200618</v>
      </c>
      <c r="F88" s="21" t="str">
        <f t="shared" si="1"/>
        <v>화해토너[200618-22] 250ml (화장솜 증정)200618</v>
      </c>
      <c r="G88" s="20">
        <v>17500</v>
      </c>
      <c r="H88" s="34">
        <v>0.28000000000000003</v>
      </c>
      <c r="I88" s="20">
        <v>4370</v>
      </c>
      <c r="J88" s="33" t="s">
        <v>256</v>
      </c>
      <c r="K88" s="33" t="s">
        <v>257</v>
      </c>
    </row>
    <row r="89" spans="2:11">
      <c r="B89" s="18" t="s">
        <v>177</v>
      </c>
      <c r="C89" s="20" t="s">
        <v>56</v>
      </c>
      <c r="D89" s="18" t="s">
        <v>178</v>
      </c>
      <c r="E89" s="20">
        <v>200618</v>
      </c>
      <c r="F89" s="21" t="str">
        <f t="shared" si="1"/>
        <v>화해토너[200618-22] 250ml 2set200618</v>
      </c>
      <c r="G89" s="20">
        <v>32000</v>
      </c>
      <c r="H89" s="34">
        <v>0.28000000000000003</v>
      </c>
      <c r="I89" s="20">
        <v>6520</v>
      </c>
      <c r="J89" s="33" t="s">
        <v>256</v>
      </c>
      <c r="K89" s="33" t="s">
        <v>257</v>
      </c>
    </row>
    <row r="90" spans="2:11">
      <c r="B90" s="18" t="s">
        <v>177</v>
      </c>
      <c r="C90" s="20" t="s">
        <v>75</v>
      </c>
      <c r="D90" s="20" t="s">
        <v>258</v>
      </c>
      <c r="E90" s="20">
        <v>200618</v>
      </c>
      <c r="F90" s="21" t="str">
        <f t="shared" si="1"/>
        <v>화해머드크림마스크[200618-22] 머드크림마스크 100ml200618</v>
      </c>
      <c r="G90" s="20">
        <v>20000</v>
      </c>
      <c r="H90" s="34">
        <v>0.28000000000000003</v>
      </c>
      <c r="I90" s="20">
        <v>1442</v>
      </c>
      <c r="J90" s="33" t="s">
        <v>256</v>
      </c>
      <c r="K90" s="33" t="s">
        <v>257</v>
      </c>
    </row>
    <row r="91" spans="2:11">
      <c r="B91" s="18" t="s">
        <v>177</v>
      </c>
      <c r="C91" s="20" t="s">
        <v>159</v>
      </c>
      <c r="D91" s="20" t="s">
        <v>259</v>
      </c>
      <c r="E91" s="20">
        <v>200618</v>
      </c>
      <c r="F91" s="21" t="str">
        <f t="shared" si="1"/>
        <v>화해수딩크림[200618-22] 수딩크림 100ml200618</v>
      </c>
      <c r="G91" s="20">
        <v>30000</v>
      </c>
      <c r="H91" s="34">
        <v>0.28000000000000003</v>
      </c>
      <c r="I91" s="20">
        <v>3045</v>
      </c>
      <c r="J91" s="33" t="s">
        <v>256</v>
      </c>
      <c r="K91" s="33" t="s">
        <v>257</v>
      </c>
    </row>
    <row r="92" spans="2:11">
      <c r="B92" s="18" t="s">
        <v>177</v>
      </c>
      <c r="C92" s="20" t="s">
        <v>149</v>
      </c>
      <c r="D92" s="20" t="s">
        <v>183</v>
      </c>
      <c r="E92" s="20">
        <v>200618</v>
      </c>
      <c r="F92" s="21" t="str">
        <f t="shared" si="1"/>
        <v>화해클렌징폼[200618-22] 클렌징폼 120ml200618</v>
      </c>
      <c r="G92" s="20">
        <v>12000</v>
      </c>
      <c r="H92" s="34">
        <v>0.28000000000000003</v>
      </c>
      <c r="I92" s="20">
        <v>2750</v>
      </c>
      <c r="J92" s="33" t="s">
        <v>256</v>
      </c>
      <c r="K92" s="33" t="s">
        <v>257</v>
      </c>
    </row>
    <row r="93" spans="2:11">
      <c r="B93" s="18" t="s">
        <v>177</v>
      </c>
      <c r="C93" s="20" t="s">
        <v>115</v>
      </c>
      <c r="D93" s="20" t="s">
        <v>181</v>
      </c>
      <c r="E93" s="20">
        <v>200618</v>
      </c>
      <c r="F93" s="21" t="str">
        <f t="shared" si="1"/>
        <v>화해선크림[200618-22] 선크림 50ml200618</v>
      </c>
      <c r="G93" s="20">
        <v>18000</v>
      </c>
      <c r="H93" s="34">
        <v>0.28000000000000003</v>
      </c>
      <c r="I93" s="20">
        <v>2345</v>
      </c>
      <c r="J93" s="33" t="s">
        <v>256</v>
      </c>
      <c r="K93" s="33" t="s">
        <v>257</v>
      </c>
    </row>
    <row r="94" spans="2:11">
      <c r="B94" s="23" t="s">
        <v>177</v>
      </c>
      <c r="C94" s="24" t="s">
        <v>113</v>
      </c>
      <c r="D94" s="24" t="s">
        <v>158</v>
      </c>
      <c r="E94" s="24">
        <v>190801</v>
      </c>
      <c r="F94" s="47" t="str">
        <f t="shared" si="1"/>
        <v>화해앰플앰플 30ml190801</v>
      </c>
      <c r="G94" s="48">
        <v>28000</v>
      </c>
      <c r="H94" s="35">
        <v>0.28000000000000003</v>
      </c>
      <c r="I94" s="24">
        <v>3397</v>
      </c>
      <c r="J94" s="28" t="s">
        <v>260</v>
      </c>
    </row>
    <row r="95" spans="2:11">
      <c r="B95" s="23" t="s">
        <v>177</v>
      </c>
      <c r="C95" s="24" t="s">
        <v>109</v>
      </c>
      <c r="D95" s="24" t="s">
        <v>155</v>
      </c>
      <c r="E95" s="24">
        <v>190801</v>
      </c>
      <c r="F95" s="47" t="str">
        <f t="shared" si="1"/>
        <v>화해마스크팩마스크팩 1매190801</v>
      </c>
      <c r="G95" s="48">
        <v>4000</v>
      </c>
      <c r="H95" s="35">
        <v>0.3</v>
      </c>
      <c r="I95" s="24">
        <v>397</v>
      </c>
      <c r="J95" s="28" t="s">
        <v>260</v>
      </c>
    </row>
    <row r="96" spans="2:11">
      <c r="B96" s="23" t="s">
        <v>177</v>
      </c>
      <c r="C96" s="24" t="s">
        <v>56</v>
      </c>
      <c r="D96" s="23" t="s">
        <v>136</v>
      </c>
      <c r="E96" s="24">
        <v>190801</v>
      </c>
      <c r="F96" s="47" t="str">
        <f t="shared" si="1"/>
        <v>화해토너250ml190801</v>
      </c>
      <c r="G96" s="48">
        <v>20000</v>
      </c>
      <c r="H96" s="35">
        <v>0.28000000000000003</v>
      </c>
      <c r="I96" s="24">
        <v>3260</v>
      </c>
      <c r="J96" s="28" t="s">
        <v>260</v>
      </c>
    </row>
    <row r="97" spans="2:10">
      <c r="B97" s="23" t="s">
        <v>177</v>
      </c>
      <c r="C97" s="24" t="s">
        <v>75</v>
      </c>
      <c r="D97" s="24" t="s">
        <v>141</v>
      </c>
      <c r="E97" s="24">
        <v>190801</v>
      </c>
      <c r="F97" s="47" t="str">
        <f t="shared" si="1"/>
        <v>화해머드크림마스크머드크림마스크 100ml190801</v>
      </c>
      <c r="G97" s="48">
        <v>20000</v>
      </c>
      <c r="H97" s="35">
        <v>0.28000000000000003</v>
      </c>
      <c r="I97" s="24">
        <v>1442</v>
      </c>
      <c r="J97" s="28" t="s">
        <v>260</v>
      </c>
    </row>
    <row r="98" spans="2:10">
      <c r="B98" s="23" t="s">
        <v>177</v>
      </c>
      <c r="C98" s="24" t="s">
        <v>159</v>
      </c>
      <c r="D98" s="24" t="s">
        <v>160</v>
      </c>
      <c r="E98" s="24">
        <v>190801</v>
      </c>
      <c r="F98" s="47" t="str">
        <f t="shared" si="1"/>
        <v>화해수딩크림수딩크림 100ml190801</v>
      </c>
      <c r="G98" s="48">
        <v>38000</v>
      </c>
      <c r="H98" s="35">
        <v>0.28000000000000003</v>
      </c>
      <c r="I98" s="24">
        <v>3045</v>
      </c>
      <c r="J98" s="28" t="s">
        <v>260</v>
      </c>
    </row>
    <row r="99" spans="2:10">
      <c r="B99" s="23" t="s">
        <v>177</v>
      </c>
      <c r="C99" s="24" t="s">
        <v>149</v>
      </c>
      <c r="D99" s="24" t="s">
        <v>150</v>
      </c>
      <c r="E99" s="24">
        <v>190801</v>
      </c>
      <c r="F99" s="47" t="str">
        <f t="shared" si="1"/>
        <v>화해클렌징폼클렌징폼 120ml190801</v>
      </c>
      <c r="G99" s="48">
        <v>13000</v>
      </c>
      <c r="H99" s="35">
        <v>0.28000000000000003</v>
      </c>
      <c r="I99" s="24">
        <v>2750</v>
      </c>
      <c r="J99" s="28" t="s">
        <v>260</v>
      </c>
    </row>
    <row r="100" spans="2:10">
      <c r="B100" s="23" t="s">
        <v>177</v>
      </c>
      <c r="C100" s="24" t="s">
        <v>115</v>
      </c>
      <c r="D100" s="24" t="s">
        <v>170</v>
      </c>
      <c r="E100" s="24">
        <v>190801</v>
      </c>
      <c r="F100" s="47" t="str">
        <f t="shared" si="1"/>
        <v>화해선크림선크림 50ml190801</v>
      </c>
      <c r="G100" s="48">
        <v>20000</v>
      </c>
      <c r="H100" s="35">
        <v>0.28000000000000003</v>
      </c>
      <c r="I100" s="24">
        <v>2345</v>
      </c>
      <c r="J100" s="28" t="s">
        <v>260</v>
      </c>
    </row>
    <row r="101" spans="2:10">
      <c r="B101" s="20" t="s">
        <v>137</v>
      </c>
      <c r="C101" s="20" t="s">
        <v>115</v>
      </c>
      <c r="D101" s="20" t="s">
        <v>176</v>
      </c>
      <c r="E101" s="20">
        <v>190801</v>
      </c>
      <c r="F101" s="21" t="str">
        <f t="shared" si="1"/>
        <v>카페24선크림선크림 50ml  2set190801</v>
      </c>
      <c r="G101" s="20">
        <v>35000</v>
      </c>
      <c r="H101" s="49">
        <v>5.8500000000000003E-2</v>
      </c>
      <c r="I101" s="20">
        <v>4690</v>
      </c>
      <c r="J101" s="20"/>
    </row>
    <row r="102" spans="2:10" hidden="1">
      <c r="B102" s="18" t="s">
        <v>186</v>
      </c>
      <c r="C102" s="20" t="s">
        <v>56</v>
      </c>
      <c r="D102" s="18" t="s">
        <v>23</v>
      </c>
      <c r="E102" s="21">
        <v>190801</v>
      </c>
      <c r="F102" s="21" t="str">
        <f t="shared" si="1"/>
        <v>큐텐재팬토너250ml190801</v>
      </c>
      <c r="G102" s="20">
        <v>31500</v>
      </c>
      <c r="H102" s="34">
        <v>0.11</v>
      </c>
      <c r="I102" s="20">
        <v>3260</v>
      </c>
      <c r="J102" s="20"/>
    </row>
    <row r="103" spans="2:10" hidden="1">
      <c r="B103" s="18" t="s">
        <v>186</v>
      </c>
      <c r="C103" s="20" t="s">
        <v>56</v>
      </c>
      <c r="D103" s="18" t="s">
        <v>24</v>
      </c>
      <c r="E103" s="21">
        <v>190801</v>
      </c>
      <c r="F103" s="21" t="str">
        <f t="shared" si="1"/>
        <v>큐텐재팬토너250ml 2set190801</v>
      </c>
      <c r="G103" s="20">
        <v>44000</v>
      </c>
      <c r="H103" s="34">
        <v>0.11</v>
      </c>
      <c r="I103" s="20">
        <v>6520</v>
      </c>
      <c r="J103" s="20"/>
    </row>
    <row r="104" spans="2:10" hidden="1">
      <c r="B104" s="18" t="s">
        <v>186</v>
      </c>
      <c r="C104" s="20" t="s">
        <v>113</v>
      </c>
      <c r="D104" s="20" t="s">
        <v>158</v>
      </c>
      <c r="E104" s="20">
        <v>190801</v>
      </c>
      <c r="F104" s="21" t="str">
        <f t="shared" si="1"/>
        <v>큐텐재팬앰플앰플 30ml190801</v>
      </c>
      <c r="G104" s="20">
        <v>38000</v>
      </c>
      <c r="H104" s="34">
        <v>0.11</v>
      </c>
      <c r="I104" s="20">
        <v>3397</v>
      </c>
      <c r="J104" s="20"/>
    </row>
    <row r="105" spans="2:10" hidden="1">
      <c r="B105" s="18" t="s">
        <v>186</v>
      </c>
      <c r="C105" s="20" t="s">
        <v>75</v>
      </c>
      <c r="D105" s="20" t="s">
        <v>26</v>
      </c>
      <c r="E105" s="21">
        <v>190801</v>
      </c>
      <c r="F105" s="21" t="str">
        <f t="shared" si="1"/>
        <v>큐텐재팬머드크림마스크머드크림마스크 100ml190801</v>
      </c>
      <c r="G105" s="20">
        <v>31500</v>
      </c>
      <c r="H105" s="34">
        <v>0.11</v>
      </c>
      <c r="I105" s="20">
        <v>1442</v>
      </c>
      <c r="J105" s="20"/>
    </row>
    <row r="106" spans="2:10" hidden="1">
      <c r="B106" s="18" t="s">
        <v>186</v>
      </c>
      <c r="C106" s="9" t="s">
        <v>109</v>
      </c>
      <c r="D106" s="9" t="s">
        <v>156</v>
      </c>
      <c r="E106" s="20">
        <v>190801</v>
      </c>
      <c r="F106" s="21" t="str">
        <f t="shared" si="1"/>
        <v>큐텐재팬마스크팩마스크팩 10매190801</v>
      </c>
      <c r="G106" s="20">
        <v>36000</v>
      </c>
      <c r="H106" s="34">
        <v>0.11</v>
      </c>
      <c r="I106" s="20">
        <v>3970</v>
      </c>
      <c r="J106" s="20"/>
    </row>
    <row r="107" spans="2:10" hidden="1">
      <c r="B107" s="18" t="s">
        <v>186</v>
      </c>
      <c r="C107" s="9" t="s">
        <v>149</v>
      </c>
      <c r="D107" s="9" t="s">
        <v>150</v>
      </c>
      <c r="E107" s="21">
        <v>190801</v>
      </c>
      <c r="F107" s="21" t="str">
        <f t="shared" si="1"/>
        <v>큐텐재팬클렌징폼클렌징폼 120ml190801</v>
      </c>
      <c r="G107" s="20">
        <v>25000</v>
      </c>
      <c r="H107" s="34">
        <v>0.11</v>
      </c>
      <c r="I107" s="20">
        <v>2750</v>
      </c>
      <c r="J107" s="20"/>
    </row>
    <row r="108" spans="2:10" hidden="1">
      <c r="B108" s="18" t="s">
        <v>186</v>
      </c>
      <c r="C108" s="20" t="s">
        <v>159</v>
      </c>
      <c r="D108" s="20" t="s">
        <v>160</v>
      </c>
      <c r="E108" s="21">
        <v>190801</v>
      </c>
      <c r="F108" s="21" t="str">
        <f t="shared" si="1"/>
        <v>큐텐재팬수딩크림수딩크림 100ml190801</v>
      </c>
      <c r="G108" s="20">
        <v>43000</v>
      </c>
      <c r="H108" s="34">
        <v>0.11</v>
      </c>
      <c r="I108" s="20">
        <v>3045</v>
      </c>
      <c r="J108" s="20"/>
    </row>
    <row r="109" spans="2:10">
      <c r="B109" s="20" t="s">
        <v>169</v>
      </c>
      <c r="C109" s="20" t="s">
        <v>115</v>
      </c>
      <c r="D109" s="20" t="s">
        <v>170</v>
      </c>
      <c r="E109" s="20">
        <v>190801</v>
      </c>
      <c r="F109" s="21" t="str">
        <f t="shared" si="1"/>
        <v>현대면세점선크림선크림 50ml190801</v>
      </c>
      <c r="G109" s="20">
        <v>6300</v>
      </c>
      <c r="H109" s="34">
        <v>0</v>
      </c>
      <c r="I109" s="20">
        <v>2345</v>
      </c>
      <c r="J109" s="20"/>
    </row>
    <row r="110" spans="2:10">
      <c r="B110" s="20" t="s">
        <v>169</v>
      </c>
      <c r="C110" s="20" t="s">
        <v>159</v>
      </c>
      <c r="D110" s="20" t="s">
        <v>160</v>
      </c>
      <c r="E110" s="20">
        <v>190801</v>
      </c>
      <c r="F110" s="21" t="str">
        <f t="shared" si="1"/>
        <v>현대면세점수딩크림수딩크림 100ml190801</v>
      </c>
      <c r="G110" s="20">
        <v>11970</v>
      </c>
      <c r="H110" s="34">
        <v>0</v>
      </c>
      <c r="I110" s="20">
        <v>3045</v>
      </c>
      <c r="J110" s="20"/>
    </row>
    <row r="111" spans="2:10">
      <c r="B111" s="20" t="s">
        <v>169</v>
      </c>
      <c r="C111" s="20" t="s">
        <v>142</v>
      </c>
      <c r="D111" s="20" t="s">
        <v>143</v>
      </c>
      <c r="E111" s="20">
        <v>190801</v>
      </c>
      <c r="F111" s="21" t="str">
        <f t="shared" si="1"/>
        <v>현대면세점화장솜스킨팩 화장솜 60P190801</v>
      </c>
      <c r="G111" s="20">
        <v>1250</v>
      </c>
      <c r="H111" s="34">
        <v>0</v>
      </c>
      <c r="I111" s="20">
        <v>1110</v>
      </c>
      <c r="J111" s="20"/>
    </row>
    <row r="112" spans="2:10" hidden="1">
      <c r="B112" s="20" t="s">
        <v>189</v>
      </c>
      <c r="C112" s="20" t="s">
        <v>56</v>
      </c>
      <c r="D112" s="20" t="s">
        <v>136</v>
      </c>
      <c r="E112" s="20">
        <v>190801</v>
      </c>
      <c r="F112" s="21" t="str">
        <f t="shared" si="1"/>
        <v>쇼피필리핀토너250ml190801</v>
      </c>
      <c r="G112" s="20">
        <v>26200</v>
      </c>
      <c r="H112" s="34">
        <v>0.06</v>
      </c>
      <c r="I112" s="20">
        <v>3260</v>
      </c>
      <c r="J112" s="20"/>
    </row>
    <row r="113" spans="1:11" s="20" customFormat="1">
      <c r="A113" s="24"/>
      <c r="B113" s="23" t="s">
        <v>145</v>
      </c>
      <c r="C113" s="24" t="s">
        <v>56</v>
      </c>
      <c r="D113" s="24" t="s">
        <v>187</v>
      </c>
      <c r="E113" s="24">
        <v>190801</v>
      </c>
      <c r="F113" s="47" t="str">
        <f t="shared" si="1"/>
        <v>글로우데이즈 시코르토너토너=250ml190801</v>
      </c>
      <c r="G113" s="24">
        <v>11250</v>
      </c>
      <c r="H113" s="35">
        <v>0</v>
      </c>
      <c r="I113" s="24">
        <v>3260</v>
      </c>
      <c r="J113" s="28" t="s">
        <v>261</v>
      </c>
      <c r="K113" s="33"/>
    </row>
    <row r="114" spans="1:11" s="20" customFormat="1">
      <c r="A114" s="24"/>
      <c r="B114" s="23" t="s">
        <v>145</v>
      </c>
      <c r="C114" s="24" t="s">
        <v>113</v>
      </c>
      <c r="D114" s="24" t="s">
        <v>205</v>
      </c>
      <c r="E114" s="24">
        <v>190801</v>
      </c>
      <c r="F114" s="47" t="str">
        <f t="shared" si="1"/>
        <v>글로우데이즈 시코르앰플앰플=앰플 30ml190801</v>
      </c>
      <c r="G114" s="24">
        <v>14850</v>
      </c>
      <c r="H114" s="35">
        <v>0</v>
      </c>
      <c r="I114" s="24">
        <v>3397</v>
      </c>
      <c r="J114" s="28" t="s">
        <v>261</v>
      </c>
      <c r="K114" s="33"/>
    </row>
    <row r="115" spans="1:11" s="20" customFormat="1">
      <c r="A115" s="24"/>
      <c r="B115" s="23" t="s">
        <v>145</v>
      </c>
      <c r="C115" s="24" t="s">
        <v>159</v>
      </c>
      <c r="D115" s="24" t="s">
        <v>188</v>
      </c>
      <c r="E115" s="24">
        <v>190801</v>
      </c>
      <c r="F115" s="47" t="str">
        <f t="shared" si="1"/>
        <v>글로우데이즈 시코르수딩크림수딩크림=수딩크림 100ml190801</v>
      </c>
      <c r="G115" s="24">
        <v>17100</v>
      </c>
      <c r="H115" s="35">
        <v>0</v>
      </c>
      <c r="I115" s="24">
        <v>3045</v>
      </c>
      <c r="J115" s="28" t="s">
        <v>261</v>
      </c>
      <c r="K115" s="33"/>
    </row>
    <row r="116" spans="1:11" s="20" customFormat="1">
      <c r="A116" s="24"/>
      <c r="B116" s="23" t="s">
        <v>145</v>
      </c>
      <c r="C116" s="24" t="s">
        <v>109</v>
      </c>
      <c r="D116" s="24" t="s">
        <v>199</v>
      </c>
      <c r="E116" s="24">
        <v>190801</v>
      </c>
      <c r="F116" s="47" t="str">
        <f t="shared" si="1"/>
        <v>글로우데이즈 시코르마스크팩마스크팩=마스크팩 1매190801</v>
      </c>
      <c r="G116" s="24">
        <v>1800</v>
      </c>
      <c r="H116" s="35">
        <v>0</v>
      </c>
      <c r="I116" s="24">
        <v>397</v>
      </c>
      <c r="J116" s="28" t="s">
        <v>261</v>
      </c>
      <c r="K116" s="33"/>
    </row>
    <row r="117" spans="1:11" s="20" customFormat="1">
      <c r="A117" s="24"/>
      <c r="B117" s="23" t="s">
        <v>145</v>
      </c>
      <c r="C117" s="24" t="s">
        <v>75</v>
      </c>
      <c r="D117" s="24" t="s">
        <v>201</v>
      </c>
      <c r="E117" s="24">
        <v>190801</v>
      </c>
      <c r="F117" s="47" t="str">
        <f t="shared" si="1"/>
        <v>글로우데이즈 시코르머드크림마스크머드크림마스크=머드크림마스크 100ml190801</v>
      </c>
      <c r="G117" s="24">
        <v>11250</v>
      </c>
      <c r="H117" s="35">
        <v>0</v>
      </c>
      <c r="I117" s="24">
        <v>1442</v>
      </c>
      <c r="J117" s="28" t="s">
        <v>261</v>
      </c>
      <c r="K117" s="33"/>
    </row>
    <row r="118" spans="1:11" s="20" customFormat="1">
      <c r="A118" s="24"/>
      <c r="B118" s="23" t="s">
        <v>145</v>
      </c>
      <c r="C118" s="24" t="s">
        <v>149</v>
      </c>
      <c r="D118" s="24" t="s">
        <v>185</v>
      </c>
      <c r="E118" s="24">
        <v>190801</v>
      </c>
      <c r="F118" s="47" t="str">
        <f t="shared" si="1"/>
        <v>글로우데이즈 시코르클렌징폼클렌징폼=클렌징폼 120ml190801</v>
      </c>
      <c r="G118" s="24">
        <v>7200</v>
      </c>
      <c r="H118" s="35">
        <v>0</v>
      </c>
      <c r="I118" s="24">
        <v>2750</v>
      </c>
      <c r="J118" s="28" t="s">
        <v>261</v>
      </c>
      <c r="K118" s="33"/>
    </row>
    <row r="119" spans="1:11" s="20" customFormat="1">
      <c r="A119" s="24"/>
      <c r="B119" s="23" t="s">
        <v>145</v>
      </c>
      <c r="C119" s="24" t="s">
        <v>109</v>
      </c>
      <c r="D119" s="24" t="s">
        <v>200</v>
      </c>
      <c r="E119" s="24">
        <v>190801</v>
      </c>
      <c r="F119" s="47" t="str">
        <f t="shared" si="1"/>
        <v>글로우데이즈 시코르마스크팩마스크팩=마스크팩 10매190801</v>
      </c>
      <c r="G119" s="24">
        <v>18000</v>
      </c>
      <c r="H119" s="35">
        <v>0</v>
      </c>
      <c r="I119" s="24">
        <v>3970</v>
      </c>
      <c r="J119" s="28" t="s">
        <v>261</v>
      </c>
      <c r="K119" s="33"/>
    </row>
    <row r="120" spans="1:11" s="20" customFormat="1" hidden="1">
      <c r="B120" s="18" t="s">
        <v>190</v>
      </c>
      <c r="C120" s="20" t="s">
        <v>159</v>
      </c>
      <c r="D120" s="20" t="s">
        <v>160</v>
      </c>
      <c r="E120" s="20">
        <v>190801</v>
      </c>
      <c r="F120" s="16" t="str">
        <f t="shared" si="1"/>
        <v>쇼피태국수딩크림수딩크림 100ml190801</v>
      </c>
      <c r="G120" s="20">
        <v>37780</v>
      </c>
      <c r="H120" s="34">
        <v>0.03</v>
      </c>
      <c r="I120" s="15">
        <v>3045</v>
      </c>
      <c r="J120" s="33" t="s">
        <v>262</v>
      </c>
      <c r="K120" s="33"/>
    </row>
    <row r="121" spans="1:11" s="20" customFormat="1" hidden="1">
      <c r="B121" s="18" t="s">
        <v>190</v>
      </c>
      <c r="C121" s="20" t="s">
        <v>113</v>
      </c>
      <c r="D121" s="20" t="s">
        <v>158</v>
      </c>
      <c r="E121" s="20">
        <v>190801</v>
      </c>
      <c r="F121" s="16" t="str">
        <f t="shared" si="1"/>
        <v>쇼피태국앰플앰플 30ml190801</v>
      </c>
      <c r="G121" s="20">
        <v>32900</v>
      </c>
      <c r="H121" s="34">
        <v>0.03</v>
      </c>
      <c r="I121" s="15">
        <v>3397</v>
      </c>
      <c r="J121" s="33" t="s">
        <v>263</v>
      </c>
      <c r="K121" s="33"/>
    </row>
    <row r="122" spans="1:11" s="20" customFormat="1" hidden="1">
      <c r="B122" s="18" t="s">
        <v>191</v>
      </c>
      <c r="C122" s="20" t="s">
        <v>56</v>
      </c>
      <c r="D122" s="20" t="s">
        <v>138</v>
      </c>
      <c r="E122" s="20">
        <v>190801</v>
      </c>
      <c r="F122" s="16" t="str">
        <f t="shared" si="1"/>
        <v>큐텐싱가폴토너500ml190801</v>
      </c>
      <c r="G122" s="20">
        <v>44900</v>
      </c>
      <c r="H122" s="34">
        <v>0.11</v>
      </c>
      <c r="I122" s="15">
        <v>4725</v>
      </c>
      <c r="J122" s="33" t="s">
        <v>264</v>
      </c>
      <c r="K122" s="33"/>
    </row>
    <row r="123" spans="1:11" s="20" customFormat="1" hidden="1">
      <c r="B123" s="18" t="s">
        <v>191</v>
      </c>
      <c r="C123" s="20" t="s">
        <v>75</v>
      </c>
      <c r="D123" s="20" t="s">
        <v>141</v>
      </c>
      <c r="E123" s="20">
        <v>190801</v>
      </c>
      <c r="F123" s="16" t="str">
        <f t="shared" si="1"/>
        <v>큐텐싱가폴머드크림마스크머드크림마스크 100ml190801</v>
      </c>
      <c r="G123" s="20">
        <v>25900</v>
      </c>
      <c r="H123" s="34">
        <v>0.11</v>
      </c>
      <c r="I123" s="15">
        <v>1442</v>
      </c>
      <c r="J123" s="33" t="s">
        <v>265</v>
      </c>
      <c r="K123" s="33"/>
    </row>
    <row r="124" spans="1:11" s="20" customFormat="1">
      <c r="A124" s="24"/>
      <c r="B124" s="23" t="s">
        <v>145</v>
      </c>
      <c r="C124" s="24" t="s">
        <v>115</v>
      </c>
      <c r="D124" s="24" t="s">
        <v>184</v>
      </c>
      <c r="E124" s="24">
        <v>190801</v>
      </c>
      <c r="F124" s="47" t="str">
        <f t="shared" si="1"/>
        <v>글로우데이즈 시코르선크림선크림=선크림 50ml190801</v>
      </c>
      <c r="G124" s="24">
        <v>11250</v>
      </c>
      <c r="H124" s="35">
        <v>0</v>
      </c>
      <c r="I124" s="24">
        <v>2345</v>
      </c>
      <c r="J124" s="28" t="s">
        <v>261</v>
      </c>
      <c r="K124" s="33"/>
    </row>
    <row r="125" spans="1:11" s="20" customFormat="1" hidden="1">
      <c r="B125" s="25" t="s">
        <v>186</v>
      </c>
      <c r="C125" s="29" t="s">
        <v>56</v>
      </c>
      <c r="D125" s="29" t="s">
        <v>193</v>
      </c>
      <c r="E125" s="29">
        <v>190801</v>
      </c>
      <c r="F125" s="16" t="str">
        <f t="shared" si="1"/>
        <v>큐텐재팬토너200726=250ml190801</v>
      </c>
      <c r="G125" s="29">
        <v>33000</v>
      </c>
      <c r="H125" s="34">
        <v>0.11</v>
      </c>
      <c r="I125" s="20">
        <v>3260</v>
      </c>
      <c r="J125" s="33" t="s">
        <v>266</v>
      </c>
      <c r="K125" s="33"/>
    </row>
    <row r="126" spans="1:11" s="20" customFormat="1" hidden="1">
      <c r="B126" s="25" t="s">
        <v>186</v>
      </c>
      <c r="C126" s="29" t="s">
        <v>109</v>
      </c>
      <c r="D126" s="29" t="s">
        <v>267</v>
      </c>
      <c r="E126" s="29">
        <v>190801</v>
      </c>
      <c r="F126" s="16" t="str">
        <f t="shared" si="1"/>
        <v>큐텐재팬마스크팩200726=마스크팩 10매190801</v>
      </c>
      <c r="G126" s="29">
        <v>36000</v>
      </c>
      <c r="H126" s="34">
        <v>0.11</v>
      </c>
      <c r="I126" s="20">
        <v>3970</v>
      </c>
      <c r="J126" s="33" t="s">
        <v>268</v>
      </c>
      <c r="K126" s="33"/>
    </row>
    <row r="127" spans="1:11" s="20" customFormat="1" hidden="1">
      <c r="B127" s="25" t="s">
        <v>186</v>
      </c>
      <c r="C127" s="29" t="s">
        <v>159</v>
      </c>
      <c r="D127" s="29" t="s">
        <v>194</v>
      </c>
      <c r="E127" s="29">
        <v>190801</v>
      </c>
      <c r="F127" s="16" t="str">
        <f t="shared" si="1"/>
        <v>큐텐재팬수딩크림200726=수딩크림 100ml190801</v>
      </c>
      <c r="G127" s="29">
        <v>44000</v>
      </c>
      <c r="H127" s="34">
        <v>0.11</v>
      </c>
      <c r="I127" s="20">
        <v>4275</v>
      </c>
      <c r="J127" s="33" t="s">
        <v>269</v>
      </c>
      <c r="K127" s="33"/>
    </row>
    <row r="128" spans="1:11" s="20" customFormat="1" hidden="1">
      <c r="B128" s="25" t="s">
        <v>186</v>
      </c>
      <c r="C128" s="29" t="s">
        <v>75</v>
      </c>
      <c r="D128" s="29" t="s">
        <v>197</v>
      </c>
      <c r="E128" s="29">
        <v>190801</v>
      </c>
      <c r="F128" s="16" t="str">
        <f t="shared" si="1"/>
        <v>큐텐재팬머드크림마스크200726=머드크림마스크 100ml190801</v>
      </c>
      <c r="G128" s="29">
        <v>36000</v>
      </c>
      <c r="H128" s="34">
        <v>0.11</v>
      </c>
      <c r="I128" s="20">
        <v>1442</v>
      </c>
      <c r="J128" s="33" t="s">
        <v>268</v>
      </c>
      <c r="K128" s="33"/>
    </row>
    <row r="129" spans="2:11" s="20" customFormat="1" hidden="1">
      <c r="B129" s="25" t="s">
        <v>186</v>
      </c>
      <c r="C129" s="29" t="s">
        <v>149</v>
      </c>
      <c r="D129" s="29" t="s">
        <v>270</v>
      </c>
      <c r="E129" s="29">
        <v>190801</v>
      </c>
      <c r="F129" s="16" t="str">
        <f t="shared" si="1"/>
        <v>큐텐재팬클렌징폼200726=클렌징폼 120ml190801</v>
      </c>
      <c r="G129" s="29">
        <v>30000</v>
      </c>
      <c r="H129" s="34">
        <v>0.11</v>
      </c>
      <c r="I129" s="20">
        <v>2750</v>
      </c>
      <c r="J129" s="33" t="s">
        <v>271</v>
      </c>
      <c r="K129" s="33"/>
    </row>
    <row r="130" spans="2:11" s="20" customFormat="1" hidden="1">
      <c r="B130" s="25" t="s">
        <v>186</v>
      </c>
      <c r="C130" s="29" t="s">
        <v>113</v>
      </c>
      <c r="D130" s="29" t="s">
        <v>195</v>
      </c>
      <c r="E130" s="29">
        <v>190801</v>
      </c>
      <c r="F130" s="16" t="str">
        <f t="shared" si="1"/>
        <v>큐텐재팬앰플200726=앰플 30ml190801</v>
      </c>
      <c r="G130" s="29">
        <v>39000</v>
      </c>
      <c r="H130" s="34">
        <v>0.11</v>
      </c>
      <c r="I130" s="20">
        <v>3397</v>
      </c>
      <c r="J130" s="33" t="s">
        <v>272</v>
      </c>
      <c r="K130" s="33"/>
    </row>
    <row r="131" spans="2:11" s="20" customFormat="1" hidden="1">
      <c r="B131" s="25" t="s">
        <v>186</v>
      </c>
      <c r="C131" s="29" t="s">
        <v>115</v>
      </c>
      <c r="D131" s="29" t="s">
        <v>198</v>
      </c>
      <c r="E131" s="29">
        <v>190801</v>
      </c>
      <c r="F131" s="16" t="str">
        <f t="shared" ref="F131:F166" si="2">B131&amp;C131&amp;D131&amp;E131</f>
        <v>큐텐재팬선크림200726=선크림 50ml190801</v>
      </c>
      <c r="G131" s="29">
        <v>36000</v>
      </c>
      <c r="H131" s="34">
        <v>0.11</v>
      </c>
      <c r="I131" s="20">
        <v>2345</v>
      </c>
      <c r="J131" s="33" t="s">
        <v>268</v>
      </c>
      <c r="K131" s="33"/>
    </row>
    <row r="132" spans="2:11" s="20" customFormat="1" hidden="1">
      <c r="B132" s="25" t="s">
        <v>186</v>
      </c>
      <c r="C132" s="29" t="s">
        <v>56</v>
      </c>
      <c r="D132" s="29" t="s">
        <v>196</v>
      </c>
      <c r="E132" s="29">
        <v>190801</v>
      </c>
      <c r="F132" s="16" t="str">
        <f t="shared" si="2"/>
        <v>큐텐재팬토너200726=250ml 2set190801</v>
      </c>
      <c r="G132" s="29">
        <v>53000</v>
      </c>
      <c r="H132" s="34">
        <v>0.11</v>
      </c>
      <c r="I132" s="20">
        <v>6520</v>
      </c>
      <c r="J132" s="33" t="s">
        <v>273</v>
      </c>
      <c r="K132" s="33"/>
    </row>
    <row r="133" spans="2:11" s="20" customFormat="1" hidden="1">
      <c r="B133" s="25" t="s">
        <v>191</v>
      </c>
      <c r="C133" s="29" t="s">
        <v>56</v>
      </c>
      <c r="D133" s="29" t="s">
        <v>193</v>
      </c>
      <c r="E133" s="29">
        <v>190801</v>
      </c>
      <c r="F133" s="16" t="str">
        <f t="shared" si="2"/>
        <v>큐텐싱가폴토너200726=250ml190801</v>
      </c>
      <c r="G133" s="29">
        <v>26000</v>
      </c>
      <c r="H133" s="34">
        <v>0.11</v>
      </c>
      <c r="I133" s="20">
        <v>3260</v>
      </c>
      <c r="J133" s="33" t="s">
        <v>265</v>
      </c>
      <c r="K133" s="33"/>
    </row>
    <row r="134" spans="2:11" s="20" customFormat="1" hidden="1">
      <c r="B134" s="25" t="s">
        <v>191</v>
      </c>
      <c r="C134" s="29" t="s">
        <v>56</v>
      </c>
      <c r="D134" s="29" t="s">
        <v>202</v>
      </c>
      <c r="E134" s="29">
        <v>190801</v>
      </c>
      <c r="F134" s="16" t="str">
        <f t="shared" si="2"/>
        <v>큐텐싱가폴토너200726=500ml190801</v>
      </c>
      <c r="G134" s="29">
        <v>45062</v>
      </c>
      <c r="H134" s="34">
        <v>0.11</v>
      </c>
      <c r="I134" s="20">
        <v>4725</v>
      </c>
      <c r="J134" s="33" t="s">
        <v>264</v>
      </c>
      <c r="K134" s="33"/>
    </row>
    <row r="135" spans="2:11" s="20" customFormat="1" hidden="1">
      <c r="B135" s="25" t="s">
        <v>191</v>
      </c>
      <c r="C135" s="29" t="s">
        <v>109</v>
      </c>
      <c r="D135" s="29" t="s">
        <v>267</v>
      </c>
      <c r="E135" s="29">
        <v>190801</v>
      </c>
      <c r="F135" s="16" t="str">
        <f t="shared" si="2"/>
        <v>큐텐싱가폴마스크팩200726=마스크팩 10매190801</v>
      </c>
      <c r="G135" s="29">
        <v>103469</v>
      </c>
      <c r="H135" s="34">
        <v>0.11</v>
      </c>
      <c r="I135" s="20">
        <v>3970</v>
      </c>
      <c r="J135" s="33" t="s">
        <v>274</v>
      </c>
      <c r="K135" s="33"/>
    </row>
    <row r="136" spans="2:11" s="20" customFormat="1" hidden="1">
      <c r="B136" s="25" t="s">
        <v>191</v>
      </c>
      <c r="C136" s="29" t="s">
        <v>159</v>
      </c>
      <c r="D136" s="29" t="s">
        <v>194</v>
      </c>
      <c r="E136" s="29">
        <v>190801</v>
      </c>
      <c r="F136" s="16" t="str">
        <f t="shared" si="2"/>
        <v>큐텐싱가폴수딩크림200726=수딩크림 100ml190801</v>
      </c>
      <c r="G136" s="29">
        <v>38984</v>
      </c>
      <c r="H136" s="34">
        <v>0.11</v>
      </c>
      <c r="I136" s="20">
        <v>4275</v>
      </c>
      <c r="J136" s="33" t="s">
        <v>275</v>
      </c>
      <c r="K136" s="33"/>
    </row>
    <row r="137" spans="2:11" s="20" customFormat="1" hidden="1">
      <c r="B137" s="25" t="s">
        <v>191</v>
      </c>
      <c r="C137" s="29" t="s">
        <v>75</v>
      </c>
      <c r="D137" s="29" t="s">
        <v>197</v>
      </c>
      <c r="E137" s="29">
        <v>190801</v>
      </c>
      <c r="F137" s="16" t="str">
        <f t="shared" si="2"/>
        <v>큐텐싱가폴머드크림마스크200726=머드크림마스크 100ml190801</v>
      </c>
      <c r="G137" s="29">
        <v>25960</v>
      </c>
      <c r="H137" s="34">
        <v>0.11</v>
      </c>
      <c r="I137" s="20">
        <v>1442</v>
      </c>
      <c r="J137" s="33" t="s">
        <v>265</v>
      </c>
      <c r="K137" s="33"/>
    </row>
    <row r="138" spans="2:11" s="20" customFormat="1" hidden="1">
      <c r="B138" s="25" t="s">
        <v>191</v>
      </c>
      <c r="C138" s="29" t="s">
        <v>149</v>
      </c>
      <c r="D138" s="29" t="s">
        <v>270</v>
      </c>
      <c r="E138" s="29">
        <v>190801</v>
      </c>
      <c r="F138" s="16" t="str">
        <f t="shared" si="2"/>
        <v>큐텐싱가폴클렌징폼200726=클렌징폼 120ml190801</v>
      </c>
      <c r="G138" s="29">
        <v>16409</v>
      </c>
      <c r="H138" s="34">
        <v>0.11</v>
      </c>
      <c r="I138" s="20">
        <v>2750</v>
      </c>
      <c r="J138" s="33" t="s">
        <v>276</v>
      </c>
      <c r="K138" s="33"/>
    </row>
    <row r="139" spans="2:11" s="20" customFormat="1" hidden="1">
      <c r="B139" s="25" t="s">
        <v>191</v>
      </c>
      <c r="C139" s="29" t="s">
        <v>113</v>
      </c>
      <c r="D139" s="29" t="s">
        <v>195</v>
      </c>
      <c r="E139" s="29">
        <v>190801</v>
      </c>
      <c r="F139" s="16" t="str">
        <f t="shared" si="2"/>
        <v>큐텐싱가폴앰플200726=앰플 30ml190801</v>
      </c>
      <c r="G139" s="29">
        <v>33774</v>
      </c>
      <c r="H139" s="34">
        <v>0.11</v>
      </c>
      <c r="I139" s="20">
        <v>3397</v>
      </c>
      <c r="J139" s="33" t="s">
        <v>277</v>
      </c>
      <c r="K139" s="33"/>
    </row>
    <row r="140" spans="2:11" s="20" customFormat="1" hidden="1">
      <c r="B140" s="25" t="s">
        <v>191</v>
      </c>
      <c r="C140" s="29" t="s">
        <v>115</v>
      </c>
      <c r="D140" s="29" t="s">
        <v>198</v>
      </c>
      <c r="E140" s="29">
        <v>190801</v>
      </c>
      <c r="F140" s="16" t="str">
        <f t="shared" si="2"/>
        <v>큐텐싱가폴선크림200726=선크림 50ml190801</v>
      </c>
      <c r="G140" s="29">
        <v>25960</v>
      </c>
      <c r="H140" s="34">
        <v>0.11</v>
      </c>
      <c r="I140" s="20">
        <v>2345</v>
      </c>
      <c r="J140" s="33" t="s">
        <v>265</v>
      </c>
      <c r="K140" s="33"/>
    </row>
    <row r="141" spans="2:11" s="20" customFormat="1" hidden="1">
      <c r="B141" s="25" t="s">
        <v>190</v>
      </c>
      <c r="C141" s="29" t="s">
        <v>56</v>
      </c>
      <c r="D141" s="29" t="s">
        <v>193</v>
      </c>
      <c r="E141" s="29">
        <v>190801</v>
      </c>
      <c r="F141" s="16" t="str">
        <f t="shared" si="2"/>
        <v>쇼피태국토너200726=250ml190801</v>
      </c>
      <c r="G141" s="29">
        <v>25053</v>
      </c>
      <c r="H141" s="34">
        <v>0.03</v>
      </c>
      <c r="I141" s="20">
        <v>3260</v>
      </c>
      <c r="J141" s="33" t="s">
        <v>278</v>
      </c>
      <c r="K141" s="33"/>
    </row>
    <row r="142" spans="2:11" s="20" customFormat="1" hidden="1">
      <c r="B142" s="25" t="s">
        <v>190</v>
      </c>
      <c r="C142" s="29" t="s">
        <v>56</v>
      </c>
      <c r="D142" s="29" t="s">
        <v>202</v>
      </c>
      <c r="E142" s="29">
        <v>190801</v>
      </c>
      <c r="F142" s="16" t="str">
        <f t="shared" si="2"/>
        <v>쇼피태국토너200726=500ml190801</v>
      </c>
      <c r="G142" s="29">
        <v>44792</v>
      </c>
      <c r="H142" s="34">
        <v>0.03</v>
      </c>
      <c r="I142" s="20">
        <v>4725</v>
      </c>
      <c r="J142" s="33" t="s">
        <v>279</v>
      </c>
      <c r="K142" s="33"/>
    </row>
    <row r="143" spans="2:11" s="20" customFormat="1" hidden="1">
      <c r="B143" s="25" t="s">
        <v>190</v>
      </c>
      <c r="C143" s="29" t="s">
        <v>109</v>
      </c>
      <c r="D143" s="29" t="s">
        <v>267</v>
      </c>
      <c r="E143" s="29">
        <v>190801</v>
      </c>
      <c r="F143" s="16" t="str">
        <f t="shared" si="2"/>
        <v>쇼피태국마스크팩200726=마스크팩 10매190801</v>
      </c>
      <c r="G143" s="29">
        <v>39858</v>
      </c>
      <c r="H143" s="34">
        <v>0.03</v>
      </c>
      <c r="I143" s="20">
        <v>3970</v>
      </c>
      <c r="J143" s="33" t="s">
        <v>280</v>
      </c>
      <c r="K143" s="33"/>
    </row>
    <row r="144" spans="2:11" s="20" customFormat="1" hidden="1">
      <c r="B144" s="25" t="s">
        <v>190</v>
      </c>
      <c r="C144" s="29" t="s">
        <v>159</v>
      </c>
      <c r="D144" s="29" t="s">
        <v>194</v>
      </c>
      <c r="E144" s="29">
        <v>190801</v>
      </c>
      <c r="F144" s="16" t="str">
        <f t="shared" si="2"/>
        <v>쇼피태국수딩크림200726=수딩크림 100ml190801</v>
      </c>
      <c r="G144" s="29">
        <v>37960</v>
      </c>
      <c r="H144" s="34">
        <v>0.03</v>
      </c>
      <c r="I144" s="20">
        <v>4275</v>
      </c>
      <c r="J144" s="33" t="s">
        <v>262</v>
      </c>
      <c r="K144" s="33"/>
    </row>
    <row r="145" spans="2:12" s="20" customFormat="1" hidden="1">
      <c r="B145" s="25" t="s">
        <v>190</v>
      </c>
      <c r="C145" s="29" t="s">
        <v>75</v>
      </c>
      <c r="D145" s="29" t="s">
        <v>197</v>
      </c>
      <c r="E145" s="29">
        <v>190801</v>
      </c>
      <c r="F145" s="16" t="str">
        <f t="shared" si="2"/>
        <v>쇼피태국머드크림마스크200726=머드크림마스크 100ml190801</v>
      </c>
      <c r="G145" s="29">
        <v>25053</v>
      </c>
      <c r="H145" s="34">
        <v>0.03</v>
      </c>
      <c r="I145" s="20">
        <v>1442</v>
      </c>
      <c r="J145" s="33" t="s">
        <v>278</v>
      </c>
      <c r="K145" s="33"/>
    </row>
    <row r="146" spans="2:12" s="20" customFormat="1" hidden="1">
      <c r="B146" s="25" t="s">
        <v>190</v>
      </c>
      <c r="C146" s="29" t="s">
        <v>149</v>
      </c>
      <c r="D146" s="29" t="s">
        <v>270</v>
      </c>
      <c r="E146" s="29">
        <v>190801</v>
      </c>
      <c r="F146" s="16" t="str">
        <f t="shared" si="2"/>
        <v>쇼피태국클렌징폼200726=클렌징폼 120ml190801</v>
      </c>
      <c r="G146" s="29">
        <v>15943</v>
      </c>
      <c r="H146" s="34">
        <v>0.03</v>
      </c>
      <c r="I146" s="20">
        <v>2750</v>
      </c>
      <c r="J146" s="33" t="s">
        <v>281</v>
      </c>
      <c r="K146" s="33"/>
    </row>
    <row r="147" spans="2:12" s="20" customFormat="1" hidden="1">
      <c r="B147" s="25" t="s">
        <v>190</v>
      </c>
      <c r="C147" s="29" t="s">
        <v>113</v>
      </c>
      <c r="D147" s="29" t="s">
        <v>195</v>
      </c>
      <c r="E147" s="29">
        <v>190801</v>
      </c>
      <c r="F147" s="16" t="str">
        <f t="shared" si="2"/>
        <v>쇼피태국앰플200726=앰플 30ml190801</v>
      </c>
      <c r="G147" s="29">
        <v>33025</v>
      </c>
      <c r="H147" s="34">
        <v>0.03</v>
      </c>
      <c r="I147" s="20">
        <v>3397</v>
      </c>
      <c r="J147" s="33" t="s">
        <v>263</v>
      </c>
      <c r="K147" s="33"/>
    </row>
    <row r="148" spans="2:12" s="20" customFormat="1" hidden="1">
      <c r="B148" s="25" t="s">
        <v>190</v>
      </c>
      <c r="C148" s="29" t="s">
        <v>115</v>
      </c>
      <c r="D148" s="29" t="s">
        <v>198</v>
      </c>
      <c r="E148" s="29">
        <v>190801</v>
      </c>
      <c r="F148" s="16" t="str">
        <f t="shared" si="2"/>
        <v>쇼피태국선크림200726=선크림 50ml190801</v>
      </c>
      <c r="G148" s="29">
        <v>25053</v>
      </c>
      <c r="H148" s="34">
        <v>0.03</v>
      </c>
      <c r="I148" s="20">
        <v>2345</v>
      </c>
      <c r="J148" s="33" t="s">
        <v>278</v>
      </c>
      <c r="K148" s="33"/>
    </row>
    <row r="149" spans="2:12" s="20" customFormat="1" hidden="1">
      <c r="B149" s="25" t="s">
        <v>190</v>
      </c>
      <c r="C149" s="29" t="s">
        <v>56</v>
      </c>
      <c r="D149" s="29" t="s">
        <v>196</v>
      </c>
      <c r="E149" s="29">
        <v>190801</v>
      </c>
      <c r="F149" s="16" t="str">
        <f t="shared" si="2"/>
        <v>쇼피태국토너200726=250ml 2set190801</v>
      </c>
      <c r="G149" s="29">
        <v>47829</v>
      </c>
      <c r="H149" s="34">
        <v>0.03</v>
      </c>
      <c r="I149" s="20">
        <v>6520</v>
      </c>
      <c r="J149" s="33" t="s">
        <v>282</v>
      </c>
      <c r="K149" s="33"/>
      <c r="L149" s="50"/>
    </row>
    <row r="150" spans="2:12" s="20" customFormat="1" hidden="1">
      <c r="B150" s="25" t="s">
        <v>189</v>
      </c>
      <c r="C150" s="29" t="s">
        <v>56</v>
      </c>
      <c r="D150" s="29" t="s">
        <v>193</v>
      </c>
      <c r="E150" s="29">
        <v>190801</v>
      </c>
      <c r="F150" s="16" t="str">
        <f t="shared" si="2"/>
        <v>쇼피필리핀토너200726=250ml190801</v>
      </c>
      <c r="G150" s="29">
        <v>26341</v>
      </c>
      <c r="H150" s="34">
        <v>0.06</v>
      </c>
      <c r="I150" s="20">
        <v>3260</v>
      </c>
      <c r="J150" s="51" t="s">
        <v>283</v>
      </c>
      <c r="K150" s="41"/>
      <c r="L150" s="50"/>
    </row>
    <row r="151" spans="2:12" s="20" customFormat="1" hidden="1">
      <c r="B151" s="25" t="s">
        <v>189</v>
      </c>
      <c r="C151" s="29" t="s">
        <v>56</v>
      </c>
      <c r="D151" s="29" t="s">
        <v>202</v>
      </c>
      <c r="E151" s="29">
        <v>190801</v>
      </c>
      <c r="F151" s="16" t="str">
        <f t="shared" si="2"/>
        <v>쇼피필리핀토너200726=500ml190801</v>
      </c>
      <c r="G151" s="29">
        <v>45853</v>
      </c>
      <c r="H151" s="34">
        <v>0.06</v>
      </c>
      <c r="I151" s="20">
        <v>4725</v>
      </c>
      <c r="J151" s="51" t="s">
        <v>284</v>
      </c>
      <c r="K151" s="41"/>
      <c r="L151" s="50"/>
    </row>
    <row r="152" spans="2:12" s="20" customFormat="1" hidden="1">
      <c r="B152" s="25" t="s">
        <v>189</v>
      </c>
      <c r="C152" s="29" t="s">
        <v>109</v>
      </c>
      <c r="D152" s="29" t="s">
        <v>267</v>
      </c>
      <c r="E152" s="29">
        <v>190801</v>
      </c>
      <c r="F152" s="16" t="str">
        <f t="shared" si="2"/>
        <v>쇼피필리핀마스크팩200726=마스크팩 10매190801</v>
      </c>
      <c r="G152" s="29">
        <v>44877</v>
      </c>
      <c r="H152" s="34">
        <v>0.06</v>
      </c>
      <c r="I152" s="20">
        <v>3970</v>
      </c>
      <c r="J152" s="51" t="s">
        <v>285</v>
      </c>
      <c r="K152" s="41"/>
      <c r="L152" s="50"/>
    </row>
    <row r="153" spans="2:12" s="20" customFormat="1" hidden="1">
      <c r="B153" s="25" t="s">
        <v>189</v>
      </c>
      <c r="C153" s="29" t="s">
        <v>159</v>
      </c>
      <c r="D153" s="29" t="s">
        <v>194</v>
      </c>
      <c r="E153" s="29">
        <v>190801</v>
      </c>
      <c r="F153" s="16" t="str">
        <f t="shared" si="2"/>
        <v>쇼피필리핀수딩크림200726=수딩크림 100ml190801</v>
      </c>
      <c r="G153" s="29">
        <v>39024</v>
      </c>
      <c r="H153" s="34">
        <v>0.06</v>
      </c>
      <c r="I153" s="20">
        <v>4275</v>
      </c>
      <c r="J153" s="51" t="s">
        <v>286</v>
      </c>
      <c r="K153" s="41"/>
      <c r="L153" s="50"/>
    </row>
    <row r="154" spans="2:12" s="20" customFormat="1" hidden="1">
      <c r="B154" s="25" t="s">
        <v>189</v>
      </c>
      <c r="C154" s="29" t="s">
        <v>75</v>
      </c>
      <c r="D154" s="29" t="s">
        <v>197</v>
      </c>
      <c r="E154" s="29">
        <v>190801</v>
      </c>
      <c r="F154" s="16" t="str">
        <f t="shared" si="2"/>
        <v>쇼피필리핀머드크림마스크200726=머드크림마스크 100ml190801</v>
      </c>
      <c r="G154" s="29">
        <v>26097</v>
      </c>
      <c r="H154" s="34">
        <v>0.06</v>
      </c>
      <c r="I154" s="20">
        <v>1442</v>
      </c>
      <c r="J154" s="51" t="s">
        <v>287</v>
      </c>
      <c r="K154" s="41"/>
    </row>
    <row r="155" spans="2:12" s="20" customFormat="1" hidden="1">
      <c r="B155" s="25" t="s">
        <v>189</v>
      </c>
      <c r="C155" s="29" t="s">
        <v>149</v>
      </c>
      <c r="D155" s="29" t="s">
        <v>270</v>
      </c>
      <c r="E155" s="29">
        <v>190801</v>
      </c>
      <c r="F155" s="16" t="str">
        <f t="shared" si="2"/>
        <v>쇼피필리핀클렌징폼200726=클렌징폼 120ml190801</v>
      </c>
      <c r="G155" s="29">
        <v>16829</v>
      </c>
      <c r="H155" s="34">
        <v>0.06</v>
      </c>
      <c r="I155" s="20">
        <v>2750</v>
      </c>
      <c r="J155" s="51" t="s">
        <v>288</v>
      </c>
      <c r="K155" s="41"/>
    </row>
    <row r="156" spans="2:12" s="20" customFormat="1" hidden="1">
      <c r="B156" s="25" t="s">
        <v>189</v>
      </c>
      <c r="C156" s="29" t="s">
        <v>113</v>
      </c>
      <c r="D156" s="29" t="s">
        <v>195</v>
      </c>
      <c r="E156" s="29">
        <v>190801</v>
      </c>
      <c r="F156" s="16" t="str">
        <f t="shared" si="2"/>
        <v>쇼피필리핀앰플200726=앰플 30ml190801</v>
      </c>
      <c r="G156" s="29">
        <v>34146</v>
      </c>
      <c r="H156" s="34">
        <v>0.06</v>
      </c>
      <c r="I156" s="20">
        <v>3397</v>
      </c>
      <c r="J156" s="51" t="s">
        <v>289</v>
      </c>
      <c r="K156" s="41"/>
    </row>
    <row r="157" spans="2:12" s="20" customFormat="1" hidden="1">
      <c r="B157" s="25" t="s">
        <v>189</v>
      </c>
      <c r="C157" s="29" t="s">
        <v>115</v>
      </c>
      <c r="D157" s="29" t="s">
        <v>198</v>
      </c>
      <c r="E157" s="29">
        <v>190801</v>
      </c>
      <c r="F157" s="16" t="str">
        <f t="shared" si="2"/>
        <v>쇼피필리핀선크림200726=선크림 50ml190801</v>
      </c>
      <c r="G157" s="29">
        <v>26097</v>
      </c>
      <c r="H157" s="34">
        <v>0.06</v>
      </c>
      <c r="I157" s="20">
        <v>2345</v>
      </c>
      <c r="J157" s="51" t="s">
        <v>287</v>
      </c>
      <c r="K157" s="41"/>
    </row>
    <row r="158" spans="2:12" s="20" customFormat="1" hidden="1">
      <c r="B158" s="25" t="s">
        <v>189</v>
      </c>
      <c r="C158" s="29" t="s">
        <v>56</v>
      </c>
      <c r="D158" s="29" t="s">
        <v>196</v>
      </c>
      <c r="E158" s="29">
        <v>190801</v>
      </c>
      <c r="F158" s="16" t="str">
        <f t="shared" si="2"/>
        <v>쇼피필리핀토너200726=250ml 2set190801</v>
      </c>
      <c r="G158" s="29">
        <v>45853</v>
      </c>
      <c r="H158" s="34">
        <v>0.06</v>
      </c>
      <c r="I158" s="20">
        <v>6520</v>
      </c>
      <c r="J158" s="51" t="s">
        <v>284</v>
      </c>
      <c r="K158" s="41"/>
    </row>
    <row r="159" spans="2:12" s="20" customFormat="1" hidden="1">
      <c r="B159" s="25" t="s">
        <v>189</v>
      </c>
      <c r="C159" s="29" t="s">
        <v>56</v>
      </c>
      <c r="D159" s="29" t="s">
        <v>290</v>
      </c>
      <c r="E159" s="29">
        <v>190801</v>
      </c>
      <c r="F159" s="16" t="str">
        <f t="shared" si="2"/>
        <v>쇼피필리핀토너200726=500ml 2set190801</v>
      </c>
      <c r="G159" s="29">
        <v>82926</v>
      </c>
      <c r="H159" s="34">
        <v>0.06</v>
      </c>
      <c r="I159" s="20">
        <v>9450</v>
      </c>
      <c r="J159" s="51" t="s">
        <v>291</v>
      </c>
      <c r="K159" s="41"/>
    </row>
    <row r="160" spans="2:12" hidden="1">
      <c r="B160" s="52" t="s">
        <v>292</v>
      </c>
      <c r="C160" s="37" t="s">
        <v>56</v>
      </c>
      <c r="D160" s="42" t="s">
        <v>293</v>
      </c>
      <c r="E160" s="38">
        <v>190801</v>
      </c>
      <c r="F160" s="16" t="str">
        <f t="shared" si="2"/>
        <v>쇼피태국토너200728=250ml = 화장솜 60P190801</v>
      </c>
      <c r="G160" s="53">
        <v>3000</v>
      </c>
      <c r="H160" s="34">
        <v>0.03</v>
      </c>
      <c r="I160" s="15">
        <v>1110</v>
      </c>
      <c r="J160" s="51" t="s">
        <v>294</v>
      </c>
      <c r="K160" s="41"/>
    </row>
    <row r="161" spans="2:11" hidden="1">
      <c r="B161" s="52" t="s">
        <v>292</v>
      </c>
      <c r="C161" s="37" t="s">
        <v>56</v>
      </c>
      <c r="D161" s="42" t="s">
        <v>295</v>
      </c>
      <c r="E161" s="38">
        <v>190801</v>
      </c>
      <c r="F161" s="16" t="str">
        <f t="shared" si="2"/>
        <v>쇼피태국토너200728=250ml = 화장솜 60P X 2190801</v>
      </c>
      <c r="G161" s="53">
        <v>7200</v>
      </c>
      <c r="H161" s="34">
        <v>0.03</v>
      </c>
      <c r="I161" s="15">
        <v>2220</v>
      </c>
      <c r="J161" s="51" t="s">
        <v>296</v>
      </c>
      <c r="K161" s="41"/>
    </row>
    <row r="162" spans="2:11" hidden="1">
      <c r="B162" s="52" t="s">
        <v>292</v>
      </c>
      <c r="C162" s="37" t="s">
        <v>56</v>
      </c>
      <c r="D162" s="42" t="s">
        <v>297</v>
      </c>
      <c r="E162" s="38">
        <v>190801</v>
      </c>
      <c r="F162" s="16" t="str">
        <f t="shared" si="2"/>
        <v>쇼피태국토너200728=250ml 2set = 화장솜 60P190801</v>
      </c>
      <c r="G162" s="53">
        <v>4200</v>
      </c>
      <c r="H162" s="34">
        <v>0.03</v>
      </c>
      <c r="I162" s="15">
        <v>1110</v>
      </c>
      <c r="J162" s="51" t="s">
        <v>298</v>
      </c>
      <c r="K162" s="41"/>
    </row>
    <row r="163" spans="2:11" hidden="1">
      <c r="B163" s="52" t="s">
        <v>292</v>
      </c>
      <c r="C163" s="37" t="s">
        <v>56</v>
      </c>
      <c r="D163" s="42" t="s">
        <v>299</v>
      </c>
      <c r="E163" s="38">
        <v>190801</v>
      </c>
      <c r="F163" s="16" t="str">
        <f t="shared" si="2"/>
        <v>쇼피태국토너200728=250ml 2set = 화장솜 60P X 2190801</v>
      </c>
      <c r="G163" s="53">
        <v>8400</v>
      </c>
      <c r="H163" s="34">
        <v>0.03</v>
      </c>
      <c r="I163" s="15">
        <v>2220</v>
      </c>
      <c r="J163" s="51" t="s">
        <v>300</v>
      </c>
      <c r="K163" s="41"/>
    </row>
    <row r="164" spans="2:11" hidden="1">
      <c r="B164" s="52" t="s">
        <v>292</v>
      </c>
      <c r="C164" s="37" t="s">
        <v>56</v>
      </c>
      <c r="D164" s="42" t="s">
        <v>301</v>
      </c>
      <c r="E164" s="38">
        <v>190801</v>
      </c>
      <c r="F164" s="16" t="str">
        <f t="shared" si="2"/>
        <v>쇼피태국토너200728=500ml = 화장솜 60P190801</v>
      </c>
      <c r="G164" s="53">
        <v>4200</v>
      </c>
      <c r="H164" s="34">
        <v>0.03</v>
      </c>
      <c r="I164" s="15">
        <v>1110</v>
      </c>
      <c r="J164" s="51" t="s">
        <v>298</v>
      </c>
      <c r="K164" s="41"/>
    </row>
    <row r="165" spans="2:11" hidden="1">
      <c r="B165" s="52" t="s">
        <v>292</v>
      </c>
      <c r="C165" s="37" t="s">
        <v>56</v>
      </c>
      <c r="D165" s="42" t="s">
        <v>302</v>
      </c>
      <c r="E165" s="38">
        <v>190801</v>
      </c>
      <c r="F165" s="16" t="str">
        <f t="shared" si="2"/>
        <v>쇼피태국토너200728=500ml = 화장솜 60P X 2190801</v>
      </c>
      <c r="G165" s="53">
        <v>8400</v>
      </c>
      <c r="H165" s="34">
        <v>0.03</v>
      </c>
      <c r="I165" s="15">
        <v>2220</v>
      </c>
      <c r="J165" s="51" t="s">
        <v>300</v>
      </c>
      <c r="K165" s="41"/>
    </row>
    <row r="166" spans="2:11">
      <c r="B166" s="15" t="s">
        <v>147</v>
      </c>
      <c r="C166" s="15" t="s">
        <v>109</v>
      </c>
      <c r="D166" s="15" t="s">
        <v>204</v>
      </c>
      <c r="E166" s="15">
        <v>190801</v>
      </c>
      <c r="F166" s="16" t="str">
        <f t="shared" si="2"/>
        <v>랄라블라마스크팩마스크 5+1 기획세트190801</v>
      </c>
      <c r="G166" s="15">
        <v>5597</v>
      </c>
      <c r="H166" s="34">
        <v>0</v>
      </c>
      <c r="I166" s="20">
        <v>2660</v>
      </c>
    </row>
    <row r="167" spans="2:11" hidden="1">
      <c r="B167" s="54" t="s">
        <v>191</v>
      </c>
      <c r="C167" s="31" t="s">
        <v>56</v>
      </c>
      <c r="D167" s="36" t="s">
        <v>303</v>
      </c>
      <c r="E167" s="32">
        <v>190801</v>
      </c>
      <c r="F167" s="16" t="str">
        <f>B167&amp;C167&amp;D167&amp;E167</f>
        <v>큐텐싱가폴토너200726=250ml = 화장솜 60P190801</v>
      </c>
      <c r="G167" s="55">
        <v>4341</v>
      </c>
      <c r="H167" s="34">
        <v>0.11</v>
      </c>
      <c r="I167" s="15">
        <v>1110</v>
      </c>
      <c r="J167" s="51" t="s">
        <v>304</v>
      </c>
      <c r="K167" s="41"/>
    </row>
    <row r="168" spans="2:11" hidden="1">
      <c r="B168" s="56" t="s">
        <v>305</v>
      </c>
      <c r="C168" s="57" t="s">
        <v>56</v>
      </c>
      <c r="D168" s="58" t="s">
        <v>206</v>
      </c>
      <c r="E168" s="59">
        <v>190801</v>
      </c>
      <c r="F168" s="16" t="str">
        <f t="shared" ref="F168:F190" si="3">B168&amp;C168&amp;D168&amp;E168</f>
        <v>쇼피말레이시아토너200812=250ml190801</v>
      </c>
      <c r="G168" s="59">
        <v>22593</v>
      </c>
      <c r="H168" s="34">
        <v>0.06</v>
      </c>
      <c r="I168" s="60">
        <v>3260</v>
      </c>
      <c r="J168" s="40" t="s">
        <v>306</v>
      </c>
      <c r="K168" s="41"/>
    </row>
    <row r="169" spans="2:11" hidden="1">
      <c r="B169" s="56" t="s">
        <v>305</v>
      </c>
      <c r="C169" s="57" t="s">
        <v>56</v>
      </c>
      <c r="D169" s="58" t="s">
        <v>307</v>
      </c>
      <c r="E169" s="59">
        <v>190801</v>
      </c>
      <c r="F169" s="16" t="str">
        <f t="shared" si="3"/>
        <v>쇼피말레이시아토너200812=500ml190801</v>
      </c>
      <c r="G169" s="59">
        <v>45189</v>
      </c>
      <c r="H169" s="34">
        <v>0.06</v>
      </c>
      <c r="I169" s="61">
        <v>4725</v>
      </c>
      <c r="J169" s="40" t="s">
        <v>308</v>
      </c>
      <c r="K169" s="41"/>
    </row>
    <row r="170" spans="2:11" hidden="1">
      <c r="B170" s="56" t="s">
        <v>305</v>
      </c>
      <c r="C170" s="57" t="s">
        <v>109</v>
      </c>
      <c r="D170" s="57" t="s">
        <v>309</v>
      </c>
      <c r="E170" s="59">
        <v>190801</v>
      </c>
      <c r="F170" s="16" t="str">
        <f t="shared" si="3"/>
        <v>쇼피말레이시아마스크팩200812=마스크팩 10매190801</v>
      </c>
      <c r="G170" s="59">
        <v>39540</v>
      </c>
      <c r="H170" s="34">
        <v>0.06</v>
      </c>
      <c r="I170" s="60">
        <v>3970</v>
      </c>
      <c r="J170" s="40" t="s">
        <v>310</v>
      </c>
      <c r="K170" s="41"/>
    </row>
    <row r="171" spans="2:11" hidden="1">
      <c r="B171" s="56" t="s">
        <v>305</v>
      </c>
      <c r="C171" s="57" t="s">
        <v>159</v>
      </c>
      <c r="D171" s="57" t="s">
        <v>208</v>
      </c>
      <c r="E171" s="59">
        <v>190801</v>
      </c>
      <c r="F171" s="16" t="str">
        <f t="shared" si="3"/>
        <v>쇼피말레이시아수딩크림200812=수딩크림 100ml190801</v>
      </c>
      <c r="G171" s="59">
        <v>36715</v>
      </c>
      <c r="H171" s="34">
        <v>0.06</v>
      </c>
      <c r="I171" s="60">
        <v>4275</v>
      </c>
      <c r="J171" s="40" t="s">
        <v>311</v>
      </c>
      <c r="K171" s="41"/>
    </row>
    <row r="172" spans="2:11" hidden="1">
      <c r="B172" s="56" t="s">
        <v>305</v>
      </c>
      <c r="C172" s="57" t="s">
        <v>75</v>
      </c>
      <c r="D172" s="57" t="s">
        <v>312</v>
      </c>
      <c r="E172" s="59">
        <v>190801</v>
      </c>
      <c r="F172" s="16" t="str">
        <f t="shared" si="3"/>
        <v>쇼피말레이시아머드크림마스크200812=머드크림마스크 100ml190801</v>
      </c>
      <c r="G172" s="59">
        <v>24005</v>
      </c>
      <c r="H172" s="34">
        <v>0.06</v>
      </c>
      <c r="I172" s="60">
        <v>1442</v>
      </c>
      <c r="J172" s="40" t="s">
        <v>313</v>
      </c>
      <c r="K172" s="41"/>
    </row>
    <row r="173" spans="2:11" hidden="1">
      <c r="B173" s="56" t="s">
        <v>305</v>
      </c>
      <c r="C173" s="57" t="s">
        <v>113</v>
      </c>
      <c r="D173" s="57" t="s">
        <v>314</v>
      </c>
      <c r="E173" s="59">
        <v>190801</v>
      </c>
      <c r="F173" s="16" t="str">
        <f t="shared" si="3"/>
        <v>쇼피말레이시아앰플200812=앰플 30ml190801</v>
      </c>
      <c r="G173" s="59">
        <v>31066</v>
      </c>
      <c r="H173" s="34">
        <v>0.06</v>
      </c>
      <c r="I173" s="60">
        <v>3397</v>
      </c>
      <c r="J173" s="40" t="s">
        <v>315</v>
      </c>
      <c r="K173" s="41"/>
    </row>
    <row r="174" spans="2:11" hidden="1">
      <c r="B174" s="56" t="s">
        <v>305</v>
      </c>
      <c r="C174" s="57" t="s">
        <v>115</v>
      </c>
      <c r="D174" s="57" t="s">
        <v>210</v>
      </c>
      <c r="E174" s="59">
        <v>190801</v>
      </c>
      <c r="F174" s="16" t="str">
        <f t="shared" si="3"/>
        <v>쇼피말레이시아선크림200812=선크림 50ml190801</v>
      </c>
      <c r="G174" s="59">
        <v>25417</v>
      </c>
      <c r="H174" s="34">
        <v>0.06</v>
      </c>
      <c r="I174" s="60">
        <v>2345</v>
      </c>
      <c r="J174" s="40" t="s">
        <v>316</v>
      </c>
      <c r="K174" s="41"/>
    </row>
    <row r="175" spans="2:11" hidden="1">
      <c r="B175" s="56" t="s">
        <v>292</v>
      </c>
      <c r="C175" s="57" t="s">
        <v>56</v>
      </c>
      <c r="D175" s="57" t="s">
        <v>206</v>
      </c>
      <c r="E175" s="59">
        <v>190801</v>
      </c>
      <c r="F175" s="16" t="str">
        <f t="shared" si="3"/>
        <v>쇼피태국토너200812=250ml190801</v>
      </c>
      <c r="G175" s="62">
        <v>24771</v>
      </c>
      <c r="H175" s="34">
        <v>0.03</v>
      </c>
      <c r="I175" s="60">
        <v>3260</v>
      </c>
      <c r="J175" s="40" t="s">
        <v>317</v>
      </c>
      <c r="K175" s="41"/>
    </row>
    <row r="176" spans="2:11" hidden="1">
      <c r="B176" s="56" t="s">
        <v>292</v>
      </c>
      <c r="C176" s="57" t="s">
        <v>56</v>
      </c>
      <c r="D176" s="57" t="s">
        <v>307</v>
      </c>
      <c r="E176" s="59">
        <v>190801</v>
      </c>
      <c r="F176" s="16" t="str">
        <f t="shared" si="3"/>
        <v>쇼피태국토너200812=500ml190801</v>
      </c>
      <c r="G176" s="62">
        <v>44969</v>
      </c>
      <c r="H176" s="34">
        <v>0.03</v>
      </c>
      <c r="I176" s="61">
        <v>4725</v>
      </c>
      <c r="J176" s="40" t="s">
        <v>318</v>
      </c>
      <c r="K176" s="41"/>
    </row>
    <row r="177" spans="2:11" hidden="1">
      <c r="B177" s="56" t="s">
        <v>292</v>
      </c>
      <c r="C177" s="57" t="s">
        <v>109</v>
      </c>
      <c r="D177" s="57" t="s">
        <v>309</v>
      </c>
      <c r="E177" s="59">
        <v>190801</v>
      </c>
      <c r="F177" s="16" t="str">
        <f t="shared" si="3"/>
        <v>쇼피태국마스크팩200812=마스크팩 10매190801</v>
      </c>
      <c r="G177" s="62">
        <v>40015</v>
      </c>
      <c r="H177" s="34">
        <v>0.03</v>
      </c>
      <c r="I177" s="60">
        <v>3970</v>
      </c>
      <c r="J177" s="40" t="s">
        <v>319</v>
      </c>
      <c r="K177" s="41"/>
    </row>
    <row r="178" spans="2:11" hidden="1">
      <c r="B178" s="56" t="s">
        <v>292</v>
      </c>
      <c r="C178" s="57" t="s">
        <v>159</v>
      </c>
      <c r="D178" s="57" t="s">
        <v>208</v>
      </c>
      <c r="E178" s="59">
        <v>190801</v>
      </c>
      <c r="F178" s="16" t="str">
        <f t="shared" si="3"/>
        <v>쇼피태국수딩크림200812=수딩크림 100ml190801</v>
      </c>
      <c r="G178" s="62">
        <v>38110</v>
      </c>
      <c r="H178" s="34">
        <v>0.03</v>
      </c>
      <c r="I178" s="60">
        <v>4275</v>
      </c>
      <c r="J178" s="40" t="s">
        <v>320</v>
      </c>
      <c r="K178" s="41"/>
    </row>
    <row r="179" spans="2:11" hidden="1">
      <c r="B179" s="56" t="s">
        <v>292</v>
      </c>
      <c r="C179" s="57" t="s">
        <v>75</v>
      </c>
      <c r="D179" s="57" t="s">
        <v>209</v>
      </c>
      <c r="E179" s="59">
        <v>190801</v>
      </c>
      <c r="F179" s="16" t="str">
        <f t="shared" si="3"/>
        <v>쇼피태국머드크림마스크200812=머드크림마스크 100ml190801</v>
      </c>
      <c r="G179" s="62">
        <v>22866</v>
      </c>
      <c r="H179" s="34">
        <v>0.03</v>
      </c>
      <c r="I179" s="60">
        <v>1442</v>
      </c>
      <c r="J179" s="40" t="s">
        <v>321</v>
      </c>
      <c r="K179" s="41"/>
    </row>
    <row r="180" spans="2:11" hidden="1">
      <c r="B180" s="56" t="s">
        <v>292</v>
      </c>
      <c r="C180" s="57" t="s">
        <v>149</v>
      </c>
      <c r="D180" s="57" t="s">
        <v>322</v>
      </c>
      <c r="E180" s="59">
        <v>190801</v>
      </c>
      <c r="F180" s="16" t="str">
        <f t="shared" si="3"/>
        <v>쇼피태국클렌징폼200812=클렌징폼 120ml190801</v>
      </c>
      <c r="G180" s="62">
        <v>16006</v>
      </c>
      <c r="H180" s="34">
        <v>0.03</v>
      </c>
      <c r="I180" s="60">
        <v>2750</v>
      </c>
      <c r="J180" s="40" t="s">
        <v>323</v>
      </c>
      <c r="K180" s="41"/>
    </row>
    <row r="181" spans="2:11" hidden="1">
      <c r="B181" s="56" t="s">
        <v>292</v>
      </c>
      <c r="C181" s="57" t="s">
        <v>113</v>
      </c>
      <c r="D181" s="57" t="s">
        <v>314</v>
      </c>
      <c r="E181" s="59">
        <v>190801</v>
      </c>
      <c r="F181" s="16" t="str">
        <f t="shared" si="3"/>
        <v>쇼피태국앰플200812=앰플 30ml190801</v>
      </c>
      <c r="G181" s="62">
        <v>32355</v>
      </c>
      <c r="H181" s="34">
        <v>0.03</v>
      </c>
      <c r="I181" s="60">
        <v>3397</v>
      </c>
      <c r="J181" s="40" t="s">
        <v>324</v>
      </c>
      <c r="K181" s="41"/>
    </row>
    <row r="182" spans="2:11" hidden="1">
      <c r="B182" s="56" t="s">
        <v>292</v>
      </c>
      <c r="C182" s="57" t="s">
        <v>115</v>
      </c>
      <c r="D182" s="57" t="s">
        <v>210</v>
      </c>
      <c r="E182" s="59">
        <v>190801</v>
      </c>
      <c r="F182" s="16" t="str">
        <f t="shared" si="3"/>
        <v>쇼피태국선크림200812=선크림 50ml190801</v>
      </c>
      <c r="G182" s="62">
        <v>22866</v>
      </c>
      <c r="H182" s="34">
        <v>0.03</v>
      </c>
      <c r="I182" s="60">
        <v>2345</v>
      </c>
      <c r="J182" s="40" t="s">
        <v>321</v>
      </c>
      <c r="K182" s="41"/>
    </row>
    <row r="183" spans="2:11" hidden="1">
      <c r="B183" s="56" t="s">
        <v>325</v>
      </c>
      <c r="C183" s="57" t="s">
        <v>56</v>
      </c>
      <c r="D183" s="57" t="s">
        <v>206</v>
      </c>
      <c r="E183" s="59">
        <v>190801</v>
      </c>
      <c r="F183" s="16" t="str">
        <f t="shared" si="3"/>
        <v>쇼피필리핀토너200812=250ml190801</v>
      </c>
      <c r="G183" s="62">
        <v>24185</v>
      </c>
      <c r="H183" s="34">
        <v>0.06</v>
      </c>
      <c r="I183" s="60">
        <v>3260</v>
      </c>
      <c r="J183" s="40" t="s">
        <v>326</v>
      </c>
      <c r="K183" s="41"/>
    </row>
    <row r="184" spans="2:11" hidden="1">
      <c r="B184" s="56" t="s">
        <v>325</v>
      </c>
      <c r="C184" s="57" t="s">
        <v>56</v>
      </c>
      <c r="D184" s="57" t="s">
        <v>307</v>
      </c>
      <c r="E184" s="59">
        <v>190801</v>
      </c>
      <c r="F184" s="16" t="str">
        <f t="shared" si="3"/>
        <v>쇼피필리핀토너200812=500ml190801</v>
      </c>
      <c r="G184" s="62">
        <v>43553</v>
      </c>
      <c r="H184" s="34">
        <v>0.06</v>
      </c>
      <c r="I184" s="61">
        <v>4725</v>
      </c>
      <c r="J184" s="40" t="s">
        <v>327</v>
      </c>
      <c r="K184" s="41"/>
    </row>
    <row r="185" spans="2:11" hidden="1">
      <c r="B185" s="56" t="s">
        <v>325</v>
      </c>
      <c r="C185" s="57" t="s">
        <v>109</v>
      </c>
      <c r="D185" s="57" t="s">
        <v>309</v>
      </c>
      <c r="E185" s="59">
        <v>190801</v>
      </c>
      <c r="F185" s="16" t="str">
        <f t="shared" si="3"/>
        <v>쇼피필리핀마스크팩200812=마스크팩 10매190801</v>
      </c>
      <c r="G185" s="62">
        <v>43553</v>
      </c>
      <c r="H185" s="34">
        <v>0.06</v>
      </c>
      <c r="I185" s="60">
        <v>3970</v>
      </c>
      <c r="J185" s="40" t="s">
        <v>327</v>
      </c>
      <c r="K185" s="41"/>
    </row>
    <row r="186" spans="2:11" hidden="1">
      <c r="B186" s="56" t="s">
        <v>325</v>
      </c>
      <c r="C186" s="57" t="s">
        <v>159</v>
      </c>
      <c r="D186" s="57" t="s">
        <v>208</v>
      </c>
      <c r="E186" s="59">
        <v>190801</v>
      </c>
      <c r="F186" s="16" t="str">
        <f t="shared" si="3"/>
        <v>쇼피필리핀수딩크림200812=수딩크림 100ml190801</v>
      </c>
      <c r="G186" s="62">
        <v>38711</v>
      </c>
      <c r="H186" s="34">
        <v>0.06</v>
      </c>
      <c r="I186" s="60">
        <v>4275</v>
      </c>
      <c r="J186" s="40" t="s">
        <v>328</v>
      </c>
      <c r="K186" s="41"/>
    </row>
    <row r="187" spans="2:11" hidden="1">
      <c r="B187" s="56" t="s">
        <v>325</v>
      </c>
      <c r="C187" s="57" t="s">
        <v>75</v>
      </c>
      <c r="D187" s="57" t="s">
        <v>209</v>
      </c>
      <c r="E187" s="59">
        <v>190801</v>
      </c>
      <c r="F187" s="16" t="str">
        <f t="shared" si="3"/>
        <v>쇼피필리핀머드크림마스크200812=머드크림마스크 100ml190801</v>
      </c>
      <c r="G187" s="62">
        <v>24185</v>
      </c>
      <c r="H187" s="34">
        <v>0.06</v>
      </c>
      <c r="I187" s="60">
        <v>1442</v>
      </c>
      <c r="J187" s="40" t="s">
        <v>326</v>
      </c>
      <c r="K187" s="41"/>
    </row>
    <row r="188" spans="2:11" hidden="1">
      <c r="B188" s="56" t="s">
        <v>325</v>
      </c>
      <c r="C188" s="57" t="s">
        <v>149</v>
      </c>
      <c r="D188" s="57" t="s">
        <v>322</v>
      </c>
      <c r="E188" s="59">
        <v>190801</v>
      </c>
      <c r="F188" s="16" t="str">
        <f t="shared" si="3"/>
        <v>쇼피필리핀클렌징폼200812=클렌징폼 120ml190801</v>
      </c>
      <c r="G188" s="62">
        <v>16704</v>
      </c>
      <c r="H188" s="34">
        <v>0.06</v>
      </c>
      <c r="I188" s="60">
        <v>2750</v>
      </c>
      <c r="J188" s="40" t="s">
        <v>288</v>
      </c>
      <c r="K188" s="41"/>
    </row>
    <row r="189" spans="2:11" hidden="1">
      <c r="B189" s="56" t="s">
        <v>325</v>
      </c>
      <c r="C189" s="57" t="s">
        <v>113</v>
      </c>
      <c r="D189" s="57" t="s">
        <v>314</v>
      </c>
      <c r="E189" s="59">
        <v>190801</v>
      </c>
      <c r="F189" s="16" t="str">
        <f t="shared" si="3"/>
        <v>쇼피필리핀앰플200812=앰플 30ml190801</v>
      </c>
      <c r="G189" s="62">
        <v>31957</v>
      </c>
      <c r="H189" s="34">
        <v>0.06</v>
      </c>
      <c r="I189" s="60">
        <v>3397</v>
      </c>
      <c r="J189" s="40" t="s">
        <v>329</v>
      </c>
      <c r="K189" s="41"/>
    </row>
    <row r="190" spans="2:11" hidden="1">
      <c r="B190" s="56" t="s">
        <v>325</v>
      </c>
      <c r="C190" s="57" t="s">
        <v>115</v>
      </c>
      <c r="D190" s="57" t="s">
        <v>210</v>
      </c>
      <c r="E190" s="59">
        <v>190801</v>
      </c>
      <c r="F190" s="16" t="str">
        <f t="shared" si="3"/>
        <v>쇼피필리핀선크림200812=선크림 50ml190801</v>
      </c>
      <c r="G190" s="62">
        <v>24185</v>
      </c>
      <c r="H190" s="34">
        <v>0.06</v>
      </c>
      <c r="I190" s="60">
        <v>2345</v>
      </c>
      <c r="J190" s="40" t="s">
        <v>326</v>
      </c>
      <c r="K190" s="41"/>
    </row>
    <row r="191" spans="2:11">
      <c r="B191" s="15" t="s">
        <v>134</v>
      </c>
      <c r="C191" s="15" t="s">
        <v>113</v>
      </c>
      <c r="D191" s="15" t="s">
        <v>207</v>
      </c>
      <c r="E191" s="15">
        <v>190801</v>
      </c>
      <c r="F191" s="16" t="str">
        <f>B191&amp;C191&amp;D191&amp;E191</f>
        <v>카페24앰플앰플 30ml  2set190801</v>
      </c>
      <c r="G191" s="15">
        <v>48000</v>
      </c>
      <c r="H191" s="45">
        <v>5.8500000000000003E-2</v>
      </c>
      <c r="I191" s="15">
        <v>6794</v>
      </c>
    </row>
    <row r="192" spans="2:11" s="20" customFormat="1">
      <c r="B192" s="18" t="s">
        <v>177</v>
      </c>
      <c r="C192" s="20" t="s">
        <v>109</v>
      </c>
      <c r="D192" s="20" t="s">
        <v>156</v>
      </c>
      <c r="E192" s="20">
        <v>190801</v>
      </c>
      <c r="F192" s="21" t="str">
        <f>B192&amp;C192&amp;D192&amp;E192</f>
        <v>화해마스크팩마스크팩 10매190801</v>
      </c>
      <c r="G192" s="67">
        <v>20000</v>
      </c>
      <c r="H192" s="34">
        <v>0.25</v>
      </c>
      <c r="I192" s="9">
        <v>3970</v>
      </c>
      <c r="J192" s="40"/>
      <c r="K192" s="41"/>
    </row>
    <row r="193" spans="2:11" hidden="1">
      <c r="B193" s="63" t="s">
        <v>292</v>
      </c>
      <c r="C193" s="31" t="s">
        <v>56</v>
      </c>
      <c r="D193" s="36" t="s">
        <v>213</v>
      </c>
      <c r="E193" s="63">
        <v>190801</v>
      </c>
      <c r="F193" s="16" t="str">
        <f>B193&amp;C193&amp;D193&amp;E193</f>
        <v>쇼피태국토너200820=250ml190801</v>
      </c>
      <c r="G193" s="39">
        <v>24602</v>
      </c>
      <c r="H193" s="34">
        <v>0.03</v>
      </c>
      <c r="I193" s="68">
        <v>3260</v>
      </c>
      <c r="J193" s="40" t="s">
        <v>317</v>
      </c>
      <c r="K193" s="41"/>
    </row>
    <row r="194" spans="2:11" hidden="1">
      <c r="B194" s="63" t="s">
        <v>292</v>
      </c>
      <c r="C194" s="31" t="s">
        <v>56</v>
      </c>
      <c r="D194" s="36" t="s">
        <v>330</v>
      </c>
      <c r="E194" s="63">
        <v>190801</v>
      </c>
      <c r="F194" s="16" t="str">
        <f t="shared" ref="F194:F231" si="4">B194&amp;C194&amp;D194&amp;E194</f>
        <v>쇼피태국토너200820=500ml190801</v>
      </c>
      <c r="G194" s="39">
        <v>44663</v>
      </c>
      <c r="H194" s="34">
        <v>0.03</v>
      </c>
      <c r="I194" s="61">
        <v>4725</v>
      </c>
      <c r="J194" s="40" t="s">
        <v>318</v>
      </c>
      <c r="K194" s="41"/>
    </row>
    <row r="195" spans="2:11" hidden="1">
      <c r="B195" s="63" t="s">
        <v>292</v>
      </c>
      <c r="C195" s="31" t="s">
        <v>109</v>
      </c>
      <c r="D195" s="31" t="s">
        <v>216</v>
      </c>
      <c r="E195" s="63">
        <v>190801</v>
      </c>
      <c r="F195" s="16" t="str">
        <f t="shared" si="4"/>
        <v>쇼피태국마스크팩200820=마스크팩 10매190801</v>
      </c>
      <c r="G195" s="39">
        <v>39742</v>
      </c>
      <c r="H195" s="34">
        <v>0.03</v>
      </c>
      <c r="I195" s="60">
        <v>3970</v>
      </c>
      <c r="J195" s="40" t="s">
        <v>319</v>
      </c>
      <c r="K195" s="41"/>
    </row>
    <row r="196" spans="2:11" hidden="1">
      <c r="B196" s="63" t="s">
        <v>292</v>
      </c>
      <c r="C196" s="31" t="s">
        <v>159</v>
      </c>
      <c r="D196" s="31" t="s">
        <v>218</v>
      </c>
      <c r="E196" s="63">
        <v>190801</v>
      </c>
      <c r="F196" s="16" t="str">
        <f t="shared" si="4"/>
        <v>쇼피태국수딩크림200820=수딩크림 100ml190801</v>
      </c>
      <c r="G196" s="39">
        <v>37850</v>
      </c>
      <c r="H196" s="34">
        <v>0.03</v>
      </c>
      <c r="I196" s="60">
        <v>4275</v>
      </c>
      <c r="J196" s="40" t="s">
        <v>320</v>
      </c>
      <c r="K196" s="41"/>
    </row>
    <row r="197" spans="2:11" hidden="1">
      <c r="B197" s="63" t="s">
        <v>292</v>
      </c>
      <c r="C197" s="31" t="s">
        <v>75</v>
      </c>
      <c r="D197" s="31" t="s">
        <v>331</v>
      </c>
      <c r="E197" s="63">
        <v>190801</v>
      </c>
      <c r="F197" s="16" t="str">
        <f t="shared" si="4"/>
        <v>쇼피태국머드크림마스크200820=머드크림마스크 100ml190801</v>
      </c>
      <c r="G197" s="39">
        <v>22710</v>
      </c>
      <c r="H197" s="34">
        <v>0.03</v>
      </c>
      <c r="I197" s="60">
        <v>1442</v>
      </c>
      <c r="J197" s="40" t="s">
        <v>321</v>
      </c>
      <c r="K197" s="41"/>
    </row>
    <row r="198" spans="2:11" hidden="1">
      <c r="B198" s="63" t="s">
        <v>292</v>
      </c>
      <c r="C198" s="31" t="s">
        <v>149</v>
      </c>
      <c r="D198" s="31" t="s">
        <v>332</v>
      </c>
      <c r="E198" s="63">
        <v>190801</v>
      </c>
      <c r="F198" s="16" t="str">
        <f t="shared" si="4"/>
        <v>쇼피태국클렌징폼200820=클렌징폼 120ml190801</v>
      </c>
      <c r="G198" s="39">
        <v>15897</v>
      </c>
      <c r="H198" s="34">
        <v>0.03</v>
      </c>
      <c r="I198" s="60">
        <v>2750</v>
      </c>
      <c r="J198" s="40" t="s">
        <v>323</v>
      </c>
      <c r="K198" s="41"/>
    </row>
    <row r="199" spans="2:11" hidden="1">
      <c r="B199" s="63" t="s">
        <v>292</v>
      </c>
      <c r="C199" s="31" t="s">
        <v>113</v>
      </c>
      <c r="D199" s="31" t="s">
        <v>224</v>
      </c>
      <c r="E199" s="63">
        <v>190801</v>
      </c>
      <c r="F199" s="16" t="str">
        <f t="shared" si="4"/>
        <v>쇼피태국앰플200820=앰플 30ml190801</v>
      </c>
      <c r="G199" s="39">
        <v>32134</v>
      </c>
      <c r="H199" s="34">
        <v>0.03</v>
      </c>
      <c r="I199" s="60">
        <v>3397</v>
      </c>
      <c r="J199" s="40" t="s">
        <v>324</v>
      </c>
      <c r="K199" s="41"/>
    </row>
    <row r="200" spans="2:11" hidden="1">
      <c r="B200" s="63" t="s">
        <v>292</v>
      </c>
      <c r="C200" s="31" t="s">
        <v>115</v>
      </c>
      <c r="D200" s="31" t="s">
        <v>219</v>
      </c>
      <c r="E200" s="63">
        <v>190801</v>
      </c>
      <c r="F200" s="16" t="str">
        <f t="shared" si="4"/>
        <v>쇼피태국선크림200820=선크림 50ml190801</v>
      </c>
      <c r="G200" s="39">
        <v>22710</v>
      </c>
      <c r="H200" s="34">
        <v>0.03</v>
      </c>
      <c r="I200" s="60">
        <v>2345</v>
      </c>
      <c r="J200" s="40" t="s">
        <v>321</v>
      </c>
      <c r="K200" s="41"/>
    </row>
    <row r="201" spans="2:11" hidden="1">
      <c r="B201" s="63" t="s">
        <v>292</v>
      </c>
      <c r="C201" s="31" t="s">
        <v>56</v>
      </c>
      <c r="D201" s="31" t="s">
        <v>333</v>
      </c>
      <c r="E201" s="63">
        <v>190801</v>
      </c>
      <c r="F201" s="16" t="str">
        <f t="shared" si="4"/>
        <v>쇼피태국토너200820=250ml 2set190801</v>
      </c>
      <c r="G201" s="39">
        <v>47691</v>
      </c>
      <c r="H201" s="34">
        <v>0.03</v>
      </c>
      <c r="I201" s="61">
        <v>6520</v>
      </c>
      <c r="J201" s="40" t="s">
        <v>334</v>
      </c>
      <c r="K201" s="41"/>
    </row>
    <row r="202" spans="2:11" hidden="1">
      <c r="B202" s="52" t="s">
        <v>292</v>
      </c>
      <c r="C202" s="37" t="s">
        <v>56</v>
      </c>
      <c r="D202" s="42" t="s">
        <v>335</v>
      </c>
      <c r="E202" s="38">
        <v>190801</v>
      </c>
      <c r="F202" s="16" t="str">
        <f t="shared" si="4"/>
        <v>쇼피태국토너200820=250ml = 화장솜 60P190801</v>
      </c>
      <c r="G202" s="39">
        <v>3974</v>
      </c>
      <c r="H202" s="34">
        <v>0.03</v>
      </c>
      <c r="I202" s="60">
        <v>1110</v>
      </c>
      <c r="J202" s="40" t="s">
        <v>336</v>
      </c>
      <c r="K202" s="41"/>
    </row>
    <row r="203" spans="2:11" hidden="1">
      <c r="B203" s="52" t="s">
        <v>292</v>
      </c>
      <c r="C203" s="37" t="s">
        <v>56</v>
      </c>
      <c r="D203" s="42" t="s">
        <v>337</v>
      </c>
      <c r="E203" s="38">
        <v>190801</v>
      </c>
      <c r="F203" s="16" t="str">
        <f t="shared" si="4"/>
        <v>쇼피태국토너200820=250ml = 화장솜 60P X 2190801</v>
      </c>
      <c r="G203" s="39">
        <v>7759</v>
      </c>
      <c r="H203" s="34">
        <v>0.03</v>
      </c>
      <c r="I203" s="60">
        <v>2220</v>
      </c>
      <c r="J203" s="40" t="s">
        <v>338</v>
      </c>
      <c r="K203" s="41"/>
    </row>
    <row r="204" spans="2:11" hidden="1">
      <c r="B204" s="52" t="s">
        <v>292</v>
      </c>
      <c r="C204" s="37" t="s">
        <v>56</v>
      </c>
      <c r="D204" s="42" t="s">
        <v>339</v>
      </c>
      <c r="E204" s="38">
        <v>190801</v>
      </c>
      <c r="F204" s="16" t="str">
        <f t="shared" si="4"/>
        <v>쇼피태국토너200820=250ml 2set = 화장솜 60P190801</v>
      </c>
      <c r="G204" s="39">
        <v>3974</v>
      </c>
      <c r="H204" s="34">
        <v>0.03</v>
      </c>
      <c r="I204" s="60">
        <v>1110</v>
      </c>
      <c r="J204" s="40" t="s">
        <v>336</v>
      </c>
      <c r="K204" s="41"/>
    </row>
    <row r="205" spans="2:11" hidden="1">
      <c r="B205" s="52" t="s">
        <v>292</v>
      </c>
      <c r="C205" s="37" t="s">
        <v>56</v>
      </c>
      <c r="D205" s="42" t="s">
        <v>340</v>
      </c>
      <c r="E205" s="38">
        <v>190801</v>
      </c>
      <c r="F205" s="16" t="str">
        <f t="shared" si="4"/>
        <v>쇼피태국토너200820=250ml 2set = 화장솜 60P X 2190801</v>
      </c>
      <c r="G205" s="39">
        <v>7759</v>
      </c>
      <c r="H205" s="34">
        <v>0.03</v>
      </c>
      <c r="I205" s="60">
        <v>2220</v>
      </c>
      <c r="J205" s="40" t="s">
        <v>338</v>
      </c>
      <c r="K205" s="41"/>
    </row>
    <row r="206" spans="2:11" hidden="1">
      <c r="B206" s="52" t="s">
        <v>292</v>
      </c>
      <c r="C206" s="37" t="s">
        <v>56</v>
      </c>
      <c r="D206" s="42" t="s">
        <v>341</v>
      </c>
      <c r="E206" s="38">
        <v>190801</v>
      </c>
      <c r="F206" s="16" t="str">
        <f t="shared" si="4"/>
        <v>쇼피태국토너200820=500ml = 화장솜 60P190801</v>
      </c>
      <c r="G206" s="39">
        <v>3974</v>
      </c>
      <c r="H206" s="34">
        <v>0.03</v>
      </c>
      <c r="I206" s="60">
        <v>1110</v>
      </c>
      <c r="J206" s="40" t="s">
        <v>336</v>
      </c>
      <c r="K206" s="41"/>
    </row>
    <row r="207" spans="2:11" hidden="1">
      <c r="B207" s="52" t="s">
        <v>292</v>
      </c>
      <c r="C207" s="37" t="s">
        <v>56</v>
      </c>
      <c r="D207" s="42" t="s">
        <v>342</v>
      </c>
      <c r="E207" s="38">
        <v>190801</v>
      </c>
      <c r="F207" s="16" t="str">
        <f t="shared" si="4"/>
        <v>쇼피태국토너200820=500ml = 화장솜 60P X 2190801</v>
      </c>
      <c r="G207" s="39">
        <v>7759</v>
      </c>
      <c r="H207" s="34">
        <v>0.03</v>
      </c>
      <c r="I207" s="60">
        <v>2220</v>
      </c>
      <c r="J207" s="40" t="s">
        <v>338</v>
      </c>
      <c r="K207" s="41"/>
    </row>
    <row r="208" spans="2:11" hidden="1">
      <c r="B208" s="63" t="s">
        <v>325</v>
      </c>
      <c r="C208" s="31" t="s">
        <v>56</v>
      </c>
      <c r="D208" s="31" t="s">
        <v>213</v>
      </c>
      <c r="E208" s="32">
        <v>190801</v>
      </c>
      <c r="F208" s="16" t="str">
        <f t="shared" si="4"/>
        <v>쇼피필리핀토너200820=250ml190801</v>
      </c>
      <c r="G208" s="39">
        <v>24375</v>
      </c>
      <c r="H208" s="34">
        <v>0.06</v>
      </c>
      <c r="I208" s="61">
        <v>3260</v>
      </c>
      <c r="J208" s="40" t="s">
        <v>326</v>
      </c>
    </row>
    <row r="209" spans="2:10" hidden="1">
      <c r="B209" s="63" t="s">
        <v>325</v>
      </c>
      <c r="C209" s="31" t="s">
        <v>56</v>
      </c>
      <c r="D209" s="31" t="s">
        <v>330</v>
      </c>
      <c r="E209" s="32">
        <v>190801</v>
      </c>
      <c r="F209" s="16" t="str">
        <f t="shared" si="4"/>
        <v>쇼피필리핀토너200820=500ml190801</v>
      </c>
      <c r="G209" s="39">
        <v>43895</v>
      </c>
      <c r="H209" s="34">
        <v>0.06</v>
      </c>
      <c r="I209" s="61">
        <v>4725</v>
      </c>
      <c r="J209" s="40" t="s">
        <v>327</v>
      </c>
    </row>
    <row r="210" spans="2:10" hidden="1">
      <c r="B210" s="63" t="s">
        <v>325</v>
      </c>
      <c r="C210" s="31" t="s">
        <v>109</v>
      </c>
      <c r="D210" s="31" t="s">
        <v>216</v>
      </c>
      <c r="E210" s="32">
        <v>190801</v>
      </c>
      <c r="F210" s="16" t="str">
        <f t="shared" si="4"/>
        <v>쇼피필리핀마스크팩200820=마스크팩 10매190801</v>
      </c>
      <c r="G210" s="39">
        <v>43895</v>
      </c>
      <c r="H210" s="34">
        <v>0.06</v>
      </c>
      <c r="I210" s="60">
        <v>3970</v>
      </c>
      <c r="J210" s="40" t="s">
        <v>327</v>
      </c>
    </row>
    <row r="211" spans="2:10" hidden="1">
      <c r="B211" s="63" t="s">
        <v>325</v>
      </c>
      <c r="C211" s="31" t="s">
        <v>159</v>
      </c>
      <c r="D211" s="31" t="s">
        <v>218</v>
      </c>
      <c r="E211" s="32">
        <v>190801</v>
      </c>
      <c r="F211" s="16" t="str">
        <f t="shared" si="4"/>
        <v>쇼피필리핀수딩크림200820=수딩크림 100ml190801</v>
      </c>
      <c r="G211" s="39">
        <v>39015</v>
      </c>
      <c r="H211" s="34">
        <v>0.06</v>
      </c>
      <c r="I211" s="60">
        <v>4275</v>
      </c>
      <c r="J211" s="40" t="s">
        <v>328</v>
      </c>
    </row>
    <row r="212" spans="2:10" hidden="1">
      <c r="B212" s="63" t="s">
        <v>325</v>
      </c>
      <c r="C212" s="31" t="s">
        <v>75</v>
      </c>
      <c r="D212" s="31" t="s">
        <v>343</v>
      </c>
      <c r="E212" s="32">
        <v>190801</v>
      </c>
      <c r="F212" s="16" t="str">
        <f t="shared" si="4"/>
        <v>쇼피필리핀머드크림마스크200820=머드크림마스크 100ml190801</v>
      </c>
      <c r="G212" s="39">
        <v>24375</v>
      </c>
      <c r="H212" s="34">
        <v>0.06</v>
      </c>
      <c r="I212" s="60">
        <v>1442</v>
      </c>
      <c r="J212" s="40" t="s">
        <v>326</v>
      </c>
    </row>
    <row r="213" spans="2:10" hidden="1">
      <c r="B213" s="63" t="s">
        <v>325</v>
      </c>
      <c r="C213" s="31" t="s">
        <v>149</v>
      </c>
      <c r="D213" s="31" t="s">
        <v>332</v>
      </c>
      <c r="E213" s="32">
        <v>190801</v>
      </c>
      <c r="F213" s="16" t="str">
        <f t="shared" si="4"/>
        <v>쇼피필리핀클렌징폼200820=클렌징폼 120ml190801</v>
      </c>
      <c r="G213" s="39">
        <v>16836</v>
      </c>
      <c r="H213" s="34">
        <v>0.06</v>
      </c>
      <c r="I213" s="60">
        <v>2750</v>
      </c>
      <c r="J213" s="40" t="s">
        <v>288</v>
      </c>
    </row>
    <row r="214" spans="2:10" hidden="1">
      <c r="B214" s="63" t="s">
        <v>325</v>
      </c>
      <c r="C214" s="31" t="s">
        <v>113</v>
      </c>
      <c r="D214" s="31" t="s">
        <v>224</v>
      </c>
      <c r="E214" s="32">
        <v>190801</v>
      </c>
      <c r="F214" s="16" t="str">
        <f t="shared" si="4"/>
        <v>쇼피필리핀앰플200820=앰플 30ml190801</v>
      </c>
      <c r="G214" s="39">
        <v>32208</v>
      </c>
      <c r="H214" s="34">
        <v>0.06</v>
      </c>
      <c r="I214" s="60">
        <v>3397</v>
      </c>
      <c r="J214" s="40" t="s">
        <v>329</v>
      </c>
    </row>
    <row r="215" spans="2:10" hidden="1">
      <c r="B215" s="63" t="s">
        <v>325</v>
      </c>
      <c r="C215" s="31" t="s">
        <v>56</v>
      </c>
      <c r="D215" s="31" t="s">
        <v>333</v>
      </c>
      <c r="E215" s="32">
        <v>190801</v>
      </c>
      <c r="F215" s="16" t="str">
        <f t="shared" si="4"/>
        <v>쇼피필리핀토너200820=250ml 2set190801</v>
      </c>
      <c r="G215" s="39">
        <v>43895</v>
      </c>
      <c r="H215" s="34">
        <v>0.06</v>
      </c>
      <c r="I215" s="61">
        <v>6520</v>
      </c>
      <c r="J215" s="40" t="s">
        <v>344</v>
      </c>
    </row>
    <row r="216" spans="2:10" hidden="1">
      <c r="B216" s="52" t="s">
        <v>325</v>
      </c>
      <c r="C216" s="37" t="s">
        <v>56</v>
      </c>
      <c r="D216" s="37" t="s">
        <v>345</v>
      </c>
      <c r="E216" s="38">
        <v>190801</v>
      </c>
      <c r="F216" s="16" t="str">
        <f t="shared" si="4"/>
        <v>쇼피필리핀토너200820=250ml = 화장솜 60P190801</v>
      </c>
      <c r="G216" s="39">
        <v>4048</v>
      </c>
      <c r="H216" s="34">
        <v>0.06</v>
      </c>
      <c r="I216" s="60">
        <v>1110</v>
      </c>
      <c r="J216" s="40" t="s">
        <v>346</v>
      </c>
    </row>
    <row r="217" spans="2:10" hidden="1">
      <c r="B217" s="52" t="s">
        <v>325</v>
      </c>
      <c r="C217" s="37" t="s">
        <v>56</v>
      </c>
      <c r="D217" s="37" t="s">
        <v>347</v>
      </c>
      <c r="E217" s="38">
        <v>190801</v>
      </c>
      <c r="F217" s="16" t="str">
        <f t="shared" si="4"/>
        <v>쇼피필리핀토너200820=250ml 2set = 화장솜 60P190801</v>
      </c>
      <c r="G217" s="39">
        <v>4048</v>
      </c>
      <c r="H217" s="34">
        <v>0.06</v>
      </c>
      <c r="I217" s="60">
        <v>1110</v>
      </c>
      <c r="J217" s="40" t="s">
        <v>346</v>
      </c>
    </row>
    <row r="218" spans="2:10" hidden="1">
      <c r="B218" s="52" t="s">
        <v>325</v>
      </c>
      <c r="C218" s="37" t="s">
        <v>56</v>
      </c>
      <c r="D218" s="37" t="s">
        <v>348</v>
      </c>
      <c r="E218" s="38">
        <v>190801</v>
      </c>
      <c r="F218" s="16" t="str">
        <f t="shared" si="4"/>
        <v>쇼피필리핀토너200820=250ml 2set = 화장솜 60P X 2190801</v>
      </c>
      <c r="G218" s="39">
        <v>7707</v>
      </c>
      <c r="H218" s="34">
        <v>0.06</v>
      </c>
      <c r="I218" s="60">
        <v>2220</v>
      </c>
      <c r="J218" s="40" t="s">
        <v>349</v>
      </c>
    </row>
    <row r="219" spans="2:10" hidden="1">
      <c r="B219" s="52" t="s">
        <v>325</v>
      </c>
      <c r="C219" s="37" t="s">
        <v>56</v>
      </c>
      <c r="D219" s="37" t="s">
        <v>350</v>
      </c>
      <c r="E219" s="38">
        <v>190801</v>
      </c>
      <c r="F219" s="16" t="str">
        <f t="shared" si="4"/>
        <v>쇼피필리핀토너200820=500ml = 화장솜 60P190801</v>
      </c>
      <c r="G219" s="39">
        <v>4048</v>
      </c>
      <c r="H219" s="34">
        <v>0.06</v>
      </c>
      <c r="I219" s="60">
        <v>1110</v>
      </c>
      <c r="J219" s="40" t="s">
        <v>346</v>
      </c>
    </row>
    <row r="220" spans="2:10" hidden="1">
      <c r="B220" s="52" t="s">
        <v>325</v>
      </c>
      <c r="C220" s="37" t="s">
        <v>56</v>
      </c>
      <c r="D220" s="37" t="s">
        <v>351</v>
      </c>
      <c r="E220" s="38">
        <v>190801</v>
      </c>
      <c r="F220" s="16" t="str">
        <f t="shared" si="4"/>
        <v>쇼피필리핀토너200820=500ml = 화장솜 60P X 2190801</v>
      </c>
      <c r="G220" s="39">
        <v>7707</v>
      </c>
      <c r="H220" s="34">
        <v>0.06</v>
      </c>
      <c r="I220" s="60">
        <v>2220</v>
      </c>
      <c r="J220" s="40" t="s">
        <v>349</v>
      </c>
    </row>
    <row r="221" spans="2:10" hidden="1">
      <c r="B221" s="54" t="s">
        <v>305</v>
      </c>
      <c r="C221" s="31" t="s">
        <v>56</v>
      </c>
      <c r="D221" s="31" t="s">
        <v>213</v>
      </c>
      <c r="E221" s="32">
        <v>190801</v>
      </c>
      <c r="F221" s="16" t="str">
        <f t="shared" si="4"/>
        <v>쇼피말레이시아토너200820=250ml190801</v>
      </c>
      <c r="G221" s="39">
        <v>19914</v>
      </c>
      <c r="H221" s="34">
        <v>0.06</v>
      </c>
      <c r="I221" s="60">
        <v>3260</v>
      </c>
      <c r="J221" s="40" t="s">
        <v>352</v>
      </c>
    </row>
    <row r="222" spans="2:10" hidden="1">
      <c r="B222" s="54" t="s">
        <v>305</v>
      </c>
      <c r="C222" s="31" t="s">
        <v>56</v>
      </c>
      <c r="D222" s="31" t="s">
        <v>330</v>
      </c>
      <c r="E222" s="32">
        <v>190801</v>
      </c>
      <c r="F222" s="16" t="str">
        <f t="shared" si="4"/>
        <v>쇼피말레이시아토너200820=500ml190801</v>
      </c>
      <c r="G222" s="39">
        <v>36992</v>
      </c>
      <c r="H222" s="34">
        <v>0.06</v>
      </c>
      <c r="I222" s="60">
        <v>4725</v>
      </c>
      <c r="J222" s="40" t="s">
        <v>311</v>
      </c>
    </row>
    <row r="223" spans="2:10" hidden="1">
      <c r="B223" s="54" t="s">
        <v>305</v>
      </c>
      <c r="C223" s="31" t="s">
        <v>109</v>
      </c>
      <c r="D223" s="31" t="s">
        <v>216</v>
      </c>
      <c r="E223" s="32">
        <v>190801</v>
      </c>
      <c r="F223" s="16" t="str">
        <f t="shared" si="4"/>
        <v>쇼피말레이시아마스크팩200820=마스크팩 10매190801</v>
      </c>
      <c r="G223" s="39">
        <v>39831</v>
      </c>
      <c r="H223" s="34">
        <v>0.06</v>
      </c>
      <c r="I223" s="60">
        <v>3970</v>
      </c>
      <c r="J223" s="40" t="s">
        <v>310</v>
      </c>
    </row>
    <row r="224" spans="2:10" hidden="1">
      <c r="B224" s="54" t="s">
        <v>305</v>
      </c>
      <c r="C224" s="31" t="s">
        <v>159</v>
      </c>
      <c r="D224" s="31" t="s">
        <v>218</v>
      </c>
      <c r="E224" s="32">
        <v>190801</v>
      </c>
      <c r="F224" s="16" t="str">
        <f t="shared" si="4"/>
        <v>쇼피말레이시아수딩크림200820=수딩크림 100ml190801</v>
      </c>
      <c r="G224" s="39">
        <v>36992</v>
      </c>
      <c r="H224" s="34">
        <v>0.06</v>
      </c>
      <c r="I224" s="60">
        <v>4275</v>
      </c>
      <c r="J224" s="40" t="s">
        <v>311</v>
      </c>
    </row>
    <row r="225" spans="2:11" hidden="1">
      <c r="B225" s="54" t="s">
        <v>305</v>
      </c>
      <c r="C225" s="31" t="s">
        <v>75</v>
      </c>
      <c r="D225" s="31" t="s">
        <v>343</v>
      </c>
      <c r="E225" s="32">
        <v>190801</v>
      </c>
      <c r="F225" s="16" t="str">
        <f t="shared" si="4"/>
        <v>쇼피말레이시아머드크림마스크200820=머드크림마스크 100ml190801</v>
      </c>
      <c r="G225" s="39">
        <v>24182</v>
      </c>
      <c r="H225" s="34">
        <v>0.06</v>
      </c>
      <c r="I225" s="60">
        <v>1442</v>
      </c>
      <c r="J225" s="40" t="s">
        <v>313</v>
      </c>
    </row>
    <row r="226" spans="2:11" hidden="1">
      <c r="B226" s="54" t="s">
        <v>305</v>
      </c>
      <c r="C226" s="31" t="s">
        <v>113</v>
      </c>
      <c r="D226" s="31" t="s">
        <v>224</v>
      </c>
      <c r="E226" s="32">
        <v>190801</v>
      </c>
      <c r="F226" s="16" t="str">
        <f t="shared" si="4"/>
        <v>쇼피말레이시아앰플200820=앰플 30ml190801</v>
      </c>
      <c r="G226" s="39">
        <v>31295</v>
      </c>
      <c r="H226" s="34">
        <v>0.06</v>
      </c>
      <c r="I226" s="60">
        <v>3397</v>
      </c>
      <c r="J226" s="40" t="s">
        <v>315</v>
      </c>
    </row>
    <row r="227" spans="2:11" hidden="1">
      <c r="B227" s="54" t="s">
        <v>305</v>
      </c>
      <c r="C227" s="31" t="s">
        <v>115</v>
      </c>
      <c r="D227" s="31" t="s">
        <v>219</v>
      </c>
      <c r="E227" s="32">
        <v>190801</v>
      </c>
      <c r="F227" s="16" t="str">
        <f t="shared" si="4"/>
        <v>쇼피말레이시아선크림200820=선크림 50ml190801</v>
      </c>
      <c r="G227" s="39">
        <v>25604</v>
      </c>
      <c r="H227" s="34">
        <v>0.06</v>
      </c>
      <c r="I227" s="60">
        <v>2345</v>
      </c>
      <c r="J227" s="40" t="s">
        <v>316</v>
      </c>
    </row>
    <row r="228" spans="2:11" hidden="1">
      <c r="B228" s="69" t="s">
        <v>305</v>
      </c>
      <c r="C228" s="37" t="s">
        <v>56</v>
      </c>
      <c r="D228" s="37" t="s">
        <v>345</v>
      </c>
      <c r="E228" s="38">
        <v>190801</v>
      </c>
      <c r="F228" s="16" t="str">
        <f t="shared" si="4"/>
        <v>쇼피말레이시아토너200820=250ml = 화장솜 60P190801</v>
      </c>
      <c r="G228" s="39">
        <v>4267</v>
      </c>
      <c r="H228" s="34">
        <v>0.06</v>
      </c>
      <c r="I228" s="60">
        <v>1110</v>
      </c>
      <c r="J228" s="40" t="s">
        <v>353</v>
      </c>
    </row>
    <row r="229" spans="2:11" hidden="1">
      <c r="B229" s="69" t="s">
        <v>305</v>
      </c>
      <c r="C229" s="37" t="s">
        <v>56</v>
      </c>
      <c r="D229" s="37" t="s">
        <v>354</v>
      </c>
      <c r="E229" s="38">
        <v>190801</v>
      </c>
      <c r="F229" s="16" t="str">
        <f t="shared" si="4"/>
        <v>쇼피말레이시아토너200820=250ml = 화장솜 60P X 2190801</v>
      </c>
      <c r="G229" s="39">
        <v>7113</v>
      </c>
      <c r="H229" s="34">
        <v>0.06</v>
      </c>
      <c r="I229" s="60">
        <v>2220</v>
      </c>
      <c r="J229" s="40" t="s">
        <v>355</v>
      </c>
    </row>
    <row r="230" spans="2:11" hidden="1">
      <c r="B230" s="69" t="s">
        <v>305</v>
      </c>
      <c r="C230" s="37" t="s">
        <v>56</v>
      </c>
      <c r="D230" s="37" t="s">
        <v>350</v>
      </c>
      <c r="E230" s="38">
        <v>190801</v>
      </c>
      <c r="F230" s="16" t="str">
        <f t="shared" si="4"/>
        <v>쇼피말레이시아토너200820=500ml = 화장솜 60P190801</v>
      </c>
      <c r="G230" s="39">
        <v>4267</v>
      </c>
      <c r="H230" s="34">
        <v>0.06</v>
      </c>
      <c r="I230" s="60">
        <v>1110</v>
      </c>
      <c r="J230" s="40" t="s">
        <v>353</v>
      </c>
    </row>
    <row r="231" spans="2:11" hidden="1">
      <c r="B231" s="69" t="s">
        <v>305</v>
      </c>
      <c r="C231" s="37" t="s">
        <v>56</v>
      </c>
      <c r="D231" s="37" t="s">
        <v>351</v>
      </c>
      <c r="E231" s="38">
        <v>190801</v>
      </c>
      <c r="F231" s="16" t="str">
        <f t="shared" si="4"/>
        <v>쇼피말레이시아토너200820=500ml = 화장솜 60P X 2190801</v>
      </c>
      <c r="G231" s="39">
        <v>7113</v>
      </c>
      <c r="H231" s="34">
        <v>0.06</v>
      </c>
      <c r="I231" s="60">
        <v>2220</v>
      </c>
      <c r="J231" s="40" t="s">
        <v>355</v>
      </c>
    </row>
    <row r="232" spans="2:11">
      <c r="B232" s="15" t="s">
        <v>134</v>
      </c>
      <c r="C232" s="19" t="s">
        <v>56</v>
      </c>
      <c r="D232" s="19" t="s">
        <v>211</v>
      </c>
      <c r="E232" s="15">
        <v>190801</v>
      </c>
      <c r="F232" s="16" t="str">
        <f>B232&amp;C232&amp;D232&amp;E232</f>
        <v>카페24토너[재구매전용특가] 250ml190801</v>
      </c>
      <c r="G232" s="15">
        <v>17000</v>
      </c>
      <c r="H232" s="45">
        <v>5.8500000000000003E-2</v>
      </c>
      <c r="I232" s="15">
        <v>3260</v>
      </c>
      <c r="J232" s="20"/>
    </row>
    <row r="233" spans="2:11">
      <c r="B233" s="15" t="s">
        <v>134</v>
      </c>
      <c r="C233" s="19" t="s">
        <v>56</v>
      </c>
      <c r="D233" s="19" t="s">
        <v>212</v>
      </c>
      <c r="E233" s="15">
        <v>190801</v>
      </c>
      <c r="F233" s="16" t="str">
        <f>B233&amp;C233&amp;D233&amp;E233</f>
        <v>카페24토너[재구매전용특가] 250ml 2set190801</v>
      </c>
      <c r="G233" s="15">
        <v>30000</v>
      </c>
      <c r="H233" s="45">
        <v>5.8500000000000003E-2</v>
      </c>
      <c r="I233" s="15">
        <v>6520</v>
      </c>
      <c r="J233" s="20"/>
    </row>
    <row r="234" spans="2:11" s="20" customFormat="1">
      <c r="B234" s="18" t="s">
        <v>169</v>
      </c>
      <c r="C234" s="19" t="s">
        <v>56</v>
      </c>
      <c r="D234" s="19" t="s">
        <v>217</v>
      </c>
      <c r="E234" s="20">
        <v>190801</v>
      </c>
      <c r="F234" s="21" t="str">
        <f>B234&amp;C234&amp;D234&amp;E234</f>
        <v>현대면세점토너40ml(증정)190801</v>
      </c>
      <c r="G234" s="20">
        <v>0</v>
      </c>
      <c r="H234" s="34">
        <v>0</v>
      </c>
      <c r="I234" s="15">
        <v>1230</v>
      </c>
      <c r="K234" s="33"/>
    </row>
    <row r="235" spans="2:11" hidden="1">
      <c r="B235" s="14" t="s">
        <v>214</v>
      </c>
      <c r="C235" s="12" t="s">
        <v>56</v>
      </c>
      <c r="D235" s="12" t="s">
        <v>215</v>
      </c>
      <c r="E235" s="20">
        <v>190801</v>
      </c>
      <c r="F235" s="21" t="str">
        <f>B235&amp;C235&amp;D235&amp;E235</f>
        <v>라자다싱가폴토너200821=250ml190801</v>
      </c>
      <c r="G235" s="20">
        <v>24309</v>
      </c>
      <c r="H235" s="46">
        <v>7.0000000000000007E-2</v>
      </c>
      <c r="I235" s="15">
        <v>3260</v>
      </c>
      <c r="J235" s="40" t="s">
        <v>356</v>
      </c>
    </row>
    <row r="236" spans="2:11" hidden="1">
      <c r="B236" s="14" t="s">
        <v>225</v>
      </c>
      <c r="C236" s="12" t="s">
        <v>56</v>
      </c>
      <c r="D236" s="12" t="s">
        <v>221</v>
      </c>
      <c r="E236" s="20">
        <v>190801</v>
      </c>
      <c r="F236" s="21" t="str">
        <f t="shared" ref="F236:F299" si="5">B236&amp;C236&amp;D236&amp;E236</f>
        <v>쇼피인도네시아토너200831=250ml190801</v>
      </c>
      <c r="G236" s="20">
        <v>21978</v>
      </c>
      <c r="H236" s="46">
        <v>0.06</v>
      </c>
      <c r="I236" s="15">
        <v>3260</v>
      </c>
      <c r="J236" s="71">
        <v>270000</v>
      </c>
    </row>
    <row r="237" spans="2:11" hidden="1">
      <c r="B237" s="14" t="s">
        <v>225</v>
      </c>
      <c r="C237" s="12" t="s">
        <v>56</v>
      </c>
      <c r="D237" s="12" t="s">
        <v>226</v>
      </c>
      <c r="E237" s="20">
        <v>190801</v>
      </c>
      <c r="F237" s="21" t="str">
        <f t="shared" si="5"/>
        <v>쇼피인도네시아토너200831=500ml190801</v>
      </c>
      <c r="G237" s="20">
        <v>39935</v>
      </c>
      <c r="H237" s="46">
        <v>0.06</v>
      </c>
      <c r="I237" s="15">
        <v>4725</v>
      </c>
      <c r="J237" s="71">
        <v>490000</v>
      </c>
    </row>
    <row r="238" spans="2:11" hidden="1">
      <c r="B238" s="14" t="s">
        <v>225</v>
      </c>
      <c r="C238" s="12" t="s">
        <v>109</v>
      </c>
      <c r="D238" s="12" t="s">
        <v>357</v>
      </c>
      <c r="E238" s="20">
        <v>190801</v>
      </c>
      <c r="F238" s="21" t="str">
        <f t="shared" si="5"/>
        <v>쇼피인도네시아마스크팩200831=마스크팩 10매190801</v>
      </c>
      <c r="G238" s="20">
        <v>35045</v>
      </c>
      <c r="H238" s="46">
        <v>0.06</v>
      </c>
      <c r="I238" s="15">
        <v>3970</v>
      </c>
      <c r="J238" s="71">
        <v>430000</v>
      </c>
    </row>
    <row r="239" spans="2:11" hidden="1">
      <c r="B239" s="14" t="s">
        <v>225</v>
      </c>
      <c r="C239" s="12" t="s">
        <v>159</v>
      </c>
      <c r="D239" s="12" t="s">
        <v>358</v>
      </c>
      <c r="E239" s="20">
        <v>190801</v>
      </c>
      <c r="F239" s="21" t="str">
        <f t="shared" si="5"/>
        <v>쇼피인도네시아수딩크림200831=수딩크림 100ml190801</v>
      </c>
      <c r="G239" s="20">
        <v>33415</v>
      </c>
      <c r="H239" s="46">
        <v>0.06</v>
      </c>
      <c r="I239" s="15">
        <v>4275</v>
      </c>
      <c r="J239" s="71">
        <v>410000</v>
      </c>
    </row>
    <row r="240" spans="2:11" hidden="1">
      <c r="B240" s="14" t="s">
        <v>225</v>
      </c>
      <c r="C240" s="12" t="s">
        <v>75</v>
      </c>
      <c r="D240" s="12" t="s">
        <v>359</v>
      </c>
      <c r="E240" s="20">
        <v>190801</v>
      </c>
      <c r="F240" s="21" t="str">
        <f t="shared" si="5"/>
        <v>쇼피인도네시아머드크림마스크200831=머드크림마스크 100ml190801</v>
      </c>
      <c r="G240" s="20">
        <v>21978</v>
      </c>
      <c r="H240" s="46">
        <v>0.06</v>
      </c>
      <c r="I240" s="15">
        <v>1442</v>
      </c>
      <c r="J240" s="71">
        <v>270000</v>
      </c>
    </row>
    <row r="241" spans="2:10" hidden="1">
      <c r="B241" s="14" t="s">
        <v>225</v>
      </c>
      <c r="C241" s="12" t="s">
        <v>149</v>
      </c>
      <c r="D241" s="12" t="s">
        <v>360</v>
      </c>
      <c r="E241" s="20">
        <v>190801</v>
      </c>
      <c r="F241" s="21" t="str">
        <f t="shared" si="5"/>
        <v>쇼피인도네시아클렌징폼200831=클렌징폼 120ml190801</v>
      </c>
      <c r="G241" s="20">
        <v>13838</v>
      </c>
      <c r="H241" s="46">
        <v>0.06</v>
      </c>
      <c r="I241" s="15">
        <v>2750</v>
      </c>
      <c r="J241" s="71">
        <v>170000</v>
      </c>
    </row>
    <row r="242" spans="2:10" hidden="1">
      <c r="B242" s="14" t="s">
        <v>225</v>
      </c>
      <c r="C242" s="12" t="s">
        <v>113</v>
      </c>
      <c r="D242" s="12" t="s">
        <v>222</v>
      </c>
      <c r="E242" s="20">
        <v>190801</v>
      </c>
      <c r="F242" s="21" t="str">
        <f t="shared" si="5"/>
        <v>쇼피인도네시아앰플200831=앰플 30ml190801</v>
      </c>
      <c r="G242" s="20">
        <v>29304</v>
      </c>
      <c r="H242" s="46">
        <v>0.06</v>
      </c>
      <c r="I242" s="15">
        <v>3397</v>
      </c>
      <c r="J242" s="71">
        <v>360000</v>
      </c>
    </row>
    <row r="243" spans="2:10" hidden="1">
      <c r="B243" s="14" t="s">
        <v>225</v>
      </c>
      <c r="C243" s="12" t="s">
        <v>115</v>
      </c>
      <c r="D243" s="12" t="s">
        <v>361</v>
      </c>
      <c r="E243" s="20">
        <v>190801</v>
      </c>
      <c r="F243" s="21" t="str">
        <f t="shared" si="5"/>
        <v>쇼피인도네시아선크림200831=선크림 50ml190801</v>
      </c>
      <c r="G243" s="20">
        <v>21978</v>
      </c>
      <c r="H243" s="46">
        <v>0.06</v>
      </c>
      <c r="I243" s="15">
        <v>2345</v>
      </c>
      <c r="J243" s="71">
        <v>270000</v>
      </c>
    </row>
    <row r="244" spans="2:10" hidden="1">
      <c r="B244" s="14" t="s">
        <v>225</v>
      </c>
      <c r="C244" s="12" t="s">
        <v>56</v>
      </c>
      <c r="D244" s="12" t="s">
        <v>227</v>
      </c>
      <c r="E244" s="20">
        <v>190801</v>
      </c>
      <c r="F244" s="21" t="str">
        <f t="shared" si="5"/>
        <v>쇼피인도네시아토너200831=250ml = 화장솜 60P190801</v>
      </c>
      <c r="G244" s="20">
        <v>5698</v>
      </c>
      <c r="H244" s="46">
        <v>0.06</v>
      </c>
      <c r="I244" s="15">
        <v>1110</v>
      </c>
      <c r="J244" s="71">
        <v>70000</v>
      </c>
    </row>
    <row r="245" spans="2:10" hidden="1">
      <c r="B245" s="14" t="s">
        <v>225</v>
      </c>
      <c r="C245" s="12" t="s">
        <v>56</v>
      </c>
      <c r="D245" s="12" t="s">
        <v>223</v>
      </c>
      <c r="E245" s="20">
        <v>190801</v>
      </c>
      <c r="F245" s="21" t="str">
        <f t="shared" si="5"/>
        <v>쇼피인도네시아토너200831=250ml = 화장솜 60P X 2190801</v>
      </c>
      <c r="G245" s="20">
        <v>8954</v>
      </c>
      <c r="H245" s="46">
        <v>0.06</v>
      </c>
      <c r="I245" s="15">
        <v>2220</v>
      </c>
      <c r="J245" s="71">
        <v>110000</v>
      </c>
    </row>
    <row r="246" spans="2:10" hidden="1">
      <c r="B246" s="14" t="s">
        <v>228</v>
      </c>
      <c r="C246" s="12" t="s">
        <v>56</v>
      </c>
      <c r="D246" s="12" t="s">
        <v>221</v>
      </c>
      <c r="E246" s="20">
        <v>190801</v>
      </c>
      <c r="F246" s="21" t="str">
        <f t="shared" si="5"/>
        <v>쇼피대만토너200831=250ml190801</v>
      </c>
      <c r="G246" s="20">
        <v>19978</v>
      </c>
      <c r="H246" s="70">
        <v>9.1999999999999998E-2</v>
      </c>
      <c r="I246" s="15">
        <v>3260</v>
      </c>
      <c r="J246" s="72">
        <v>496</v>
      </c>
    </row>
    <row r="247" spans="2:10" hidden="1">
      <c r="B247" s="14" t="s">
        <v>228</v>
      </c>
      <c r="C247" s="12" t="s">
        <v>56</v>
      </c>
      <c r="D247" s="12" t="s">
        <v>226</v>
      </c>
      <c r="E247" s="20">
        <v>190801</v>
      </c>
      <c r="F247" s="21" t="str">
        <f t="shared" si="5"/>
        <v>쇼피대만토너200831=500ml190801</v>
      </c>
      <c r="G247" s="20">
        <v>35455</v>
      </c>
      <c r="H247" s="70">
        <v>9.1999999999999998E-2</v>
      </c>
      <c r="I247" s="15">
        <v>4725</v>
      </c>
      <c r="J247" s="72">
        <v>880</v>
      </c>
    </row>
    <row r="248" spans="2:10" hidden="1">
      <c r="B248" s="14" t="s">
        <v>228</v>
      </c>
      <c r="C248" s="12" t="s">
        <v>109</v>
      </c>
      <c r="D248" s="12" t="s">
        <v>357</v>
      </c>
      <c r="E248" s="20">
        <v>190801</v>
      </c>
      <c r="F248" s="21" t="str">
        <f t="shared" si="5"/>
        <v>쇼피대만마스크팩200831=마스크팩 10매190801</v>
      </c>
      <c r="G248" s="20">
        <v>31901</v>
      </c>
      <c r="H248" s="70">
        <v>9.1999999999999998E-2</v>
      </c>
      <c r="I248" s="15">
        <v>3970</v>
      </c>
      <c r="J248" s="72">
        <v>792</v>
      </c>
    </row>
    <row r="249" spans="2:10" hidden="1">
      <c r="B249" s="14" t="s">
        <v>228</v>
      </c>
      <c r="C249" s="12" t="s">
        <v>159</v>
      </c>
      <c r="D249" s="12" t="s">
        <v>358</v>
      </c>
      <c r="E249" s="20">
        <v>190801</v>
      </c>
      <c r="F249" s="21" t="str">
        <f t="shared" si="5"/>
        <v>쇼피대만수딩크림200831=수딩크림 100ml190801</v>
      </c>
      <c r="G249" s="20">
        <v>30290</v>
      </c>
      <c r="H249" s="70">
        <v>9.1999999999999998E-2</v>
      </c>
      <c r="I249" s="15">
        <v>4275</v>
      </c>
      <c r="J249" s="72">
        <v>752</v>
      </c>
    </row>
    <row r="250" spans="2:10" hidden="1">
      <c r="B250" s="14" t="s">
        <v>228</v>
      </c>
      <c r="C250" s="12" t="s">
        <v>75</v>
      </c>
      <c r="D250" s="12" t="s">
        <v>359</v>
      </c>
      <c r="E250" s="20">
        <v>190801</v>
      </c>
      <c r="F250" s="21" t="str">
        <f t="shared" si="5"/>
        <v>쇼피대만머드크림마스크200831=머드크림마스크 100ml190801</v>
      </c>
      <c r="G250" s="20">
        <v>19978</v>
      </c>
      <c r="H250" s="70">
        <v>9.1999999999999998E-2</v>
      </c>
      <c r="I250" s="15">
        <v>1442</v>
      </c>
      <c r="J250" s="72">
        <v>496</v>
      </c>
    </row>
    <row r="251" spans="2:10" hidden="1">
      <c r="B251" s="14" t="s">
        <v>228</v>
      </c>
      <c r="C251" s="12" t="s">
        <v>149</v>
      </c>
      <c r="D251" s="12" t="s">
        <v>360</v>
      </c>
      <c r="E251" s="20">
        <v>190801</v>
      </c>
      <c r="F251" s="21" t="str">
        <f t="shared" si="5"/>
        <v>쇼피대만클렌징폼200831=클렌징폼 120ml190801</v>
      </c>
      <c r="G251" s="20">
        <v>12567</v>
      </c>
      <c r="H251" s="70">
        <v>9.1999999999999998E-2</v>
      </c>
      <c r="I251" s="15">
        <v>2750</v>
      </c>
      <c r="J251" s="72">
        <v>312</v>
      </c>
    </row>
    <row r="252" spans="2:10" hidden="1">
      <c r="B252" s="14" t="s">
        <v>228</v>
      </c>
      <c r="C252" s="12" t="s">
        <v>113</v>
      </c>
      <c r="D252" s="12" t="s">
        <v>222</v>
      </c>
      <c r="E252" s="20">
        <v>190801</v>
      </c>
      <c r="F252" s="21" t="str">
        <f t="shared" si="5"/>
        <v>쇼피대만앰플200831=앰플 30ml190801</v>
      </c>
      <c r="G252" s="20">
        <v>26101</v>
      </c>
      <c r="H252" s="70">
        <v>9.1999999999999998E-2</v>
      </c>
      <c r="I252" s="15">
        <v>3397</v>
      </c>
      <c r="J252" s="72">
        <v>648</v>
      </c>
    </row>
    <row r="253" spans="2:10" hidden="1">
      <c r="B253" s="14" t="s">
        <v>228</v>
      </c>
      <c r="C253" s="12" t="s">
        <v>115</v>
      </c>
      <c r="D253" s="12" t="s">
        <v>361</v>
      </c>
      <c r="E253" s="20">
        <v>190801</v>
      </c>
      <c r="F253" s="21" t="str">
        <f t="shared" si="5"/>
        <v>쇼피대만선크림200831=선크림 50ml190801</v>
      </c>
      <c r="G253" s="20">
        <v>19978</v>
      </c>
      <c r="H253" s="70">
        <v>9.1999999999999998E-2</v>
      </c>
      <c r="I253" s="15">
        <v>2345</v>
      </c>
      <c r="J253" s="72">
        <v>496</v>
      </c>
    </row>
    <row r="254" spans="2:10" hidden="1">
      <c r="B254" s="14" t="s">
        <v>228</v>
      </c>
      <c r="C254" s="12" t="s">
        <v>56</v>
      </c>
      <c r="D254" s="12" t="s">
        <v>227</v>
      </c>
      <c r="E254" s="20">
        <v>190801</v>
      </c>
      <c r="F254" s="21" t="str">
        <f t="shared" si="5"/>
        <v>쇼피대만토너200831=250ml = 화장솜 60P190801</v>
      </c>
      <c r="G254" s="20">
        <v>2497</v>
      </c>
      <c r="H254" s="70">
        <v>9.1999999999999998E-2</v>
      </c>
      <c r="I254" s="15">
        <v>1110</v>
      </c>
      <c r="J254" s="73">
        <v>62</v>
      </c>
    </row>
    <row r="255" spans="2:10" hidden="1">
      <c r="B255" s="14" t="s">
        <v>228</v>
      </c>
      <c r="C255" s="12" t="s">
        <v>56</v>
      </c>
      <c r="D255" s="12" t="s">
        <v>223</v>
      </c>
      <c r="E255" s="20">
        <v>190801</v>
      </c>
      <c r="F255" s="21" t="str">
        <f t="shared" si="5"/>
        <v>쇼피대만토너200831=250ml = 화장솜 60P X 2190801</v>
      </c>
      <c r="G255" s="20">
        <v>3544</v>
      </c>
      <c r="H255" s="70">
        <v>9.1999999999999998E-2</v>
      </c>
      <c r="I255" s="15">
        <v>2220</v>
      </c>
      <c r="J255" s="73">
        <v>88</v>
      </c>
    </row>
    <row r="256" spans="2:10" hidden="1">
      <c r="B256" s="14" t="s">
        <v>362</v>
      </c>
      <c r="C256" s="12" t="s">
        <v>56</v>
      </c>
      <c r="D256" s="12" t="s">
        <v>221</v>
      </c>
      <c r="E256" s="20">
        <v>190801</v>
      </c>
      <c r="F256" s="21" t="str">
        <f t="shared" si="5"/>
        <v>쇼피베트남토너200831=250ml190801</v>
      </c>
      <c r="G256" s="20">
        <v>25296</v>
      </c>
      <c r="H256" s="46">
        <v>0.08</v>
      </c>
      <c r="I256" s="15">
        <v>3260</v>
      </c>
      <c r="J256" s="74">
        <v>496000</v>
      </c>
    </row>
    <row r="257" spans="2:10" hidden="1">
      <c r="B257" s="14" t="s">
        <v>362</v>
      </c>
      <c r="C257" s="12" t="s">
        <v>56</v>
      </c>
      <c r="D257" s="12" t="s">
        <v>226</v>
      </c>
      <c r="E257" s="20">
        <v>190801</v>
      </c>
      <c r="F257" s="21" t="str">
        <f t="shared" si="5"/>
        <v>쇼피베트남토너200831=500ml190801</v>
      </c>
      <c r="G257" s="20">
        <v>44880</v>
      </c>
      <c r="H257" s="46">
        <v>0.08</v>
      </c>
      <c r="I257" s="15">
        <v>4725</v>
      </c>
      <c r="J257" s="74">
        <v>880000</v>
      </c>
    </row>
    <row r="258" spans="2:10" hidden="1">
      <c r="B258" s="14" t="s">
        <v>362</v>
      </c>
      <c r="C258" s="12" t="s">
        <v>109</v>
      </c>
      <c r="D258" s="12" t="s">
        <v>357</v>
      </c>
      <c r="E258" s="20">
        <v>190801</v>
      </c>
      <c r="F258" s="21" t="str">
        <f t="shared" si="5"/>
        <v>쇼피베트남마스크팩200831=마스크팩 10매190801</v>
      </c>
      <c r="G258" s="20">
        <v>40392</v>
      </c>
      <c r="H258" s="46">
        <v>0.08</v>
      </c>
      <c r="I258" s="15">
        <v>3970</v>
      </c>
      <c r="J258" s="74">
        <v>792000</v>
      </c>
    </row>
    <row r="259" spans="2:10" hidden="1">
      <c r="B259" s="14" t="s">
        <v>362</v>
      </c>
      <c r="C259" s="12" t="s">
        <v>159</v>
      </c>
      <c r="D259" s="12" t="s">
        <v>358</v>
      </c>
      <c r="E259" s="20">
        <v>190801</v>
      </c>
      <c r="F259" s="21" t="str">
        <f t="shared" si="5"/>
        <v>쇼피베트남수딩크림200831=수딩크림 100ml190801</v>
      </c>
      <c r="G259" s="20">
        <v>38352</v>
      </c>
      <c r="H259" s="46">
        <v>0.08</v>
      </c>
      <c r="I259" s="15">
        <v>4275</v>
      </c>
      <c r="J259" s="74">
        <v>752000</v>
      </c>
    </row>
    <row r="260" spans="2:10" hidden="1">
      <c r="B260" s="14" t="s">
        <v>362</v>
      </c>
      <c r="C260" s="12" t="s">
        <v>75</v>
      </c>
      <c r="D260" s="12" t="s">
        <v>359</v>
      </c>
      <c r="E260" s="20">
        <v>190801</v>
      </c>
      <c r="F260" s="21" t="str">
        <f t="shared" si="5"/>
        <v>쇼피베트남머드크림마스크200831=머드크림마스크 100ml190801</v>
      </c>
      <c r="G260" s="20">
        <v>25296</v>
      </c>
      <c r="H260" s="46">
        <v>0.08</v>
      </c>
      <c r="I260" s="15">
        <v>1442</v>
      </c>
      <c r="J260" s="74">
        <v>496000</v>
      </c>
    </row>
    <row r="261" spans="2:10" hidden="1">
      <c r="B261" s="14" t="s">
        <v>362</v>
      </c>
      <c r="C261" s="12" t="s">
        <v>149</v>
      </c>
      <c r="D261" s="12" t="s">
        <v>360</v>
      </c>
      <c r="E261" s="20">
        <v>190801</v>
      </c>
      <c r="F261" s="21" t="str">
        <f t="shared" si="5"/>
        <v>쇼피베트남클렌징폼200831=클렌징폼 120ml190801</v>
      </c>
      <c r="G261" s="20">
        <v>15912</v>
      </c>
      <c r="H261" s="46">
        <v>0.08</v>
      </c>
      <c r="I261" s="15">
        <v>2750</v>
      </c>
      <c r="J261" s="74">
        <v>312000</v>
      </c>
    </row>
    <row r="262" spans="2:10" hidden="1">
      <c r="B262" s="14" t="s">
        <v>362</v>
      </c>
      <c r="C262" s="12" t="s">
        <v>113</v>
      </c>
      <c r="D262" s="12" t="s">
        <v>222</v>
      </c>
      <c r="E262" s="20">
        <v>190801</v>
      </c>
      <c r="F262" s="21" t="str">
        <f t="shared" si="5"/>
        <v>쇼피베트남앰플200831=앰플 30ml190801</v>
      </c>
      <c r="G262" s="20">
        <v>33048</v>
      </c>
      <c r="H262" s="46">
        <v>0.08</v>
      </c>
      <c r="I262" s="15">
        <v>3397</v>
      </c>
      <c r="J262" s="74">
        <v>648000</v>
      </c>
    </row>
    <row r="263" spans="2:10" hidden="1">
      <c r="B263" s="14" t="s">
        <v>362</v>
      </c>
      <c r="C263" s="12" t="s">
        <v>115</v>
      </c>
      <c r="D263" s="12" t="s">
        <v>361</v>
      </c>
      <c r="E263" s="20">
        <v>190801</v>
      </c>
      <c r="F263" s="21" t="str">
        <f t="shared" si="5"/>
        <v>쇼피베트남선크림200831=선크림 50ml190801</v>
      </c>
      <c r="G263" s="20">
        <v>25296</v>
      </c>
      <c r="H263" s="46">
        <v>0.08</v>
      </c>
      <c r="I263" s="15">
        <v>2345</v>
      </c>
      <c r="J263" s="74">
        <v>496000</v>
      </c>
    </row>
    <row r="264" spans="2:10" hidden="1">
      <c r="B264" s="14" t="s">
        <v>362</v>
      </c>
      <c r="C264" s="12" t="s">
        <v>56</v>
      </c>
      <c r="D264" s="12" t="s">
        <v>227</v>
      </c>
      <c r="E264" s="20">
        <v>190801</v>
      </c>
      <c r="F264" s="21" t="str">
        <f t="shared" si="5"/>
        <v>쇼피베트남토너200831=250ml = 화장솜 60P190801</v>
      </c>
      <c r="G264" s="20">
        <v>3162</v>
      </c>
      <c r="H264" s="46">
        <v>0.08</v>
      </c>
      <c r="I264" s="15">
        <v>1110</v>
      </c>
      <c r="J264" s="74">
        <v>62000</v>
      </c>
    </row>
    <row r="265" spans="2:10" hidden="1">
      <c r="B265" s="14" t="s">
        <v>362</v>
      </c>
      <c r="C265" s="12" t="s">
        <v>56</v>
      </c>
      <c r="D265" s="12" t="s">
        <v>223</v>
      </c>
      <c r="E265" s="20">
        <v>190801</v>
      </c>
      <c r="F265" s="21" t="str">
        <f t="shared" si="5"/>
        <v>쇼피베트남토너200831=250ml = 화장솜 60P X 2190801</v>
      </c>
      <c r="G265" s="20">
        <v>4488</v>
      </c>
      <c r="H265" s="46">
        <v>0.08</v>
      </c>
      <c r="I265" s="15">
        <v>2220</v>
      </c>
      <c r="J265" s="74">
        <v>88000</v>
      </c>
    </row>
    <row r="266" spans="2:10" hidden="1">
      <c r="B266" s="14" t="s">
        <v>220</v>
      </c>
      <c r="C266" s="12" t="s">
        <v>56</v>
      </c>
      <c r="D266" s="12" t="s">
        <v>221</v>
      </c>
      <c r="E266" s="20">
        <v>190801</v>
      </c>
      <c r="F266" s="21" t="str">
        <f t="shared" si="5"/>
        <v>쇼피싱가폴토너200831=250ml190801</v>
      </c>
      <c r="G266" s="20">
        <v>23073</v>
      </c>
      <c r="H266" s="45">
        <v>7.1400000000000005E-2</v>
      </c>
      <c r="I266" s="15">
        <v>3260</v>
      </c>
      <c r="J266" s="75" t="s">
        <v>363</v>
      </c>
    </row>
    <row r="267" spans="2:10" hidden="1">
      <c r="B267" s="14" t="s">
        <v>220</v>
      </c>
      <c r="C267" s="12" t="s">
        <v>56</v>
      </c>
      <c r="D267" s="12" t="s">
        <v>226</v>
      </c>
      <c r="E267" s="20">
        <v>190801</v>
      </c>
      <c r="F267" s="21" t="str">
        <f t="shared" si="5"/>
        <v>쇼피싱가폴토너200831=500ml190801</v>
      </c>
      <c r="G267" s="20">
        <v>44841</v>
      </c>
      <c r="H267" s="45">
        <v>7.1400000000000005E-2</v>
      </c>
      <c r="I267" s="15">
        <v>4725</v>
      </c>
      <c r="J267" s="75" t="s">
        <v>364</v>
      </c>
    </row>
    <row r="268" spans="2:10" hidden="1">
      <c r="B268" s="14" t="s">
        <v>220</v>
      </c>
      <c r="C268" s="12" t="s">
        <v>109</v>
      </c>
      <c r="D268" s="12" t="s">
        <v>357</v>
      </c>
      <c r="E268" s="20">
        <v>190801</v>
      </c>
      <c r="F268" s="21" t="str">
        <f t="shared" si="5"/>
        <v>쇼피싱가폴마스크팩200831=마스크팩 10매190801</v>
      </c>
      <c r="G268" s="20">
        <v>40052</v>
      </c>
      <c r="H268" s="45">
        <v>7.1400000000000005E-2</v>
      </c>
      <c r="I268" s="15">
        <v>3970</v>
      </c>
      <c r="J268" s="75" t="s">
        <v>365</v>
      </c>
    </row>
    <row r="269" spans="2:10" hidden="1">
      <c r="B269" s="14" t="s">
        <v>220</v>
      </c>
      <c r="C269" s="12" t="s">
        <v>159</v>
      </c>
      <c r="D269" s="12" t="s">
        <v>358</v>
      </c>
      <c r="E269" s="20">
        <v>190801</v>
      </c>
      <c r="F269" s="21" t="str">
        <f t="shared" si="5"/>
        <v>쇼피싱가폴수딩크림200831=수딩크림 100ml190801</v>
      </c>
      <c r="G269" s="20">
        <v>36569</v>
      </c>
      <c r="H269" s="45">
        <v>7.1400000000000005E-2</v>
      </c>
      <c r="I269" s="15">
        <v>4275</v>
      </c>
      <c r="J269" s="75" t="s">
        <v>366</v>
      </c>
    </row>
    <row r="270" spans="2:10" hidden="1">
      <c r="B270" s="14" t="s">
        <v>220</v>
      </c>
      <c r="C270" s="12" t="s">
        <v>75</v>
      </c>
      <c r="D270" s="12" t="s">
        <v>359</v>
      </c>
      <c r="E270" s="20">
        <v>190801</v>
      </c>
      <c r="F270" s="21" t="str">
        <f t="shared" si="5"/>
        <v>쇼피싱가폴머드크림마스크200831=머드크림마스크 100ml190801</v>
      </c>
      <c r="G270" s="20">
        <v>24379</v>
      </c>
      <c r="H270" s="45">
        <v>7.1400000000000005E-2</v>
      </c>
      <c r="I270" s="15">
        <v>1442</v>
      </c>
      <c r="J270" s="75" t="s">
        <v>356</v>
      </c>
    </row>
    <row r="271" spans="2:10" hidden="1">
      <c r="B271" s="14" t="s">
        <v>220</v>
      </c>
      <c r="C271" s="12" t="s">
        <v>149</v>
      </c>
      <c r="D271" s="12" t="s">
        <v>360</v>
      </c>
      <c r="E271" s="20">
        <v>190801</v>
      </c>
      <c r="F271" s="21" t="str">
        <f t="shared" si="5"/>
        <v>쇼피싱가폴클렌징폼200831=클렌징폼 120ml190801</v>
      </c>
      <c r="G271" s="20">
        <v>16108</v>
      </c>
      <c r="H271" s="45">
        <v>7.1400000000000005E-2</v>
      </c>
      <c r="I271" s="15">
        <v>2750</v>
      </c>
      <c r="J271" s="75" t="s">
        <v>367</v>
      </c>
    </row>
    <row r="272" spans="2:10" hidden="1">
      <c r="B272" s="14" t="s">
        <v>220</v>
      </c>
      <c r="C272" s="12" t="s">
        <v>113</v>
      </c>
      <c r="D272" s="12" t="s">
        <v>222</v>
      </c>
      <c r="E272" s="20">
        <v>190801</v>
      </c>
      <c r="F272" s="21" t="str">
        <f t="shared" si="5"/>
        <v>쇼피싱가폴앰플200831=앰플 30ml190801</v>
      </c>
      <c r="G272" s="20">
        <v>33086</v>
      </c>
      <c r="H272" s="45">
        <v>7.1400000000000005E-2</v>
      </c>
      <c r="I272" s="15">
        <v>3397</v>
      </c>
      <c r="J272" s="75" t="s">
        <v>368</v>
      </c>
    </row>
    <row r="273" spans="2:10" hidden="1">
      <c r="B273" s="14" t="s">
        <v>220</v>
      </c>
      <c r="C273" s="12" t="s">
        <v>115</v>
      </c>
      <c r="D273" s="12" t="s">
        <v>361</v>
      </c>
      <c r="E273" s="20">
        <v>190801</v>
      </c>
      <c r="F273" s="21" t="str">
        <f t="shared" si="5"/>
        <v>쇼피싱가폴선크림200831=선크림 50ml190801</v>
      </c>
      <c r="G273" s="20">
        <v>24379</v>
      </c>
      <c r="H273" s="45">
        <v>7.1400000000000005E-2</v>
      </c>
      <c r="I273" s="15">
        <v>2345</v>
      </c>
      <c r="J273" s="75" t="s">
        <v>356</v>
      </c>
    </row>
    <row r="274" spans="2:10" hidden="1">
      <c r="B274" s="14" t="s">
        <v>220</v>
      </c>
      <c r="C274" s="12" t="s">
        <v>56</v>
      </c>
      <c r="D274" s="12" t="s">
        <v>227</v>
      </c>
      <c r="E274" s="20">
        <v>190801</v>
      </c>
      <c r="F274" s="21" t="str">
        <f t="shared" si="5"/>
        <v>쇼피싱가폴토너200831=250ml = 화장솜 60P190801</v>
      </c>
      <c r="G274" s="20">
        <v>4788</v>
      </c>
      <c r="H274" s="45">
        <v>7.1400000000000005E-2</v>
      </c>
      <c r="I274" s="15">
        <v>1110</v>
      </c>
      <c r="J274" s="76" t="s">
        <v>369</v>
      </c>
    </row>
    <row r="275" spans="2:10" hidden="1">
      <c r="B275" s="14" t="s">
        <v>220</v>
      </c>
      <c r="C275" s="12" t="s">
        <v>56</v>
      </c>
      <c r="D275" s="12" t="s">
        <v>223</v>
      </c>
      <c r="E275" s="20">
        <v>190801</v>
      </c>
      <c r="F275" s="21" t="str">
        <f t="shared" si="5"/>
        <v>쇼피싱가폴토너200831=250ml = 화장솜 60P X 2190801</v>
      </c>
      <c r="G275" s="20">
        <v>7401</v>
      </c>
      <c r="H275" s="45">
        <v>7.1400000000000005E-2</v>
      </c>
      <c r="I275" s="15">
        <v>2220</v>
      </c>
      <c r="J275" s="76" t="s">
        <v>370</v>
      </c>
    </row>
    <row r="276" spans="2:10" hidden="1">
      <c r="B276" s="14" t="s">
        <v>220</v>
      </c>
      <c r="C276" s="12" t="s">
        <v>56</v>
      </c>
      <c r="D276" s="12" t="s">
        <v>371</v>
      </c>
      <c r="E276" s="20">
        <v>190801</v>
      </c>
      <c r="F276" s="21" t="str">
        <f t="shared" si="5"/>
        <v>쇼피싱가폴토너200831=500ml = 화장솜 60P190801</v>
      </c>
      <c r="G276" s="20">
        <v>3047</v>
      </c>
      <c r="H276" s="45">
        <v>7.1400000000000005E-2</v>
      </c>
      <c r="I276" s="15">
        <v>1110</v>
      </c>
      <c r="J276" s="76" t="s">
        <v>372</v>
      </c>
    </row>
    <row r="277" spans="2:10" hidden="1">
      <c r="B277" s="14" t="s">
        <v>220</v>
      </c>
      <c r="C277" s="12" t="s">
        <v>56</v>
      </c>
      <c r="D277" s="12" t="s">
        <v>373</v>
      </c>
      <c r="E277" s="20">
        <v>190801</v>
      </c>
      <c r="F277" s="21" t="str">
        <f t="shared" si="5"/>
        <v>쇼피싱가폴토너200831=500ml = 화장솜 60P X 2190801</v>
      </c>
      <c r="G277" s="20">
        <v>6530</v>
      </c>
      <c r="H277" s="45">
        <v>7.1400000000000005E-2</v>
      </c>
      <c r="I277" s="15">
        <v>2220</v>
      </c>
      <c r="J277" s="76" t="s">
        <v>374</v>
      </c>
    </row>
    <row r="278" spans="2:10" hidden="1">
      <c r="B278" s="14" t="s">
        <v>214</v>
      </c>
      <c r="C278" s="12" t="s">
        <v>56</v>
      </c>
      <c r="D278" s="12" t="s">
        <v>221</v>
      </c>
      <c r="E278" s="20">
        <v>190801</v>
      </c>
      <c r="F278" s="21" t="str">
        <f t="shared" si="5"/>
        <v>라자다싱가폴토너200831=250ml190801</v>
      </c>
      <c r="G278" s="20">
        <v>24383</v>
      </c>
      <c r="H278" s="46">
        <v>7.0000000000000007E-2</v>
      </c>
      <c r="I278" s="15">
        <v>3260</v>
      </c>
      <c r="J278" s="77" t="s">
        <v>356</v>
      </c>
    </row>
    <row r="279" spans="2:10" hidden="1">
      <c r="B279" s="14" t="s">
        <v>214</v>
      </c>
      <c r="C279" s="12" t="s">
        <v>56</v>
      </c>
      <c r="D279" s="12" t="s">
        <v>226</v>
      </c>
      <c r="E279" s="20">
        <v>190801</v>
      </c>
      <c r="F279" s="21" t="str">
        <f t="shared" si="5"/>
        <v>라자다싱가폴토너200831=500ml190801</v>
      </c>
      <c r="G279" s="20">
        <v>45283</v>
      </c>
      <c r="H279" s="46">
        <v>7.0000000000000007E-2</v>
      </c>
      <c r="I279" s="15">
        <v>4725</v>
      </c>
      <c r="J279" s="77" t="s">
        <v>375</v>
      </c>
    </row>
    <row r="280" spans="2:10" hidden="1">
      <c r="B280" s="14" t="s">
        <v>214</v>
      </c>
      <c r="C280" s="12" t="s">
        <v>109</v>
      </c>
      <c r="D280" s="12" t="s">
        <v>357</v>
      </c>
      <c r="E280" s="20">
        <v>190801</v>
      </c>
      <c r="F280" s="21" t="str">
        <f t="shared" si="5"/>
        <v>라자다싱가폴마스크팩200831=마스크팩 10매190801</v>
      </c>
      <c r="G280" s="20">
        <v>39187</v>
      </c>
      <c r="H280" s="46">
        <v>7.0000000000000007E-2</v>
      </c>
      <c r="I280" s="15">
        <v>3970</v>
      </c>
      <c r="J280" s="77" t="s">
        <v>376</v>
      </c>
    </row>
    <row r="281" spans="2:10" hidden="1">
      <c r="B281" s="14" t="s">
        <v>214</v>
      </c>
      <c r="C281" s="12" t="s">
        <v>159</v>
      </c>
      <c r="D281" s="12" t="s">
        <v>358</v>
      </c>
      <c r="E281" s="20">
        <v>190801</v>
      </c>
      <c r="F281" s="21" t="str">
        <f t="shared" si="5"/>
        <v>라자다싱가폴수딩크림200831=수딩크림 100ml190801</v>
      </c>
      <c r="G281" s="20">
        <v>38316</v>
      </c>
      <c r="H281" s="46">
        <v>7.0000000000000007E-2</v>
      </c>
      <c r="I281" s="15">
        <v>4275</v>
      </c>
      <c r="J281" s="77" t="s">
        <v>377</v>
      </c>
    </row>
    <row r="282" spans="2:10" hidden="1">
      <c r="B282" s="14" t="s">
        <v>214</v>
      </c>
      <c r="C282" s="12" t="s">
        <v>75</v>
      </c>
      <c r="D282" s="12" t="s">
        <v>359</v>
      </c>
      <c r="E282" s="20">
        <v>190801</v>
      </c>
      <c r="F282" s="21" t="str">
        <f t="shared" si="5"/>
        <v>라자다싱가폴머드크림마스크200831=머드크림마스크 100ml190801</v>
      </c>
      <c r="G282" s="20">
        <v>24383</v>
      </c>
      <c r="H282" s="46">
        <v>7.0000000000000007E-2</v>
      </c>
      <c r="I282" s="15">
        <v>1442</v>
      </c>
      <c r="J282" s="77" t="s">
        <v>356</v>
      </c>
    </row>
    <row r="283" spans="2:10" hidden="1">
      <c r="B283" s="14" t="s">
        <v>214</v>
      </c>
      <c r="C283" s="12" t="s">
        <v>149</v>
      </c>
      <c r="D283" s="12" t="s">
        <v>360</v>
      </c>
      <c r="E283" s="20">
        <v>190801</v>
      </c>
      <c r="F283" s="21" t="str">
        <f t="shared" si="5"/>
        <v>라자다싱가폴클렌징폼200831=클렌징폼 120ml190801</v>
      </c>
      <c r="G283" s="20">
        <v>16110</v>
      </c>
      <c r="H283" s="46">
        <v>7.0000000000000007E-2</v>
      </c>
      <c r="I283" s="15">
        <v>2750</v>
      </c>
      <c r="J283" s="77" t="s">
        <v>367</v>
      </c>
    </row>
    <row r="284" spans="2:10" hidden="1">
      <c r="B284" s="14" t="s">
        <v>214</v>
      </c>
      <c r="C284" s="12" t="s">
        <v>113</v>
      </c>
      <c r="D284" s="12" t="s">
        <v>222</v>
      </c>
      <c r="E284" s="20">
        <v>190801</v>
      </c>
      <c r="F284" s="21" t="str">
        <f t="shared" si="5"/>
        <v>라자다싱가폴앰플200831=앰플 30ml190801</v>
      </c>
      <c r="G284" s="20">
        <v>33091</v>
      </c>
      <c r="H284" s="46">
        <v>7.0000000000000007E-2</v>
      </c>
      <c r="I284" s="15">
        <v>3397</v>
      </c>
      <c r="J284" s="77" t="s">
        <v>368</v>
      </c>
    </row>
    <row r="285" spans="2:10" hidden="1">
      <c r="B285" s="14" t="s">
        <v>214</v>
      </c>
      <c r="C285" s="12" t="s">
        <v>115</v>
      </c>
      <c r="D285" s="12" t="s">
        <v>361</v>
      </c>
      <c r="E285" s="20">
        <v>190801</v>
      </c>
      <c r="F285" s="21" t="str">
        <f t="shared" si="5"/>
        <v>라자다싱가폴선크림200831=선크림 50ml190801</v>
      </c>
      <c r="G285" s="20">
        <v>25254</v>
      </c>
      <c r="H285" s="46">
        <v>7.0000000000000007E-2</v>
      </c>
      <c r="I285" s="15">
        <v>2345</v>
      </c>
      <c r="J285" s="77" t="s">
        <v>378</v>
      </c>
    </row>
    <row r="286" spans="2:10">
      <c r="B286" s="14" t="s">
        <v>229</v>
      </c>
      <c r="C286" s="12" t="s">
        <v>56</v>
      </c>
      <c r="D286" s="12" t="s">
        <v>136</v>
      </c>
      <c r="E286" s="20">
        <v>190801</v>
      </c>
      <c r="F286" s="21" t="str">
        <f t="shared" si="5"/>
        <v>굿닥토너250ml190801</v>
      </c>
      <c r="G286" s="20">
        <v>25000</v>
      </c>
      <c r="H286" s="46">
        <v>0.3</v>
      </c>
      <c r="I286" s="15">
        <v>3260</v>
      </c>
      <c r="J286" s="77"/>
    </row>
    <row r="287" spans="2:10">
      <c r="B287" s="14" t="s">
        <v>229</v>
      </c>
      <c r="C287" s="12" t="s">
        <v>75</v>
      </c>
      <c r="D287" s="12" t="s">
        <v>141</v>
      </c>
      <c r="E287" s="20">
        <v>190801</v>
      </c>
      <c r="F287" s="21" t="str">
        <f t="shared" si="5"/>
        <v>굿닥머드크림마스크머드크림마스크 100ml190801</v>
      </c>
      <c r="G287" s="20">
        <v>25000</v>
      </c>
      <c r="H287" s="46">
        <v>0.3</v>
      </c>
      <c r="I287" s="15">
        <v>1442</v>
      </c>
      <c r="J287" s="77"/>
    </row>
    <row r="288" spans="2:10">
      <c r="B288" s="14" t="s">
        <v>229</v>
      </c>
      <c r="C288" s="12" t="s">
        <v>149</v>
      </c>
      <c r="D288" s="12" t="s">
        <v>150</v>
      </c>
      <c r="E288" s="20">
        <v>190801</v>
      </c>
      <c r="F288" s="21" t="str">
        <f t="shared" si="5"/>
        <v>굿닥클렌징폼클렌징폼 120ml190801</v>
      </c>
      <c r="G288" s="20">
        <v>16000</v>
      </c>
      <c r="H288" s="46">
        <v>0.3</v>
      </c>
      <c r="I288" s="15">
        <v>2750</v>
      </c>
      <c r="J288" s="77"/>
    </row>
    <row r="289" spans="2:11">
      <c r="B289" s="14" t="s">
        <v>229</v>
      </c>
      <c r="C289" s="12" t="s">
        <v>109</v>
      </c>
      <c r="D289" s="12" t="s">
        <v>155</v>
      </c>
      <c r="E289" s="20">
        <v>190801</v>
      </c>
      <c r="F289" s="21" t="str">
        <f t="shared" si="5"/>
        <v>굿닥마스크팩마스크팩 1매190801</v>
      </c>
      <c r="G289" s="20">
        <v>4000</v>
      </c>
      <c r="H289" s="46">
        <v>0.3</v>
      </c>
      <c r="I289" s="15">
        <v>397</v>
      </c>
      <c r="J289" s="77"/>
    </row>
    <row r="290" spans="2:11">
      <c r="B290" s="14" t="s">
        <v>229</v>
      </c>
      <c r="C290" s="12" t="s">
        <v>109</v>
      </c>
      <c r="D290" s="12" t="s">
        <v>156</v>
      </c>
      <c r="E290" s="20">
        <v>190801</v>
      </c>
      <c r="F290" s="21" t="str">
        <f t="shared" si="5"/>
        <v>굿닥마스크팩마스크팩 10매190801</v>
      </c>
      <c r="G290" s="20">
        <v>40000</v>
      </c>
      <c r="H290" s="46">
        <v>0.3</v>
      </c>
      <c r="I290" s="15">
        <v>3970</v>
      </c>
      <c r="J290" s="77"/>
    </row>
    <row r="291" spans="2:11">
      <c r="B291" s="14" t="s">
        <v>229</v>
      </c>
      <c r="C291" s="12" t="s">
        <v>113</v>
      </c>
      <c r="D291" s="12" t="s">
        <v>158</v>
      </c>
      <c r="E291" s="20">
        <v>190801</v>
      </c>
      <c r="F291" s="21" t="str">
        <f t="shared" si="5"/>
        <v>굿닥앰플앰플 30ml190801</v>
      </c>
      <c r="G291" s="20">
        <v>33000</v>
      </c>
      <c r="H291" s="46">
        <v>0.3</v>
      </c>
      <c r="I291" s="15">
        <v>3397</v>
      </c>
      <c r="J291" s="77"/>
    </row>
    <row r="292" spans="2:11">
      <c r="B292" s="14" t="s">
        <v>229</v>
      </c>
      <c r="C292" s="12" t="s">
        <v>159</v>
      </c>
      <c r="D292" s="12" t="s">
        <v>160</v>
      </c>
      <c r="E292" s="20">
        <v>190801</v>
      </c>
      <c r="F292" s="21" t="str">
        <f t="shared" si="5"/>
        <v>굿닥수딩크림수딩크림 100ml190801</v>
      </c>
      <c r="G292" s="20">
        <v>38000</v>
      </c>
      <c r="H292" s="46">
        <v>0.3</v>
      </c>
      <c r="I292" s="15">
        <v>3045</v>
      </c>
      <c r="J292" s="77"/>
    </row>
    <row r="293" spans="2:11" ht="17.25" thickBot="1">
      <c r="B293" s="14" t="s">
        <v>229</v>
      </c>
      <c r="C293" s="12" t="s">
        <v>115</v>
      </c>
      <c r="D293" s="12" t="s">
        <v>170</v>
      </c>
      <c r="E293" s="20">
        <v>190801</v>
      </c>
      <c r="F293" s="21" t="str">
        <f t="shared" si="5"/>
        <v>굿닥선크림선크림 50ml190801</v>
      </c>
      <c r="G293" s="20">
        <v>25000</v>
      </c>
      <c r="H293" s="46">
        <v>0.3</v>
      </c>
      <c r="I293" s="15">
        <v>2345</v>
      </c>
      <c r="J293" s="77"/>
    </row>
    <row r="294" spans="2:11" s="78" customFormat="1" ht="17.25" thickTop="1">
      <c r="B294" s="78" t="s">
        <v>134</v>
      </c>
      <c r="C294" s="78" t="s">
        <v>56</v>
      </c>
      <c r="D294" s="78" t="s">
        <v>23</v>
      </c>
      <c r="E294" s="79">
        <v>200801</v>
      </c>
      <c r="F294" s="82" t="str">
        <f t="shared" si="5"/>
        <v>카페24토너250ml200801</v>
      </c>
      <c r="G294" s="78">
        <v>20000</v>
      </c>
      <c r="H294" s="80">
        <v>5.8500000000000003E-2</v>
      </c>
      <c r="I294" s="78">
        <v>3080</v>
      </c>
      <c r="K294" s="81"/>
    </row>
    <row r="295" spans="2:11">
      <c r="B295" s="15" t="s">
        <v>134</v>
      </c>
      <c r="C295" s="15" t="s">
        <v>56</v>
      </c>
      <c r="D295" s="15" t="s">
        <v>24</v>
      </c>
      <c r="E295" s="16">
        <v>200801</v>
      </c>
      <c r="F295" s="21" t="str">
        <f t="shared" si="5"/>
        <v>카페24토너250ml 2set200801</v>
      </c>
      <c r="G295" s="15">
        <v>35000</v>
      </c>
      <c r="H295" s="45">
        <v>5.8500000000000003E-2</v>
      </c>
      <c r="I295" s="15">
        <v>6160</v>
      </c>
    </row>
    <row r="296" spans="2:11">
      <c r="B296" s="15" t="s">
        <v>144</v>
      </c>
      <c r="C296" s="15" t="s">
        <v>56</v>
      </c>
      <c r="D296" s="15" t="s">
        <v>23</v>
      </c>
      <c r="E296" s="16">
        <v>200801</v>
      </c>
      <c r="F296" s="21" t="str">
        <f t="shared" si="5"/>
        <v>W컨셉토너250ml200801</v>
      </c>
      <c r="G296" s="15">
        <v>20000</v>
      </c>
      <c r="H296" s="46">
        <v>0.28000000000000003</v>
      </c>
      <c r="I296" s="15">
        <v>3080</v>
      </c>
    </row>
    <row r="297" spans="2:11">
      <c r="B297" s="15" t="s">
        <v>144</v>
      </c>
      <c r="C297" s="15" t="s">
        <v>56</v>
      </c>
      <c r="D297" s="15" t="s">
        <v>24</v>
      </c>
      <c r="E297" s="16">
        <v>200801</v>
      </c>
      <c r="F297" s="21" t="str">
        <f t="shared" si="5"/>
        <v>W컨셉토너250ml 2set200801</v>
      </c>
      <c r="G297" s="15">
        <v>35000</v>
      </c>
      <c r="H297" s="46">
        <v>0.28000000000000003</v>
      </c>
      <c r="I297" s="15">
        <v>6160</v>
      </c>
    </row>
    <row r="298" spans="2:11">
      <c r="B298" s="15" t="s">
        <v>203</v>
      </c>
      <c r="C298" s="15" t="s">
        <v>56</v>
      </c>
      <c r="D298" s="15" t="s">
        <v>23</v>
      </c>
      <c r="E298" s="16">
        <v>200801</v>
      </c>
      <c r="F298" s="21" t="str">
        <f t="shared" si="5"/>
        <v>아누아 CS토너250ml200801</v>
      </c>
      <c r="G298" s="15">
        <v>0</v>
      </c>
      <c r="H298" s="46">
        <v>0</v>
      </c>
      <c r="I298" s="15">
        <v>3080</v>
      </c>
    </row>
    <row r="299" spans="2:11">
      <c r="B299" s="15" t="s">
        <v>203</v>
      </c>
      <c r="C299" s="15" t="s">
        <v>56</v>
      </c>
      <c r="D299" s="15" t="s">
        <v>24</v>
      </c>
      <c r="E299" s="16">
        <v>200801</v>
      </c>
      <c r="F299" s="21" t="str">
        <f t="shared" si="5"/>
        <v>아누아 CS토너250ml 2set200801</v>
      </c>
      <c r="G299" s="15">
        <v>0</v>
      </c>
      <c r="H299" s="46">
        <v>0</v>
      </c>
      <c r="I299" s="15">
        <v>6160</v>
      </c>
    </row>
    <row r="300" spans="2:11">
      <c r="B300" s="15" t="s">
        <v>137</v>
      </c>
      <c r="C300" s="15" t="s">
        <v>56</v>
      </c>
      <c r="D300" s="15" t="s">
        <v>138</v>
      </c>
      <c r="E300" s="16">
        <v>200801</v>
      </c>
      <c r="F300" s="21" t="str">
        <f t="shared" ref="F300:F363" si="6">B300&amp;C300&amp;D300&amp;E300</f>
        <v>카페24토너500ml200801</v>
      </c>
      <c r="G300" s="15">
        <v>33000</v>
      </c>
      <c r="H300" s="45">
        <v>5.8500000000000003E-2</v>
      </c>
      <c r="I300" s="15">
        <v>4330</v>
      </c>
    </row>
    <row r="301" spans="2:11">
      <c r="B301" s="15" t="s">
        <v>135</v>
      </c>
      <c r="C301" s="15" t="s">
        <v>56</v>
      </c>
      <c r="D301" s="15" t="s">
        <v>138</v>
      </c>
      <c r="E301" s="16">
        <v>200801</v>
      </c>
      <c r="F301" s="21" t="str">
        <f t="shared" si="6"/>
        <v>아누아 CS토너500ml200801</v>
      </c>
      <c r="G301" s="15">
        <v>0</v>
      </c>
      <c r="H301" s="46">
        <v>0</v>
      </c>
      <c r="I301" s="15">
        <v>4330</v>
      </c>
    </row>
    <row r="302" spans="2:11" hidden="1">
      <c r="B302" s="15" t="s">
        <v>140</v>
      </c>
      <c r="C302" s="15" t="s">
        <v>56</v>
      </c>
      <c r="D302" s="15" t="s">
        <v>23</v>
      </c>
      <c r="E302" s="16">
        <v>200801</v>
      </c>
      <c r="F302" s="21" t="str">
        <f t="shared" si="6"/>
        <v>큐텐토너250ml200801</v>
      </c>
      <c r="G302" s="15">
        <v>31500</v>
      </c>
      <c r="H302" s="46">
        <v>0.11</v>
      </c>
      <c r="I302" s="15">
        <v>3080</v>
      </c>
    </row>
    <row r="303" spans="2:11" hidden="1">
      <c r="B303" s="15" t="s">
        <v>140</v>
      </c>
      <c r="C303" s="15" t="s">
        <v>56</v>
      </c>
      <c r="D303" s="15" t="s">
        <v>173</v>
      </c>
      <c r="E303" s="16">
        <v>200801</v>
      </c>
      <c r="F303" s="21" t="str">
        <f t="shared" si="6"/>
        <v>큐텐토너250ml 2set200801</v>
      </c>
      <c r="G303" s="15">
        <v>44000</v>
      </c>
      <c r="H303" s="46">
        <v>0.11</v>
      </c>
      <c r="I303" s="15">
        <v>6160</v>
      </c>
    </row>
    <row r="304" spans="2:11">
      <c r="B304" s="15" t="s">
        <v>135</v>
      </c>
      <c r="C304" s="15" t="s">
        <v>75</v>
      </c>
      <c r="D304" s="15" t="s">
        <v>26</v>
      </c>
      <c r="E304" s="15">
        <v>200801</v>
      </c>
      <c r="F304" s="21" t="str">
        <f t="shared" si="6"/>
        <v>아누아 CS머드크림마스크머드크림마스크 100ml200801</v>
      </c>
      <c r="G304" s="15">
        <v>0</v>
      </c>
      <c r="H304" s="46">
        <v>0</v>
      </c>
      <c r="I304" s="15">
        <v>1442</v>
      </c>
    </row>
    <row r="305" spans="2:11">
      <c r="B305" s="15" t="s">
        <v>135</v>
      </c>
      <c r="C305" s="15" t="s">
        <v>142</v>
      </c>
      <c r="D305" s="15" t="s">
        <v>143</v>
      </c>
      <c r="E305" s="15">
        <v>200801</v>
      </c>
      <c r="F305" s="21" t="str">
        <f t="shared" si="6"/>
        <v>아누아 CS화장솜스킨팩 화장솜 60P200801</v>
      </c>
      <c r="G305" s="15">
        <v>0</v>
      </c>
      <c r="H305" s="46">
        <v>0</v>
      </c>
      <c r="I305" s="15">
        <v>1110</v>
      </c>
    </row>
    <row r="306" spans="2:11">
      <c r="B306" s="15" t="s">
        <v>137</v>
      </c>
      <c r="C306" s="15" t="s">
        <v>75</v>
      </c>
      <c r="D306" s="15" t="s">
        <v>26</v>
      </c>
      <c r="E306" s="15">
        <v>200801</v>
      </c>
      <c r="F306" s="21" t="str">
        <f t="shared" si="6"/>
        <v>카페24머드크림마스크머드크림마스크 100ml200801</v>
      </c>
      <c r="G306" s="15">
        <v>20000</v>
      </c>
      <c r="H306" s="45">
        <v>5.8500000000000003E-2</v>
      </c>
      <c r="I306" s="15">
        <v>1442</v>
      </c>
    </row>
    <row r="307" spans="2:11">
      <c r="B307" s="15" t="s">
        <v>145</v>
      </c>
      <c r="C307" s="15" t="s">
        <v>56</v>
      </c>
      <c r="D307" s="15" t="s">
        <v>23</v>
      </c>
      <c r="E307" s="16">
        <v>200801</v>
      </c>
      <c r="F307" s="21" t="str">
        <f t="shared" si="6"/>
        <v>글로우데이즈 시코르토너250ml200801</v>
      </c>
      <c r="G307" s="15">
        <v>10227</v>
      </c>
      <c r="H307" s="46">
        <v>0</v>
      </c>
      <c r="I307" s="15">
        <v>3080</v>
      </c>
    </row>
    <row r="308" spans="2:11">
      <c r="B308" s="15" t="s">
        <v>135</v>
      </c>
      <c r="C308" s="15" t="s">
        <v>56</v>
      </c>
      <c r="D308" s="15" t="s">
        <v>146</v>
      </c>
      <c r="E308" s="15">
        <v>200801</v>
      </c>
      <c r="F308" s="21" t="str">
        <f t="shared" si="6"/>
        <v>아누아 CS토너40ml200801</v>
      </c>
      <c r="G308" s="15">
        <v>0</v>
      </c>
      <c r="H308" s="46">
        <v>0</v>
      </c>
      <c r="I308" s="15">
        <v>1230</v>
      </c>
    </row>
    <row r="309" spans="2:11">
      <c r="B309" s="15" t="s">
        <v>134</v>
      </c>
      <c r="C309" s="15" t="s">
        <v>142</v>
      </c>
      <c r="D309" s="15" t="s">
        <v>143</v>
      </c>
      <c r="E309" s="15">
        <v>200801</v>
      </c>
      <c r="F309" s="21" t="str">
        <f t="shared" si="6"/>
        <v>카페24화장솜스킨팩 화장솜 60P200801</v>
      </c>
      <c r="G309" s="15">
        <v>4000</v>
      </c>
      <c r="H309" s="45">
        <v>5.8500000000000003E-2</v>
      </c>
      <c r="I309" s="15">
        <v>1110</v>
      </c>
    </row>
    <row r="310" spans="2:11" s="20" customFormat="1">
      <c r="B310" s="20" t="s">
        <v>134</v>
      </c>
      <c r="C310" s="20" t="s">
        <v>56</v>
      </c>
      <c r="D310" s="20" t="s">
        <v>143</v>
      </c>
      <c r="E310" s="20">
        <v>200801</v>
      </c>
      <c r="F310" s="21" t="str">
        <f t="shared" si="6"/>
        <v>카페24토너스킨팩 화장솜 60P200801</v>
      </c>
      <c r="G310" s="20">
        <v>3000</v>
      </c>
      <c r="H310" s="49">
        <v>5.8500000000000003E-2</v>
      </c>
      <c r="I310" s="20">
        <v>1110</v>
      </c>
      <c r="K310" s="33"/>
    </row>
    <row r="311" spans="2:11">
      <c r="B311" s="15" t="s">
        <v>147</v>
      </c>
      <c r="C311" s="15" t="s">
        <v>56</v>
      </c>
      <c r="D311" s="15" t="s">
        <v>23</v>
      </c>
      <c r="E311" s="16">
        <v>200801</v>
      </c>
      <c r="F311" s="21" t="str">
        <f t="shared" si="6"/>
        <v>랄라블라토너250ml200801</v>
      </c>
      <c r="G311" s="15">
        <v>9068</v>
      </c>
      <c r="H311" s="46">
        <v>0</v>
      </c>
      <c r="I311" s="91">
        <v>3080</v>
      </c>
    </row>
    <row r="312" spans="2:11">
      <c r="B312" s="15" t="s">
        <v>135</v>
      </c>
      <c r="C312" s="15" t="s">
        <v>149</v>
      </c>
      <c r="D312" s="15" t="s">
        <v>150</v>
      </c>
      <c r="E312" s="16">
        <v>200801</v>
      </c>
      <c r="F312" s="21" t="str">
        <f t="shared" si="6"/>
        <v>아누아 CS클렌징폼클렌징폼 120ml200801</v>
      </c>
      <c r="G312" s="15">
        <v>0</v>
      </c>
      <c r="H312" s="46">
        <v>0</v>
      </c>
      <c r="I312" s="15">
        <v>2750</v>
      </c>
    </row>
    <row r="313" spans="2:11">
      <c r="B313" s="15" t="s">
        <v>134</v>
      </c>
      <c r="C313" s="15" t="s">
        <v>149</v>
      </c>
      <c r="D313" s="15" t="s">
        <v>150</v>
      </c>
      <c r="E313" s="16">
        <v>200801</v>
      </c>
      <c r="F313" s="21" t="str">
        <f t="shared" si="6"/>
        <v>카페24클렌징폼클렌징폼 120ml200801</v>
      </c>
      <c r="G313" s="15">
        <v>13000</v>
      </c>
      <c r="H313" s="45">
        <v>5.8500000000000003E-2</v>
      </c>
      <c r="I313" s="15">
        <v>2750</v>
      </c>
    </row>
    <row r="314" spans="2:11">
      <c r="B314" s="15" t="s">
        <v>137</v>
      </c>
      <c r="C314" s="15" t="s">
        <v>75</v>
      </c>
      <c r="D314" s="15" t="s">
        <v>148</v>
      </c>
      <c r="E314" s="16">
        <v>200801</v>
      </c>
      <c r="F314" s="21" t="str">
        <f t="shared" si="6"/>
        <v>카페24머드크림마스크머드크림마스크 100ml 2set200801</v>
      </c>
      <c r="G314" s="15">
        <v>35000</v>
      </c>
      <c r="H314" s="45">
        <v>5.8500000000000003E-2</v>
      </c>
      <c r="I314" s="15">
        <v>2884</v>
      </c>
    </row>
    <row r="315" spans="2:11">
      <c r="B315" s="15" t="s">
        <v>134</v>
      </c>
      <c r="C315" s="15" t="s">
        <v>149</v>
      </c>
      <c r="D315" s="15" t="s">
        <v>151</v>
      </c>
      <c r="E315" s="16">
        <v>200801</v>
      </c>
      <c r="F315" s="21" t="str">
        <f t="shared" si="6"/>
        <v>카페24클렌징폼클렌징폼 120ml 2set200801</v>
      </c>
      <c r="G315" s="15">
        <v>24000</v>
      </c>
      <c r="H315" s="45">
        <v>5.8500000000000003E-2</v>
      </c>
      <c r="I315" s="15">
        <v>2460</v>
      </c>
    </row>
    <row r="316" spans="2:11">
      <c r="B316" s="15" t="s">
        <v>134</v>
      </c>
      <c r="C316" s="15" t="s">
        <v>149</v>
      </c>
      <c r="D316" s="15" t="s">
        <v>152</v>
      </c>
      <c r="E316" s="16">
        <v>200801</v>
      </c>
      <c r="F316" s="21" t="str">
        <f t="shared" si="6"/>
        <v>카페24클렌징폼클렌징폼 120ml 3set200801</v>
      </c>
      <c r="G316" s="15">
        <v>33000</v>
      </c>
      <c r="H316" s="45">
        <v>5.8500000000000003E-2</v>
      </c>
      <c r="I316" s="15">
        <v>3690</v>
      </c>
    </row>
    <row r="317" spans="2:11">
      <c r="B317" s="15" t="s">
        <v>153</v>
      </c>
      <c r="C317" s="15" t="s">
        <v>56</v>
      </c>
      <c r="D317" s="15" t="s">
        <v>136</v>
      </c>
      <c r="E317" s="16">
        <v>200801</v>
      </c>
      <c r="F317" s="21" t="str">
        <f t="shared" si="6"/>
        <v>스타일쉐어토너250ml200801</v>
      </c>
      <c r="G317" s="15">
        <v>20000</v>
      </c>
      <c r="H317" s="46">
        <v>0.25</v>
      </c>
      <c r="I317" s="15">
        <v>3080</v>
      </c>
    </row>
    <row r="318" spans="2:11">
      <c r="B318" s="15" t="s">
        <v>153</v>
      </c>
      <c r="C318" s="15" t="s">
        <v>56</v>
      </c>
      <c r="D318" s="15" t="s">
        <v>24</v>
      </c>
      <c r="E318" s="16">
        <v>200801</v>
      </c>
      <c r="F318" s="21" t="str">
        <f t="shared" si="6"/>
        <v>스타일쉐어토너250ml 2set200801</v>
      </c>
      <c r="G318" s="15">
        <v>35000</v>
      </c>
      <c r="H318" s="46">
        <v>0.25</v>
      </c>
      <c r="I318" s="15">
        <v>6160</v>
      </c>
    </row>
    <row r="319" spans="2:11">
      <c r="B319" s="15" t="s">
        <v>153</v>
      </c>
      <c r="C319" s="15" t="s">
        <v>56</v>
      </c>
      <c r="D319" s="15" t="s">
        <v>138</v>
      </c>
      <c r="E319" s="16">
        <v>200801</v>
      </c>
      <c r="F319" s="21" t="str">
        <f t="shared" si="6"/>
        <v>스타일쉐어토너500ml200801</v>
      </c>
      <c r="G319" s="15">
        <v>33000</v>
      </c>
      <c r="H319" s="46">
        <v>0.25</v>
      </c>
      <c r="I319" s="15">
        <v>4330</v>
      </c>
    </row>
    <row r="320" spans="2:11">
      <c r="B320" s="15" t="s">
        <v>153</v>
      </c>
      <c r="C320" s="15" t="s">
        <v>75</v>
      </c>
      <c r="D320" s="15" t="s">
        <v>26</v>
      </c>
      <c r="E320" s="15">
        <v>200801</v>
      </c>
      <c r="F320" s="21" t="str">
        <f t="shared" si="6"/>
        <v>스타일쉐어머드크림마스크머드크림마스크 100ml200801</v>
      </c>
      <c r="G320" s="15">
        <v>20000</v>
      </c>
      <c r="H320" s="46">
        <v>0.25</v>
      </c>
      <c r="I320" s="15">
        <v>1442</v>
      </c>
    </row>
    <row r="321" spans="2:9">
      <c r="B321" s="15" t="s">
        <v>153</v>
      </c>
      <c r="C321" s="15" t="s">
        <v>142</v>
      </c>
      <c r="D321" s="15" t="s">
        <v>143</v>
      </c>
      <c r="E321" s="15">
        <v>200801</v>
      </c>
      <c r="F321" s="21" t="str">
        <f t="shared" si="6"/>
        <v>스타일쉐어화장솜스킨팩 화장솜 60P200801</v>
      </c>
      <c r="G321" s="15">
        <v>4000</v>
      </c>
      <c r="H321" s="46">
        <v>0.25</v>
      </c>
      <c r="I321" s="15">
        <v>1110</v>
      </c>
    </row>
    <row r="322" spans="2:9">
      <c r="B322" s="15" t="s">
        <v>153</v>
      </c>
      <c r="C322" s="15" t="s">
        <v>56</v>
      </c>
      <c r="D322" s="15" t="s">
        <v>143</v>
      </c>
      <c r="E322" s="15">
        <v>200801</v>
      </c>
      <c r="F322" s="21" t="str">
        <f t="shared" si="6"/>
        <v>스타일쉐어토너스킨팩 화장솜 60P200801</v>
      </c>
      <c r="G322" s="15">
        <v>3000</v>
      </c>
      <c r="H322" s="46">
        <v>0.25</v>
      </c>
      <c r="I322" s="15">
        <v>1110</v>
      </c>
    </row>
    <row r="323" spans="2:9">
      <c r="B323" s="15" t="s">
        <v>153</v>
      </c>
      <c r="C323" s="15" t="s">
        <v>149</v>
      </c>
      <c r="D323" s="15" t="s">
        <v>150</v>
      </c>
      <c r="E323" s="16">
        <v>200801</v>
      </c>
      <c r="F323" s="21" t="str">
        <f t="shared" si="6"/>
        <v>스타일쉐어클렌징폼클렌징폼 120ml200801</v>
      </c>
      <c r="G323" s="15">
        <v>13000</v>
      </c>
      <c r="H323" s="46">
        <v>0.25</v>
      </c>
      <c r="I323" s="15">
        <v>2750</v>
      </c>
    </row>
    <row r="324" spans="2:9">
      <c r="B324" s="15" t="s">
        <v>153</v>
      </c>
      <c r="C324" s="15" t="s">
        <v>75</v>
      </c>
      <c r="D324" s="15" t="s">
        <v>148</v>
      </c>
      <c r="E324" s="16">
        <v>200801</v>
      </c>
      <c r="F324" s="21" t="str">
        <f t="shared" si="6"/>
        <v>스타일쉐어머드크림마스크머드크림마스크 100ml 2set200801</v>
      </c>
      <c r="G324" s="15">
        <v>35000</v>
      </c>
      <c r="H324" s="46">
        <v>0.25</v>
      </c>
      <c r="I324" s="15">
        <v>2884</v>
      </c>
    </row>
    <row r="325" spans="2:9">
      <c r="B325" s="15" t="s">
        <v>153</v>
      </c>
      <c r="C325" s="15" t="s">
        <v>149</v>
      </c>
      <c r="D325" s="15" t="s">
        <v>151</v>
      </c>
      <c r="E325" s="16">
        <v>200801</v>
      </c>
      <c r="F325" s="21" t="str">
        <f t="shared" si="6"/>
        <v>스타일쉐어클렌징폼클렌징폼 120ml 2set200801</v>
      </c>
      <c r="G325" s="15">
        <v>24000</v>
      </c>
      <c r="H325" s="46">
        <v>0.25</v>
      </c>
      <c r="I325" s="15">
        <v>2460</v>
      </c>
    </row>
    <row r="326" spans="2:9">
      <c r="B326" s="15" t="s">
        <v>153</v>
      </c>
      <c r="C326" s="15" t="s">
        <v>149</v>
      </c>
      <c r="D326" s="15" t="s">
        <v>152</v>
      </c>
      <c r="E326" s="16">
        <v>200801</v>
      </c>
      <c r="F326" s="21" t="str">
        <f t="shared" si="6"/>
        <v>스타일쉐어클렌징폼클렌징폼 120ml 3set200801</v>
      </c>
      <c r="G326" s="15">
        <v>33000</v>
      </c>
      <c r="H326" s="46">
        <v>0.25</v>
      </c>
      <c r="I326" s="15">
        <v>3690</v>
      </c>
    </row>
    <row r="327" spans="2:9">
      <c r="B327" s="8" t="s">
        <v>147</v>
      </c>
      <c r="C327" s="15" t="s">
        <v>149</v>
      </c>
      <c r="D327" s="15" t="s">
        <v>150</v>
      </c>
      <c r="E327" s="16">
        <v>200801</v>
      </c>
      <c r="F327" s="21" t="str">
        <f t="shared" si="6"/>
        <v>랄라블라클렌징폼클렌징폼 120ml200801</v>
      </c>
      <c r="G327" s="15">
        <v>6791</v>
      </c>
      <c r="H327" s="46">
        <v>0</v>
      </c>
      <c r="I327" s="91">
        <v>2750</v>
      </c>
    </row>
    <row r="328" spans="2:9">
      <c r="B328" s="8" t="s">
        <v>147</v>
      </c>
      <c r="C328" s="15" t="s">
        <v>75</v>
      </c>
      <c r="D328" s="15" t="s">
        <v>141</v>
      </c>
      <c r="E328" s="15">
        <v>200801</v>
      </c>
      <c r="F328" s="21" t="str">
        <f t="shared" si="6"/>
        <v>랄라블라머드크림마스크머드크림마스크 100ml200801</v>
      </c>
      <c r="G328" s="15">
        <v>9205</v>
      </c>
      <c r="H328" s="46">
        <v>0</v>
      </c>
      <c r="I328" s="91">
        <v>1442</v>
      </c>
    </row>
    <row r="329" spans="2:9">
      <c r="B329" s="15" t="s">
        <v>135</v>
      </c>
      <c r="C329" s="5" t="s">
        <v>56</v>
      </c>
      <c r="D329" s="15" t="s">
        <v>143</v>
      </c>
      <c r="E329" s="6">
        <v>200801</v>
      </c>
      <c r="F329" s="21" t="str">
        <f t="shared" si="6"/>
        <v>아누아 CS토너스킨팩 화장솜 60P200801</v>
      </c>
      <c r="G329" s="15">
        <v>0</v>
      </c>
      <c r="H329" s="46">
        <v>0</v>
      </c>
      <c r="I329" s="15">
        <v>1110</v>
      </c>
    </row>
    <row r="330" spans="2:9" hidden="1">
      <c r="B330" s="15" t="s">
        <v>140</v>
      </c>
      <c r="C330" s="15" t="s">
        <v>75</v>
      </c>
      <c r="D330" s="15" t="s">
        <v>26</v>
      </c>
      <c r="E330" s="6">
        <v>200801</v>
      </c>
      <c r="F330" s="21" t="str">
        <f t="shared" si="6"/>
        <v>큐텐머드크림마스크머드크림마스크 100ml200801</v>
      </c>
      <c r="G330" s="15">
        <v>31500</v>
      </c>
      <c r="H330" s="46">
        <v>0.11</v>
      </c>
      <c r="I330" s="15">
        <v>1442</v>
      </c>
    </row>
    <row r="331" spans="2:9">
      <c r="B331" s="15" t="s">
        <v>147</v>
      </c>
      <c r="C331" s="15" t="s">
        <v>154</v>
      </c>
      <c r="D331" s="15" t="s">
        <v>154</v>
      </c>
      <c r="E331" s="15">
        <v>200801</v>
      </c>
      <c r="F331" s="21" t="str">
        <f t="shared" si="6"/>
        <v>랄라블라토너 기획세트토너 기획세트200801</v>
      </c>
      <c r="G331" s="15">
        <v>9716</v>
      </c>
      <c r="H331" s="46">
        <v>0</v>
      </c>
      <c r="I331" s="92">
        <v>5705</v>
      </c>
    </row>
    <row r="332" spans="2:9">
      <c r="B332" s="15" t="s">
        <v>135</v>
      </c>
      <c r="C332" s="15" t="s">
        <v>109</v>
      </c>
      <c r="D332" s="15" t="s">
        <v>155</v>
      </c>
      <c r="E332" s="15">
        <v>200801</v>
      </c>
      <c r="F332" s="21" t="str">
        <f t="shared" si="6"/>
        <v>아누아 CS마스크팩마스크팩 1매200801</v>
      </c>
      <c r="G332" s="15">
        <v>0</v>
      </c>
      <c r="H332" s="46">
        <v>0</v>
      </c>
      <c r="I332" s="15">
        <v>397</v>
      </c>
    </row>
    <row r="333" spans="2:9">
      <c r="B333" s="15" t="s">
        <v>135</v>
      </c>
      <c r="C333" s="15" t="s">
        <v>109</v>
      </c>
      <c r="D333" s="15" t="s">
        <v>156</v>
      </c>
      <c r="E333" s="15">
        <v>200801</v>
      </c>
      <c r="F333" s="21" t="str">
        <f t="shared" si="6"/>
        <v>아누아 CS마스크팩마스크팩 10매200801</v>
      </c>
      <c r="G333" s="15">
        <v>0</v>
      </c>
      <c r="H333" s="46">
        <v>0</v>
      </c>
      <c r="I333" s="15">
        <v>3970</v>
      </c>
    </row>
    <row r="334" spans="2:9" hidden="1">
      <c r="B334" s="15" t="s">
        <v>140</v>
      </c>
      <c r="C334" s="15" t="s">
        <v>149</v>
      </c>
      <c r="D334" s="15" t="s">
        <v>150</v>
      </c>
      <c r="E334" s="6">
        <v>200801</v>
      </c>
      <c r="F334" s="21" t="str">
        <f t="shared" si="6"/>
        <v>큐텐클렌징폼클렌징폼 120ml200801</v>
      </c>
      <c r="G334" s="15">
        <v>25000</v>
      </c>
      <c r="H334" s="46">
        <v>0.11</v>
      </c>
      <c r="I334" s="15">
        <v>2750</v>
      </c>
    </row>
    <row r="335" spans="2:9">
      <c r="B335" s="15" t="s">
        <v>134</v>
      </c>
      <c r="C335" s="15" t="s">
        <v>109</v>
      </c>
      <c r="D335" s="15" t="s">
        <v>155</v>
      </c>
      <c r="E335" s="15">
        <v>200801</v>
      </c>
      <c r="F335" s="21" t="str">
        <f t="shared" si="6"/>
        <v>카페24마스크팩마스크팩 1매200801</v>
      </c>
      <c r="G335" s="15">
        <v>4000</v>
      </c>
      <c r="H335" s="45">
        <v>5.8500000000000003E-2</v>
      </c>
      <c r="I335" s="15">
        <v>397</v>
      </c>
    </row>
    <row r="336" spans="2:9">
      <c r="B336" s="15" t="s">
        <v>134</v>
      </c>
      <c r="C336" s="15" t="s">
        <v>109</v>
      </c>
      <c r="D336" s="15" t="s">
        <v>156</v>
      </c>
      <c r="E336" s="15">
        <v>200801</v>
      </c>
      <c r="F336" s="21" t="str">
        <f t="shared" si="6"/>
        <v>카페24마스크팩마스크팩 10매200801</v>
      </c>
      <c r="G336" s="15">
        <v>20000</v>
      </c>
      <c r="H336" s="45">
        <v>5.8500000000000003E-2</v>
      </c>
      <c r="I336" s="15">
        <v>3970</v>
      </c>
    </row>
    <row r="337" spans="2:10">
      <c r="B337" s="15" t="s">
        <v>134</v>
      </c>
      <c r="C337" s="15" t="s">
        <v>157</v>
      </c>
      <c r="D337" s="15" t="s">
        <v>23</v>
      </c>
      <c r="E337" s="15">
        <v>200801</v>
      </c>
      <c r="F337" s="21" t="str">
        <f t="shared" si="6"/>
        <v>카페24토너+머드크림세트250ml200801</v>
      </c>
      <c r="G337" s="15">
        <v>17500</v>
      </c>
      <c r="H337" s="45">
        <v>5.8500000000000003E-2</v>
      </c>
      <c r="I337" s="15">
        <v>3080</v>
      </c>
    </row>
    <row r="338" spans="2:10">
      <c r="B338" s="15" t="s">
        <v>134</v>
      </c>
      <c r="C338" s="15" t="s">
        <v>157</v>
      </c>
      <c r="D338" s="15" t="s">
        <v>26</v>
      </c>
      <c r="E338" s="15">
        <v>200801</v>
      </c>
      <c r="F338" s="21" t="str">
        <f t="shared" si="6"/>
        <v>카페24토너+머드크림세트머드크림마스크 100ml200801</v>
      </c>
      <c r="G338" s="15">
        <v>17500</v>
      </c>
      <c r="H338" s="45">
        <v>5.8500000000000003E-2</v>
      </c>
      <c r="I338" s="15">
        <v>1442</v>
      </c>
    </row>
    <row r="339" spans="2:10">
      <c r="B339" s="8" t="s">
        <v>147</v>
      </c>
      <c r="C339" s="15" t="s">
        <v>109</v>
      </c>
      <c r="D339" s="15" t="s">
        <v>155</v>
      </c>
      <c r="E339" s="15">
        <v>200801</v>
      </c>
      <c r="F339" s="21" t="str">
        <f t="shared" si="6"/>
        <v>랄라블라마스크팩마스크팩 1매200801</v>
      </c>
      <c r="G339" s="15">
        <v>1073</v>
      </c>
      <c r="H339" s="46">
        <v>0</v>
      </c>
      <c r="I339" s="91">
        <v>397</v>
      </c>
    </row>
    <row r="340" spans="2:10">
      <c r="B340" s="15" t="s">
        <v>135</v>
      </c>
      <c r="C340" s="15" t="s">
        <v>113</v>
      </c>
      <c r="D340" s="15" t="s">
        <v>158</v>
      </c>
      <c r="E340" s="15">
        <v>200801</v>
      </c>
      <c r="F340" s="21" t="str">
        <f t="shared" si="6"/>
        <v>아누아 CS앰플앰플 30ml200801</v>
      </c>
      <c r="G340" s="15">
        <v>0</v>
      </c>
      <c r="H340" s="46">
        <v>0</v>
      </c>
      <c r="I340" s="15">
        <v>3397</v>
      </c>
    </row>
    <row r="341" spans="2:10">
      <c r="B341" s="15" t="s">
        <v>135</v>
      </c>
      <c r="C341" s="15" t="s">
        <v>159</v>
      </c>
      <c r="D341" s="15" t="s">
        <v>160</v>
      </c>
      <c r="E341" s="15">
        <v>200801</v>
      </c>
      <c r="F341" s="21" t="str">
        <f t="shared" si="6"/>
        <v>아누아 CS수딩크림수딩크림 100ml200801</v>
      </c>
      <c r="G341" s="15">
        <v>0</v>
      </c>
      <c r="H341" s="46">
        <v>0</v>
      </c>
      <c r="I341" s="15">
        <v>3045</v>
      </c>
    </row>
    <row r="342" spans="2:10">
      <c r="B342" s="15" t="s">
        <v>147</v>
      </c>
      <c r="C342" s="15" t="s">
        <v>113</v>
      </c>
      <c r="D342" s="15" t="s">
        <v>158</v>
      </c>
      <c r="E342" s="15">
        <v>200801</v>
      </c>
      <c r="F342" s="21" t="str">
        <f t="shared" si="6"/>
        <v>랄라블라앰플앰플 30ml200801</v>
      </c>
      <c r="G342" s="15">
        <v>14600</v>
      </c>
      <c r="H342" s="46">
        <v>0</v>
      </c>
      <c r="I342" s="91">
        <v>3397</v>
      </c>
    </row>
    <row r="343" spans="2:10">
      <c r="B343" s="15" t="s">
        <v>147</v>
      </c>
      <c r="C343" s="15" t="s">
        <v>159</v>
      </c>
      <c r="D343" s="15" t="s">
        <v>160</v>
      </c>
      <c r="E343" s="15">
        <v>200801</v>
      </c>
      <c r="F343" s="21" t="str">
        <f t="shared" si="6"/>
        <v>랄라블라수딩크림수딩크림 100ml200801</v>
      </c>
      <c r="G343" s="15">
        <v>19691</v>
      </c>
      <c r="H343" s="46">
        <v>0</v>
      </c>
      <c r="I343" s="91">
        <v>3045</v>
      </c>
    </row>
    <row r="344" spans="2:10">
      <c r="B344" s="15" t="s">
        <v>147</v>
      </c>
      <c r="C344" s="15" t="s">
        <v>56</v>
      </c>
      <c r="D344" s="15" t="s">
        <v>138</v>
      </c>
      <c r="E344" s="15">
        <v>200801</v>
      </c>
      <c r="F344" s="21" t="str">
        <f t="shared" si="6"/>
        <v>랄라블라토너500ml200801</v>
      </c>
      <c r="G344" s="15">
        <v>15818</v>
      </c>
      <c r="H344" s="46">
        <v>0</v>
      </c>
      <c r="I344" s="91">
        <v>4330</v>
      </c>
    </row>
    <row r="345" spans="2:10">
      <c r="B345" s="15" t="s">
        <v>147</v>
      </c>
      <c r="C345" s="15" t="s">
        <v>162</v>
      </c>
      <c r="D345" s="15" t="s">
        <v>162</v>
      </c>
      <c r="E345" s="16">
        <v>200801</v>
      </c>
      <c r="F345" s="21" t="str">
        <f t="shared" si="6"/>
        <v>랄라블라앰플 기획세트앰플 기획세트200801</v>
      </c>
      <c r="G345" s="15">
        <v>14877</v>
      </c>
      <c r="H345" s="46">
        <v>0</v>
      </c>
      <c r="I345" s="92">
        <v>3240</v>
      </c>
      <c r="J345" s="15" t="s">
        <v>257</v>
      </c>
    </row>
    <row r="346" spans="2:10">
      <c r="B346" s="15" t="s">
        <v>147</v>
      </c>
      <c r="C346" s="15" t="s">
        <v>161</v>
      </c>
      <c r="D346" s="15" t="s">
        <v>161</v>
      </c>
      <c r="E346" s="16">
        <v>200801</v>
      </c>
      <c r="F346" s="21" t="str">
        <f t="shared" si="6"/>
        <v>랄라블라클렌징폼 기획세트클렌징폼 기획세트200801</v>
      </c>
      <c r="G346" s="15">
        <v>6964</v>
      </c>
      <c r="H346" s="46">
        <v>0</v>
      </c>
      <c r="I346" s="92">
        <v>3348</v>
      </c>
    </row>
    <row r="347" spans="2:10">
      <c r="B347" s="15" t="s">
        <v>134</v>
      </c>
      <c r="C347" s="15" t="s">
        <v>113</v>
      </c>
      <c r="D347" s="15" t="s">
        <v>158</v>
      </c>
      <c r="E347" s="15">
        <v>200801</v>
      </c>
      <c r="F347" s="21" t="str">
        <f t="shared" si="6"/>
        <v>카페24앰플앰플 30ml200801</v>
      </c>
      <c r="G347" s="15">
        <v>28000</v>
      </c>
      <c r="H347" s="45">
        <v>5.8500000000000003E-2</v>
      </c>
      <c r="I347" s="15">
        <v>3397</v>
      </c>
    </row>
    <row r="348" spans="2:10">
      <c r="B348" s="15" t="s">
        <v>134</v>
      </c>
      <c r="C348" s="15" t="s">
        <v>159</v>
      </c>
      <c r="D348" s="15" t="s">
        <v>160</v>
      </c>
      <c r="E348" s="15">
        <v>200801</v>
      </c>
      <c r="F348" s="21" t="str">
        <f t="shared" si="6"/>
        <v>카페24수딩크림수딩크림 100ml200801</v>
      </c>
      <c r="G348" s="15">
        <v>38000</v>
      </c>
      <c r="H348" s="45">
        <v>5.8500000000000003E-2</v>
      </c>
      <c r="I348" s="15">
        <v>3045</v>
      </c>
    </row>
    <row r="349" spans="2:10">
      <c r="B349" s="15" t="s">
        <v>145</v>
      </c>
      <c r="C349" s="15" t="s">
        <v>113</v>
      </c>
      <c r="D349" s="15" t="s">
        <v>158</v>
      </c>
      <c r="E349" s="15">
        <v>200801</v>
      </c>
      <c r="F349" s="21" t="str">
        <f t="shared" si="6"/>
        <v>글로우데이즈 시코르앰플앰플 30ml200801</v>
      </c>
      <c r="G349" s="15">
        <v>13500</v>
      </c>
      <c r="H349" s="46">
        <v>0</v>
      </c>
      <c r="I349" s="15">
        <v>3397</v>
      </c>
    </row>
    <row r="350" spans="2:10">
      <c r="B350" s="15" t="s">
        <v>145</v>
      </c>
      <c r="C350" s="15" t="s">
        <v>159</v>
      </c>
      <c r="D350" s="15" t="s">
        <v>160</v>
      </c>
      <c r="E350" s="15">
        <v>200801</v>
      </c>
      <c r="F350" s="21" t="str">
        <f t="shared" si="6"/>
        <v>글로우데이즈 시코르수딩크림수딩크림 100ml200801</v>
      </c>
      <c r="G350" s="15">
        <v>15545</v>
      </c>
      <c r="H350" s="46">
        <v>0</v>
      </c>
      <c r="I350" s="15">
        <v>3045</v>
      </c>
    </row>
    <row r="351" spans="2:10">
      <c r="B351" s="15" t="s">
        <v>145</v>
      </c>
      <c r="C351" s="15" t="s">
        <v>109</v>
      </c>
      <c r="D351" s="15" t="s">
        <v>155</v>
      </c>
      <c r="E351" s="15">
        <v>200801</v>
      </c>
      <c r="F351" s="21" t="str">
        <f t="shared" si="6"/>
        <v>글로우데이즈 시코르마스크팩마스크팩 1매200801</v>
      </c>
      <c r="G351" s="15">
        <v>1636</v>
      </c>
      <c r="H351" s="46">
        <v>0</v>
      </c>
      <c r="I351" s="15">
        <v>397</v>
      </c>
    </row>
    <row r="352" spans="2:10">
      <c r="B352" s="15" t="s">
        <v>145</v>
      </c>
      <c r="C352" s="15" t="s">
        <v>75</v>
      </c>
      <c r="D352" s="15" t="s">
        <v>26</v>
      </c>
      <c r="E352" s="6">
        <v>200801</v>
      </c>
      <c r="F352" s="21" t="str">
        <f t="shared" si="6"/>
        <v>글로우데이즈 시코르머드크림마스크머드크림마스크 100ml200801</v>
      </c>
      <c r="G352" s="15">
        <v>10227</v>
      </c>
      <c r="H352" s="46">
        <v>0</v>
      </c>
      <c r="I352" s="15">
        <v>1442</v>
      </c>
    </row>
    <row r="353" spans="2:9">
      <c r="B353" s="15" t="s">
        <v>145</v>
      </c>
      <c r="C353" s="15" t="s">
        <v>149</v>
      </c>
      <c r="D353" s="15" t="s">
        <v>150</v>
      </c>
      <c r="E353" s="6">
        <v>200801</v>
      </c>
      <c r="F353" s="21" t="str">
        <f t="shared" si="6"/>
        <v>글로우데이즈 시코르클렌징폼클렌징폼 120ml200801</v>
      </c>
      <c r="G353" s="15">
        <v>6545</v>
      </c>
      <c r="H353" s="46">
        <v>0</v>
      </c>
      <c r="I353" s="15">
        <v>2750</v>
      </c>
    </row>
    <row r="354" spans="2:9">
      <c r="B354" s="15" t="s">
        <v>145</v>
      </c>
      <c r="C354" s="15" t="s">
        <v>109</v>
      </c>
      <c r="D354" s="15" t="s">
        <v>156</v>
      </c>
      <c r="E354" s="15">
        <v>200801</v>
      </c>
      <c r="F354" s="21" t="str">
        <f t="shared" si="6"/>
        <v>글로우데이즈 시코르마스크팩마스크팩 10매200801</v>
      </c>
      <c r="G354" s="15">
        <v>16364</v>
      </c>
      <c r="H354" s="46">
        <v>0</v>
      </c>
      <c r="I354" s="15">
        <v>3970</v>
      </c>
    </row>
    <row r="355" spans="2:9">
      <c r="B355" s="15" t="s">
        <v>145</v>
      </c>
      <c r="C355" s="15" t="s">
        <v>56</v>
      </c>
      <c r="D355" s="14" t="s">
        <v>138</v>
      </c>
      <c r="E355" s="16">
        <v>200801</v>
      </c>
      <c r="F355" s="21" t="str">
        <f t="shared" si="6"/>
        <v>글로우데이즈 시코르토너500ml200801</v>
      </c>
      <c r="G355" s="15">
        <v>20250</v>
      </c>
      <c r="H355" s="46">
        <v>0</v>
      </c>
      <c r="I355" s="15">
        <v>4330</v>
      </c>
    </row>
    <row r="356" spans="2:9">
      <c r="B356" s="15" t="s">
        <v>134</v>
      </c>
      <c r="C356" s="15" t="s">
        <v>159</v>
      </c>
      <c r="D356" s="15" t="s">
        <v>163</v>
      </c>
      <c r="E356" s="16">
        <v>200801</v>
      </c>
      <c r="F356" s="21" t="str">
        <f t="shared" si="6"/>
        <v>카페24수딩크림[플친 단독 30% off] 어성초 78 수딩 크림200801</v>
      </c>
      <c r="G356" s="15">
        <v>26600</v>
      </c>
      <c r="H356" s="45">
        <v>5.8500000000000003E-2</v>
      </c>
      <c r="I356" s="15">
        <v>3045</v>
      </c>
    </row>
    <row r="357" spans="2:9">
      <c r="B357" s="15" t="s">
        <v>134</v>
      </c>
      <c r="C357" s="15" t="s">
        <v>113</v>
      </c>
      <c r="D357" s="15" t="s">
        <v>164</v>
      </c>
      <c r="E357" s="16">
        <v>200801</v>
      </c>
      <c r="F357" s="21" t="str">
        <f t="shared" si="6"/>
        <v>카페24앰플[플친 단독 30% off] 어성초 80 수분 진정 앰플200801</v>
      </c>
      <c r="G357" s="15">
        <v>23000</v>
      </c>
      <c r="H357" s="45">
        <v>5.8500000000000003E-2</v>
      </c>
      <c r="I357" s="15">
        <v>3397</v>
      </c>
    </row>
    <row r="358" spans="2:9">
      <c r="B358" s="15" t="s">
        <v>134</v>
      </c>
      <c r="C358" s="15" t="s">
        <v>254</v>
      </c>
      <c r="D358" s="15" t="s">
        <v>255</v>
      </c>
      <c r="E358" s="16">
        <v>200801</v>
      </c>
      <c r="F358" s="21" t="str">
        <f t="shared" si="6"/>
        <v>카페24앰플+수딩크림세트[플친 단독 30% off][무료배송] 어성초 앰플 + 수딩 크림 세트200801</v>
      </c>
      <c r="G358" s="15">
        <v>49600</v>
      </c>
      <c r="H358" s="45">
        <v>5.8500000000000003E-2</v>
      </c>
      <c r="I358" s="15">
        <v>6442</v>
      </c>
    </row>
    <row r="359" spans="2:9" hidden="1">
      <c r="B359" s="15" t="s">
        <v>140</v>
      </c>
      <c r="C359" s="15" t="s">
        <v>113</v>
      </c>
      <c r="D359" s="15" t="s">
        <v>158</v>
      </c>
      <c r="E359" s="15">
        <v>200801</v>
      </c>
      <c r="F359" s="21" t="str">
        <f t="shared" si="6"/>
        <v>큐텐앰플앰플 30ml200801</v>
      </c>
      <c r="G359" s="15">
        <v>38000</v>
      </c>
      <c r="H359" s="46">
        <v>0.11</v>
      </c>
      <c r="I359" s="15">
        <v>3397</v>
      </c>
    </row>
    <row r="360" spans="2:9" hidden="1">
      <c r="B360" s="15" t="s">
        <v>140</v>
      </c>
      <c r="C360" s="15" t="s">
        <v>109</v>
      </c>
      <c r="D360" s="15" t="s">
        <v>156</v>
      </c>
      <c r="E360" s="15">
        <v>200801</v>
      </c>
      <c r="F360" s="21" t="str">
        <f t="shared" si="6"/>
        <v>큐텐마스크팩마스크팩 10매200801</v>
      </c>
      <c r="G360" s="15">
        <v>36000</v>
      </c>
      <c r="H360" s="46">
        <v>0.11</v>
      </c>
      <c r="I360" s="15">
        <v>3970</v>
      </c>
    </row>
    <row r="361" spans="2:9">
      <c r="B361" s="15" t="s">
        <v>134</v>
      </c>
      <c r="C361" s="15" t="s">
        <v>165</v>
      </c>
      <c r="D361" s="15" t="s">
        <v>166</v>
      </c>
      <c r="E361" s="15">
        <v>200801</v>
      </c>
      <c r="F361" s="21" t="str">
        <f t="shared" si="6"/>
        <v>카페24어성초진정패키지어성초 진정패키지세트200801</v>
      </c>
      <c r="G361" s="15">
        <v>99000</v>
      </c>
      <c r="H361" s="45">
        <v>5.8500000000000003E-2</v>
      </c>
      <c r="I361" s="15">
        <v>15137</v>
      </c>
    </row>
    <row r="362" spans="2:9">
      <c r="B362" s="15" t="s">
        <v>147</v>
      </c>
      <c r="C362" s="15" t="s">
        <v>168</v>
      </c>
      <c r="D362" s="15" t="s">
        <v>168</v>
      </c>
      <c r="E362" s="15">
        <v>200801</v>
      </c>
      <c r="F362" s="21" t="str">
        <f t="shared" si="6"/>
        <v>랄라블라토너 증정기획토너 증정기획200801</v>
      </c>
      <c r="G362" s="15">
        <v>9457</v>
      </c>
      <c r="H362" s="46">
        <v>0</v>
      </c>
      <c r="I362" s="92">
        <v>4440</v>
      </c>
    </row>
    <row r="363" spans="2:9">
      <c r="B363" s="15" t="s">
        <v>147</v>
      </c>
      <c r="C363" s="15" t="s">
        <v>167</v>
      </c>
      <c r="D363" s="15" t="s">
        <v>167</v>
      </c>
      <c r="E363" s="15">
        <v>200801</v>
      </c>
      <c r="F363" s="21" t="str">
        <f t="shared" si="6"/>
        <v>랄라블라수딩크림 증정기획수딩크림 증정기획200801</v>
      </c>
      <c r="G363" s="15">
        <v>17131</v>
      </c>
      <c r="H363" s="46">
        <v>0</v>
      </c>
      <c r="I363" s="92">
        <v>4095</v>
      </c>
    </row>
    <row r="364" spans="2:9">
      <c r="B364" s="15" t="s">
        <v>147</v>
      </c>
      <c r="C364" s="15" t="s">
        <v>115</v>
      </c>
      <c r="D364" s="15" t="s">
        <v>170</v>
      </c>
      <c r="E364" s="15">
        <v>200801</v>
      </c>
      <c r="F364" s="21" t="str">
        <f t="shared" ref="F364:F427" si="7">B364&amp;C364&amp;D364&amp;E364</f>
        <v>랄라블라선크림선크림 50ml200801</v>
      </c>
      <c r="G364" s="15">
        <v>10000</v>
      </c>
      <c r="H364" s="46">
        <v>0</v>
      </c>
      <c r="I364" s="91">
        <v>2345</v>
      </c>
    </row>
    <row r="365" spans="2:9">
      <c r="B365" s="15" t="s">
        <v>169</v>
      </c>
      <c r="C365" s="15" t="s">
        <v>56</v>
      </c>
      <c r="D365" s="15" t="s">
        <v>23</v>
      </c>
      <c r="E365" s="15">
        <v>200801</v>
      </c>
      <c r="F365" s="21" t="str">
        <f t="shared" si="7"/>
        <v>현대면세점토너250ml200801</v>
      </c>
      <c r="G365" s="15">
        <v>6300</v>
      </c>
      <c r="H365" s="46">
        <v>0</v>
      </c>
      <c r="I365" s="15">
        <v>3080</v>
      </c>
    </row>
    <row r="366" spans="2:9">
      <c r="B366" s="15" t="s">
        <v>169</v>
      </c>
      <c r="C366" s="15" t="s">
        <v>113</v>
      </c>
      <c r="D366" s="15" t="s">
        <v>158</v>
      </c>
      <c r="E366" s="15">
        <v>200801</v>
      </c>
      <c r="F366" s="21" t="str">
        <f t="shared" si="7"/>
        <v>현대면세점앰플앰플 30ml200801</v>
      </c>
      <c r="G366" s="15">
        <v>8820</v>
      </c>
      <c r="H366" s="46">
        <v>0</v>
      </c>
      <c r="I366" s="15">
        <v>3397</v>
      </c>
    </row>
    <row r="367" spans="2:9">
      <c r="B367" s="15" t="s">
        <v>169</v>
      </c>
      <c r="C367" s="15" t="s">
        <v>56</v>
      </c>
      <c r="D367" s="15" t="s">
        <v>138</v>
      </c>
      <c r="E367" s="15">
        <v>200801</v>
      </c>
      <c r="F367" s="21" t="str">
        <f t="shared" si="7"/>
        <v>현대면세점토너500ml200801</v>
      </c>
      <c r="G367" s="15">
        <v>10500</v>
      </c>
      <c r="H367" s="46">
        <v>0</v>
      </c>
      <c r="I367" s="15">
        <v>4330</v>
      </c>
    </row>
    <row r="368" spans="2:9">
      <c r="B368" s="15" t="s">
        <v>169</v>
      </c>
      <c r="C368" s="15" t="s">
        <v>149</v>
      </c>
      <c r="D368" s="15" t="s">
        <v>150</v>
      </c>
      <c r="E368" s="16">
        <v>200801</v>
      </c>
      <c r="F368" s="21" t="str">
        <f t="shared" si="7"/>
        <v>현대면세점클렌징폼클렌징폼 120ml200801</v>
      </c>
      <c r="G368" s="15">
        <v>4900</v>
      </c>
      <c r="H368" s="46">
        <v>0</v>
      </c>
      <c r="I368" s="15">
        <v>2750</v>
      </c>
    </row>
    <row r="369" spans="2:10">
      <c r="B369" s="15" t="s">
        <v>169</v>
      </c>
      <c r="C369" s="15" t="s">
        <v>75</v>
      </c>
      <c r="D369" s="15" t="s">
        <v>141</v>
      </c>
      <c r="E369" s="15">
        <v>200801</v>
      </c>
      <c r="F369" s="21" t="str">
        <f t="shared" si="7"/>
        <v>현대면세점머드크림마스크머드크림마스크 100ml200801</v>
      </c>
      <c r="G369" s="15">
        <v>6300</v>
      </c>
      <c r="H369" s="46">
        <v>0</v>
      </c>
      <c r="I369" s="15">
        <v>1442</v>
      </c>
    </row>
    <row r="370" spans="2:10">
      <c r="B370" s="15" t="s">
        <v>169</v>
      </c>
      <c r="C370" s="15" t="s">
        <v>109</v>
      </c>
      <c r="D370" s="15" t="s">
        <v>155</v>
      </c>
      <c r="E370" s="15">
        <v>200801</v>
      </c>
      <c r="F370" s="21" t="str">
        <f t="shared" si="7"/>
        <v>현대면세점마스크팩마스크팩 1매200801</v>
      </c>
      <c r="G370" s="15">
        <v>10500</v>
      </c>
      <c r="H370" s="46">
        <v>0</v>
      </c>
      <c r="I370" s="15">
        <v>397</v>
      </c>
    </row>
    <row r="371" spans="2:10">
      <c r="B371" s="15" t="s">
        <v>137</v>
      </c>
      <c r="C371" s="15" t="s">
        <v>115</v>
      </c>
      <c r="D371" s="15" t="s">
        <v>170</v>
      </c>
      <c r="E371" s="15">
        <v>200801</v>
      </c>
      <c r="F371" s="21" t="str">
        <f t="shared" si="7"/>
        <v>카페24선크림선크림 50ml200801</v>
      </c>
      <c r="G371" s="15">
        <v>20000</v>
      </c>
      <c r="H371" s="45">
        <v>5.8500000000000003E-2</v>
      </c>
      <c r="I371" s="15">
        <v>2345</v>
      </c>
    </row>
    <row r="372" spans="2:10">
      <c r="B372" s="15" t="s">
        <v>134</v>
      </c>
      <c r="C372" s="15" t="s">
        <v>149</v>
      </c>
      <c r="D372" s="15" t="s">
        <v>171</v>
      </c>
      <c r="E372" s="15">
        <v>200801</v>
      </c>
      <c r="F372" s="21" t="str">
        <f t="shared" si="7"/>
        <v>카페24클렌징폼클렌징폼 120ml(선크림할인)200801</v>
      </c>
      <c r="G372" s="15">
        <v>10000</v>
      </c>
      <c r="H372" s="45">
        <v>5.8500000000000003E-2</v>
      </c>
      <c r="I372" s="15">
        <v>2750</v>
      </c>
    </row>
    <row r="373" spans="2:10">
      <c r="B373" s="15" t="s">
        <v>147</v>
      </c>
      <c r="C373" s="15" t="s">
        <v>172</v>
      </c>
      <c r="D373" s="15" t="s">
        <v>172</v>
      </c>
      <c r="E373" s="15">
        <v>200801</v>
      </c>
      <c r="F373" s="21" t="str">
        <f t="shared" si="7"/>
        <v>랄라블라대용량 기획세트대용량 기획세트200801</v>
      </c>
      <c r="G373" s="15">
        <v>15818</v>
      </c>
      <c r="H373" s="46">
        <v>0</v>
      </c>
      <c r="I373" s="92">
        <v>5640</v>
      </c>
    </row>
    <row r="374" spans="2:10">
      <c r="B374" s="14" t="s">
        <v>135</v>
      </c>
      <c r="C374" s="15" t="s">
        <v>115</v>
      </c>
      <c r="D374" s="15" t="s">
        <v>170</v>
      </c>
      <c r="E374" s="16">
        <v>200801</v>
      </c>
      <c r="F374" s="21" t="str">
        <f t="shared" si="7"/>
        <v>아누아 CS선크림선크림 50ml200801</v>
      </c>
      <c r="G374" s="15">
        <v>0</v>
      </c>
      <c r="H374" s="46">
        <v>0</v>
      </c>
      <c r="I374" s="15">
        <v>2345</v>
      </c>
    </row>
    <row r="375" spans="2:10">
      <c r="B375" s="15" t="s">
        <v>137</v>
      </c>
      <c r="C375" s="15" t="s">
        <v>174</v>
      </c>
      <c r="D375" s="15" t="s">
        <v>174</v>
      </c>
      <c r="E375" s="15">
        <v>200801</v>
      </c>
      <c r="F375" s="21" t="str">
        <f t="shared" si="7"/>
        <v>카페24여름 한정 진정세트여름 한정 진정세트200801</v>
      </c>
      <c r="G375" s="15">
        <v>35000</v>
      </c>
      <c r="H375" s="45">
        <v>5.8500000000000003E-2</v>
      </c>
      <c r="I375" s="15">
        <v>5605</v>
      </c>
    </row>
    <row r="376" spans="2:10">
      <c r="B376" s="15" t="s">
        <v>137</v>
      </c>
      <c r="C376" s="15" t="s">
        <v>174</v>
      </c>
      <c r="D376" s="15" t="s">
        <v>175</v>
      </c>
      <c r="E376" s="15">
        <v>200801</v>
      </c>
      <c r="F376" s="21" t="str">
        <f t="shared" si="7"/>
        <v>카페24여름 한정 진정세트여름 한정 진정세트 (대용량)200801</v>
      </c>
      <c r="G376" s="15">
        <v>45000</v>
      </c>
      <c r="H376" s="45">
        <v>5.8500000000000003E-2</v>
      </c>
      <c r="I376" s="15">
        <v>7070</v>
      </c>
    </row>
    <row r="377" spans="2:10">
      <c r="B377" s="23" t="s">
        <v>177</v>
      </c>
      <c r="C377" s="24" t="s">
        <v>113</v>
      </c>
      <c r="D377" s="24" t="s">
        <v>158</v>
      </c>
      <c r="E377" s="24">
        <v>200801</v>
      </c>
      <c r="F377" s="21" t="str">
        <f t="shared" si="7"/>
        <v>화해앰플앰플 30ml200801</v>
      </c>
      <c r="G377" s="101">
        <v>28000</v>
      </c>
      <c r="H377" s="35">
        <v>0.28000000000000003</v>
      </c>
      <c r="I377" s="24">
        <v>3397</v>
      </c>
      <c r="J377" s="28" t="s">
        <v>260</v>
      </c>
    </row>
    <row r="378" spans="2:10">
      <c r="B378" s="23" t="s">
        <v>177</v>
      </c>
      <c r="C378" s="24" t="s">
        <v>109</v>
      </c>
      <c r="D378" s="24" t="s">
        <v>155</v>
      </c>
      <c r="E378" s="24">
        <v>200801</v>
      </c>
      <c r="F378" s="21" t="str">
        <f t="shared" si="7"/>
        <v>화해마스크팩마스크팩 1매200801</v>
      </c>
      <c r="G378" s="101">
        <v>4000</v>
      </c>
      <c r="H378" s="35">
        <v>0.3</v>
      </c>
      <c r="I378" s="24">
        <v>397</v>
      </c>
      <c r="J378" s="28" t="s">
        <v>260</v>
      </c>
    </row>
    <row r="379" spans="2:10">
      <c r="B379" s="23" t="s">
        <v>177</v>
      </c>
      <c r="C379" s="24" t="s">
        <v>56</v>
      </c>
      <c r="D379" s="23" t="s">
        <v>136</v>
      </c>
      <c r="E379" s="24">
        <v>200801</v>
      </c>
      <c r="F379" s="21" t="str">
        <f t="shared" si="7"/>
        <v>화해토너250ml200801</v>
      </c>
      <c r="G379" s="101">
        <v>20000</v>
      </c>
      <c r="H379" s="35">
        <v>0.28000000000000003</v>
      </c>
      <c r="I379" s="15">
        <v>3080</v>
      </c>
      <c r="J379" s="28" t="s">
        <v>260</v>
      </c>
    </row>
    <row r="380" spans="2:10">
      <c r="B380" s="23" t="s">
        <v>177</v>
      </c>
      <c r="C380" s="24" t="s">
        <v>75</v>
      </c>
      <c r="D380" s="24" t="s">
        <v>141</v>
      </c>
      <c r="E380" s="24">
        <v>200801</v>
      </c>
      <c r="F380" s="21" t="str">
        <f t="shared" si="7"/>
        <v>화해머드크림마스크머드크림마스크 100ml200801</v>
      </c>
      <c r="G380" s="101">
        <v>20000</v>
      </c>
      <c r="H380" s="35">
        <v>0.28000000000000003</v>
      </c>
      <c r="I380" s="24">
        <v>1442</v>
      </c>
      <c r="J380" s="28" t="s">
        <v>260</v>
      </c>
    </row>
    <row r="381" spans="2:10">
      <c r="B381" s="23" t="s">
        <v>177</v>
      </c>
      <c r="C381" s="24" t="s">
        <v>159</v>
      </c>
      <c r="D381" s="24" t="s">
        <v>160</v>
      </c>
      <c r="E381" s="24">
        <v>200801</v>
      </c>
      <c r="F381" s="21" t="str">
        <f t="shared" si="7"/>
        <v>화해수딩크림수딩크림 100ml200801</v>
      </c>
      <c r="G381" s="101">
        <v>38000</v>
      </c>
      <c r="H381" s="35">
        <v>0.3</v>
      </c>
      <c r="I381" s="24">
        <v>3045</v>
      </c>
      <c r="J381" s="28" t="s">
        <v>260</v>
      </c>
    </row>
    <row r="382" spans="2:10">
      <c r="B382" s="23" t="s">
        <v>177</v>
      </c>
      <c r="C382" s="24" t="s">
        <v>149</v>
      </c>
      <c r="D382" s="24" t="s">
        <v>150</v>
      </c>
      <c r="E382" s="24">
        <v>200801</v>
      </c>
      <c r="F382" s="21" t="str">
        <f t="shared" si="7"/>
        <v>화해클렌징폼클렌징폼 120ml200801</v>
      </c>
      <c r="G382" s="101">
        <v>13000</v>
      </c>
      <c r="H382" s="35">
        <v>0.28999999999999998</v>
      </c>
      <c r="I382" s="24">
        <v>2750</v>
      </c>
      <c r="J382" s="28" t="s">
        <v>260</v>
      </c>
    </row>
    <row r="383" spans="2:10">
      <c r="B383" s="23" t="s">
        <v>177</v>
      </c>
      <c r="C383" s="24" t="s">
        <v>115</v>
      </c>
      <c r="D383" s="24" t="s">
        <v>170</v>
      </c>
      <c r="E383" s="24">
        <v>200801</v>
      </c>
      <c r="F383" s="21" t="str">
        <f t="shared" si="7"/>
        <v>화해선크림선크림 50ml200801</v>
      </c>
      <c r="G383" s="101">
        <v>20000</v>
      </c>
      <c r="H383" s="35">
        <v>0.28000000000000003</v>
      </c>
      <c r="I383" s="24">
        <v>2345</v>
      </c>
      <c r="J383" s="28" t="s">
        <v>260</v>
      </c>
    </row>
    <row r="384" spans="2:10">
      <c r="B384" s="20" t="s">
        <v>137</v>
      </c>
      <c r="C384" s="20" t="s">
        <v>115</v>
      </c>
      <c r="D384" s="20" t="s">
        <v>176</v>
      </c>
      <c r="E384" s="20">
        <v>200801</v>
      </c>
      <c r="F384" s="21" t="str">
        <f t="shared" si="7"/>
        <v>카페24선크림선크림 50ml  2set200801</v>
      </c>
      <c r="G384" s="20">
        <v>35000</v>
      </c>
      <c r="H384" s="49">
        <v>5.8500000000000003E-2</v>
      </c>
      <c r="I384" s="20">
        <v>4690</v>
      </c>
      <c r="J384" s="20"/>
    </row>
    <row r="385" spans="1:11" hidden="1">
      <c r="B385" s="18" t="s">
        <v>186</v>
      </c>
      <c r="C385" s="20" t="s">
        <v>56</v>
      </c>
      <c r="D385" s="18" t="s">
        <v>23</v>
      </c>
      <c r="E385" s="21">
        <v>200801</v>
      </c>
      <c r="F385" s="21" t="str">
        <f t="shared" si="7"/>
        <v>큐텐재팬토너250ml200801</v>
      </c>
      <c r="G385" s="20">
        <v>31500</v>
      </c>
      <c r="H385" s="34">
        <v>0.11</v>
      </c>
      <c r="I385" s="15">
        <v>3080</v>
      </c>
      <c r="J385" s="20"/>
    </row>
    <row r="386" spans="1:11" hidden="1">
      <c r="B386" s="18" t="s">
        <v>186</v>
      </c>
      <c r="C386" s="20" t="s">
        <v>56</v>
      </c>
      <c r="D386" s="18" t="s">
        <v>24</v>
      </c>
      <c r="E386" s="21">
        <v>200801</v>
      </c>
      <c r="F386" s="21" t="str">
        <f t="shared" si="7"/>
        <v>큐텐재팬토너250ml 2set200801</v>
      </c>
      <c r="G386" s="20">
        <v>44000</v>
      </c>
      <c r="H386" s="34">
        <v>0.11</v>
      </c>
      <c r="I386" s="15">
        <v>6160</v>
      </c>
      <c r="J386" s="20"/>
    </row>
    <row r="387" spans="1:11" hidden="1">
      <c r="B387" s="18" t="s">
        <v>186</v>
      </c>
      <c r="C387" s="20" t="s">
        <v>113</v>
      </c>
      <c r="D387" s="20" t="s">
        <v>158</v>
      </c>
      <c r="E387" s="20">
        <v>200801</v>
      </c>
      <c r="F387" s="21" t="str">
        <f t="shared" si="7"/>
        <v>큐텐재팬앰플앰플 30ml200801</v>
      </c>
      <c r="G387" s="20">
        <v>38000</v>
      </c>
      <c r="H387" s="34">
        <v>0.11</v>
      </c>
      <c r="I387" s="20">
        <v>3397</v>
      </c>
      <c r="J387" s="20"/>
    </row>
    <row r="388" spans="1:11" hidden="1">
      <c r="B388" s="18" t="s">
        <v>186</v>
      </c>
      <c r="C388" s="20" t="s">
        <v>75</v>
      </c>
      <c r="D388" s="20" t="s">
        <v>26</v>
      </c>
      <c r="E388" s="21">
        <v>200801</v>
      </c>
      <c r="F388" s="21" t="str">
        <f t="shared" si="7"/>
        <v>큐텐재팬머드크림마스크머드크림마스크 100ml200801</v>
      </c>
      <c r="G388" s="20">
        <v>31500</v>
      </c>
      <c r="H388" s="34">
        <v>0.11</v>
      </c>
      <c r="I388" s="20">
        <v>1442</v>
      </c>
      <c r="J388" s="20"/>
    </row>
    <row r="389" spans="1:11" hidden="1">
      <c r="B389" s="18" t="s">
        <v>186</v>
      </c>
      <c r="C389" s="9" t="s">
        <v>109</v>
      </c>
      <c r="D389" s="9" t="s">
        <v>156</v>
      </c>
      <c r="E389" s="20">
        <v>200801</v>
      </c>
      <c r="F389" s="21" t="str">
        <f t="shared" si="7"/>
        <v>큐텐재팬마스크팩마스크팩 10매200801</v>
      </c>
      <c r="G389" s="20">
        <v>36000</v>
      </c>
      <c r="H389" s="34">
        <v>0.11</v>
      </c>
      <c r="I389" s="20">
        <v>3970</v>
      </c>
      <c r="J389" s="20"/>
    </row>
    <row r="390" spans="1:11" hidden="1">
      <c r="B390" s="18" t="s">
        <v>186</v>
      </c>
      <c r="C390" s="9" t="s">
        <v>149</v>
      </c>
      <c r="D390" s="9" t="s">
        <v>150</v>
      </c>
      <c r="E390" s="21">
        <v>200801</v>
      </c>
      <c r="F390" s="21" t="str">
        <f t="shared" si="7"/>
        <v>큐텐재팬클렌징폼클렌징폼 120ml200801</v>
      </c>
      <c r="G390" s="20">
        <v>25000</v>
      </c>
      <c r="H390" s="34">
        <v>0.11</v>
      </c>
      <c r="I390" s="20">
        <v>2750</v>
      </c>
      <c r="J390" s="20"/>
    </row>
    <row r="391" spans="1:11" hidden="1">
      <c r="B391" s="18" t="s">
        <v>186</v>
      </c>
      <c r="C391" s="20" t="s">
        <v>159</v>
      </c>
      <c r="D391" s="20" t="s">
        <v>160</v>
      </c>
      <c r="E391" s="21">
        <v>200801</v>
      </c>
      <c r="F391" s="21" t="str">
        <f t="shared" si="7"/>
        <v>큐텐재팬수딩크림수딩크림 100ml200801</v>
      </c>
      <c r="G391" s="20">
        <v>43000</v>
      </c>
      <c r="H391" s="34">
        <v>0.11</v>
      </c>
      <c r="I391" s="20">
        <v>3045</v>
      </c>
      <c r="J391" s="20"/>
    </row>
    <row r="392" spans="1:11">
      <c r="B392" s="20" t="s">
        <v>169</v>
      </c>
      <c r="C392" s="20" t="s">
        <v>115</v>
      </c>
      <c r="D392" s="20" t="s">
        <v>170</v>
      </c>
      <c r="E392" s="20">
        <v>200801</v>
      </c>
      <c r="F392" s="21" t="str">
        <f t="shared" si="7"/>
        <v>현대면세점선크림선크림 50ml200801</v>
      </c>
      <c r="G392" s="20">
        <v>6300</v>
      </c>
      <c r="H392" s="34">
        <v>0</v>
      </c>
      <c r="I392" s="20">
        <v>2345</v>
      </c>
      <c r="J392" s="20"/>
    </row>
    <row r="393" spans="1:11">
      <c r="B393" s="20" t="s">
        <v>169</v>
      </c>
      <c r="C393" s="20" t="s">
        <v>159</v>
      </c>
      <c r="D393" s="20" t="s">
        <v>160</v>
      </c>
      <c r="E393" s="20">
        <v>200801</v>
      </c>
      <c r="F393" s="21" t="str">
        <f t="shared" si="7"/>
        <v>현대면세점수딩크림수딩크림 100ml200801</v>
      </c>
      <c r="G393" s="20">
        <v>11970</v>
      </c>
      <c r="H393" s="34">
        <v>0</v>
      </c>
      <c r="I393" s="20">
        <v>3045</v>
      </c>
      <c r="J393" s="20"/>
    </row>
    <row r="394" spans="1:11">
      <c r="B394" s="20" t="s">
        <v>169</v>
      </c>
      <c r="C394" s="20" t="s">
        <v>142</v>
      </c>
      <c r="D394" s="20" t="s">
        <v>143</v>
      </c>
      <c r="E394" s="20">
        <v>200801</v>
      </c>
      <c r="F394" s="21" t="str">
        <f t="shared" si="7"/>
        <v>현대면세점화장솜스킨팩 화장솜 60P200801</v>
      </c>
      <c r="G394" s="20">
        <v>1250</v>
      </c>
      <c r="H394" s="34">
        <v>0</v>
      </c>
      <c r="I394" s="20">
        <v>1110</v>
      </c>
      <c r="J394" s="20"/>
    </row>
    <row r="395" spans="1:11" hidden="1">
      <c r="B395" s="20" t="s">
        <v>189</v>
      </c>
      <c r="C395" s="20" t="s">
        <v>56</v>
      </c>
      <c r="D395" s="20" t="s">
        <v>136</v>
      </c>
      <c r="E395" s="20">
        <v>200801</v>
      </c>
      <c r="F395" s="21" t="str">
        <f t="shared" si="7"/>
        <v>쇼피필리핀토너250ml200801</v>
      </c>
      <c r="G395" s="20">
        <v>26200</v>
      </c>
      <c r="H395" s="34">
        <v>0.06</v>
      </c>
      <c r="I395" s="15">
        <v>3080</v>
      </c>
      <c r="J395" s="20"/>
    </row>
    <row r="396" spans="1:11" s="20" customFormat="1">
      <c r="A396" s="24"/>
      <c r="B396" s="23" t="s">
        <v>145</v>
      </c>
      <c r="C396" s="24" t="s">
        <v>56</v>
      </c>
      <c r="D396" s="24" t="s">
        <v>187</v>
      </c>
      <c r="E396" s="24">
        <v>200801</v>
      </c>
      <c r="F396" s="21" t="str">
        <f t="shared" si="7"/>
        <v>글로우데이즈 시코르토너토너=250ml200801</v>
      </c>
      <c r="G396" s="24">
        <v>11250</v>
      </c>
      <c r="H396" s="35">
        <v>0</v>
      </c>
      <c r="I396" s="24">
        <v>3080</v>
      </c>
      <c r="J396" s="28" t="s">
        <v>261</v>
      </c>
      <c r="K396" s="33"/>
    </row>
    <row r="397" spans="1:11" s="20" customFormat="1">
      <c r="A397" s="24"/>
      <c r="B397" s="23" t="s">
        <v>145</v>
      </c>
      <c r="C397" s="24" t="s">
        <v>113</v>
      </c>
      <c r="D397" s="24" t="s">
        <v>205</v>
      </c>
      <c r="E397" s="24">
        <v>200801</v>
      </c>
      <c r="F397" s="21" t="str">
        <f t="shared" si="7"/>
        <v>글로우데이즈 시코르앰플앰플=앰플 30ml200801</v>
      </c>
      <c r="G397" s="24">
        <v>14850</v>
      </c>
      <c r="H397" s="35">
        <v>0</v>
      </c>
      <c r="I397" s="24">
        <v>3397</v>
      </c>
      <c r="J397" s="28" t="s">
        <v>261</v>
      </c>
      <c r="K397" s="33"/>
    </row>
    <row r="398" spans="1:11" s="20" customFormat="1">
      <c r="A398" s="24"/>
      <c r="B398" s="23" t="s">
        <v>145</v>
      </c>
      <c r="C398" s="24" t="s">
        <v>159</v>
      </c>
      <c r="D398" s="24" t="s">
        <v>188</v>
      </c>
      <c r="E398" s="24">
        <v>200801</v>
      </c>
      <c r="F398" s="21" t="str">
        <f t="shared" si="7"/>
        <v>글로우데이즈 시코르수딩크림수딩크림=수딩크림 100ml200801</v>
      </c>
      <c r="G398" s="24">
        <v>17100</v>
      </c>
      <c r="H398" s="35">
        <v>0</v>
      </c>
      <c r="I398" s="24">
        <v>3045</v>
      </c>
      <c r="J398" s="28" t="s">
        <v>261</v>
      </c>
      <c r="K398" s="33"/>
    </row>
    <row r="399" spans="1:11" s="20" customFormat="1">
      <c r="A399" s="24"/>
      <c r="B399" s="23" t="s">
        <v>145</v>
      </c>
      <c r="C399" s="24" t="s">
        <v>109</v>
      </c>
      <c r="D399" s="24" t="s">
        <v>199</v>
      </c>
      <c r="E399" s="24">
        <v>200801</v>
      </c>
      <c r="F399" s="21" t="str">
        <f t="shared" si="7"/>
        <v>글로우데이즈 시코르마스크팩마스크팩=마스크팩 1매200801</v>
      </c>
      <c r="G399" s="24">
        <v>1800</v>
      </c>
      <c r="H399" s="35">
        <v>0</v>
      </c>
      <c r="I399" s="24">
        <v>397</v>
      </c>
      <c r="J399" s="28" t="s">
        <v>261</v>
      </c>
      <c r="K399" s="33"/>
    </row>
    <row r="400" spans="1:11" s="20" customFormat="1">
      <c r="A400" s="24"/>
      <c r="B400" s="23" t="s">
        <v>145</v>
      </c>
      <c r="C400" s="24" t="s">
        <v>75</v>
      </c>
      <c r="D400" s="24" t="s">
        <v>201</v>
      </c>
      <c r="E400" s="24">
        <v>200801</v>
      </c>
      <c r="F400" s="21" t="str">
        <f t="shared" si="7"/>
        <v>글로우데이즈 시코르머드크림마스크머드크림마스크=머드크림마스크 100ml200801</v>
      </c>
      <c r="G400" s="24">
        <v>11250</v>
      </c>
      <c r="H400" s="35">
        <v>0</v>
      </c>
      <c r="I400" s="24">
        <v>1442</v>
      </c>
      <c r="J400" s="28" t="s">
        <v>261</v>
      </c>
      <c r="K400" s="33"/>
    </row>
    <row r="401" spans="1:11" s="20" customFormat="1">
      <c r="A401" s="24"/>
      <c r="B401" s="23" t="s">
        <v>145</v>
      </c>
      <c r="C401" s="24" t="s">
        <v>149</v>
      </c>
      <c r="D401" s="24" t="s">
        <v>185</v>
      </c>
      <c r="E401" s="24">
        <v>200801</v>
      </c>
      <c r="F401" s="21" t="str">
        <f t="shared" si="7"/>
        <v>글로우데이즈 시코르클렌징폼클렌징폼=클렌징폼 120ml200801</v>
      </c>
      <c r="G401" s="24">
        <v>7200</v>
      </c>
      <c r="H401" s="35">
        <v>0</v>
      </c>
      <c r="I401" s="24">
        <v>2750</v>
      </c>
      <c r="J401" s="28" t="s">
        <v>261</v>
      </c>
      <c r="K401" s="33"/>
    </row>
    <row r="402" spans="1:11" s="20" customFormat="1">
      <c r="A402" s="24"/>
      <c r="B402" s="23" t="s">
        <v>145</v>
      </c>
      <c r="C402" s="24" t="s">
        <v>109</v>
      </c>
      <c r="D402" s="24" t="s">
        <v>200</v>
      </c>
      <c r="E402" s="24">
        <v>200801</v>
      </c>
      <c r="F402" s="21" t="str">
        <f t="shared" si="7"/>
        <v>글로우데이즈 시코르마스크팩마스크팩=마스크팩 10매200801</v>
      </c>
      <c r="G402" s="24">
        <v>18000</v>
      </c>
      <c r="H402" s="35">
        <v>0</v>
      </c>
      <c r="I402" s="24">
        <v>3970</v>
      </c>
      <c r="J402" s="28" t="s">
        <v>261</v>
      </c>
      <c r="K402" s="33"/>
    </row>
    <row r="403" spans="1:11" s="20" customFormat="1" hidden="1">
      <c r="B403" s="18" t="s">
        <v>190</v>
      </c>
      <c r="C403" s="20" t="s">
        <v>159</v>
      </c>
      <c r="D403" s="20" t="s">
        <v>160</v>
      </c>
      <c r="E403" s="20">
        <v>200801</v>
      </c>
      <c r="F403" s="21" t="str">
        <f t="shared" si="7"/>
        <v>쇼피태국수딩크림수딩크림 100ml200801</v>
      </c>
      <c r="G403" s="20">
        <v>37780</v>
      </c>
      <c r="H403" s="34">
        <v>0.03</v>
      </c>
      <c r="I403" s="15">
        <v>3045</v>
      </c>
      <c r="J403" s="33" t="s">
        <v>262</v>
      </c>
      <c r="K403" s="33"/>
    </row>
    <row r="404" spans="1:11" s="20" customFormat="1" hidden="1">
      <c r="B404" s="18" t="s">
        <v>190</v>
      </c>
      <c r="C404" s="20" t="s">
        <v>113</v>
      </c>
      <c r="D404" s="20" t="s">
        <v>158</v>
      </c>
      <c r="E404" s="20">
        <v>200801</v>
      </c>
      <c r="F404" s="21" t="str">
        <f t="shared" si="7"/>
        <v>쇼피태국앰플앰플 30ml200801</v>
      </c>
      <c r="G404" s="20">
        <v>32900</v>
      </c>
      <c r="H404" s="34">
        <v>0.03</v>
      </c>
      <c r="I404" s="15">
        <v>3397</v>
      </c>
      <c r="J404" s="33" t="s">
        <v>263</v>
      </c>
      <c r="K404" s="33"/>
    </row>
    <row r="405" spans="1:11" s="20" customFormat="1" hidden="1">
      <c r="B405" s="18" t="s">
        <v>191</v>
      </c>
      <c r="C405" s="20" t="s">
        <v>56</v>
      </c>
      <c r="D405" s="20" t="s">
        <v>138</v>
      </c>
      <c r="E405" s="20">
        <v>200801</v>
      </c>
      <c r="F405" s="21" t="str">
        <f t="shared" si="7"/>
        <v>큐텐싱가폴토너500ml200801</v>
      </c>
      <c r="G405" s="20">
        <v>44900</v>
      </c>
      <c r="H405" s="34">
        <v>0.11</v>
      </c>
      <c r="I405" s="15">
        <v>4330</v>
      </c>
      <c r="J405" s="33" t="s">
        <v>264</v>
      </c>
      <c r="K405" s="33"/>
    </row>
    <row r="406" spans="1:11" s="20" customFormat="1" hidden="1">
      <c r="B406" s="18" t="s">
        <v>191</v>
      </c>
      <c r="C406" s="20" t="s">
        <v>75</v>
      </c>
      <c r="D406" s="20" t="s">
        <v>141</v>
      </c>
      <c r="E406" s="20">
        <v>200801</v>
      </c>
      <c r="F406" s="21" t="str">
        <f t="shared" si="7"/>
        <v>큐텐싱가폴머드크림마스크머드크림마스크 100ml200801</v>
      </c>
      <c r="G406" s="20">
        <v>25900</v>
      </c>
      <c r="H406" s="34">
        <v>0.11</v>
      </c>
      <c r="I406" s="15">
        <v>1442</v>
      </c>
      <c r="J406" s="33" t="s">
        <v>265</v>
      </c>
      <c r="K406" s="33"/>
    </row>
    <row r="407" spans="1:11" s="20" customFormat="1">
      <c r="A407" s="24"/>
      <c r="B407" s="23" t="s">
        <v>145</v>
      </c>
      <c r="C407" s="24" t="s">
        <v>115</v>
      </c>
      <c r="D407" s="24" t="s">
        <v>184</v>
      </c>
      <c r="E407" s="24">
        <v>200801</v>
      </c>
      <c r="F407" s="21" t="str">
        <f t="shared" si="7"/>
        <v>글로우데이즈 시코르선크림선크림=선크림 50ml200801</v>
      </c>
      <c r="G407" s="24">
        <v>11250</v>
      </c>
      <c r="H407" s="35">
        <v>0</v>
      </c>
      <c r="I407" s="24">
        <v>2345</v>
      </c>
      <c r="J407" s="28" t="s">
        <v>261</v>
      </c>
      <c r="K407" s="33"/>
    </row>
    <row r="408" spans="1:11" s="20" customFormat="1" hidden="1">
      <c r="B408" s="25" t="s">
        <v>186</v>
      </c>
      <c r="C408" s="29" t="s">
        <v>56</v>
      </c>
      <c r="D408" s="29" t="s">
        <v>193</v>
      </c>
      <c r="E408" s="29">
        <v>200801</v>
      </c>
      <c r="F408" s="21" t="str">
        <f t="shared" si="7"/>
        <v>큐텐재팬토너200726=250ml200801</v>
      </c>
      <c r="G408" s="29">
        <v>33000</v>
      </c>
      <c r="H408" s="34">
        <v>0.11</v>
      </c>
      <c r="I408" s="15">
        <v>3080</v>
      </c>
      <c r="J408" s="33" t="s">
        <v>266</v>
      </c>
      <c r="K408" s="33"/>
    </row>
    <row r="409" spans="1:11" s="20" customFormat="1" hidden="1">
      <c r="B409" s="25" t="s">
        <v>186</v>
      </c>
      <c r="C409" s="29" t="s">
        <v>109</v>
      </c>
      <c r="D409" s="29" t="s">
        <v>267</v>
      </c>
      <c r="E409" s="29">
        <v>200801</v>
      </c>
      <c r="F409" s="21" t="str">
        <f t="shared" si="7"/>
        <v>큐텐재팬마스크팩200726=마스크팩 10매200801</v>
      </c>
      <c r="G409" s="29">
        <v>36000</v>
      </c>
      <c r="H409" s="34">
        <v>0.11</v>
      </c>
      <c r="I409" s="20">
        <v>3970</v>
      </c>
      <c r="J409" s="33" t="s">
        <v>268</v>
      </c>
      <c r="K409" s="33"/>
    </row>
    <row r="410" spans="1:11" s="20" customFormat="1" hidden="1">
      <c r="B410" s="25" t="s">
        <v>186</v>
      </c>
      <c r="C410" s="29" t="s">
        <v>159</v>
      </c>
      <c r="D410" s="29" t="s">
        <v>194</v>
      </c>
      <c r="E410" s="29">
        <v>200801</v>
      </c>
      <c r="F410" s="21" t="str">
        <f t="shared" si="7"/>
        <v>큐텐재팬수딩크림200726=수딩크림 100ml200801</v>
      </c>
      <c r="G410" s="29">
        <v>44000</v>
      </c>
      <c r="H410" s="34">
        <v>0.11</v>
      </c>
      <c r="I410" s="20">
        <v>4275</v>
      </c>
      <c r="J410" s="33" t="s">
        <v>269</v>
      </c>
      <c r="K410" s="33"/>
    </row>
    <row r="411" spans="1:11" s="20" customFormat="1" hidden="1">
      <c r="B411" s="25" t="s">
        <v>186</v>
      </c>
      <c r="C411" s="29" t="s">
        <v>75</v>
      </c>
      <c r="D411" s="29" t="s">
        <v>197</v>
      </c>
      <c r="E411" s="29">
        <v>200801</v>
      </c>
      <c r="F411" s="21" t="str">
        <f t="shared" si="7"/>
        <v>큐텐재팬머드크림마스크200726=머드크림마스크 100ml200801</v>
      </c>
      <c r="G411" s="29">
        <v>36000</v>
      </c>
      <c r="H411" s="34">
        <v>0.11</v>
      </c>
      <c r="I411" s="20">
        <v>1442</v>
      </c>
      <c r="J411" s="33" t="s">
        <v>268</v>
      </c>
      <c r="K411" s="33"/>
    </row>
    <row r="412" spans="1:11" s="20" customFormat="1" hidden="1">
      <c r="B412" s="25" t="s">
        <v>186</v>
      </c>
      <c r="C412" s="29" t="s">
        <v>149</v>
      </c>
      <c r="D412" s="29" t="s">
        <v>270</v>
      </c>
      <c r="E412" s="29">
        <v>200801</v>
      </c>
      <c r="F412" s="21" t="str">
        <f t="shared" si="7"/>
        <v>큐텐재팬클렌징폼200726=클렌징폼 120ml200801</v>
      </c>
      <c r="G412" s="29">
        <v>30000</v>
      </c>
      <c r="H412" s="34">
        <v>0.11</v>
      </c>
      <c r="I412" s="20">
        <v>2750</v>
      </c>
      <c r="J412" s="33" t="s">
        <v>271</v>
      </c>
      <c r="K412" s="33"/>
    </row>
    <row r="413" spans="1:11" s="20" customFormat="1" hidden="1">
      <c r="B413" s="25" t="s">
        <v>186</v>
      </c>
      <c r="C413" s="29" t="s">
        <v>113</v>
      </c>
      <c r="D413" s="29" t="s">
        <v>195</v>
      </c>
      <c r="E413" s="29">
        <v>200801</v>
      </c>
      <c r="F413" s="21" t="str">
        <f t="shared" si="7"/>
        <v>큐텐재팬앰플200726=앰플 30ml200801</v>
      </c>
      <c r="G413" s="29">
        <v>39000</v>
      </c>
      <c r="H413" s="34">
        <v>0.11</v>
      </c>
      <c r="I413" s="20">
        <v>3397</v>
      </c>
      <c r="J413" s="33" t="s">
        <v>272</v>
      </c>
      <c r="K413" s="33"/>
    </row>
    <row r="414" spans="1:11" s="20" customFormat="1" hidden="1">
      <c r="B414" s="25" t="s">
        <v>186</v>
      </c>
      <c r="C414" s="29" t="s">
        <v>115</v>
      </c>
      <c r="D414" s="29" t="s">
        <v>198</v>
      </c>
      <c r="E414" s="29">
        <v>200801</v>
      </c>
      <c r="F414" s="21" t="str">
        <f t="shared" si="7"/>
        <v>큐텐재팬선크림200726=선크림 50ml200801</v>
      </c>
      <c r="G414" s="29">
        <v>36000</v>
      </c>
      <c r="H414" s="34">
        <v>0.11</v>
      </c>
      <c r="I414" s="20">
        <v>2345</v>
      </c>
      <c r="J414" s="33" t="s">
        <v>268</v>
      </c>
      <c r="K414" s="33"/>
    </row>
    <row r="415" spans="1:11" s="20" customFormat="1" hidden="1">
      <c r="B415" s="25" t="s">
        <v>186</v>
      </c>
      <c r="C415" s="29" t="s">
        <v>56</v>
      </c>
      <c r="D415" s="29" t="s">
        <v>196</v>
      </c>
      <c r="E415" s="29">
        <v>200801</v>
      </c>
      <c r="F415" s="21" t="str">
        <f t="shared" si="7"/>
        <v>큐텐재팬토너200726=250ml 2set200801</v>
      </c>
      <c r="G415" s="29">
        <v>53000</v>
      </c>
      <c r="H415" s="34">
        <v>0.11</v>
      </c>
      <c r="I415" s="15">
        <v>6160</v>
      </c>
      <c r="J415" s="33" t="s">
        <v>273</v>
      </c>
      <c r="K415" s="33"/>
    </row>
    <row r="416" spans="1:11" s="20" customFormat="1" hidden="1">
      <c r="B416" s="25" t="s">
        <v>191</v>
      </c>
      <c r="C416" s="29" t="s">
        <v>56</v>
      </c>
      <c r="D416" s="29" t="s">
        <v>193</v>
      </c>
      <c r="E416" s="29">
        <v>200801</v>
      </c>
      <c r="F416" s="21" t="str">
        <f t="shared" si="7"/>
        <v>큐텐싱가폴토너200726=250ml200801</v>
      </c>
      <c r="G416" s="29">
        <v>26000</v>
      </c>
      <c r="H416" s="34">
        <v>0.11</v>
      </c>
      <c r="I416" s="15">
        <v>3080</v>
      </c>
      <c r="J416" s="33" t="s">
        <v>265</v>
      </c>
      <c r="K416" s="33"/>
    </row>
    <row r="417" spans="2:12" s="20" customFormat="1" hidden="1">
      <c r="B417" s="25" t="s">
        <v>191</v>
      </c>
      <c r="C417" s="29" t="s">
        <v>56</v>
      </c>
      <c r="D417" s="29" t="s">
        <v>202</v>
      </c>
      <c r="E417" s="29">
        <v>200801</v>
      </c>
      <c r="F417" s="21" t="str">
        <f t="shared" si="7"/>
        <v>큐텐싱가폴토너200726=500ml200801</v>
      </c>
      <c r="G417" s="29">
        <v>45062</v>
      </c>
      <c r="H417" s="34">
        <v>0.11</v>
      </c>
      <c r="I417" s="15">
        <v>4330</v>
      </c>
      <c r="J417" s="33" t="s">
        <v>264</v>
      </c>
      <c r="K417" s="33"/>
    </row>
    <row r="418" spans="2:12" s="20" customFormat="1" hidden="1">
      <c r="B418" s="25" t="s">
        <v>191</v>
      </c>
      <c r="C418" s="29" t="s">
        <v>109</v>
      </c>
      <c r="D418" s="29" t="s">
        <v>267</v>
      </c>
      <c r="E418" s="29">
        <v>200801</v>
      </c>
      <c r="F418" s="21" t="str">
        <f t="shared" si="7"/>
        <v>큐텐싱가폴마스크팩200726=마스크팩 10매200801</v>
      </c>
      <c r="G418" s="29">
        <v>103469</v>
      </c>
      <c r="H418" s="34">
        <v>0.11</v>
      </c>
      <c r="I418" s="20">
        <v>3970</v>
      </c>
      <c r="J418" s="33" t="s">
        <v>274</v>
      </c>
      <c r="K418" s="33"/>
    </row>
    <row r="419" spans="2:12" s="20" customFormat="1" hidden="1">
      <c r="B419" s="25" t="s">
        <v>191</v>
      </c>
      <c r="C419" s="29" t="s">
        <v>159</v>
      </c>
      <c r="D419" s="29" t="s">
        <v>194</v>
      </c>
      <c r="E419" s="29">
        <v>200801</v>
      </c>
      <c r="F419" s="21" t="str">
        <f t="shared" si="7"/>
        <v>큐텐싱가폴수딩크림200726=수딩크림 100ml200801</v>
      </c>
      <c r="G419" s="29">
        <v>38984</v>
      </c>
      <c r="H419" s="34">
        <v>0.11</v>
      </c>
      <c r="I419" s="20">
        <v>4275</v>
      </c>
      <c r="J419" s="33" t="s">
        <v>275</v>
      </c>
      <c r="K419" s="33"/>
    </row>
    <row r="420" spans="2:12" s="20" customFormat="1" hidden="1">
      <c r="B420" s="25" t="s">
        <v>191</v>
      </c>
      <c r="C420" s="29" t="s">
        <v>75</v>
      </c>
      <c r="D420" s="29" t="s">
        <v>197</v>
      </c>
      <c r="E420" s="29">
        <v>200801</v>
      </c>
      <c r="F420" s="21" t="str">
        <f t="shared" si="7"/>
        <v>큐텐싱가폴머드크림마스크200726=머드크림마스크 100ml200801</v>
      </c>
      <c r="G420" s="29">
        <v>25960</v>
      </c>
      <c r="H420" s="34">
        <v>0.11</v>
      </c>
      <c r="I420" s="20">
        <v>1442</v>
      </c>
      <c r="J420" s="33" t="s">
        <v>265</v>
      </c>
      <c r="K420" s="33"/>
    </row>
    <row r="421" spans="2:12" s="20" customFormat="1" hidden="1">
      <c r="B421" s="25" t="s">
        <v>191</v>
      </c>
      <c r="C421" s="29" t="s">
        <v>149</v>
      </c>
      <c r="D421" s="29" t="s">
        <v>270</v>
      </c>
      <c r="E421" s="29">
        <v>200801</v>
      </c>
      <c r="F421" s="21" t="str">
        <f t="shared" si="7"/>
        <v>큐텐싱가폴클렌징폼200726=클렌징폼 120ml200801</v>
      </c>
      <c r="G421" s="29">
        <v>16409</v>
      </c>
      <c r="H421" s="34">
        <v>0.11</v>
      </c>
      <c r="I421" s="20">
        <v>2750</v>
      </c>
      <c r="J421" s="33" t="s">
        <v>276</v>
      </c>
      <c r="K421" s="33"/>
    </row>
    <row r="422" spans="2:12" s="20" customFormat="1" hidden="1">
      <c r="B422" s="25" t="s">
        <v>191</v>
      </c>
      <c r="C422" s="29" t="s">
        <v>113</v>
      </c>
      <c r="D422" s="29" t="s">
        <v>195</v>
      </c>
      <c r="E422" s="29">
        <v>200801</v>
      </c>
      <c r="F422" s="21" t="str">
        <f t="shared" si="7"/>
        <v>큐텐싱가폴앰플200726=앰플 30ml200801</v>
      </c>
      <c r="G422" s="29">
        <v>33774</v>
      </c>
      <c r="H422" s="34">
        <v>0.11</v>
      </c>
      <c r="I422" s="20">
        <v>3397</v>
      </c>
      <c r="J422" s="33" t="s">
        <v>277</v>
      </c>
      <c r="K422" s="33"/>
    </row>
    <row r="423" spans="2:12" s="20" customFormat="1" hidden="1">
      <c r="B423" s="25" t="s">
        <v>191</v>
      </c>
      <c r="C423" s="29" t="s">
        <v>115</v>
      </c>
      <c r="D423" s="29" t="s">
        <v>198</v>
      </c>
      <c r="E423" s="29">
        <v>200801</v>
      </c>
      <c r="F423" s="21" t="str">
        <f t="shared" si="7"/>
        <v>큐텐싱가폴선크림200726=선크림 50ml200801</v>
      </c>
      <c r="G423" s="29">
        <v>25960</v>
      </c>
      <c r="H423" s="34">
        <v>0.11</v>
      </c>
      <c r="I423" s="20">
        <v>2345</v>
      </c>
      <c r="J423" s="33" t="s">
        <v>265</v>
      </c>
      <c r="K423" s="33"/>
    </row>
    <row r="424" spans="2:12" s="20" customFormat="1" hidden="1">
      <c r="B424" s="25" t="s">
        <v>190</v>
      </c>
      <c r="C424" s="29" t="s">
        <v>56</v>
      </c>
      <c r="D424" s="29" t="s">
        <v>193</v>
      </c>
      <c r="E424" s="29">
        <v>200801</v>
      </c>
      <c r="F424" s="21" t="str">
        <f t="shared" si="7"/>
        <v>쇼피태국토너200726=250ml200801</v>
      </c>
      <c r="G424" s="29">
        <v>25053</v>
      </c>
      <c r="H424" s="34">
        <v>0.03</v>
      </c>
      <c r="I424" s="15">
        <v>3080</v>
      </c>
      <c r="J424" s="33" t="s">
        <v>278</v>
      </c>
      <c r="K424" s="33"/>
    </row>
    <row r="425" spans="2:12" s="20" customFormat="1" hidden="1">
      <c r="B425" s="25" t="s">
        <v>190</v>
      </c>
      <c r="C425" s="29" t="s">
        <v>56</v>
      </c>
      <c r="D425" s="29" t="s">
        <v>202</v>
      </c>
      <c r="E425" s="29">
        <v>200801</v>
      </c>
      <c r="F425" s="21" t="str">
        <f t="shared" si="7"/>
        <v>쇼피태국토너200726=500ml200801</v>
      </c>
      <c r="G425" s="29">
        <v>44792</v>
      </c>
      <c r="H425" s="34">
        <v>0.03</v>
      </c>
      <c r="I425" s="15">
        <v>4330</v>
      </c>
      <c r="J425" s="33" t="s">
        <v>279</v>
      </c>
      <c r="K425" s="33"/>
    </row>
    <row r="426" spans="2:12" s="20" customFormat="1" hidden="1">
      <c r="B426" s="25" t="s">
        <v>190</v>
      </c>
      <c r="C426" s="29" t="s">
        <v>109</v>
      </c>
      <c r="D426" s="29" t="s">
        <v>267</v>
      </c>
      <c r="E426" s="29">
        <v>200801</v>
      </c>
      <c r="F426" s="21" t="str">
        <f t="shared" si="7"/>
        <v>쇼피태국마스크팩200726=마스크팩 10매200801</v>
      </c>
      <c r="G426" s="29">
        <v>39858</v>
      </c>
      <c r="H426" s="34">
        <v>0.03</v>
      </c>
      <c r="I426" s="20">
        <v>3970</v>
      </c>
      <c r="J426" s="33" t="s">
        <v>280</v>
      </c>
      <c r="K426" s="33"/>
    </row>
    <row r="427" spans="2:12" s="20" customFormat="1" hidden="1">
      <c r="B427" s="25" t="s">
        <v>190</v>
      </c>
      <c r="C427" s="29" t="s">
        <v>159</v>
      </c>
      <c r="D427" s="29" t="s">
        <v>194</v>
      </c>
      <c r="E427" s="29">
        <v>200801</v>
      </c>
      <c r="F427" s="21" t="str">
        <f t="shared" si="7"/>
        <v>쇼피태국수딩크림200726=수딩크림 100ml200801</v>
      </c>
      <c r="G427" s="29">
        <v>37960</v>
      </c>
      <c r="H427" s="34">
        <v>0.03</v>
      </c>
      <c r="I427" s="20">
        <v>4275</v>
      </c>
      <c r="J427" s="33" t="s">
        <v>262</v>
      </c>
      <c r="K427" s="33"/>
    </row>
    <row r="428" spans="2:12" s="20" customFormat="1" hidden="1">
      <c r="B428" s="25" t="s">
        <v>190</v>
      </c>
      <c r="C428" s="29" t="s">
        <v>75</v>
      </c>
      <c r="D428" s="29" t="s">
        <v>197</v>
      </c>
      <c r="E428" s="29">
        <v>200801</v>
      </c>
      <c r="F428" s="21" t="str">
        <f t="shared" ref="F428:F491" si="8">B428&amp;C428&amp;D428&amp;E428</f>
        <v>쇼피태국머드크림마스크200726=머드크림마스크 100ml200801</v>
      </c>
      <c r="G428" s="29">
        <v>25053</v>
      </c>
      <c r="H428" s="34">
        <v>0.03</v>
      </c>
      <c r="I428" s="20">
        <v>1442</v>
      </c>
      <c r="J428" s="33" t="s">
        <v>278</v>
      </c>
      <c r="K428" s="33"/>
    </row>
    <row r="429" spans="2:12" s="20" customFormat="1" hidden="1">
      <c r="B429" s="25" t="s">
        <v>190</v>
      </c>
      <c r="C429" s="29" t="s">
        <v>149</v>
      </c>
      <c r="D429" s="29" t="s">
        <v>270</v>
      </c>
      <c r="E429" s="29">
        <v>200801</v>
      </c>
      <c r="F429" s="21" t="str">
        <f t="shared" si="8"/>
        <v>쇼피태국클렌징폼200726=클렌징폼 120ml200801</v>
      </c>
      <c r="G429" s="29">
        <v>15943</v>
      </c>
      <c r="H429" s="34">
        <v>0.03</v>
      </c>
      <c r="I429" s="20">
        <v>2750</v>
      </c>
      <c r="J429" s="33" t="s">
        <v>281</v>
      </c>
      <c r="K429" s="33"/>
    </row>
    <row r="430" spans="2:12" s="20" customFormat="1" hidden="1">
      <c r="B430" s="25" t="s">
        <v>190</v>
      </c>
      <c r="C430" s="29" t="s">
        <v>113</v>
      </c>
      <c r="D430" s="29" t="s">
        <v>195</v>
      </c>
      <c r="E430" s="29">
        <v>200801</v>
      </c>
      <c r="F430" s="21" t="str">
        <f t="shared" si="8"/>
        <v>쇼피태국앰플200726=앰플 30ml200801</v>
      </c>
      <c r="G430" s="29">
        <v>33025</v>
      </c>
      <c r="H430" s="34">
        <v>0.03</v>
      </c>
      <c r="I430" s="20">
        <v>3397</v>
      </c>
      <c r="J430" s="33" t="s">
        <v>263</v>
      </c>
      <c r="K430" s="33"/>
    </row>
    <row r="431" spans="2:12" s="20" customFormat="1" hidden="1">
      <c r="B431" s="25" t="s">
        <v>190</v>
      </c>
      <c r="C431" s="29" t="s">
        <v>115</v>
      </c>
      <c r="D431" s="29" t="s">
        <v>198</v>
      </c>
      <c r="E431" s="29">
        <v>200801</v>
      </c>
      <c r="F431" s="21" t="str">
        <f t="shared" si="8"/>
        <v>쇼피태국선크림200726=선크림 50ml200801</v>
      </c>
      <c r="G431" s="29">
        <v>25053</v>
      </c>
      <c r="H431" s="34">
        <v>0.03</v>
      </c>
      <c r="I431" s="20">
        <v>2345</v>
      </c>
      <c r="J431" s="33" t="s">
        <v>278</v>
      </c>
      <c r="K431" s="33"/>
    </row>
    <row r="432" spans="2:12" s="20" customFormat="1" hidden="1">
      <c r="B432" s="25" t="s">
        <v>190</v>
      </c>
      <c r="C432" s="29" t="s">
        <v>56</v>
      </c>
      <c r="D432" s="29" t="s">
        <v>196</v>
      </c>
      <c r="E432" s="29">
        <v>200801</v>
      </c>
      <c r="F432" s="21" t="str">
        <f t="shared" si="8"/>
        <v>쇼피태국토너200726=250ml 2set200801</v>
      </c>
      <c r="G432" s="29">
        <v>47829</v>
      </c>
      <c r="H432" s="34">
        <v>0.03</v>
      </c>
      <c r="I432" s="15">
        <v>6160</v>
      </c>
      <c r="J432" s="33" t="s">
        <v>282</v>
      </c>
      <c r="K432" s="33"/>
      <c r="L432" s="50"/>
    </row>
    <row r="433" spans="2:12" s="20" customFormat="1" hidden="1">
      <c r="B433" s="25" t="s">
        <v>189</v>
      </c>
      <c r="C433" s="29" t="s">
        <v>56</v>
      </c>
      <c r="D433" s="29" t="s">
        <v>193</v>
      </c>
      <c r="E433" s="29">
        <v>200801</v>
      </c>
      <c r="F433" s="21" t="str">
        <f t="shared" si="8"/>
        <v>쇼피필리핀토너200726=250ml200801</v>
      </c>
      <c r="G433" s="29">
        <v>26341</v>
      </c>
      <c r="H433" s="34">
        <v>0.06</v>
      </c>
      <c r="I433" s="15">
        <v>3080</v>
      </c>
      <c r="J433" s="51" t="s">
        <v>283</v>
      </c>
      <c r="K433" s="41"/>
      <c r="L433" s="50"/>
    </row>
    <row r="434" spans="2:12" s="20" customFormat="1" hidden="1">
      <c r="B434" s="25" t="s">
        <v>189</v>
      </c>
      <c r="C434" s="29" t="s">
        <v>56</v>
      </c>
      <c r="D434" s="29" t="s">
        <v>202</v>
      </c>
      <c r="E434" s="29">
        <v>200801</v>
      </c>
      <c r="F434" s="21" t="str">
        <f t="shared" si="8"/>
        <v>쇼피필리핀토너200726=500ml200801</v>
      </c>
      <c r="G434" s="29">
        <v>45853</v>
      </c>
      <c r="H434" s="34">
        <v>0.06</v>
      </c>
      <c r="I434" s="15">
        <v>4330</v>
      </c>
      <c r="J434" s="51" t="s">
        <v>284</v>
      </c>
      <c r="K434" s="41"/>
      <c r="L434" s="50"/>
    </row>
    <row r="435" spans="2:12" s="20" customFormat="1" hidden="1">
      <c r="B435" s="25" t="s">
        <v>189</v>
      </c>
      <c r="C435" s="29" t="s">
        <v>109</v>
      </c>
      <c r="D435" s="29" t="s">
        <v>267</v>
      </c>
      <c r="E435" s="29">
        <v>200801</v>
      </c>
      <c r="F435" s="21" t="str">
        <f t="shared" si="8"/>
        <v>쇼피필리핀마스크팩200726=마스크팩 10매200801</v>
      </c>
      <c r="G435" s="29">
        <v>44877</v>
      </c>
      <c r="H435" s="34">
        <v>0.06</v>
      </c>
      <c r="I435" s="20">
        <v>3970</v>
      </c>
      <c r="J435" s="51" t="s">
        <v>285</v>
      </c>
      <c r="K435" s="41"/>
      <c r="L435" s="50"/>
    </row>
    <row r="436" spans="2:12" s="20" customFormat="1" hidden="1">
      <c r="B436" s="25" t="s">
        <v>189</v>
      </c>
      <c r="C436" s="29" t="s">
        <v>159</v>
      </c>
      <c r="D436" s="29" t="s">
        <v>194</v>
      </c>
      <c r="E436" s="29">
        <v>200801</v>
      </c>
      <c r="F436" s="21" t="str">
        <f t="shared" si="8"/>
        <v>쇼피필리핀수딩크림200726=수딩크림 100ml200801</v>
      </c>
      <c r="G436" s="29">
        <v>39024</v>
      </c>
      <c r="H436" s="34">
        <v>0.06</v>
      </c>
      <c r="I436" s="20">
        <v>4275</v>
      </c>
      <c r="J436" s="51" t="s">
        <v>286</v>
      </c>
      <c r="K436" s="41"/>
      <c r="L436" s="50"/>
    </row>
    <row r="437" spans="2:12" s="20" customFormat="1" hidden="1">
      <c r="B437" s="25" t="s">
        <v>189</v>
      </c>
      <c r="C437" s="29" t="s">
        <v>75</v>
      </c>
      <c r="D437" s="29" t="s">
        <v>197</v>
      </c>
      <c r="E437" s="29">
        <v>200801</v>
      </c>
      <c r="F437" s="21" t="str">
        <f t="shared" si="8"/>
        <v>쇼피필리핀머드크림마스크200726=머드크림마스크 100ml200801</v>
      </c>
      <c r="G437" s="29">
        <v>26097</v>
      </c>
      <c r="H437" s="34">
        <v>0.06</v>
      </c>
      <c r="I437" s="20">
        <v>1442</v>
      </c>
      <c r="J437" s="51" t="s">
        <v>287</v>
      </c>
      <c r="K437" s="41"/>
    </row>
    <row r="438" spans="2:12" s="20" customFormat="1" hidden="1">
      <c r="B438" s="25" t="s">
        <v>189</v>
      </c>
      <c r="C438" s="29" t="s">
        <v>149</v>
      </c>
      <c r="D438" s="29" t="s">
        <v>270</v>
      </c>
      <c r="E438" s="29">
        <v>200801</v>
      </c>
      <c r="F438" s="21" t="str">
        <f t="shared" si="8"/>
        <v>쇼피필리핀클렌징폼200726=클렌징폼 120ml200801</v>
      </c>
      <c r="G438" s="29">
        <v>16829</v>
      </c>
      <c r="H438" s="34">
        <v>0.06</v>
      </c>
      <c r="I438" s="20">
        <v>2750</v>
      </c>
      <c r="J438" s="51" t="s">
        <v>288</v>
      </c>
      <c r="K438" s="41"/>
    </row>
    <row r="439" spans="2:12" s="20" customFormat="1" hidden="1">
      <c r="B439" s="25" t="s">
        <v>189</v>
      </c>
      <c r="C439" s="29" t="s">
        <v>113</v>
      </c>
      <c r="D439" s="29" t="s">
        <v>195</v>
      </c>
      <c r="E439" s="29">
        <v>200801</v>
      </c>
      <c r="F439" s="21" t="str">
        <f t="shared" si="8"/>
        <v>쇼피필리핀앰플200726=앰플 30ml200801</v>
      </c>
      <c r="G439" s="29">
        <v>34146</v>
      </c>
      <c r="H439" s="34">
        <v>0.06</v>
      </c>
      <c r="I439" s="20">
        <v>3397</v>
      </c>
      <c r="J439" s="51" t="s">
        <v>289</v>
      </c>
      <c r="K439" s="41"/>
    </row>
    <row r="440" spans="2:12" s="20" customFormat="1" hidden="1">
      <c r="B440" s="25" t="s">
        <v>189</v>
      </c>
      <c r="C440" s="29" t="s">
        <v>115</v>
      </c>
      <c r="D440" s="29" t="s">
        <v>198</v>
      </c>
      <c r="E440" s="29">
        <v>200801</v>
      </c>
      <c r="F440" s="21" t="str">
        <f t="shared" si="8"/>
        <v>쇼피필리핀선크림200726=선크림 50ml200801</v>
      </c>
      <c r="G440" s="29">
        <v>26097</v>
      </c>
      <c r="H440" s="34">
        <v>0.06</v>
      </c>
      <c r="I440" s="20">
        <v>2345</v>
      </c>
      <c r="J440" s="51" t="s">
        <v>287</v>
      </c>
      <c r="K440" s="41"/>
    </row>
    <row r="441" spans="2:12" s="20" customFormat="1" hidden="1">
      <c r="B441" s="25" t="s">
        <v>189</v>
      </c>
      <c r="C441" s="29" t="s">
        <v>56</v>
      </c>
      <c r="D441" s="29" t="s">
        <v>196</v>
      </c>
      <c r="E441" s="29">
        <v>200801</v>
      </c>
      <c r="F441" s="21" t="str">
        <f t="shared" si="8"/>
        <v>쇼피필리핀토너200726=250ml 2set200801</v>
      </c>
      <c r="G441" s="29">
        <v>45853</v>
      </c>
      <c r="H441" s="34">
        <v>0.06</v>
      </c>
      <c r="I441" s="15">
        <v>6160</v>
      </c>
      <c r="J441" s="51" t="s">
        <v>284</v>
      </c>
      <c r="K441" s="41"/>
    </row>
    <row r="442" spans="2:12" s="20" customFormat="1" hidden="1">
      <c r="B442" s="25" t="s">
        <v>189</v>
      </c>
      <c r="C442" s="29" t="s">
        <v>56</v>
      </c>
      <c r="D442" s="29" t="s">
        <v>290</v>
      </c>
      <c r="E442" s="29">
        <v>200801</v>
      </c>
      <c r="F442" s="21" t="str">
        <f t="shared" si="8"/>
        <v>쇼피필리핀토너200726=500ml 2set200801</v>
      </c>
      <c r="G442" s="29">
        <v>82926</v>
      </c>
      <c r="H442" s="34">
        <v>0.06</v>
      </c>
      <c r="I442" s="20">
        <v>8660</v>
      </c>
      <c r="J442" s="51" t="s">
        <v>291</v>
      </c>
      <c r="K442" s="41"/>
    </row>
    <row r="443" spans="2:12" hidden="1">
      <c r="B443" s="52" t="s">
        <v>292</v>
      </c>
      <c r="C443" s="37" t="s">
        <v>56</v>
      </c>
      <c r="D443" s="42" t="s">
        <v>293</v>
      </c>
      <c r="E443" s="38">
        <v>200801</v>
      </c>
      <c r="F443" s="21" t="str">
        <f t="shared" si="8"/>
        <v>쇼피태국토너200728=250ml = 화장솜 60P200801</v>
      </c>
      <c r="G443" s="53">
        <v>3000</v>
      </c>
      <c r="H443" s="34">
        <v>0.03</v>
      </c>
      <c r="I443" s="15">
        <v>1110</v>
      </c>
      <c r="J443" s="51" t="s">
        <v>294</v>
      </c>
      <c r="K443" s="41"/>
    </row>
    <row r="444" spans="2:12" hidden="1">
      <c r="B444" s="52" t="s">
        <v>292</v>
      </c>
      <c r="C444" s="37" t="s">
        <v>56</v>
      </c>
      <c r="D444" s="42" t="s">
        <v>295</v>
      </c>
      <c r="E444" s="38">
        <v>200801</v>
      </c>
      <c r="F444" s="21" t="str">
        <f t="shared" si="8"/>
        <v>쇼피태국토너200728=250ml = 화장솜 60P X 2200801</v>
      </c>
      <c r="G444" s="53">
        <v>7200</v>
      </c>
      <c r="H444" s="34">
        <v>0.03</v>
      </c>
      <c r="I444" s="15">
        <v>2220</v>
      </c>
      <c r="J444" s="51" t="s">
        <v>296</v>
      </c>
      <c r="K444" s="41"/>
    </row>
    <row r="445" spans="2:12" hidden="1">
      <c r="B445" s="52" t="s">
        <v>292</v>
      </c>
      <c r="C445" s="37" t="s">
        <v>56</v>
      </c>
      <c r="D445" s="42" t="s">
        <v>297</v>
      </c>
      <c r="E445" s="38">
        <v>200801</v>
      </c>
      <c r="F445" s="21" t="str">
        <f t="shared" si="8"/>
        <v>쇼피태국토너200728=250ml 2set = 화장솜 60P200801</v>
      </c>
      <c r="G445" s="53">
        <v>4200</v>
      </c>
      <c r="H445" s="34">
        <v>0.03</v>
      </c>
      <c r="I445" s="15">
        <v>1110</v>
      </c>
      <c r="J445" s="51" t="s">
        <v>298</v>
      </c>
      <c r="K445" s="41"/>
    </row>
    <row r="446" spans="2:12" hidden="1">
      <c r="B446" s="52" t="s">
        <v>292</v>
      </c>
      <c r="C446" s="37" t="s">
        <v>56</v>
      </c>
      <c r="D446" s="42" t="s">
        <v>299</v>
      </c>
      <c r="E446" s="38">
        <v>200801</v>
      </c>
      <c r="F446" s="21" t="str">
        <f t="shared" si="8"/>
        <v>쇼피태국토너200728=250ml 2set = 화장솜 60P X 2200801</v>
      </c>
      <c r="G446" s="53">
        <v>8400</v>
      </c>
      <c r="H446" s="34">
        <v>0.03</v>
      </c>
      <c r="I446" s="15">
        <v>2220</v>
      </c>
      <c r="J446" s="51" t="s">
        <v>300</v>
      </c>
      <c r="K446" s="41"/>
    </row>
    <row r="447" spans="2:12" hidden="1">
      <c r="B447" s="52" t="s">
        <v>292</v>
      </c>
      <c r="C447" s="37" t="s">
        <v>56</v>
      </c>
      <c r="D447" s="42" t="s">
        <v>301</v>
      </c>
      <c r="E447" s="38">
        <v>200801</v>
      </c>
      <c r="F447" s="21" t="str">
        <f t="shared" si="8"/>
        <v>쇼피태국토너200728=500ml = 화장솜 60P200801</v>
      </c>
      <c r="G447" s="53">
        <v>4200</v>
      </c>
      <c r="H447" s="34">
        <v>0.03</v>
      </c>
      <c r="I447" s="15">
        <v>1110</v>
      </c>
      <c r="J447" s="51" t="s">
        <v>298</v>
      </c>
      <c r="K447" s="41"/>
    </row>
    <row r="448" spans="2:12" hidden="1">
      <c r="B448" s="52" t="s">
        <v>292</v>
      </c>
      <c r="C448" s="37" t="s">
        <v>56</v>
      </c>
      <c r="D448" s="42" t="s">
        <v>302</v>
      </c>
      <c r="E448" s="38">
        <v>200801</v>
      </c>
      <c r="F448" s="21" t="str">
        <f t="shared" si="8"/>
        <v>쇼피태국토너200728=500ml = 화장솜 60P X 2200801</v>
      </c>
      <c r="G448" s="53">
        <v>8400</v>
      </c>
      <c r="H448" s="34">
        <v>0.03</v>
      </c>
      <c r="I448" s="15">
        <v>2220</v>
      </c>
      <c r="J448" s="51" t="s">
        <v>300</v>
      </c>
      <c r="K448" s="41"/>
    </row>
    <row r="449" spans="2:11">
      <c r="B449" s="15" t="s">
        <v>147</v>
      </c>
      <c r="C449" s="15" t="s">
        <v>109</v>
      </c>
      <c r="D449" s="15" t="s">
        <v>204</v>
      </c>
      <c r="E449" s="15">
        <v>200801</v>
      </c>
      <c r="F449" s="21" t="str">
        <f t="shared" si="8"/>
        <v>랄라블라마스크팩마스크 5+1 기획세트200801</v>
      </c>
      <c r="G449" s="15">
        <v>5597</v>
      </c>
      <c r="H449" s="34">
        <v>0</v>
      </c>
      <c r="I449" s="92">
        <v>2660</v>
      </c>
    </row>
    <row r="450" spans="2:11" hidden="1">
      <c r="B450" s="54" t="s">
        <v>191</v>
      </c>
      <c r="C450" s="31" t="s">
        <v>56</v>
      </c>
      <c r="D450" s="36" t="s">
        <v>303</v>
      </c>
      <c r="E450" s="32">
        <v>200801</v>
      </c>
      <c r="F450" s="21" t="str">
        <f t="shared" si="8"/>
        <v>큐텐싱가폴토너200726=250ml = 화장솜 60P200801</v>
      </c>
      <c r="G450" s="55">
        <v>4341</v>
      </c>
      <c r="H450" s="34">
        <v>0.11</v>
      </c>
      <c r="I450" s="15">
        <v>1110</v>
      </c>
      <c r="J450" s="51" t="s">
        <v>304</v>
      </c>
      <c r="K450" s="41"/>
    </row>
    <row r="451" spans="2:11" hidden="1">
      <c r="B451" s="56" t="s">
        <v>305</v>
      </c>
      <c r="C451" s="57" t="s">
        <v>56</v>
      </c>
      <c r="D451" s="58" t="s">
        <v>206</v>
      </c>
      <c r="E451" s="59">
        <v>200801</v>
      </c>
      <c r="F451" s="21" t="str">
        <f t="shared" si="8"/>
        <v>쇼피말레이시아토너200812=250ml200801</v>
      </c>
      <c r="G451" s="59">
        <v>22593</v>
      </c>
      <c r="H451" s="34">
        <v>0.06</v>
      </c>
      <c r="I451" s="15">
        <v>3080</v>
      </c>
      <c r="J451" s="40" t="s">
        <v>306</v>
      </c>
      <c r="K451" s="41"/>
    </row>
    <row r="452" spans="2:11" hidden="1">
      <c r="B452" s="56" t="s">
        <v>305</v>
      </c>
      <c r="C452" s="57" t="s">
        <v>56</v>
      </c>
      <c r="D452" s="58" t="s">
        <v>307</v>
      </c>
      <c r="E452" s="59">
        <v>200801</v>
      </c>
      <c r="F452" s="21" t="str">
        <f t="shared" si="8"/>
        <v>쇼피말레이시아토너200812=500ml200801</v>
      </c>
      <c r="G452" s="59">
        <v>45189</v>
      </c>
      <c r="H452" s="34">
        <v>0.06</v>
      </c>
      <c r="I452" s="15">
        <v>4330</v>
      </c>
      <c r="J452" s="40" t="s">
        <v>308</v>
      </c>
      <c r="K452" s="41"/>
    </row>
    <row r="453" spans="2:11" hidden="1">
      <c r="B453" s="56" t="s">
        <v>305</v>
      </c>
      <c r="C453" s="57" t="s">
        <v>109</v>
      </c>
      <c r="D453" s="57" t="s">
        <v>309</v>
      </c>
      <c r="E453" s="59">
        <v>200801</v>
      </c>
      <c r="F453" s="21" t="str">
        <f t="shared" si="8"/>
        <v>쇼피말레이시아마스크팩200812=마스크팩 10매200801</v>
      </c>
      <c r="G453" s="59">
        <v>39540</v>
      </c>
      <c r="H453" s="34">
        <v>0.06</v>
      </c>
      <c r="I453" s="60">
        <v>3970</v>
      </c>
      <c r="J453" s="40" t="s">
        <v>310</v>
      </c>
      <c r="K453" s="41"/>
    </row>
    <row r="454" spans="2:11" hidden="1">
      <c r="B454" s="56" t="s">
        <v>305</v>
      </c>
      <c r="C454" s="57" t="s">
        <v>159</v>
      </c>
      <c r="D454" s="57" t="s">
        <v>208</v>
      </c>
      <c r="E454" s="59">
        <v>200801</v>
      </c>
      <c r="F454" s="21" t="str">
        <f t="shared" si="8"/>
        <v>쇼피말레이시아수딩크림200812=수딩크림 100ml200801</v>
      </c>
      <c r="G454" s="59">
        <v>36715</v>
      </c>
      <c r="H454" s="34">
        <v>0.06</v>
      </c>
      <c r="I454" s="60">
        <v>4275</v>
      </c>
      <c r="J454" s="40" t="s">
        <v>311</v>
      </c>
      <c r="K454" s="41"/>
    </row>
    <row r="455" spans="2:11" hidden="1">
      <c r="B455" s="56" t="s">
        <v>305</v>
      </c>
      <c r="C455" s="57" t="s">
        <v>75</v>
      </c>
      <c r="D455" s="57" t="s">
        <v>312</v>
      </c>
      <c r="E455" s="59">
        <v>200801</v>
      </c>
      <c r="F455" s="21" t="str">
        <f t="shared" si="8"/>
        <v>쇼피말레이시아머드크림마스크200812=머드크림마스크 100ml200801</v>
      </c>
      <c r="G455" s="59">
        <v>24005</v>
      </c>
      <c r="H455" s="34">
        <v>0.06</v>
      </c>
      <c r="I455" s="60">
        <v>1442</v>
      </c>
      <c r="J455" s="40" t="s">
        <v>313</v>
      </c>
      <c r="K455" s="41"/>
    </row>
    <row r="456" spans="2:11" hidden="1">
      <c r="B456" s="56" t="s">
        <v>305</v>
      </c>
      <c r="C456" s="57" t="s">
        <v>113</v>
      </c>
      <c r="D456" s="57" t="s">
        <v>314</v>
      </c>
      <c r="E456" s="59">
        <v>200801</v>
      </c>
      <c r="F456" s="21" t="str">
        <f t="shared" si="8"/>
        <v>쇼피말레이시아앰플200812=앰플 30ml200801</v>
      </c>
      <c r="G456" s="59">
        <v>31066</v>
      </c>
      <c r="H456" s="34">
        <v>0.06</v>
      </c>
      <c r="I456" s="60">
        <v>3397</v>
      </c>
      <c r="J456" s="40" t="s">
        <v>315</v>
      </c>
      <c r="K456" s="41"/>
    </row>
    <row r="457" spans="2:11" hidden="1">
      <c r="B457" s="56" t="s">
        <v>305</v>
      </c>
      <c r="C457" s="57" t="s">
        <v>115</v>
      </c>
      <c r="D457" s="57" t="s">
        <v>210</v>
      </c>
      <c r="E457" s="59">
        <v>200801</v>
      </c>
      <c r="F457" s="21" t="str">
        <f t="shared" si="8"/>
        <v>쇼피말레이시아선크림200812=선크림 50ml200801</v>
      </c>
      <c r="G457" s="59">
        <v>25417</v>
      </c>
      <c r="H457" s="34">
        <v>0.06</v>
      </c>
      <c r="I457" s="60">
        <v>2345</v>
      </c>
      <c r="J457" s="40" t="s">
        <v>316</v>
      </c>
      <c r="K457" s="41"/>
    </row>
    <row r="458" spans="2:11" hidden="1">
      <c r="B458" s="56" t="s">
        <v>292</v>
      </c>
      <c r="C458" s="57" t="s">
        <v>56</v>
      </c>
      <c r="D458" s="57" t="s">
        <v>206</v>
      </c>
      <c r="E458" s="59">
        <v>200801</v>
      </c>
      <c r="F458" s="21" t="str">
        <f t="shared" si="8"/>
        <v>쇼피태국토너200812=250ml200801</v>
      </c>
      <c r="G458" s="62">
        <v>24771</v>
      </c>
      <c r="H458" s="34">
        <v>0.03</v>
      </c>
      <c r="I458" s="15">
        <v>3080</v>
      </c>
      <c r="J458" s="40" t="s">
        <v>317</v>
      </c>
      <c r="K458" s="41"/>
    </row>
    <row r="459" spans="2:11" hidden="1">
      <c r="B459" s="56" t="s">
        <v>292</v>
      </c>
      <c r="C459" s="57" t="s">
        <v>56</v>
      </c>
      <c r="D459" s="57" t="s">
        <v>307</v>
      </c>
      <c r="E459" s="59">
        <v>200801</v>
      </c>
      <c r="F459" s="21" t="str">
        <f t="shared" si="8"/>
        <v>쇼피태국토너200812=500ml200801</v>
      </c>
      <c r="G459" s="62">
        <v>44969</v>
      </c>
      <c r="H459" s="34">
        <v>0.03</v>
      </c>
      <c r="I459" s="15">
        <v>4330</v>
      </c>
      <c r="J459" s="40" t="s">
        <v>318</v>
      </c>
      <c r="K459" s="41"/>
    </row>
    <row r="460" spans="2:11" hidden="1">
      <c r="B460" s="56" t="s">
        <v>292</v>
      </c>
      <c r="C460" s="57" t="s">
        <v>109</v>
      </c>
      <c r="D460" s="57" t="s">
        <v>309</v>
      </c>
      <c r="E460" s="59">
        <v>200801</v>
      </c>
      <c r="F460" s="21" t="str">
        <f t="shared" si="8"/>
        <v>쇼피태국마스크팩200812=마스크팩 10매200801</v>
      </c>
      <c r="G460" s="62">
        <v>40015</v>
      </c>
      <c r="H460" s="34">
        <v>0.03</v>
      </c>
      <c r="I460" s="60">
        <v>3970</v>
      </c>
      <c r="J460" s="40" t="s">
        <v>319</v>
      </c>
      <c r="K460" s="41"/>
    </row>
    <row r="461" spans="2:11" hidden="1">
      <c r="B461" s="56" t="s">
        <v>292</v>
      </c>
      <c r="C461" s="57" t="s">
        <v>159</v>
      </c>
      <c r="D461" s="57" t="s">
        <v>208</v>
      </c>
      <c r="E461" s="59">
        <v>200801</v>
      </c>
      <c r="F461" s="21" t="str">
        <f t="shared" si="8"/>
        <v>쇼피태국수딩크림200812=수딩크림 100ml200801</v>
      </c>
      <c r="G461" s="62">
        <v>38110</v>
      </c>
      <c r="H461" s="34">
        <v>0.03</v>
      </c>
      <c r="I461" s="60">
        <v>4275</v>
      </c>
      <c r="J461" s="40" t="s">
        <v>320</v>
      </c>
      <c r="K461" s="41"/>
    </row>
    <row r="462" spans="2:11" hidden="1">
      <c r="B462" s="56" t="s">
        <v>292</v>
      </c>
      <c r="C462" s="57" t="s">
        <v>75</v>
      </c>
      <c r="D462" s="57" t="s">
        <v>209</v>
      </c>
      <c r="E462" s="59">
        <v>200801</v>
      </c>
      <c r="F462" s="21" t="str">
        <f t="shared" si="8"/>
        <v>쇼피태국머드크림마스크200812=머드크림마스크 100ml200801</v>
      </c>
      <c r="G462" s="62">
        <v>22866</v>
      </c>
      <c r="H462" s="34">
        <v>0.03</v>
      </c>
      <c r="I462" s="60">
        <v>1442</v>
      </c>
      <c r="J462" s="40" t="s">
        <v>321</v>
      </c>
      <c r="K462" s="41"/>
    </row>
    <row r="463" spans="2:11" hidden="1">
      <c r="B463" s="56" t="s">
        <v>292</v>
      </c>
      <c r="C463" s="57" t="s">
        <v>149</v>
      </c>
      <c r="D463" s="57" t="s">
        <v>322</v>
      </c>
      <c r="E463" s="59">
        <v>200801</v>
      </c>
      <c r="F463" s="21" t="str">
        <f t="shared" si="8"/>
        <v>쇼피태국클렌징폼200812=클렌징폼 120ml200801</v>
      </c>
      <c r="G463" s="62">
        <v>16006</v>
      </c>
      <c r="H463" s="34">
        <v>0.03</v>
      </c>
      <c r="I463" s="60">
        <v>2750</v>
      </c>
      <c r="J463" s="40" t="s">
        <v>323</v>
      </c>
      <c r="K463" s="41"/>
    </row>
    <row r="464" spans="2:11" hidden="1">
      <c r="B464" s="56" t="s">
        <v>292</v>
      </c>
      <c r="C464" s="57" t="s">
        <v>113</v>
      </c>
      <c r="D464" s="57" t="s">
        <v>314</v>
      </c>
      <c r="E464" s="59">
        <v>200801</v>
      </c>
      <c r="F464" s="21" t="str">
        <f t="shared" si="8"/>
        <v>쇼피태국앰플200812=앰플 30ml200801</v>
      </c>
      <c r="G464" s="62">
        <v>32355</v>
      </c>
      <c r="H464" s="34">
        <v>0.03</v>
      </c>
      <c r="I464" s="60">
        <v>3397</v>
      </c>
      <c r="J464" s="40" t="s">
        <v>324</v>
      </c>
      <c r="K464" s="41"/>
    </row>
    <row r="465" spans="2:11" hidden="1">
      <c r="B465" s="56" t="s">
        <v>292</v>
      </c>
      <c r="C465" s="57" t="s">
        <v>115</v>
      </c>
      <c r="D465" s="57" t="s">
        <v>210</v>
      </c>
      <c r="E465" s="59">
        <v>200801</v>
      </c>
      <c r="F465" s="21" t="str">
        <f t="shared" si="8"/>
        <v>쇼피태국선크림200812=선크림 50ml200801</v>
      </c>
      <c r="G465" s="62">
        <v>22866</v>
      </c>
      <c r="H465" s="34">
        <v>0.03</v>
      </c>
      <c r="I465" s="60">
        <v>2345</v>
      </c>
      <c r="J465" s="40" t="s">
        <v>321</v>
      </c>
      <c r="K465" s="41"/>
    </row>
    <row r="466" spans="2:11" hidden="1">
      <c r="B466" s="56" t="s">
        <v>325</v>
      </c>
      <c r="C466" s="57" t="s">
        <v>56</v>
      </c>
      <c r="D466" s="57" t="s">
        <v>206</v>
      </c>
      <c r="E466" s="59">
        <v>200801</v>
      </c>
      <c r="F466" s="21" t="str">
        <f t="shared" si="8"/>
        <v>쇼피필리핀토너200812=250ml200801</v>
      </c>
      <c r="G466" s="62">
        <v>24185</v>
      </c>
      <c r="H466" s="34">
        <v>0.06</v>
      </c>
      <c r="I466" s="15">
        <v>3080</v>
      </c>
      <c r="J466" s="40" t="s">
        <v>326</v>
      </c>
      <c r="K466" s="41"/>
    </row>
    <row r="467" spans="2:11" hidden="1">
      <c r="B467" s="56" t="s">
        <v>325</v>
      </c>
      <c r="C467" s="57" t="s">
        <v>56</v>
      </c>
      <c r="D467" s="57" t="s">
        <v>307</v>
      </c>
      <c r="E467" s="59">
        <v>200801</v>
      </c>
      <c r="F467" s="21" t="str">
        <f t="shared" si="8"/>
        <v>쇼피필리핀토너200812=500ml200801</v>
      </c>
      <c r="G467" s="62">
        <v>43553</v>
      </c>
      <c r="H467" s="34">
        <v>0.06</v>
      </c>
      <c r="I467" s="15">
        <v>4330</v>
      </c>
      <c r="J467" s="40" t="s">
        <v>327</v>
      </c>
      <c r="K467" s="41"/>
    </row>
    <row r="468" spans="2:11" hidden="1">
      <c r="B468" s="56" t="s">
        <v>325</v>
      </c>
      <c r="C468" s="57" t="s">
        <v>109</v>
      </c>
      <c r="D468" s="57" t="s">
        <v>309</v>
      </c>
      <c r="E468" s="59">
        <v>200801</v>
      </c>
      <c r="F468" s="21" t="str">
        <f t="shared" si="8"/>
        <v>쇼피필리핀마스크팩200812=마스크팩 10매200801</v>
      </c>
      <c r="G468" s="62">
        <v>43553</v>
      </c>
      <c r="H468" s="34">
        <v>0.06</v>
      </c>
      <c r="I468" s="60">
        <v>3970</v>
      </c>
      <c r="J468" s="40" t="s">
        <v>327</v>
      </c>
      <c r="K468" s="41"/>
    </row>
    <row r="469" spans="2:11" hidden="1">
      <c r="B469" s="56" t="s">
        <v>325</v>
      </c>
      <c r="C469" s="57" t="s">
        <v>159</v>
      </c>
      <c r="D469" s="57" t="s">
        <v>208</v>
      </c>
      <c r="E469" s="59">
        <v>200801</v>
      </c>
      <c r="F469" s="21" t="str">
        <f t="shared" si="8"/>
        <v>쇼피필리핀수딩크림200812=수딩크림 100ml200801</v>
      </c>
      <c r="G469" s="62">
        <v>38711</v>
      </c>
      <c r="H469" s="34">
        <v>0.06</v>
      </c>
      <c r="I469" s="60">
        <v>4275</v>
      </c>
      <c r="J469" s="40" t="s">
        <v>328</v>
      </c>
      <c r="K469" s="41"/>
    </row>
    <row r="470" spans="2:11" hidden="1">
      <c r="B470" s="56" t="s">
        <v>325</v>
      </c>
      <c r="C470" s="57" t="s">
        <v>75</v>
      </c>
      <c r="D470" s="57" t="s">
        <v>209</v>
      </c>
      <c r="E470" s="59">
        <v>200801</v>
      </c>
      <c r="F470" s="21" t="str">
        <f t="shared" si="8"/>
        <v>쇼피필리핀머드크림마스크200812=머드크림마스크 100ml200801</v>
      </c>
      <c r="G470" s="62">
        <v>24185</v>
      </c>
      <c r="H470" s="34">
        <v>0.06</v>
      </c>
      <c r="I470" s="60">
        <v>1442</v>
      </c>
      <c r="J470" s="40" t="s">
        <v>326</v>
      </c>
      <c r="K470" s="41"/>
    </row>
    <row r="471" spans="2:11" hidden="1">
      <c r="B471" s="56" t="s">
        <v>325</v>
      </c>
      <c r="C471" s="57" t="s">
        <v>149</v>
      </c>
      <c r="D471" s="57" t="s">
        <v>322</v>
      </c>
      <c r="E471" s="59">
        <v>200801</v>
      </c>
      <c r="F471" s="21" t="str">
        <f t="shared" si="8"/>
        <v>쇼피필리핀클렌징폼200812=클렌징폼 120ml200801</v>
      </c>
      <c r="G471" s="62">
        <v>16704</v>
      </c>
      <c r="H471" s="34">
        <v>0.06</v>
      </c>
      <c r="I471" s="60">
        <v>2750</v>
      </c>
      <c r="J471" s="40" t="s">
        <v>288</v>
      </c>
      <c r="K471" s="41"/>
    </row>
    <row r="472" spans="2:11" hidden="1">
      <c r="B472" s="56" t="s">
        <v>325</v>
      </c>
      <c r="C472" s="57" t="s">
        <v>113</v>
      </c>
      <c r="D472" s="57" t="s">
        <v>314</v>
      </c>
      <c r="E472" s="59">
        <v>200801</v>
      </c>
      <c r="F472" s="21" t="str">
        <f t="shared" si="8"/>
        <v>쇼피필리핀앰플200812=앰플 30ml200801</v>
      </c>
      <c r="G472" s="62">
        <v>31957</v>
      </c>
      <c r="H472" s="34">
        <v>0.06</v>
      </c>
      <c r="I472" s="60">
        <v>3397</v>
      </c>
      <c r="J472" s="40" t="s">
        <v>329</v>
      </c>
      <c r="K472" s="41"/>
    </row>
    <row r="473" spans="2:11" hidden="1">
      <c r="B473" s="56" t="s">
        <v>325</v>
      </c>
      <c r="C473" s="57" t="s">
        <v>115</v>
      </c>
      <c r="D473" s="57" t="s">
        <v>210</v>
      </c>
      <c r="E473" s="59">
        <v>200801</v>
      </c>
      <c r="F473" s="21" t="str">
        <f t="shared" si="8"/>
        <v>쇼피필리핀선크림200812=선크림 50ml200801</v>
      </c>
      <c r="G473" s="62">
        <v>24185</v>
      </c>
      <c r="H473" s="34">
        <v>0.06</v>
      </c>
      <c r="I473" s="60">
        <v>2345</v>
      </c>
      <c r="J473" s="40" t="s">
        <v>326</v>
      </c>
      <c r="K473" s="41"/>
    </row>
    <row r="474" spans="2:11">
      <c r="B474" s="15" t="s">
        <v>134</v>
      </c>
      <c r="C474" s="15" t="s">
        <v>113</v>
      </c>
      <c r="D474" s="15" t="s">
        <v>207</v>
      </c>
      <c r="E474" s="15">
        <v>200801</v>
      </c>
      <c r="F474" s="21" t="str">
        <f t="shared" si="8"/>
        <v>카페24앰플앰플 30ml  2set200801</v>
      </c>
      <c r="G474" s="15">
        <v>48000</v>
      </c>
      <c r="H474" s="45">
        <v>5.8500000000000003E-2</v>
      </c>
      <c r="I474" s="15">
        <v>6794</v>
      </c>
    </row>
    <row r="475" spans="2:11" s="20" customFormat="1">
      <c r="B475" s="18" t="s">
        <v>177</v>
      </c>
      <c r="C475" s="20" t="s">
        <v>109</v>
      </c>
      <c r="D475" s="20" t="s">
        <v>156</v>
      </c>
      <c r="E475" s="20">
        <v>200801</v>
      </c>
      <c r="F475" s="21" t="str">
        <f t="shared" si="8"/>
        <v>화해마스크팩마스크팩 10매200801</v>
      </c>
      <c r="G475" s="67">
        <v>20000</v>
      </c>
      <c r="H475" s="34">
        <v>0.25</v>
      </c>
      <c r="I475" s="9">
        <v>3970</v>
      </c>
      <c r="J475" s="40"/>
      <c r="K475" s="41"/>
    </row>
    <row r="476" spans="2:11" hidden="1">
      <c r="B476" s="63" t="s">
        <v>292</v>
      </c>
      <c r="C476" s="31" t="s">
        <v>56</v>
      </c>
      <c r="D476" s="36" t="s">
        <v>213</v>
      </c>
      <c r="E476" s="63">
        <v>200801</v>
      </c>
      <c r="F476" s="21" t="str">
        <f t="shared" si="8"/>
        <v>쇼피태국토너200820=250ml200801</v>
      </c>
      <c r="G476" s="39">
        <v>24602</v>
      </c>
      <c r="H476" s="34">
        <v>0.03</v>
      </c>
      <c r="I476" s="15">
        <v>3080</v>
      </c>
      <c r="J476" s="40" t="s">
        <v>317</v>
      </c>
      <c r="K476" s="41"/>
    </row>
    <row r="477" spans="2:11" hidden="1">
      <c r="B477" s="63" t="s">
        <v>292</v>
      </c>
      <c r="C477" s="31" t="s">
        <v>56</v>
      </c>
      <c r="D477" s="36" t="s">
        <v>330</v>
      </c>
      <c r="E477" s="63">
        <v>200801</v>
      </c>
      <c r="F477" s="21" t="str">
        <f t="shared" si="8"/>
        <v>쇼피태국토너200820=500ml200801</v>
      </c>
      <c r="G477" s="39">
        <v>44663</v>
      </c>
      <c r="H477" s="34">
        <v>0.03</v>
      </c>
      <c r="I477" s="15">
        <v>4330</v>
      </c>
      <c r="J477" s="40" t="s">
        <v>318</v>
      </c>
      <c r="K477" s="41"/>
    </row>
    <row r="478" spans="2:11" hidden="1">
      <c r="B478" s="63" t="s">
        <v>292</v>
      </c>
      <c r="C478" s="31" t="s">
        <v>109</v>
      </c>
      <c r="D478" s="31" t="s">
        <v>216</v>
      </c>
      <c r="E478" s="63">
        <v>200801</v>
      </c>
      <c r="F478" s="21" t="str">
        <f t="shared" si="8"/>
        <v>쇼피태국마스크팩200820=마스크팩 10매200801</v>
      </c>
      <c r="G478" s="39">
        <v>39742</v>
      </c>
      <c r="H478" s="34">
        <v>0.03</v>
      </c>
      <c r="I478" s="60">
        <v>3970</v>
      </c>
      <c r="J478" s="40" t="s">
        <v>319</v>
      </c>
      <c r="K478" s="41"/>
    </row>
    <row r="479" spans="2:11" hidden="1">
      <c r="B479" s="63" t="s">
        <v>292</v>
      </c>
      <c r="C479" s="31" t="s">
        <v>159</v>
      </c>
      <c r="D479" s="31" t="s">
        <v>218</v>
      </c>
      <c r="E479" s="63">
        <v>200801</v>
      </c>
      <c r="F479" s="21" t="str">
        <f t="shared" si="8"/>
        <v>쇼피태국수딩크림200820=수딩크림 100ml200801</v>
      </c>
      <c r="G479" s="39">
        <v>37850</v>
      </c>
      <c r="H479" s="34">
        <v>0.03</v>
      </c>
      <c r="I479" s="60">
        <v>4275</v>
      </c>
      <c r="J479" s="40" t="s">
        <v>320</v>
      </c>
      <c r="K479" s="41"/>
    </row>
    <row r="480" spans="2:11" hidden="1">
      <c r="B480" s="63" t="s">
        <v>292</v>
      </c>
      <c r="C480" s="31" t="s">
        <v>75</v>
      </c>
      <c r="D480" s="31" t="s">
        <v>331</v>
      </c>
      <c r="E480" s="63">
        <v>200801</v>
      </c>
      <c r="F480" s="21" t="str">
        <f t="shared" si="8"/>
        <v>쇼피태국머드크림마스크200820=머드크림마스크 100ml200801</v>
      </c>
      <c r="G480" s="39">
        <v>22710</v>
      </c>
      <c r="H480" s="34">
        <v>0.03</v>
      </c>
      <c r="I480" s="60">
        <v>1442</v>
      </c>
      <c r="J480" s="40" t="s">
        <v>321</v>
      </c>
      <c r="K480" s="41"/>
    </row>
    <row r="481" spans="2:11" hidden="1">
      <c r="B481" s="63" t="s">
        <v>292</v>
      </c>
      <c r="C481" s="31" t="s">
        <v>149</v>
      </c>
      <c r="D481" s="31" t="s">
        <v>332</v>
      </c>
      <c r="E481" s="63">
        <v>200801</v>
      </c>
      <c r="F481" s="21" t="str">
        <f t="shared" si="8"/>
        <v>쇼피태국클렌징폼200820=클렌징폼 120ml200801</v>
      </c>
      <c r="G481" s="39">
        <v>15897</v>
      </c>
      <c r="H481" s="34">
        <v>0.03</v>
      </c>
      <c r="I481" s="60">
        <v>2750</v>
      </c>
      <c r="J481" s="40" t="s">
        <v>323</v>
      </c>
      <c r="K481" s="41"/>
    </row>
    <row r="482" spans="2:11" hidden="1">
      <c r="B482" s="63" t="s">
        <v>292</v>
      </c>
      <c r="C482" s="31" t="s">
        <v>113</v>
      </c>
      <c r="D482" s="31" t="s">
        <v>224</v>
      </c>
      <c r="E482" s="63">
        <v>200801</v>
      </c>
      <c r="F482" s="21" t="str">
        <f t="shared" si="8"/>
        <v>쇼피태국앰플200820=앰플 30ml200801</v>
      </c>
      <c r="G482" s="39">
        <v>32134</v>
      </c>
      <c r="H482" s="34">
        <v>0.03</v>
      </c>
      <c r="I482" s="60">
        <v>3397</v>
      </c>
      <c r="J482" s="40" t="s">
        <v>324</v>
      </c>
      <c r="K482" s="41"/>
    </row>
    <row r="483" spans="2:11" hidden="1">
      <c r="B483" s="63" t="s">
        <v>292</v>
      </c>
      <c r="C483" s="31" t="s">
        <v>115</v>
      </c>
      <c r="D483" s="31" t="s">
        <v>219</v>
      </c>
      <c r="E483" s="63">
        <v>200801</v>
      </c>
      <c r="F483" s="21" t="str">
        <f t="shared" si="8"/>
        <v>쇼피태국선크림200820=선크림 50ml200801</v>
      </c>
      <c r="G483" s="39">
        <v>22710</v>
      </c>
      <c r="H483" s="34">
        <v>0.03</v>
      </c>
      <c r="I483" s="60">
        <v>2345</v>
      </c>
      <c r="J483" s="40" t="s">
        <v>321</v>
      </c>
      <c r="K483" s="41"/>
    </row>
    <row r="484" spans="2:11" hidden="1">
      <c r="B484" s="63" t="s">
        <v>292</v>
      </c>
      <c r="C484" s="31" t="s">
        <v>56</v>
      </c>
      <c r="D484" s="31" t="s">
        <v>333</v>
      </c>
      <c r="E484" s="63">
        <v>200801</v>
      </c>
      <c r="F484" s="21" t="str">
        <f t="shared" si="8"/>
        <v>쇼피태국토너200820=250ml 2set200801</v>
      </c>
      <c r="G484" s="39">
        <v>47691</v>
      </c>
      <c r="H484" s="34">
        <v>0.03</v>
      </c>
      <c r="I484" s="15">
        <v>6160</v>
      </c>
      <c r="J484" s="40" t="s">
        <v>334</v>
      </c>
      <c r="K484" s="41"/>
    </row>
    <row r="485" spans="2:11" hidden="1">
      <c r="B485" s="52" t="s">
        <v>292</v>
      </c>
      <c r="C485" s="37" t="s">
        <v>56</v>
      </c>
      <c r="D485" s="42" t="s">
        <v>335</v>
      </c>
      <c r="E485" s="38">
        <v>200801</v>
      </c>
      <c r="F485" s="21" t="str">
        <f t="shared" si="8"/>
        <v>쇼피태국토너200820=250ml = 화장솜 60P200801</v>
      </c>
      <c r="G485" s="39">
        <v>3974</v>
      </c>
      <c r="H485" s="34">
        <v>0.03</v>
      </c>
      <c r="I485" s="60">
        <v>1110</v>
      </c>
      <c r="J485" s="40" t="s">
        <v>336</v>
      </c>
      <c r="K485" s="41"/>
    </row>
    <row r="486" spans="2:11" hidden="1">
      <c r="B486" s="52" t="s">
        <v>292</v>
      </c>
      <c r="C486" s="37" t="s">
        <v>56</v>
      </c>
      <c r="D486" s="42" t="s">
        <v>337</v>
      </c>
      <c r="E486" s="38">
        <v>200801</v>
      </c>
      <c r="F486" s="21" t="str">
        <f t="shared" si="8"/>
        <v>쇼피태국토너200820=250ml = 화장솜 60P X 2200801</v>
      </c>
      <c r="G486" s="39">
        <v>7759</v>
      </c>
      <c r="H486" s="34">
        <v>0.03</v>
      </c>
      <c r="I486" s="60">
        <v>2220</v>
      </c>
      <c r="J486" s="40" t="s">
        <v>338</v>
      </c>
      <c r="K486" s="41"/>
    </row>
    <row r="487" spans="2:11" hidden="1">
      <c r="B487" s="52" t="s">
        <v>292</v>
      </c>
      <c r="C487" s="37" t="s">
        <v>56</v>
      </c>
      <c r="D487" s="42" t="s">
        <v>339</v>
      </c>
      <c r="E487" s="38">
        <v>200801</v>
      </c>
      <c r="F487" s="21" t="str">
        <f t="shared" si="8"/>
        <v>쇼피태국토너200820=250ml 2set = 화장솜 60P200801</v>
      </c>
      <c r="G487" s="39">
        <v>3974</v>
      </c>
      <c r="H487" s="34">
        <v>0.03</v>
      </c>
      <c r="I487" s="60">
        <v>1110</v>
      </c>
      <c r="J487" s="40" t="s">
        <v>336</v>
      </c>
      <c r="K487" s="41"/>
    </row>
    <row r="488" spans="2:11" hidden="1">
      <c r="B488" s="52" t="s">
        <v>292</v>
      </c>
      <c r="C488" s="37" t="s">
        <v>56</v>
      </c>
      <c r="D488" s="42" t="s">
        <v>340</v>
      </c>
      <c r="E488" s="38">
        <v>200801</v>
      </c>
      <c r="F488" s="21" t="str">
        <f t="shared" si="8"/>
        <v>쇼피태국토너200820=250ml 2set = 화장솜 60P X 2200801</v>
      </c>
      <c r="G488" s="39">
        <v>7759</v>
      </c>
      <c r="H488" s="34">
        <v>0.03</v>
      </c>
      <c r="I488" s="60">
        <v>2220</v>
      </c>
      <c r="J488" s="40" t="s">
        <v>338</v>
      </c>
      <c r="K488" s="41"/>
    </row>
    <row r="489" spans="2:11" hidden="1">
      <c r="B489" s="52" t="s">
        <v>292</v>
      </c>
      <c r="C489" s="37" t="s">
        <v>56</v>
      </c>
      <c r="D489" s="42" t="s">
        <v>341</v>
      </c>
      <c r="E489" s="38">
        <v>200801</v>
      </c>
      <c r="F489" s="21" t="str">
        <f t="shared" si="8"/>
        <v>쇼피태국토너200820=500ml = 화장솜 60P200801</v>
      </c>
      <c r="G489" s="39">
        <v>3974</v>
      </c>
      <c r="H489" s="34">
        <v>0.03</v>
      </c>
      <c r="I489" s="60">
        <v>1110</v>
      </c>
      <c r="J489" s="40" t="s">
        <v>336</v>
      </c>
      <c r="K489" s="41"/>
    </row>
    <row r="490" spans="2:11" hidden="1">
      <c r="B490" s="52" t="s">
        <v>292</v>
      </c>
      <c r="C490" s="37" t="s">
        <v>56</v>
      </c>
      <c r="D490" s="42" t="s">
        <v>342</v>
      </c>
      <c r="E490" s="38">
        <v>200801</v>
      </c>
      <c r="F490" s="21" t="str">
        <f t="shared" si="8"/>
        <v>쇼피태국토너200820=500ml = 화장솜 60P X 2200801</v>
      </c>
      <c r="G490" s="39">
        <v>7759</v>
      </c>
      <c r="H490" s="34">
        <v>0.03</v>
      </c>
      <c r="I490" s="60">
        <v>2220</v>
      </c>
      <c r="J490" s="40" t="s">
        <v>338</v>
      </c>
      <c r="K490" s="41"/>
    </row>
    <row r="491" spans="2:11" hidden="1">
      <c r="B491" s="63" t="s">
        <v>325</v>
      </c>
      <c r="C491" s="31" t="s">
        <v>56</v>
      </c>
      <c r="D491" s="31" t="s">
        <v>213</v>
      </c>
      <c r="E491" s="32">
        <v>200801</v>
      </c>
      <c r="F491" s="21" t="str">
        <f t="shared" si="8"/>
        <v>쇼피필리핀토너200820=250ml200801</v>
      </c>
      <c r="G491" s="39">
        <v>24375</v>
      </c>
      <c r="H491" s="34">
        <v>0.06</v>
      </c>
      <c r="I491" s="15">
        <v>3080</v>
      </c>
      <c r="J491" s="40" t="s">
        <v>326</v>
      </c>
    </row>
    <row r="492" spans="2:11" hidden="1">
      <c r="B492" s="63" t="s">
        <v>325</v>
      </c>
      <c r="C492" s="31" t="s">
        <v>56</v>
      </c>
      <c r="D492" s="31" t="s">
        <v>330</v>
      </c>
      <c r="E492" s="32">
        <v>200801</v>
      </c>
      <c r="F492" s="21" t="str">
        <f t="shared" ref="F492:F555" si="9">B492&amp;C492&amp;D492&amp;E492</f>
        <v>쇼피필리핀토너200820=500ml200801</v>
      </c>
      <c r="G492" s="39">
        <v>43895</v>
      </c>
      <c r="H492" s="34">
        <v>0.06</v>
      </c>
      <c r="I492" s="15">
        <v>4330</v>
      </c>
      <c r="J492" s="40" t="s">
        <v>327</v>
      </c>
    </row>
    <row r="493" spans="2:11" hidden="1">
      <c r="B493" s="63" t="s">
        <v>325</v>
      </c>
      <c r="C493" s="31" t="s">
        <v>109</v>
      </c>
      <c r="D493" s="31" t="s">
        <v>216</v>
      </c>
      <c r="E493" s="32">
        <v>200801</v>
      </c>
      <c r="F493" s="21" t="str">
        <f t="shared" si="9"/>
        <v>쇼피필리핀마스크팩200820=마스크팩 10매200801</v>
      </c>
      <c r="G493" s="39">
        <v>43895</v>
      </c>
      <c r="H493" s="34">
        <v>0.06</v>
      </c>
      <c r="I493" s="60">
        <v>3970</v>
      </c>
      <c r="J493" s="40" t="s">
        <v>327</v>
      </c>
    </row>
    <row r="494" spans="2:11" hidden="1">
      <c r="B494" s="63" t="s">
        <v>325</v>
      </c>
      <c r="C494" s="31" t="s">
        <v>159</v>
      </c>
      <c r="D494" s="31" t="s">
        <v>218</v>
      </c>
      <c r="E494" s="32">
        <v>200801</v>
      </c>
      <c r="F494" s="21" t="str">
        <f t="shared" si="9"/>
        <v>쇼피필리핀수딩크림200820=수딩크림 100ml200801</v>
      </c>
      <c r="G494" s="39">
        <v>39015</v>
      </c>
      <c r="H494" s="34">
        <v>0.06</v>
      </c>
      <c r="I494" s="60">
        <v>4275</v>
      </c>
      <c r="J494" s="40" t="s">
        <v>328</v>
      </c>
    </row>
    <row r="495" spans="2:11" hidden="1">
      <c r="B495" s="63" t="s">
        <v>325</v>
      </c>
      <c r="C495" s="31" t="s">
        <v>75</v>
      </c>
      <c r="D495" s="31" t="s">
        <v>343</v>
      </c>
      <c r="E495" s="32">
        <v>200801</v>
      </c>
      <c r="F495" s="21" t="str">
        <f t="shared" si="9"/>
        <v>쇼피필리핀머드크림마스크200820=머드크림마스크 100ml200801</v>
      </c>
      <c r="G495" s="39">
        <v>24375</v>
      </c>
      <c r="H495" s="34">
        <v>0.06</v>
      </c>
      <c r="I495" s="60">
        <v>1442</v>
      </c>
      <c r="J495" s="40" t="s">
        <v>326</v>
      </c>
    </row>
    <row r="496" spans="2:11" hidden="1">
      <c r="B496" s="63" t="s">
        <v>325</v>
      </c>
      <c r="C496" s="31" t="s">
        <v>149</v>
      </c>
      <c r="D496" s="31" t="s">
        <v>332</v>
      </c>
      <c r="E496" s="32">
        <v>200801</v>
      </c>
      <c r="F496" s="21" t="str">
        <f t="shared" si="9"/>
        <v>쇼피필리핀클렌징폼200820=클렌징폼 120ml200801</v>
      </c>
      <c r="G496" s="39">
        <v>16836</v>
      </c>
      <c r="H496" s="34">
        <v>0.06</v>
      </c>
      <c r="I496" s="60">
        <v>2750</v>
      </c>
      <c r="J496" s="40" t="s">
        <v>288</v>
      </c>
    </row>
    <row r="497" spans="2:10" hidden="1">
      <c r="B497" s="63" t="s">
        <v>325</v>
      </c>
      <c r="C497" s="31" t="s">
        <v>113</v>
      </c>
      <c r="D497" s="31" t="s">
        <v>224</v>
      </c>
      <c r="E497" s="32">
        <v>200801</v>
      </c>
      <c r="F497" s="21" t="str">
        <f t="shared" si="9"/>
        <v>쇼피필리핀앰플200820=앰플 30ml200801</v>
      </c>
      <c r="G497" s="39">
        <v>32208</v>
      </c>
      <c r="H497" s="34">
        <v>0.06</v>
      </c>
      <c r="I497" s="60">
        <v>3397</v>
      </c>
      <c r="J497" s="40" t="s">
        <v>329</v>
      </c>
    </row>
    <row r="498" spans="2:10" hidden="1">
      <c r="B498" s="63" t="s">
        <v>325</v>
      </c>
      <c r="C498" s="31" t="s">
        <v>56</v>
      </c>
      <c r="D498" s="31" t="s">
        <v>333</v>
      </c>
      <c r="E498" s="32">
        <v>200801</v>
      </c>
      <c r="F498" s="21" t="str">
        <f t="shared" si="9"/>
        <v>쇼피필리핀토너200820=250ml 2set200801</v>
      </c>
      <c r="G498" s="39">
        <v>43895</v>
      </c>
      <c r="H498" s="34">
        <v>0.06</v>
      </c>
      <c r="I498" s="15">
        <v>6160</v>
      </c>
      <c r="J498" s="40" t="s">
        <v>344</v>
      </c>
    </row>
    <row r="499" spans="2:10" hidden="1">
      <c r="B499" s="52" t="s">
        <v>325</v>
      </c>
      <c r="C499" s="37" t="s">
        <v>56</v>
      </c>
      <c r="D499" s="37" t="s">
        <v>345</v>
      </c>
      <c r="E499" s="38">
        <v>200801</v>
      </c>
      <c r="F499" s="21" t="str">
        <f t="shared" si="9"/>
        <v>쇼피필리핀토너200820=250ml = 화장솜 60P200801</v>
      </c>
      <c r="G499" s="39">
        <v>4048</v>
      </c>
      <c r="H499" s="34">
        <v>0.06</v>
      </c>
      <c r="I499" s="60">
        <v>1110</v>
      </c>
      <c r="J499" s="40" t="s">
        <v>346</v>
      </c>
    </row>
    <row r="500" spans="2:10" hidden="1">
      <c r="B500" s="52" t="s">
        <v>325</v>
      </c>
      <c r="C500" s="37" t="s">
        <v>56</v>
      </c>
      <c r="D500" s="37" t="s">
        <v>347</v>
      </c>
      <c r="E500" s="38">
        <v>200801</v>
      </c>
      <c r="F500" s="21" t="str">
        <f t="shared" si="9"/>
        <v>쇼피필리핀토너200820=250ml 2set = 화장솜 60P200801</v>
      </c>
      <c r="G500" s="39">
        <v>4048</v>
      </c>
      <c r="H500" s="34">
        <v>0.06</v>
      </c>
      <c r="I500" s="60">
        <v>1110</v>
      </c>
      <c r="J500" s="40" t="s">
        <v>346</v>
      </c>
    </row>
    <row r="501" spans="2:10" hidden="1">
      <c r="B501" s="52" t="s">
        <v>325</v>
      </c>
      <c r="C501" s="37" t="s">
        <v>56</v>
      </c>
      <c r="D501" s="37" t="s">
        <v>348</v>
      </c>
      <c r="E501" s="38">
        <v>200801</v>
      </c>
      <c r="F501" s="21" t="str">
        <f t="shared" si="9"/>
        <v>쇼피필리핀토너200820=250ml 2set = 화장솜 60P X 2200801</v>
      </c>
      <c r="G501" s="39">
        <v>7707</v>
      </c>
      <c r="H501" s="34">
        <v>0.06</v>
      </c>
      <c r="I501" s="60">
        <v>2220</v>
      </c>
      <c r="J501" s="40" t="s">
        <v>349</v>
      </c>
    </row>
    <row r="502" spans="2:10" hidden="1">
      <c r="B502" s="52" t="s">
        <v>325</v>
      </c>
      <c r="C502" s="37" t="s">
        <v>56</v>
      </c>
      <c r="D502" s="37" t="s">
        <v>350</v>
      </c>
      <c r="E502" s="38">
        <v>200801</v>
      </c>
      <c r="F502" s="21" t="str">
        <f t="shared" si="9"/>
        <v>쇼피필리핀토너200820=500ml = 화장솜 60P200801</v>
      </c>
      <c r="G502" s="39">
        <v>4048</v>
      </c>
      <c r="H502" s="34">
        <v>0.06</v>
      </c>
      <c r="I502" s="60">
        <v>1110</v>
      </c>
      <c r="J502" s="40" t="s">
        <v>346</v>
      </c>
    </row>
    <row r="503" spans="2:10" hidden="1">
      <c r="B503" s="52" t="s">
        <v>325</v>
      </c>
      <c r="C503" s="37" t="s">
        <v>56</v>
      </c>
      <c r="D503" s="37" t="s">
        <v>351</v>
      </c>
      <c r="E503" s="38">
        <v>200801</v>
      </c>
      <c r="F503" s="21" t="str">
        <f t="shared" si="9"/>
        <v>쇼피필리핀토너200820=500ml = 화장솜 60P X 2200801</v>
      </c>
      <c r="G503" s="39">
        <v>7707</v>
      </c>
      <c r="H503" s="34">
        <v>0.06</v>
      </c>
      <c r="I503" s="60">
        <v>2220</v>
      </c>
      <c r="J503" s="40" t="s">
        <v>349</v>
      </c>
    </row>
    <row r="504" spans="2:10" hidden="1">
      <c r="B504" s="54" t="s">
        <v>305</v>
      </c>
      <c r="C504" s="31" t="s">
        <v>56</v>
      </c>
      <c r="D504" s="31" t="s">
        <v>213</v>
      </c>
      <c r="E504" s="32">
        <v>200801</v>
      </c>
      <c r="F504" s="21" t="str">
        <f t="shared" si="9"/>
        <v>쇼피말레이시아토너200820=250ml200801</v>
      </c>
      <c r="G504" s="39">
        <v>19914</v>
      </c>
      <c r="H504" s="34">
        <v>0.06</v>
      </c>
      <c r="I504" s="15">
        <v>3080</v>
      </c>
      <c r="J504" s="40" t="s">
        <v>352</v>
      </c>
    </row>
    <row r="505" spans="2:10" hidden="1">
      <c r="B505" s="54" t="s">
        <v>305</v>
      </c>
      <c r="C505" s="31" t="s">
        <v>56</v>
      </c>
      <c r="D505" s="31" t="s">
        <v>330</v>
      </c>
      <c r="E505" s="32">
        <v>200801</v>
      </c>
      <c r="F505" s="21" t="str">
        <f t="shared" si="9"/>
        <v>쇼피말레이시아토너200820=500ml200801</v>
      </c>
      <c r="G505" s="39">
        <v>36992</v>
      </c>
      <c r="H505" s="34">
        <v>0.06</v>
      </c>
      <c r="I505" s="15">
        <v>4330</v>
      </c>
      <c r="J505" s="40" t="s">
        <v>311</v>
      </c>
    </row>
    <row r="506" spans="2:10" hidden="1">
      <c r="B506" s="54" t="s">
        <v>305</v>
      </c>
      <c r="C506" s="31" t="s">
        <v>109</v>
      </c>
      <c r="D506" s="31" t="s">
        <v>216</v>
      </c>
      <c r="E506" s="32">
        <v>200801</v>
      </c>
      <c r="F506" s="21" t="str">
        <f t="shared" si="9"/>
        <v>쇼피말레이시아마스크팩200820=마스크팩 10매200801</v>
      </c>
      <c r="G506" s="39">
        <v>39831</v>
      </c>
      <c r="H506" s="34">
        <v>0.06</v>
      </c>
      <c r="I506" s="60">
        <v>3970</v>
      </c>
      <c r="J506" s="40" t="s">
        <v>310</v>
      </c>
    </row>
    <row r="507" spans="2:10" hidden="1">
      <c r="B507" s="54" t="s">
        <v>305</v>
      </c>
      <c r="C507" s="31" t="s">
        <v>159</v>
      </c>
      <c r="D507" s="31" t="s">
        <v>218</v>
      </c>
      <c r="E507" s="32">
        <v>200801</v>
      </c>
      <c r="F507" s="21" t="str">
        <f t="shared" si="9"/>
        <v>쇼피말레이시아수딩크림200820=수딩크림 100ml200801</v>
      </c>
      <c r="G507" s="39">
        <v>36992</v>
      </c>
      <c r="H507" s="34">
        <v>0.06</v>
      </c>
      <c r="I507" s="60">
        <v>4275</v>
      </c>
      <c r="J507" s="40" t="s">
        <v>311</v>
      </c>
    </row>
    <row r="508" spans="2:10" hidden="1">
      <c r="B508" s="54" t="s">
        <v>305</v>
      </c>
      <c r="C508" s="31" t="s">
        <v>75</v>
      </c>
      <c r="D508" s="31" t="s">
        <v>343</v>
      </c>
      <c r="E508" s="32">
        <v>200801</v>
      </c>
      <c r="F508" s="21" t="str">
        <f t="shared" si="9"/>
        <v>쇼피말레이시아머드크림마스크200820=머드크림마스크 100ml200801</v>
      </c>
      <c r="G508" s="39">
        <v>24182</v>
      </c>
      <c r="H508" s="34">
        <v>0.06</v>
      </c>
      <c r="I508" s="60">
        <v>1442</v>
      </c>
      <c r="J508" s="40" t="s">
        <v>313</v>
      </c>
    </row>
    <row r="509" spans="2:10" hidden="1">
      <c r="B509" s="54" t="s">
        <v>305</v>
      </c>
      <c r="C509" s="31" t="s">
        <v>113</v>
      </c>
      <c r="D509" s="31" t="s">
        <v>224</v>
      </c>
      <c r="E509" s="32">
        <v>200801</v>
      </c>
      <c r="F509" s="21" t="str">
        <f t="shared" si="9"/>
        <v>쇼피말레이시아앰플200820=앰플 30ml200801</v>
      </c>
      <c r="G509" s="39">
        <v>31295</v>
      </c>
      <c r="H509" s="34">
        <v>0.06</v>
      </c>
      <c r="I509" s="60">
        <v>3397</v>
      </c>
      <c r="J509" s="40" t="s">
        <v>315</v>
      </c>
    </row>
    <row r="510" spans="2:10" hidden="1">
      <c r="B510" s="54" t="s">
        <v>305</v>
      </c>
      <c r="C510" s="31" t="s">
        <v>115</v>
      </c>
      <c r="D510" s="31" t="s">
        <v>219</v>
      </c>
      <c r="E510" s="32">
        <v>200801</v>
      </c>
      <c r="F510" s="21" t="str">
        <f t="shared" si="9"/>
        <v>쇼피말레이시아선크림200820=선크림 50ml200801</v>
      </c>
      <c r="G510" s="39">
        <v>25604</v>
      </c>
      <c r="H510" s="34">
        <v>0.06</v>
      </c>
      <c r="I510" s="60">
        <v>2345</v>
      </c>
      <c r="J510" s="40" t="s">
        <v>316</v>
      </c>
    </row>
    <row r="511" spans="2:10" hidden="1">
      <c r="B511" s="69" t="s">
        <v>305</v>
      </c>
      <c r="C511" s="37" t="s">
        <v>56</v>
      </c>
      <c r="D511" s="37" t="s">
        <v>345</v>
      </c>
      <c r="E511" s="38">
        <v>200801</v>
      </c>
      <c r="F511" s="21" t="str">
        <f t="shared" si="9"/>
        <v>쇼피말레이시아토너200820=250ml = 화장솜 60P200801</v>
      </c>
      <c r="G511" s="39">
        <v>4267</v>
      </c>
      <c r="H511" s="34">
        <v>0.06</v>
      </c>
      <c r="I511" s="60">
        <v>1110</v>
      </c>
      <c r="J511" s="40" t="s">
        <v>353</v>
      </c>
    </row>
    <row r="512" spans="2:10" hidden="1">
      <c r="B512" s="69" t="s">
        <v>305</v>
      </c>
      <c r="C512" s="37" t="s">
        <v>56</v>
      </c>
      <c r="D512" s="37" t="s">
        <v>354</v>
      </c>
      <c r="E512" s="38">
        <v>200801</v>
      </c>
      <c r="F512" s="21" t="str">
        <f t="shared" si="9"/>
        <v>쇼피말레이시아토너200820=250ml = 화장솜 60P X 2200801</v>
      </c>
      <c r="G512" s="39">
        <v>7113</v>
      </c>
      <c r="H512" s="34">
        <v>0.06</v>
      </c>
      <c r="I512" s="60">
        <v>2220</v>
      </c>
      <c r="J512" s="40" t="s">
        <v>355</v>
      </c>
    </row>
    <row r="513" spans="2:11" hidden="1">
      <c r="B513" s="69" t="s">
        <v>305</v>
      </c>
      <c r="C513" s="37" t="s">
        <v>56</v>
      </c>
      <c r="D513" s="37" t="s">
        <v>350</v>
      </c>
      <c r="E513" s="38">
        <v>200801</v>
      </c>
      <c r="F513" s="21" t="str">
        <f t="shared" si="9"/>
        <v>쇼피말레이시아토너200820=500ml = 화장솜 60P200801</v>
      </c>
      <c r="G513" s="39">
        <v>4267</v>
      </c>
      <c r="H513" s="34">
        <v>0.06</v>
      </c>
      <c r="I513" s="60">
        <v>1110</v>
      </c>
      <c r="J513" s="40" t="s">
        <v>353</v>
      </c>
    </row>
    <row r="514" spans="2:11" hidden="1">
      <c r="B514" s="69" t="s">
        <v>305</v>
      </c>
      <c r="C514" s="37" t="s">
        <v>56</v>
      </c>
      <c r="D514" s="37" t="s">
        <v>351</v>
      </c>
      <c r="E514" s="38">
        <v>200801</v>
      </c>
      <c r="F514" s="21" t="str">
        <f t="shared" si="9"/>
        <v>쇼피말레이시아토너200820=500ml = 화장솜 60P X 2200801</v>
      </c>
      <c r="G514" s="39">
        <v>7113</v>
      </c>
      <c r="H514" s="34">
        <v>0.06</v>
      </c>
      <c r="I514" s="60">
        <v>2220</v>
      </c>
      <c r="J514" s="40" t="s">
        <v>355</v>
      </c>
    </row>
    <row r="515" spans="2:11">
      <c r="B515" s="15" t="s">
        <v>134</v>
      </c>
      <c r="C515" s="19" t="s">
        <v>56</v>
      </c>
      <c r="D515" s="19" t="s">
        <v>211</v>
      </c>
      <c r="E515" s="15">
        <v>200801</v>
      </c>
      <c r="F515" s="21" t="str">
        <f t="shared" si="9"/>
        <v>카페24토너[재구매전용특가] 250ml200801</v>
      </c>
      <c r="G515" s="15">
        <v>17000</v>
      </c>
      <c r="H515" s="45">
        <v>5.8500000000000003E-2</v>
      </c>
      <c r="I515" s="15">
        <v>3080</v>
      </c>
      <c r="J515" s="20"/>
    </row>
    <row r="516" spans="2:11">
      <c r="B516" s="15" t="s">
        <v>134</v>
      </c>
      <c r="C516" s="19" t="s">
        <v>56</v>
      </c>
      <c r="D516" s="19" t="s">
        <v>212</v>
      </c>
      <c r="E516" s="15">
        <v>200801</v>
      </c>
      <c r="F516" s="21" t="str">
        <f t="shared" si="9"/>
        <v>카페24토너[재구매전용특가] 250ml 2set200801</v>
      </c>
      <c r="G516" s="15">
        <v>30000</v>
      </c>
      <c r="H516" s="45">
        <v>5.8500000000000003E-2</v>
      </c>
      <c r="I516" s="15">
        <v>6160</v>
      </c>
      <c r="J516" s="20"/>
    </row>
    <row r="517" spans="2:11" s="20" customFormat="1">
      <c r="B517" s="18" t="s">
        <v>169</v>
      </c>
      <c r="C517" s="19" t="s">
        <v>56</v>
      </c>
      <c r="D517" s="19" t="s">
        <v>217</v>
      </c>
      <c r="E517" s="20">
        <v>200801</v>
      </c>
      <c r="F517" s="21" t="str">
        <f t="shared" si="9"/>
        <v>현대면세점토너40ml(증정)200801</v>
      </c>
      <c r="G517" s="20">
        <v>0</v>
      </c>
      <c r="H517" s="34">
        <v>0</v>
      </c>
      <c r="I517" s="15">
        <v>1230</v>
      </c>
      <c r="K517" s="33"/>
    </row>
    <row r="518" spans="2:11" hidden="1">
      <c r="B518" s="14" t="s">
        <v>214</v>
      </c>
      <c r="C518" s="12" t="s">
        <v>56</v>
      </c>
      <c r="D518" s="12" t="s">
        <v>215</v>
      </c>
      <c r="E518" s="20">
        <v>200801</v>
      </c>
      <c r="F518" s="21" t="str">
        <f t="shared" si="9"/>
        <v>라자다싱가폴토너200821=250ml200801</v>
      </c>
      <c r="G518" s="20">
        <v>24309</v>
      </c>
      <c r="H518" s="46">
        <v>7.0000000000000007E-2</v>
      </c>
      <c r="I518" s="15">
        <v>3080</v>
      </c>
      <c r="J518" s="40" t="s">
        <v>356</v>
      </c>
    </row>
    <row r="519" spans="2:11" hidden="1">
      <c r="B519" s="14" t="s">
        <v>225</v>
      </c>
      <c r="C519" s="12" t="s">
        <v>56</v>
      </c>
      <c r="D519" s="12" t="s">
        <v>221</v>
      </c>
      <c r="E519" s="20">
        <v>200801</v>
      </c>
      <c r="F519" s="21" t="str">
        <f t="shared" si="9"/>
        <v>쇼피인도네시아토너200831=250ml200801</v>
      </c>
      <c r="G519" s="20">
        <v>21978</v>
      </c>
      <c r="H519" s="46">
        <v>0.06</v>
      </c>
      <c r="I519" s="15">
        <v>3080</v>
      </c>
      <c r="J519" s="71">
        <v>270000</v>
      </c>
    </row>
    <row r="520" spans="2:11" hidden="1">
      <c r="B520" s="14" t="s">
        <v>225</v>
      </c>
      <c r="C520" s="12" t="s">
        <v>56</v>
      </c>
      <c r="D520" s="12" t="s">
        <v>226</v>
      </c>
      <c r="E520" s="20">
        <v>200801</v>
      </c>
      <c r="F520" s="21" t="str">
        <f t="shared" si="9"/>
        <v>쇼피인도네시아토너200831=500ml200801</v>
      </c>
      <c r="G520" s="20">
        <v>39935</v>
      </c>
      <c r="H520" s="46">
        <v>0.06</v>
      </c>
      <c r="I520" s="15">
        <v>4330</v>
      </c>
      <c r="J520" s="71">
        <v>490000</v>
      </c>
    </row>
    <row r="521" spans="2:11" hidden="1">
      <c r="B521" s="14" t="s">
        <v>225</v>
      </c>
      <c r="C521" s="12" t="s">
        <v>109</v>
      </c>
      <c r="D521" s="12" t="s">
        <v>357</v>
      </c>
      <c r="E521" s="20">
        <v>200801</v>
      </c>
      <c r="F521" s="21" t="str">
        <f t="shared" si="9"/>
        <v>쇼피인도네시아마스크팩200831=마스크팩 10매200801</v>
      </c>
      <c r="G521" s="20">
        <v>35045</v>
      </c>
      <c r="H521" s="46">
        <v>0.06</v>
      </c>
      <c r="I521" s="15">
        <v>3970</v>
      </c>
      <c r="J521" s="71">
        <v>430000</v>
      </c>
    </row>
    <row r="522" spans="2:11" hidden="1">
      <c r="B522" s="14" t="s">
        <v>225</v>
      </c>
      <c r="C522" s="12" t="s">
        <v>159</v>
      </c>
      <c r="D522" s="12" t="s">
        <v>358</v>
      </c>
      <c r="E522" s="20">
        <v>200801</v>
      </c>
      <c r="F522" s="21" t="str">
        <f t="shared" si="9"/>
        <v>쇼피인도네시아수딩크림200831=수딩크림 100ml200801</v>
      </c>
      <c r="G522" s="20">
        <v>33415</v>
      </c>
      <c r="H522" s="46">
        <v>0.06</v>
      </c>
      <c r="I522" s="15">
        <v>4275</v>
      </c>
      <c r="J522" s="71">
        <v>410000</v>
      </c>
    </row>
    <row r="523" spans="2:11" hidden="1">
      <c r="B523" s="14" t="s">
        <v>225</v>
      </c>
      <c r="C523" s="12" t="s">
        <v>75</v>
      </c>
      <c r="D523" s="12" t="s">
        <v>359</v>
      </c>
      <c r="E523" s="20">
        <v>200801</v>
      </c>
      <c r="F523" s="21" t="str">
        <f t="shared" si="9"/>
        <v>쇼피인도네시아머드크림마스크200831=머드크림마스크 100ml200801</v>
      </c>
      <c r="G523" s="20">
        <v>21978</v>
      </c>
      <c r="H523" s="46">
        <v>0.06</v>
      </c>
      <c r="I523" s="15">
        <v>1442</v>
      </c>
      <c r="J523" s="71">
        <v>270000</v>
      </c>
    </row>
    <row r="524" spans="2:11" hidden="1">
      <c r="B524" s="14" t="s">
        <v>225</v>
      </c>
      <c r="C524" s="12" t="s">
        <v>149</v>
      </c>
      <c r="D524" s="12" t="s">
        <v>360</v>
      </c>
      <c r="E524" s="20">
        <v>200801</v>
      </c>
      <c r="F524" s="21" t="str">
        <f t="shared" si="9"/>
        <v>쇼피인도네시아클렌징폼200831=클렌징폼 120ml200801</v>
      </c>
      <c r="G524" s="20">
        <v>13838</v>
      </c>
      <c r="H524" s="46">
        <v>0.06</v>
      </c>
      <c r="I524" s="15">
        <v>2750</v>
      </c>
      <c r="J524" s="71">
        <v>170000</v>
      </c>
    </row>
    <row r="525" spans="2:11" hidden="1">
      <c r="B525" s="14" t="s">
        <v>225</v>
      </c>
      <c r="C525" s="12" t="s">
        <v>113</v>
      </c>
      <c r="D525" s="12" t="s">
        <v>222</v>
      </c>
      <c r="E525" s="20">
        <v>200801</v>
      </c>
      <c r="F525" s="21" t="str">
        <f t="shared" si="9"/>
        <v>쇼피인도네시아앰플200831=앰플 30ml200801</v>
      </c>
      <c r="G525" s="20">
        <v>29304</v>
      </c>
      <c r="H525" s="46">
        <v>0.06</v>
      </c>
      <c r="I525" s="15">
        <v>3397</v>
      </c>
      <c r="J525" s="71">
        <v>360000</v>
      </c>
    </row>
    <row r="526" spans="2:11" hidden="1">
      <c r="B526" s="14" t="s">
        <v>225</v>
      </c>
      <c r="C526" s="12" t="s">
        <v>115</v>
      </c>
      <c r="D526" s="12" t="s">
        <v>361</v>
      </c>
      <c r="E526" s="20">
        <v>200801</v>
      </c>
      <c r="F526" s="21" t="str">
        <f t="shared" si="9"/>
        <v>쇼피인도네시아선크림200831=선크림 50ml200801</v>
      </c>
      <c r="G526" s="20">
        <v>21978</v>
      </c>
      <c r="H526" s="46">
        <v>0.06</v>
      </c>
      <c r="I526" s="15">
        <v>2345</v>
      </c>
      <c r="J526" s="71">
        <v>270000</v>
      </c>
    </row>
    <row r="527" spans="2:11" hidden="1">
      <c r="B527" s="14" t="s">
        <v>225</v>
      </c>
      <c r="C527" s="12" t="s">
        <v>56</v>
      </c>
      <c r="D527" s="12" t="s">
        <v>227</v>
      </c>
      <c r="E527" s="20">
        <v>200801</v>
      </c>
      <c r="F527" s="21" t="str">
        <f t="shared" si="9"/>
        <v>쇼피인도네시아토너200831=250ml = 화장솜 60P200801</v>
      </c>
      <c r="G527" s="20">
        <v>5698</v>
      </c>
      <c r="H527" s="46">
        <v>0.06</v>
      </c>
      <c r="I527" s="15">
        <v>1110</v>
      </c>
      <c r="J527" s="71">
        <v>70000</v>
      </c>
    </row>
    <row r="528" spans="2:11" hidden="1">
      <c r="B528" s="14" t="s">
        <v>225</v>
      </c>
      <c r="C528" s="12" t="s">
        <v>56</v>
      </c>
      <c r="D528" s="12" t="s">
        <v>223</v>
      </c>
      <c r="E528" s="20">
        <v>200801</v>
      </c>
      <c r="F528" s="21" t="str">
        <f t="shared" si="9"/>
        <v>쇼피인도네시아토너200831=250ml = 화장솜 60P X 2200801</v>
      </c>
      <c r="G528" s="20">
        <v>8954</v>
      </c>
      <c r="H528" s="46">
        <v>0.06</v>
      </c>
      <c r="I528" s="15">
        <v>2220</v>
      </c>
      <c r="J528" s="71">
        <v>110000</v>
      </c>
    </row>
    <row r="529" spans="2:10" hidden="1">
      <c r="B529" s="14" t="s">
        <v>228</v>
      </c>
      <c r="C529" s="12" t="s">
        <v>56</v>
      </c>
      <c r="D529" s="12" t="s">
        <v>221</v>
      </c>
      <c r="E529" s="20">
        <v>200801</v>
      </c>
      <c r="F529" s="21" t="str">
        <f t="shared" si="9"/>
        <v>쇼피대만토너200831=250ml200801</v>
      </c>
      <c r="G529" s="20">
        <v>19978</v>
      </c>
      <c r="H529" s="70">
        <v>9.1999999999999998E-2</v>
      </c>
      <c r="I529" s="15">
        <v>3080</v>
      </c>
      <c r="J529" s="72">
        <v>496</v>
      </c>
    </row>
    <row r="530" spans="2:10" hidden="1">
      <c r="B530" s="14" t="s">
        <v>228</v>
      </c>
      <c r="C530" s="12" t="s">
        <v>56</v>
      </c>
      <c r="D530" s="12" t="s">
        <v>226</v>
      </c>
      <c r="E530" s="20">
        <v>200801</v>
      </c>
      <c r="F530" s="21" t="str">
        <f t="shared" si="9"/>
        <v>쇼피대만토너200831=500ml200801</v>
      </c>
      <c r="G530" s="20">
        <v>35455</v>
      </c>
      <c r="H530" s="70">
        <v>9.1999999999999998E-2</v>
      </c>
      <c r="I530" s="15">
        <v>4330</v>
      </c>
      <c r="J530" s="72">
        <v>880</v>
      </c>
    </row>
    <row r="531" spans="2:10" hidden="1">
      <c r="B531" s="14" t="s">
        <v>228</v>
      </c>
      <c r="C531" s="12" t="s">
        <v>109</v>
      </c>
      <c r="D531" s="12" t="s">
        <v>357</v>
      </c>
      <c r="E531" s="20">
        <v>200801</v>
      </c>
      <c r="F531" s="21" t="str">
        <f t="shared" si="9"/>
        <v>쇼피대만마스크팩200831=마스크팩 10매200801</v>
      </c>
      <c r="G531" s="20">
        <v>31901</v>
      </c>
      <c r="H531" s="70">
        <v>9.1999999999999998E-2</v>
      </c>
      <c r="I531" s="15">
        <v>3970</v>
      </c>
      <c r="J531" s="72">
        <v>792</v>
      </c>
    </row>
    <row r="532" spans="2:10" hidden="1">
      <c r="B532" s="14" t="s">
        <v>228</v>
      </c>
      <c r="C532" s="12" t="s">
        <v>159</v>
      </c>
      <c r="D532" s="12" t="s">
        <v>358</v>
      </c>
      <c r="E532" s="20">
        <v>200801</v>
      </c>
      <c r="F532" s="21" t="str">
        <f t="shared" si="9"/>
        <v>쇼피대만수딩크림200831=수딩크림 100ml200801</v>
      </c>
      <c r="G532" s="20">
        <v>30290</v>
      </c>
      <c r="H532" s="70">
        <v>9.1999999999999998E-2</v>
      </c>
      <c r="I532" s="15">
        <v>4275</v>
      </c>
      <c r="J532" s="72">
        <v>752</v>
      </c>
    </row>
    <row r="533" spans="2:10" hidden="1">
      <c r="B533" s="14" t="s">
        <v>228</v>
      </c>
      <c r="C533" s="12" t="s">
        <v>75</v>
      </c>
      <c r="D533" s="12" t="s">
        <v>359</v>
      </c>
      <c r="E533" s="20">
        <v>200801</v>
      </c>
      <c r="F533" s="21" t="str">
        <f t="shared" si="9"/>
        <v>쇼피대만머드크림마스크200831=머드크림마스크 100ml200801</v>
      </c>
      <c r="G533" s="20">
        <v>19978</v>
      </c>
      <c r="H533" s="70">
        <v>9.1999999999999998E-2</v>
      </c>
      <c r="I533" s="15">
        <v>1442</v>
      </c>
      <c r="J533" s="72">
        <v>496</v>
      </c>
    </row>
    <row r="534" spans="2:10" hidden="1">
      <c r="B534" s="14" t="s">
        <v>228</v>
      </c>
      <c r="C534" s="12" t="s">
        <v>149</v>
      </c>
      <c r="D534" s="12" t="s">
        <v>360</v>
      </c>
      <c r="E534" s="20">
        <v>200801</v>
      </c>
      <c r="F534" s="21" t="str">
        <f t="shared" si="9"/>
        <v>쇼피대만클렌징폼200831=클렌징폼 120ml200801</v>
      </c>
      <c r="G534" s="20">
        <v>12567</v>
      </c>
      <c r="H534" s="70">
        <v>9.1999999999999998E-2</v>
      </c>
      <c r="I534" s="15">
        <v>2750</v>
      </c>
      <c r="J534" s="72">
        <v>312</v>
      </c>
    </row>
    <row r="535" spans="2:10" hidden="1">
      <c r="B535" s="14" t="s">
        <v>228</v>
      </c>
      <c r="C535" s="12" t="s">
        <v>113</v>
      </c>
      <c r="D535" s="12" t="s">
        <v>222</v>
      </c>
      <c r="E535" s="20">
        <v>200801</v>
      </c>
      <c r="F535" s="21" t="str">
        <f t="shared" si="9"/>
        <v>쇼피대만앰플200831=앰플 30ml200801</v>
      </c>
      <c r="G535" s="20">
        <v>26101</v>
      </c>
      <c r="H535" s="70">
        <v>9.1999999999999998E-2</v>
      </c>
      <c r="I535" s="15">
        <v>3397</v>
      </c>
      <c r="J535" s="72">
        <v>648</v>
      </c>
    </row>
    <row r="536" spans="2:10" hidden="1">
      <c r="B536" s="14" t="s">
        <v>228</v>
      </c>
      <c r="C536" s="12" t="s">
        <v>115</v>
      </c>
      <c r="D536" s="12" t="s">
        <v>361</v>
      </c>
      <c r="E536" s="20">
        <v>200801</v>
      </c>
      <c r="F536" s="21" t="str">
        <f t="shared" si="9"/>
        <v>쇼피대만선크림200831=선크림 50ml200801</v>
      </c>
      <c r="G536" s="20">
        <v>19978</v>
      </c>
      <c r="H536" s="70">
        <v>9.1999999999999998E-2</v>
      </c>
      <c r="I536" s="15">
        <v>2345</v>
      </c>
      <c r="J536" s="72">
        <v>496</v>
      </c>
    </row>
    <row r="537" spans="2:10" hidden="1">
      <c r="B537" s="14" t="s">
        <v>228</v>
      </c>
      <c r="C537" s="12" t="s">
        <v>56</v>
      </c>
      <c r="D537" s="12" t="s">
        <v>227</v>
      </c>
      <c r="E537" s="20">
        <v>200801</v>
      </c>
      <c r="F537" s="21" t="str">
        <f t="shared" si="9"/>
        <v>쇼피대만토너200831=250ml = 화장솜 60P200801</v>
      </c>
      <c r="G537" s="20">
        <v>2497</v>
      </c>
      <c r="H537" s="70">
        <v>9.1999999999999998E-2</v>
      </c>
      <c r="I537" s="15">
        <v>1110</v>
      </c>
      <c r="J537" s="73">
        <v>62</v>
      </c>
    </row>
    <row r="538" spans="2:10" hidden="1">
      <c r="B538" s="14" t="s">
        <v>228</v>
      </c>
      <c r="C538" s="12" t="s">
        <v>56</v>
      </c>
      <c r="D538" s="12" t="s">
        <v>223</v>
      </c>
      <c r="E538" s="20">
        <v>200801</v>
      </c>
      <c r="F538" s="21" t="str">
        <f t="shared" si="9"/>
        <v>쇼피대만토너200831=250ml = 화장솜 60P X 2200801</v>
      </c>
      <c r="G538" s="20">
        <v>3544</v>
      </c>
      <c r="H538" s="70">
        <v>9.1999999999999998E-2</v>
      </c>
      <c r="I538" s="15">
        <v>2220</v>
      </c>
      <c r="J538" s="73">
        <v>88</v>
      </c>
    </row>
    <row r="539" spans="2:10" hidden="1">
      <c r="B539" s="14" t="s">
        <v>362</v>
      </c>
      <c r="C539" s="12" t="s">
        <v>56</v>
      </c>
      <c r="D539" s="12" t="s">
        <v>221</v>
      </c>
      <c r="E539" s="20">
        <v>200801</v>
      </c>
      <c r="F539" s="21" t="str">
        <f t="shared" si="9"/>
        <v>쇼피베트남토너200831=250ml200801</v>
      </c>
      <c r="G539" s="20">
        <v>25296</v>
      </c>
      <c r="H539" s="46">
        <v>0.08</v>
      </c>
      <c r="I539" s="15">
        <v>3080</v>
      </c>
      <c r="J539" s="74">
        <v>496000</v>
      </c>
    </row>
    <row r="540" spans="2:10" hidden="1">
      <c r="B540" s="14" t="s">
        <v>362</v>
      </c>
      <c r="C540" s="12" t="s">
        <v>56</v>
      </c>
      <c r="D540" s="12" t="s">
        <v>226</v>
      </c>
      <c r="E540" s="20">
        <v>200801</v>
      </c>
      <c r="F540" s="21" t="str">
        <f t="shared" si="9"/>
        <v>쇼피베트남토너200831=500ml200801</v>
      </c>
      <c r="G540" s="20">
        <v>44880</v>
      </c>
      <c r="H540" s="46">
        <v>0.08</v>
      </c>
      <c r="I540" s="15">
        <v>4330</v>
      </c>
      <c r="J540" s="74">
        <v>880000</v>
      </c>
    </row>
    <row r="541" spans="2:10" hidden="1">
      <c r="B541" s="14" t="s">
        <v>362</v>
      </c>
      <c r="C541" s="12" t="s">
        <v>109</v>
      </c>
      <c r="D541" s="12" t="s">
        <v>357</v>
      </c>
      <c r="E541" s="20">
        <v>200801</v>
      </c>
      <c r="F541" s="21" t="str">
        <f t="shared" si="9"/>
        <v>쇼피베트남마스크팩200831=마스크팩 10매200801</v>
      </c>
      <c r="G541" s="20">
        <v>40392</v>
      </c>
      <c r="H541" s="46">
        <v>0.08</v>
      </c>
      <c r="I541" s="15">
        <v>3970</v>
      </c>
      <c r="J541" s="74">
        <v>792000</v>
      </c>
    </row>
    <row r="542" spans="2:10" hidden="1">
      <c r="B542" s="14" t="s">
        <v>362</v>
      </c>
      <c r="C542" s="12" t="s">
        <v>159</v>
      </c>
      <c r="D542" s="12" t="s">
        <v>358</v>
      </c>
      <c r="E542" s="20">
        <v>200801</v>
      </c>
      <c r="F542" s="21" t="str">
        <f t="shared" si="9"/>
        <v>쇼피베트남수딩크림200831=수딩크림 100ml200801</v>
      </c>
      <c r="G542" s="20">
        <v>38352</v>
      </c>
      <c r="H542" s="46">
        <v>0.08</v>
      </c>
      <c r="I542" s="15">
        <v>4275</v>
      </c>
      <c r="J542" s="74">
        <v>752000</v>
      </c>
    </row>
    <row r="543" spans="2:10" hidden="1">
      <c r="B543" s="14" t="s">
        <v>362</v>
      </c>
      <c r="C543" s="12" t="s">
        <v>75</v>
      </c>
      <c r="D543" s="12" t="s">
        <v>359</v>
      </c>
      <c r="E543" s="20">
        <v>200801</v>
      </c>
      <c r="F543" s="21" t="str">
        <f t="shared" si="9"/>
        <v>쇼피베트남머드크림마스크200831=머드크림마스크 100ml200801</v>
      </c>
      <c r="G543" s="20">
        <v>25296</v>
      </c>
      <c r="H543" s="46">
        <v>0.08</v>
      </c>
      <c r="I543" s="15">
        <v>1442</v>
      </c>
      <c r="J543" s="74">
        <v>496000</v>
      </c>
    </row>
    <row r="544" spans="2:10" hidden="1">
      <c r="B544" s="14" t="s">
        <v>362</v>
      </c>
      <c r="C544" s="12" t="s">
        <v>149</v>
      </c>
      <c r="D544" s="12" t="s">
        <v>360</v>
      </c>
      <c r="E544" s="20">
        <v>200801</v>
      </c>
      <c r="F544" s="21" t="str">
        <f t="shared" si="9"/>
        <v>쇼피베트남클렌징폼200831=클렌징폼 120ml200801</v>
      </c>
      <c r="G544" s="20">
        <v>15912</v>
      </c>
      <c r="H544" s="46">
        <v>0.08</v>
      </c>
      <c r="I544" s="15">
        <v>2750</v>
      </c>
      <c r="J544" s="74">
        <v>312000</v>
      </c>
    </row>
    <row r="545" spans="2:10" hidden="1">
      <c r="B545" s="14" t="s">
        <v>362</v>
      </c>
      <c r="C545" s="12" t="s">
        <v>113</v>
      </c>
      <c r="D545" s="12" t="s">
        <v>222</v>
      </c>
      <c r="E545" s="20">
        <v>200801</v>
      </c>
      <c r="F545" s="21" t="str">
        <f t="shared" si="9"/>
        <v>쇼피베트남앰플200831=앰플 30ml200801</v>
      </c>
      <c r="G545" s="20">
        <v>33048</v>
      </c>
      <c r="H545" s="46">
        <v>0.08</v>
      </c>
      <c r="I545" s="15">
        <v>3397</v>
      </c>
      <c r="J545" s="74">
        <v>648000</v>
      </c>
    </row>
    <row r="546" spans="2:10" hidden="1">
      <c r="B546" s="14" t="s">
        <v>362</v>
      </c>
      <c r="C546" s="12" t="s">
        <v>115</v>
      </c>
      <c r="D546" s="12" t="s">
        <v>361</v>
      </c>
      <c r="E546" s="20">
        <v>200801</v>
      </c>
      <c r="F546" s="21" t="str">
        <f t="shared" si="9"/>
        <v>쇼피베트남선크림200831=선크림 50ml200801</v>
      </c>
      <c r="G546" s="20">
        <v>25296</v>
      </c>
      <c r="H546" s="46">
        <v>0.08</v>
      </c>
      <c r="I546" s="15">
        <v>2345</v>
      </c>
      <c r="J546" s="74">
        <v>496000</v>
      </c>
    </row>
    <row r="547" spans="2:10" hidden="1">
      <c r="B547" s="14" t="s">
        <v>362</v>
      </c>
      <c r="C547" s="12" t="s">
        <v>56</v>
      </c>
      <c r="D547" s="12" t="s">
        <v>227</v>
      </c>
      <c r="E547" s="20">
        <v>200801</v>
      </c>
      <c r="F547" s="21" t="str">
        <f t="shared" si="9"/>
        <v>쇼피베트남토너200831=250ml = 화장솜 60P200801</v>
      </c>
      <c r="G547" s="20">
        <v>3162</v>
      </c>
      <c r="H547" s="46">
        <v>0.08</v>
      </c>
      <c r="I547" s="15">
        <v>1110</v>
      </c>
      <c r="J547" s="74">
        <v>62000</v>
      </c>
    </row>
    <row r="548" spans="2:10" hidden="1">
      <c r="B548" s="14" t="s">
        <v>362</v>
      </c>
      <c r="C548" s="12" t="s">
        <v>56</v>
      </c>
      <c r="D548" s="12" t="s">
        <v>223</v>
      </c>
      <c r="E548" s="20">
        <v>200801</v>
      </c>
      <c r="F548" s="21" t="str">
        <f t="shared" si="9"/>
        <v>쇼피베트남토너200831=250ml = 화장솜 60P X 2200801</v>
      </c>
      <c r="G548" s="20">
        <v>4488</v>
      </c>
      <c r="H548" s="46">
        <v>0.08</v>
      </c>
      <c r="I548" s="15">
        <v>2220</v>
      </c>
      <c r="J548" s="74">
        <v>88000</v>
      </c>
    </row>
    <row r="549" spans="2:10" hidden="1">
      <c r="B549" s="14" t="s">
        <v>220</v>
      </c>
      <c r="C549" s="12" t="s">
        <v>56</v>
      </c>
      <c r="D549" s="12" t="s">
        <v>221</v>
      </c>
      <c r="E549" s="20">
        <v>200801</v>
      </c>
      <c r="F549" s="21" t="str">
        <f t="shared" si="9"/>
        <v>쇼피싱가폴토너200831=250ml200801</v>
      </c>
      <c r="G549" s="20">
        <v>23073</v>
      </c>
      <c r="H549" s="45">
        <v>7.1400000000000005E-2</v>
      </c>
      <c r="I549" s="15">
        <v>3080</v>
      </c>
      <c r="J549" s="75" t="s">
        <v>363</v>
      </c>
    </row>
    <row r="550" spans="2:10" hidden="1">
      <c r="B550" s="14" t="s">
        <v>220</v>
      </c>
      <c r="C550" s="12" t="s">
        <v>56</v>
      </c>
      <c r="D550" s="12" t="s">
        <v>226</v>
      </c>
      <c r="E550" s="20">
        <v>200801</v>
      </c>
      <c r="F550" s="21" t="str">
        <f t="shared" si="9"/>
        <v>쇼피싱가폴토너200831=500ml200801</v>
      </c>
      <c r="G550" s="20">
        <v>44841</v>
      </c>
      <c r="H550" s="45">
        <v>7.1400000000000005E-2</v>
      </c>
      <c r="I550" s="15">
        <v>4330</v>
      </c>
      <c r="J550" s="75" t="s">
        <v>364</v>
      </c>
    </row>
    <row r="551" spans="2:10" hidden="1">
      <c r="B551" s="14" t="s">
        <v>220</v>
      </c>
      <c r="C551" s="12" t="s">
        <v>109</v>
      </c>
      <c r="D551" s="12" t="s">
        <v>357</v>
      </c>
      <c r="E551" s="20">
        <v>200801</v>
      </c>
      <c r="F551" s="21" t="str">
        <f t="shared" si="9"/>
        <v>쇼피싱가폴마스크팩200831=마스크팩 10매200801</v>
      </c>
      <c r="G551" s="20">
        <v>40052</v>
      </c>
      <c r="H551" s="45">
        <v>7.1400000000000005E-2</v>
      </c>
      <c r="I551" s="15">
        <v>3970</v>
      </c>
      <c r="J551" s="75" t="s">
        <v>365</v>
      </c>
    </row>
    <row r="552" spans="2:10" hidden="1">
      <c r="B552" s="14" t="s">
        <v>220</v>
      </c>
      <c r="C552" s="12" t="s">
        <v>159</v>
      </c>
      <c r="D552" s="12" t="s">
        <v>358</v>
      </c>
      <c r="E552" s="20">
        <v>200801</v>
      </c>
      <c r="F552" s="21" t="str">
        <f t="shared" si="9"/>
        <v>쇼피싱가폴수딩크림200831=수딩크림 100ml200801</v>
      </c>
      <c r="G552" s="20">
        <v>36569</v>
      </c>
      <c r="H552" s="45">
        <v>7.1400000000000005E-2</v>
      </c>
      <c r="I552" s="15">
        <v>4275</v>
      </c>
      <c r="J552" s="75" t="s">
        <v>366</v>
      </c>
    </row>
    <row r="553" spans="2:10" hidden="1">
      <c r="B553" s="14" t="s">
        <v>220</v>
      </c>
      <c r="C553" s="12" t="s">
        <v>75</v>
      </c>
      <c r="D553" s="12" t="s">
        <v>359</v>
      </c>
      <c r="E553" s="20">
        <v>200801</v>
      </c>
      <c r="F553" s="21" t="str">
        <f t="shared" si="9"/>
        <v>쇼피싱가폴머드크림마스크200831=머드크림마스크 100ml200801</v>
      </c>
      <c r="G553" s="20">
        <v>24379</v>
      </c>
      <c r="H553" s="45">
        <v>7.1400000000000005E-2</v>
      </c>
      <c r="I553" s="15">
        <v>1442</v>
      </c>
      <c r="J553" s="75" t="s">
        <v>356</v>
      </c>
    </row>
    <row r="554" spans="2:10" hidden="1">
      <c r="B554" s="14" t="s">
        <v>220</v>
      </c>
      <c r="C554" s="12" t="s">
        <v>149</v>
      </c>
      <c r="D554" s="12" t="s">
        <v>360</v>
      </c>
      <c r="E554" s="20">
        <v>200801</v>
      </c>
      <c r="F554" s="21" t="str">
        <f t="shared" si="9"/>
        <v>쇼피싱가폴클렌징폼200831=클렌징폼 120ml200801</v>
      </c>
      <c r="G554" s="20">
        <v>16108</v>
      </c>
      <c r="H554" s="45">
        <v>7.1400000000000005E-2</v>
      </c>
      <c r="I554" s="15">
        <v>2750</v>
      </c>
      <c r="J554" s="75" t="s">
        <v>367</v>
      </c>
    </row>
    <row r="555" spans="2:10" hidden="1">
      <c r="B555" s="14" t="s">
        <v>220</v>
      </c>
      <c r="C555" s="12" t="s">
        <v>113</v>
      </c>
      <c r="D555" s="12" t="s">
        <v>222</v>
      </c>
      <c r="E555" s="20">
        <v>200801</v>
      </c>
      <c r="F555" s="21" t="str">
        <f t="shared" si="9"/>
        <v>쇼피싱가폴앰플200831=앰플 30ml200801</v>
      </c>
      <c r="G555" s="20">
        <v>33086</v>
      </c>
      <c r="H555" s="45">
        <v>7.1400000000000005E-2</v>
      </c>
      <c r="I555" s="15">
        <v>3397</v>
      </c>
      <c r="J555" s="75" t="s">
        <v>368</v>
      </c>
    </row>
    <row r="556" spans="2:10" hidden="1">
      <c r="B556" s="14" t="s">
        <v>220</v>
      </c>
      <c r="C556" s="12" t="s">
        <v>115</v>
      </c>
      <c r="D556" s="12" t="s">
        <v>361</v>
      </c>
      <c r="E556" s="20">
        <v>200801</v>
      </c>
      <c r="F556" s="21" t="str">
        <f t="shared" ref="F556:F576" si="10">B556&amp;C556&amp;D556&amp;E556</f>
        <v>쇼피싱가폴선크림200831=선크림 50ml200801</v>
      </c>
      <c r="G556" s="20">
        <v>24379</v>
      </c>
      <c r="H556" s="45">
        <v>7.1400000000000005E-2</v>
      </c>
      <c r="I556" s="15">
        <v>2345</v>
      </c>
      <c r="J556" s="75" t="s">
        <v>356</v>
      </c>
    </row>
    <row r="557" spans="2:10" hidden="1">
      <c r="B557" s="14" t="s">
        <v>220</v>
      </c>
      <c r="C557" s="12" t="s">
        <v>56</v>
      </c>
      <c r="D557" s="12" t="s">
        <v>227</v>
      </c>
      <c r="E557" s="20">
        <v>200801</v>
      </c>
      <c r="F557" s="21" t="str">
        <f t="shared" si="10"/>
        <v>쇼피싱가폴토너200831=250ml = 화장솜 60P200801</v>
      </c>
      <c r="G557" s="20">
        <v>4788</v>
      </c>
      <c r="H557" s="45">
        <v>7.1400000000000005E-2</v>
      </c>
      <c r="I557" s="15">
        <v>1110</v>
      </c>
      <c r="J557" s="76" t="s">
        <v>369</v>
      </c>
    </row>
    <row r="558" spans="2:10" hidden="1">
      <c r="B558" s="14" t="s">
        <v>220</v>
      </c>
      <c r="C558" s="12" t="s">
        <v>56</v>
      </c>
      <c r="D558" s="12" t="s">
        <v>223</v>
      </c>
      <c r="E558" s="20">
        <v>200801</v>
      </c>
      <c r="F558" s="21" t="str">
        <f t="shared" si="10"/>
        <v>쇼피싱가폴토너200831=250ml = 화장솜 60P X 2200801</v>
      </c>
      <c r="G558" s="20">
        <v>7401</v>
      </c>
      <c r="H558" s="45">
        <v>7.1400000000000005E-2</v>
      </c>
      <c r="I558" s="15">
        <v>2220</v>
      </c>
      <c r="J558" s="76" t="s">
        <v>370</v>
      </c>
    </row>
    <row r="559" spans="2:10" hidden="1">
      <c r="B559" s="14" t="s">
        <v>220</v>
      </c>
      <c r="C559" s="12" t="s">
        <v>56</v>
      </c>
      <c r="D559" s="12" t="s">
        <v>371</v>
      </c>
      <c r="E559" s="20">
        <v>200801</v>
      </c>
      <c r="F559" s="21" t="str">
        <f t="shared" si="10"/>
        <v>쇼피싱가폴토너200831=500ml = 화장솜 60P200801</v>
      </c>
      <c r="G559" s="20">
        <v>3047</v>
      </c>
      <c r="H559" s="45">
        <v>7.1400000000000005E-2</v>
      </c>
      <c r="I559" s="15">
        <v>1110</v>
      </c>
      <c r="J559" s="76" t="s">
        <v>372</v>
      </c>
    </row>
    <row r="560" spans="2:10" hidden="1">
      <c r="B560" s="14" t="s">
        <v>220</v>
      </c>
      <c r="C560" s="12" t="s">
        <v>56</v>
      </c>
      <c r="D560" s="12" t="s">
        <v>373</v>
      </c>
      <c r="E560" s="20">
        <v>200801</v>
      </c>
      <c r="F560" s="21" t="str">
        <f t="shared" si="10"/>
        <v>쇼피싱가폴토너200831=500ml = 화장솜 60P X 2200801</v>
      </c>
      <c r="G560" s="20">
        <v>6530</v>
      </c>
      <c r="H560" s="45">
        <v>7.1400000000000005E-2</v>
      </c>
      <c r="I560" s="15">
        <v>2220</v>
      </c>
      <c r="J560" s="76" t="s">
        <v>374</v>
      </c>
    </row>
    <row r="561" spans="2:10" hidden="1">
      <c r="B561" s="14" t="s">
        <v>214</v>
      </c>
      <c r="C561" s="12" t="s">
        <v>56</v>
      </c>
      <c r="D561" s="12" t="s">
        <v>221</v>
      </c>
      <c r="E561" s="20">
        <v>200801</v>
      </c>
      <c r="F561" s="21" t="str">
        <f t="shared" si="10"/>
        <v>라자다싱가폴토너200831=250ml200801</v>
      </c>
      <c r="G561" s="20">
        <v>24383</v>
      </c>
      <c r="H561" s="46">
        <v>7.0000000000000007E-2</v>
      </c>
      <c r="I561" s="15">
        <v>3080</v>
      </c>
      <c r="J561" s="77" t="s">
        <v>356</v>
      </c>
    </row>
    <row r="562" spans="2:10" hidden="1">
      <c r="B562" s="14" t="s">
        <v>214</v>
      </c>
      <c r="C562" s="12" t="s">
        <v>56</v>
      </c>
      <c r="D562" s="12" t="s">
        <v>226</v>
      </c>
      <c r="E562" s="20">
        <v>200801</v>
      </c>
      <c r="F562" s="21" t="str">
        <f t="shared" si="10"/>
        <v>라자다싱가폴토너200831=500ml200801</v>
      </c>
      <c r="G562" s="20">
        <v>45283</v>
      </c>
      <c r="H562" s="46">
        <v>7.0000000000000007E-2</v>
      </c>
      <c r="I562" s="15">
        <v>4330</v>
      </c>
      <c r="J562" s="77" t="s">
        <v>375</v>
      </c>
    </row>
    <row r="563" spans="2:10" hidden="1">
      <c r="B563" s="14" t="s">
        <v>214</v>
      </c>
      <c r="C563" s="12" t="s">
        <v>109</v>
      </c>
      <c r="D563" s="12" t="s">
        <v>357</v>
      </c>
      <c r="E563" s="20">
        <v>200801</v>
      </c>
      <c r="F563" s="21" t="str">
        <f t="shared" si="10"/>
        <v>라자다싱가폴마스크팩200831=마스크팩 10매200801</v>
      </c>
      <c r="G563" s="20">
        <v>39187</v>
      </c>
      <c r="H563" s="46">
        <v>7.0000000000000007E-2</v>
      </c>
      <c r="I563" s="15">
        <v>3970</v>
      </c>
      <c r="J563" s="77" t="s">
        <v>376</v>
      </c>
    </row>
    <row r="564" spans="2:10" hidden="1">
      <c r="B564" s="14" t="s">
        <v>214</v>
      </c>
      <c r="C564" s="12" t="s">
        <v>159</v>
      </c>
      <c r="D564" s="12" t="s">
        <v>358</v>
      </c>
      <c r="E564" s="20">
        <v>200801</v>
      </c>
      <c r="F564" s="21" t="str">
        <f t="shared" si="10"/>
        <v>라자다싱가폴수딩크림200831=수딩크림 100ml200801</v>
      </c>
      <c r="G564" s="20">
        <v>38316</v>
      </c>
      <c r="H564" s="46">
        <v>7.0000000000000007E-2</v>
      </c>
      <c r="I564" s="15">
        <v>4275</v>
      </c>
      <c r="J564" s="77" t="s">
        <v>377</v>
      </c>
    </row>
    <row r="565" spans="2:10" hidden="1">
      <c r="B565" s="14" t="s">
        <v>214</v>
      </c>
      <c r="C565" s="12" t="s">
        <v>75</v>
      </c>
      <c r="D565" s="12" t="s">
        <v>359</v>
      </c>
      <c r="E565" s="20">
        <v>200801</v>
      </c>
      <c r="F565" s="21" t="str">
        <f t="shared" si="10"/>
        <v>라자다싱가폴머드크림마스크200831=머드크림마스크 100ml200801</v>
      </c>
      <c r="G565" s="20">
        <v>24383</v>
      </c>
      <c r="H565" s="46">
        <v>7.0000000000000007E-2</v>
      </c>
      <c r="I565" s="15">
        <v>1442</v>
      </c>
      <c r="J565" s="77" t="s">
        <v>356</v>
      </c>
    </row>
    <row r="566" spans="2:10" hidden="1">
      <c r="B566" s="14" t="s">
        <v>214</v>
      </c>
      <c r="C566" s="12" t="s">
        <v>149</v>
      </c>
      <c r="D566" s="12" t="s">
        <v>360</v>
      </c>
      <c r="E566" s="20">
        <v>200801</v>
      </c>
      <c r="F566" s="21" t="str">
        <f t="shared" si="10"/>
        <v>라자다싱가폴클렌징폼200831=클렌징폼 120ml200801</v>
      </c>
      <c r="G566" s="20">
        <v>16110</v>
      </c>
      <c r="H566" s="46">
        <v>7.0000000000000007E-2</v>
      </c>
      <c r="I566" s="15">
        <v>2750</v>
      </c>
      <c r="J566" s="77" t="s">
        <v>367</v>
      </c>
    </row>
    <row r="567" spans="2:10" hidden="1">
      <c r="B567" s="14" t="s">
        <v>214</v>
      </c>
      <c r="C567" s="12" t="s">
        <v>113</v>
      </c>
      <c r="D567" s="12" t="s">
        <v>222</v>
      </c>
      <c r="E567" s="20">
        <v>200801</v>
      </c>
      <c r="F567" s="21" t="str">
        <f t="shared" si="10"/>
        <v>라자다싱가폴앰플200831=앰플 30ml200801</v>
      </c>
      <c r="G567" s="20">
        <v>33091</v>
      </c>
      <c r="H567" s="46">
        <v>7.0000000000000007E-2</v>
      </c>
      <c r="I567" s="15">
        <v>3397</v>
      </c>
      <c r="J567" s="77" t="s">
        <v>368</v>
      </c>
    </row>
    <row r="568" spans="2:10" hidden="1">
      <c r="B568" s="14" t="s">
        <v>214</v>
      </c>
      <c r="C568" s="12" t="s">
        <v>115</v>
      </c>
      <c r="D568" s="12" t="s">
        <v>361</v>
      </c>
      <c r="E568" s="20">
        <v>200801</v>
      </c>
      <c r="F568" s="21" t="str">
        <f t="shared" si="10"/>
        <v>라자다싱가폴선크림200831=선크림 50ml200801</v>
      </c>
      <c r="G568" s="20">
        <v>25254</v>
      </c>
      <c r="H568" s="46">
        <v>7.0000000000000007E-2</v>
      </c>
      <c r="I568" s="15">
        <v>2345</v>
      </c>
      <c r="J568" s="77" t="s">
        <v>378</v>
      </c>
    </row>
    <row r="569" spans="2:10">
      <c r="B569" s="14" t="s">
        <v>229</v>
      </c>
      <c r="C569" s="12" t="s">
        <v>56</v>
      </c>
      <c r="D569" s="12" t="s">
        <v>136</v>
      </c>
      <c r="E569" s="20">
        <v>200801</v>
      </c>
      <c r="F569" s="21" t="str">
        <f t="shared" si="10"/>
        <v>굿닥토너250ml200801</v>
      </c>
      <c r="G569" s="20">
        <v>25000</v>
      </c>
      <c r="H569" s="46">
        <v>0.3</v>
      </c>
      <c r="I569" s="15">
        <v>3080</v>
      </c>
      <c r="J569" s="77"/>
    </row>
    <row r="570" spans="2:10">
      <c r="B570" s="14" t="s">
        <v>229</v>
      </c>
      <c r="C570" s="12" t="s">
        <v>75</v>
      </c>
      <c r="D570" s="12" t="s">
        <v>141</v>
      </c>
      <c r="E570" s="20">
        <v>200801</v>
      </c>
      <c r="F570" s="21" t="str">
        <f t="shared" si="10"/>
        <v>굿닥머드크림마스크머드크림마스크 100ml200801</v>
      </c>
      <c r="G570" s="20">
        <v>25000</v>
      </c>
      <c r="H570" s="46">
        <v>0.3</v>
      </c>
      <c r="I570" s="15">
        <v>1442</v>
      </c>
      <c r="J570" s="77"/>
    </row>
    <row r="571" spans="2:10">
      <c r="B571" s="14" t="s">
        <v>229</v>
      </c>
      <c r="C571" s="12" t="s">
        <v>149</v>
      </c>
      <c r="D571" s="12" t="s">
        <v>150</v>
      </c>
      <c r="E571" s="20">
        <v>200801</v>
      </c>
      <c r="F571" s="21" t="str">
        <f t="shared" si="10"/>
        <v>굿닥클렌징폼클렌징폼 120ml200801</v>
      </c>
      <c r="G571" s="20">
        <v>16000</v>
      </c>
      <c r="H571" s="46">
        <v>0.3</v>
      </c>
      <c r="I571" s="15">
        <v>2750</v>
      </c>
      <c r="J571" s="77"/>
    </row>
    <row r="572" spans="2:10">
      <c r="B572" s="14" t="s">
        <v>229</v>
      </c>
      <c r="C572" s="12" t="s">
        <v>109</v>
      </c>
      <c r="D572" s="12" t="s">
        <v>155</v>
      </c>
      <c r="E572" s="20">
        <v>200801</v>
      </c>
      <c r="F572" s="21" t="str">
        <f t="shared" si="10"/>
        <v>굿닥마스크팩마스크팩 1매200801</v>
      </c>
      <c r="G572" s="20">
        <v>4000</v>
      </c>
      <c r="H572" s="46">
        <v>0.3</v>
      </c>
      <c r="I572" s="15">
        <v>397</v>
      </c>
      <c r="J572" s="77"/>
    </row>
    <row r="573" spans="2:10">
      <c r="B573" s="14" t="s">
        <v>229</v>
      </c>
      <c r="C573" s="12" t="s">
        <v>109</v>
      </c>
      <c r="D573" s="12" t="s">
        <v>156</v>
      </c>
      <c r="E573" s="20">
        <v>200801</v>
      </c>
      <c r="F573" s="21" t="str">
        <f t="shared" si="10"/>
        <v>굿닥마스크팩마스크팩 10매200801</v>
      </c>
      <c r="G573" s="20">
        <v>40000</v>
      </c>
      <c r="H573" s="46">
        <v>0.3</v>
      </c>
      <c r="I573" s="15">
        <v>3970</v>
      </c>
      <c r="J573" s="77"/>
    </row>
    <row r="574" spans="2:10">
      <c r="B574" s="14" t="s">
        <v>229</v>
      </c>
      <c r="C574" s="12" t="s">
        <v>113</v>
      </c>
      <c r="D574" s="12" t="s">
        <v>158</v>
      </c>
      <c r="E574" s="20">
        <v>200801</v>
      </c>
      <c r="F574" s="21" t="str">
        <f t="shared" si="10"/>
        <v>굿닥앰플앰플 30ml200801</v>
      </c>
      <c r="G574" s="20">
        <v>33000</v>
      </c>
      <c r="H574" s="46">
        <v>0.3</v>
      </c>
      <c r="I574" s="15">
        <v>3397</v>
      </c>
      <c r="J574" s="77"/>
    </row>
    <row r="575" spans="2:10">
      <c r="B575" s="14" t="s">
        <v>229</v>
      </c>
      <c r="C575" s="12" t="s">
        <v>159</v>
      </c>
      <c r="D575" s="12" t="s">
        <v>160</v>
      </c>
      <c r="E575" s="20">
        <v>200801</v>
      </c>
      <c r="F575" s="21" t="str">
        <f t="shared" si="10"/>
        <v>굿닥수딩크림수딩크림 100ml200801</v>
      </c>
      <c r="G575" s="20">
        <v>38000</v>
      </c>
      <c r="H575" s="46">
        <v>0.3</v>
      </c>
      <c r="I575" s="15">
        <v>3045</v>
      </c>
      <c r="J575" s="77"/>
    </row>
    <row r="576" spans="2:10">
      <c r="B576" s="14" t="s">
        <v>229</v>
      </c>
      <c r="C576" s="12" t="s">
        <v>115</v>
      </c>
      <c r="D576" s="12" t="s">
        <v>170</v>
      </c>
      <c r="E576" s="20">
        <v>200801</v>
      </c>
      <c r="F576" s="21" t="str">
        <f t="shared" si="10"/>
        <v>굿닥선크림선크림 50ml200801</v>
      </c>
      <c r="G576" s="20">
        <v>25000</v>
      </c>
      <c r="H576" s="46">
        <v>0.3</v>
      </c>
      <c r="I576" s="15">
        <v>2345</v>
      </c>
      <c r="J576" s="77"/>
    </row>
    <row r="577" spans="2:11">
      <c r="B577" s="14" t="s">
        <v>137</v>
      </c>
      <c r="C577" s="12" t="s">
        <v>232</v>
      </c>
      <c r="D577" s="12" t="s">
        <v>234</v>
      </c>
      <c r="E577" s="20">
        <v>200801</v>
      </c>
      <c r="F577" s="21" t="str">
        <f t="shared" ref="F577:F587" si="11">B577&amp;C577&amp;D577&amp;E577</f>
        <v>카페24클리어 패드[플친단독할인] 어성초 77 클리어 패드 1개-29% off200801</v>
      </c>
      <c r="G577" s="20">
        <v>19900</v>
      </c>
      <c r="H577" s="45">
        <v>5.8500000000000003E-2</v>
      </c>
      <c r="I577" s="90">
        <v>5012</v>
      </c>
      <c r="J577" s="77"/>
    </row>
    <row r="578" spans="2:11" ht="16.899999999999999" customHeight="1">
      <c r="B578" s="14" t="s">
        <v>137</v>
      </c>
      <c r="C578" s="12" t="s">
        <v>232</v>
      </c>
      <c r="D578" s="12" t="s">
        <v>235</v>
      </c>
      <c r="E578" s="20">
        <v>200801</v>
      </c>
      <c r="F578" s="21" t="str">
        <f t="shared" si="11"/>
        <v>카페24클리어 패드[플친단독할인] 어성초 77 클리어 패드 2개-30% off200801</v>
      </c>
      <c r="G578" s="20">
        <v>39200</v>
      </c>
      <c r="H578" s="45">
        <v>5.8500000000000003E-2</v>
      </c>
      <c r="I578" s="90">
        <v>10024</v>
      </c>
      <c r="J578" s="77"/>
    </row>
    <row r="579" spans="2:11">
      <c r="B579" s="14" t="s">
        <v>137</v>
      </c>
      <c r="C579" s="12" t="s">
        <v>236</v>
      </c>
      <c r="D579" s="12" t="s">
        <v>237</v>
      </c>
      <c r="E579" s="20">
        <v>200801</v>
      </c>
      <c r="F579" s="21" t="str">
        <f t="shared" si="11"/>
        <v>카페24토너+패드 세트[플친단독할인] 좁쌀 진정 세트 토너+클리어 패드-30% off200801</v>
      </c>
      <c r="G579" s="20">
        <v>37100</v>
      </c>
      <c r="H579" s="45">
        <v>5.8500000000000003E-2</v>
      </c>
      <c r="I579" s="90">
        <v>8092</v>
      </c>
      <c r="J579" s="77"/>
    </row>
    <row r="580" spans="2:11">
      <c r="B580" s="14" t="s">
        <v>135</v>
      </c>
      <c r="C580" s="12" t="s">
        <v>230</v>
      </c>
      <c r="D580" s="12" t="s">
        <v>231</v>
      </c>
      <c r="E580" s="20">
        <v>200801</v>
      </c>
      <c r="F580" s="21" t="str">
        <f t="shared" si="11"/>
        <v>아누아 CS로션로션 200ml200801</v>
      </c>
      <c r="G580" s="20">
        <v>0</v>
      </c>
      <c r="H580" s="46">
        <v>0</v>
      </c>
      <c r="I580" s="90">
        <v>4338</v>
      </c>
      <c r="J580" s="77"/>
    </row>
    <row r="581" spans="2:11">
      <c r="B581" s="14" t="s">
        <v>135</v>
      </c>
      <c r="C581" s="12" t="s">
        <v>232</v>
      </c>
      <c r="D581" s="12" t="s">
        <v>233</v>
      </c>
      <c r="E581" s="20">
        <v>200801</v>
      </c>
      <c r="F581" s="21" t="str">
        <f t="shared" si="11"/>
        <v>아누아 CS클리어 패드어성초 클리어패드 70P200801</v>
      </c>
      <c r="G581" s="20">
        <v>0</v>
      </c>
      <c r="H581" s="46">
        <v>0</v>
      </c>
      <c r="I581" s="90">
        <v>5012</v>
      </c>
      <c r="J581" s="77"/>
    </row>
    <row r="582" spans="2:11">
      <c r="B582" s="14" t="s">
        <v>135</v>
      </c>
      <c r="C582" s="12" t="s">
        <v>238</v>
      </c>
      <c r="D582" s="12" t="s">
        <v>239</v>
      </c>
      <c r="E582" s="20">
        <v>200801</v>
      </c>
      <c r="F582" s="21" t="str">
        <f t="shared" si="11"/>
        <v>아누아 CS바디워시바디워시 500ml200801</v>
      </c>
      <c r="G582" s="20">
        <v>0</v>
      </c>
      <c r="H582" s="46">
        <v>0</v>
      </c>
      <c r="I582" s="90">
        <v>4085</v>
      </c>
      <c r="J582" s="77"/>
    </row>
    <row r="583" spans="2:11" s="29" customFormat="1">
      <c r="B583" s="25" t="s">
        <v>137</v>
      </c>
      <c r="C583" s="83" t="s">
        <v>232</v>
      </c>
      <c r="D583" s="83" t="s">
        <v>240</v>
      </c>
      <c r="E583" s="29">
        <v>200801</v>
      </c>
      <c r="F583" s="84" t="str">
        <f t="shared" si="11"/>
        <v>카페24클리어 패드어성초 77 클리어 패드 1개-20% off200801</v>
      </c>
      <c r="G583" s="90">
        <v>22400</v>
      </c>
      <c r="H583" s="85">
        <v>5.8500000000000003E-2</v>
      </c>
      <c r="I583" s="90">
        <v>5012</v>
      </c>
      <c r="J583" s="86"/>
      <c r="K583" s="87"/>
    </row>
    <row r="584" spans="2:11" s="29" customFormat="1">
      <c r="B584" s="25" t="s">
        <v>137</v>
      </c>
      <c r="C584" s="83" t="s">
        <v>232</v>
      </c>
      <c r="D584" s="83" t="s">
        <v>241</v>
      </c>
      <c r="E584" s="29">
        <v>200801</v>
      </c>
      <c r="F584" s="84" t="str">
        <f t="shared" si="11"/>
        <v>카페24클리어 패드어성초 77 클리어 패드 2개-30% off200801</v>
      </c>
      <c r="G584" s="90">
        <v>39200</v>
      </c>
      <c r="H584" s="85">
        <v>5.8500000000000003E-2</v>
      </c>
      <c r="I584" s="90">
        <v>10024</v>
      </c>
      <c r="J584" s="86"/>
      <c r="K584" s="87"/>
    </row>
    <row r="585" spans="2:11" s="29" customFormat="1">
      <c r="B585" s="25" t="s">
        <v>137</v>
      </c>
      <c r="C585" s="83" t="s">
        <v>236</v>
      </c>
      <c r="D585" s="83" t="s">
        <v>242</v>
      </c>
      <c r="E585" s="29">
        <v>200801</v>
      </c>
      <c r="F585" s="84" t="str">
        <f t="shared" si="11"/>
        <v>카페24토너+패드 세트좁쌀 진정 세트 토너+클리어 패드-30% off200801</v>
      </c>
      <c r="G585" s="90">
        <v>37100</v>
      </c>
      <c r="H585" s="85">
        <v>5.8500000000000003E-2</v>
      </c>
      <c r="I585" s="90">
        <v>8092</v>
      </c>
      <c r="J585" s="86"/>
      <c r="K585" s="87"/>
    </row>
    <row r="586" spans="2:11" s="29" customFormat="1">
      <c r="B586" s="25" t="s">
        <v>137</v>
      </c>
      <c r="C586" s="88" t="s">
        <v>248</v>
      </c>
      <c r="D586" s="89" t="s">
        <v>379</v>
      </c>
      <c r="E586" s="29">
        <v>200801</v>
      </c>
      <c r="F586" s="84" t="str">
        <f t="shared" si="11"/>
        <v>카페24수분 보충 세트어성초 77 토너 250ml + 어성초 70 로션 200ml -30%200801</v>
      </c>
      <c r="G586" s="90">
        <v>35000</v>
      </c>
      <c r="H586" s="85">
        <v>5.8500000000000003E-2</v>
      </c>
      <c r="I586" s="90">
        <v>7418</v>
      </c>
      <c r="K586" s="87"/>
    </row>
    <row r="587" spans="2:11" s="93" customFormat="1">
      <c r="B587" s="94" t="s">
        <v>137</v>
      </c>
      <c r="C587" s="95" t="s">
        <v>248</v>
      </c>
      <c r="D587" s="96" t="s">
        <v>249</v>
      </c>
      <c r="E587" s="93">
        <v>200801</v>
      </c>
      <c r="F587" s="97" t="str">
        <f t="shared" si="11"/>
        <v>카페24수분 보충 세트[20/09/28 부터] 어성초 77 토너 250ml + 어성초 70 로션 200ml -30%200801</v>
      </c>
      <c r="G587" s="93">
        <v>37100</v>
      </c>
      <c r="H587" s="98">
        <v>5.8500000000000003E-2</v>
      </c>
      <c r="I587" s="93">
        <v>7418</v>
      </c>
      <c r="K587" s="99"/>
    </row>
    <row r="588" spans="2:11" s="29" customFormat="1">
      <c r="B588" s="25" t="s">
        <v>137</v>
      </c>
      <c r="C588" s="88" t="s">
        <v>380</v>
      </c>
      <c r="D588" s="88" t="s">
        <v>381</v>
      </c>
      <c r="E588" s="29">
        <v>200801</v>
      </c>
      <c r="F588" s="84" t="str">
        <f t="shared" ref="F588:F593" si="12">B588&amp;C588&amp;D588&amp;E588</f>
        <v>카페24로션어성초 70 데일리 릴리프 로션 1개 -20% off200801</v>
      </c>
      <c r="G588" s="90">
        <v>22400</v>
      </c>
      <c r="H588" s="85">
        <v>5.8500000000000003E-2</v>
      </c>
      <c r="I588" s="90">
        <v>4338</v>
      </c>
      <c r="K588" s="87"/>
    </row>
    <row r="589" spans="2:11" s="29" customFormat="1">
      <c r="B589" s="25" t="s">
        <v>137</v>
      </c>
      <c r="C589" s="88" t="s">
        <v>380</v>
      </c>
      <c r="D589" s="88" t="s">
        <v>382</v>
      </c>
      <c r="E589" s="29">
        <v>200801</v>
      </c>
      <c r="F589" s="84" t="str">
        <f t="shared" si="12"/>
        <v>카페24로션어성초 70 데일리 릴리프 로션 2개 -30% off200801</v>
      </c>
      <c r="G589" s="90">
        <v>39200</v>
      </c>
      <c r="H589" s="85">
        <v>5.8500000000000003E-2</v>
      </c>
      <c r="I589" s="90">
        <v>8676</v>
      </c>
      <c r="K589" s="87"/>
    </row>
    <row r="590" spans="2:11" s="29" customFormat="1">
      <c r="B590" s="25" t="s">
        <v>137</v>
      </c>
      <c r="C590" s="88" t="s">
        <v>383</v>
      </c>
      <c r="D590" s="88" t="s">
        <v>384</v>
      </c>
      <c r="E590" s="29">
        <v>200801</v>
      </c>
      <c r="F590" s="84" t="str">
        <f t="shared" si="12"/>
        <v>카페24바디워시바디워시 1개 -30% off200801</v>
      </c>
      <c r="G590" s="90">
        <v>18200</v>
      </c>
      <c r="H590" s="85">
        <v>5.8500000000000003E-2</v>
      </c>
      <c r="I590" s="90">
        <v>4085</v>
      </c>
      <c r="K590" s="87"/>
    </row>
    <row r="591" spans="2:11" s="29" customFormat="1">
      <c r="B591" s="25" t="s">
        <v>137</v>
      </c>
      <c r="C591" s="88" t="s">
        <v>383</v>
      </c>
      <c r="D591" s="88" t="s">
        <v>385</v>
      </c>
      <c r="E591" s="29">
        <v>200801</v>
      </c>
      <c r="F591" s="84" t="str">
        <f t="shared" si="12"/>
        <v>카페24바디워시바디워시 2개 -35% off (무료배송)200801</v>
      </c>
      <c r="G591" s="90">
        <v>33800</v>
      </c>
      <c r="H591" s="85">
        <v>5.8500000000000003E-2</v>
      </c>
      <c r="I591" s="90">
        <v>8170</v>
      </c>
      <c r="K591" s="87"/>
    </row>
    <row r="592" spans="2:11">
      <c r="B592" s="12" t="s">
        <v>147</v>
      </c>
      <c r="C592" s="19" t="s">
        <v>232</v>
      </c>
      <c r="D592" s="19" t="s">
        <v>245</v>
      </c>
      <c r="E592" s="15">
        <v>200801</v>
      </c>
      <c r="F592" s="21" t="str">
        <f t="shared" si="12"/>
        <v>랄라블라클리어 패드아누아 어성초77 클리어 패드200801</v>
      </c>
      <c r="G592" s="15">
        <v>11200</v>
      </c>
      <c r="H592" s="34">
        <v>0</v>
      </c>
      <c r="I592" s="20">
        <v>5012</v>
      </c>
      <c r="J592" s="44" t="s">
        <v>386</v>
      </c>
    </row>
    <row r="593" spans="2:11">
      <c r="B593" s="12" t="s">
        <v>147</v>
      </c>
      <c r="C593" s="19" t="s">
        <v>230</v>
      </c>
      <c r="D593" s="19" t="s">
        <v>246</v>
      </c>
      <c r="E593" s="15">
        <v>200801</v>
      </c>
      <c r="F593" s="21" t="str">
        <f t="shared" si="12"/>
        <v>랄라블라로션아누아 어성초70 로션 200ml200801</v>
      </c>
      <c r="G593" s="15">
        <v>11200</v>
      </c>
      <c r="H593" s="34">
        <v>0</v>
      </c>
      <c r="I593" s="20">
        <v>4338</v>
      </c>
      <c r="J593" s="44" t="s">
        <v>386</v>
      </c>
    </row>
    <row r="594" spans="2:11">
      <c r="B594" s="12" t="s">
        <v>147</v>
      </c>
      <c r="C594" s="12" t="s">
        <v>238</v>
      </c>
      <c r="D594" s="12" t="s">
        <v>247</v>
      </c>
      <c r="E594" s="15">
        <v>200801</v>
      </c>
      <c r="F594" s="21" t="str">
        <f t="shared" ref="F594:F596" si="13">B594&amp;C594&amp;D594&amp;E594</f>
        <v>랄라블라바디워시아누아 어성초 아크네 바디워시 500ml200801</v>
      </c>
      <c r="G594" s="15">
        <v>9750</v>
      </c>
      <c r="H594" s="34">
        <v>0</v>
      </c>
      <c r="I594" s="20">
        <v>4085</v>
      </c>
      <c r="J594" s="44" t="s">
        <v>386</v>
      </c>
    </row>
    <row r="595" spans="2:11">
      <c r="B595" s="23" t="s">
        <v>145</v>
      </c>
      <c r="C595" s="24" t="s">
        <v>230</v>
      </c>
      <c r="D595" s="24" t="s">
        <v>231</v>
      </c>
      <c r="E595" s="24">
        <v>200801</v>
      </c>
      <c r="F595" s="21" t="str">
        <f t="shared" si="13"/>
        <v>글로우데이즈 시코르로션로션 200ml200801</v>
      </c>
      <c r="G595" s="24">
        <v>11455</v>
      </c>
      <c r="H595" s="35">
        <v>0</v>
      </c>
      <c r="I595" s="24">
        <v>4338</v>
      </c>
      <c r="J595" s="28" t="s">
        <v>261</v>
      </c>
    </row>
    <row r="596" spans="2:11">
      <c r="B596" s="23" t="s">
        <v>145</v>
      </c>
      <c r="C596" s="24" t="s">
        <v>232</v>
      </c>
      <c r="D596" s="24" t="s">
        <v>233</v>
      </c>
      <c r="E596" s="24">
        <v>200801</v>
      </c>
      <c r="F596" s="21" t="str">
        <f t="shared" si="13"/>
        <v>글로우데이즈 시코르클리어 패드어성초 클리어패드 70P200801</v>
      </c>
      <c r="G596" s="24">
        <v>11455</v>
      </c>
      <c r="H596" s="35">
        <v>0</v>
      </c>
      <c r="I596" s="24">
        <v>5012</v>
      </c>
      <c r="J596" s="28" t="s">
        <v>261</v>
      </c>
    </row>
    <row r="597" spans="2:11">
      <c r="B597" s="14" t="s">
        <v>177</v>
      </c>
      <c r="C597" s="12" t="s">
        <v>232</v>
      </c>
      <c r="D597" s="12" t="s">
        <v>233</v>
      </c>
      <c r="E597" s="20">
        <v>200801</v>
      </c>
      <c r="F597" s="21" t="str">
        <f>B597&amp;C597&amp;D597&amp;E597</f>
        <v>화해클리어 패드어성초 클리어패드 70P200801</v>
      </c>
      <c r="G597" s="15">
        <v>22400</v>
      </c>
      <c r="H597" s="34">
        <v>0.27</v>
      </c>
      <c r="I597" s="20">
        <v>5012</v>
      </c>
    </row>
    <row r="598" spans="2:11">
      <c r="B598" s="14" t="s">
        <v>177</v>
      </c>
      <c r="C598" s="19" t="s">
        <v>230</v>
      </c>
      <c r="D598" s="19" t="s">
        <v>246</v>
      </c>
      <c r="E598" s="20">
        <v>200801</v>
      </c>
      <c r="F598" s="21" t="str">
        <f>B598&amp;C598&amp;D598&amp;E598</f>
        <v>화해로션아누아 어성초70 로션 200ml200801</v>
      </c>
      <c r="G598" s="15">
        <v>22400</v>
      </c>
      <c r="H598" s="34">
        <v>0.27</v>
      </c>
      <c r="I598" s="20">
        <v>4338</v>
      </c>
    </row>
    <row r="599" spans="2:11" ht="18" customHeight="1">
      <c r="B599" s="14" t="s">
        <v>177</v>
      </c>
      <c r="C599" s="12" t="s">
        <v>238</v>
      </c>
      <c r="D599" s="12" t="s">
        <v>247</v>
      </c>
      <c r="E599" s="20">
        <v>200801</v>
      </c>
      <c r="F599" s="21" t="str">
        <f>B599&amp;C599&amp;D599&amp;E599</f>
        <v>화해바디워시아누아 어성초 아크네 바디워시 500ml200801</v>
      </c>
      <c r="G599" s="15">
        <v>18200</v>
      </c>
      <c r="H599" s="34">
        <v>0.27</v>
      </c>
      <c r="I599" s="20">
        <v>4085</v>
      </c>
    </row>
    <row r="600" spans="2:11">
      <c r="B600" s="14" t="s">
        <v>135</v>
      </c>
      <c r="C600" s="12" t="s">
        <v>388</v>
      </c>
      <c r="D600" s="12" t="s">
        <v>389</v>
      </c>
      <c r="E600" s="20">
        <v>200801</v>
      </c>
      <c r="F600" s="21" t="str">
        <f>B600&amp;C600&amp;D600&amp;E600</f>
        <v>아누아 CS크림마스크어성초 크림마스크 나이트 솔루션 10매200801</v>
      </c>
      <c r="G600" s="20">
        <v>0</v>
      </c>
      <c r="H600" s="46">
        <v>0</v>
      </c>
      <c r="I600" s="20">
        <v>3107</v>
      </c>
    </row>
    <row r="601" spans="2:11">
      <c r="B601" s="14" t="s">
        <v>147</v>
      </c>
      <c r="C601" s="12" t="s">
        <v>388</v>
      </c>
      <c r="D601" s="12" t="s">
        <v>390</v>
      </c>
      <c r="E601" s="20">
        <v>200801</v>
      </c>
      <c r="F601" s="21" t="str">
        <f t="shared" ref="F601:F612" si="14">B601&amp;C601&amp;D601&amp;E601</f>
        <v>랄라블라크림마스크아누아 어성초 크림 마스크200801</v>
      </c>
      <c r="G601" s="20">
        <v>1073</v>
      </c>
      <c r="H601" s="34">
        <v>0</v>
      </c>
      <c r="I601" s="20">
        <v>310</v>
      </c>
    </row>
    <row r="602" spans="2:11" s="20" customFormat="1">
      <c r="B602" s="18" t="s">
        <v>135</v>
      </c>
      <c r="C602" s="107" t="s">
        <v>393</v>
      </c>
      <c r="D602" s="107" t="s">
        <v>392</v>
      </c>
      <c r="E602" s="20">
        <v>200801</v>
      </c>
      <c r="F602" s="21" t="str">
        <f t="shared" si="14"/>
        <v>아누아 CS카밍크림	어성초 70 인텐스 카밍 크림 50ml200801</v>
      </c>
      <c r="G602" s="20">
        <v>0</v>
      </c>
      <c r="H602" s="34">
        <v>0</v>
      </c>
      <c r="I602" s="20">
        <v>3882</v>
      </c>
      <c r="K602" s="33"/>
    </row>
    <row r="603" spans="2:11" s="20" customFormat="1">
      <c r="B603" s="18" t="s">
        <v>145</v>
      </c>
      <c r="C603" s="19" t="s">
        <v>56</v>
      </c>
      <c r="D603" s="19" t="s">
        <v>217</v>
      </c>
      <c r="E603" s="9">
        <v>200801</v>
      </c>
      <c r="F603" s="9" t="str">
        <f t="shared" si="14"/>
        <v>글로우데이즈 시코르토너40ml(증정)200801</v>
      </c>
      <c r="G603" s="9">
        <v>0</v>
      </c>
      <c r="H603" s="46">
        <v>0</v>
      </c>
      <c r="I603" s="20">
        <v>1230</v>
      </c>
      <c r="K603" s="33"/>
    </row>
    <row r="604" spans="2:11" s="20" customFormat="1">
      <c r="B604" s="18" t="s">
        <v>137</v>
      </c>
      <c r="C604" s="107" t="s">
        <v>393</v>
      </c>
      <c r="D604" s="107" t="s">
        <v>398</v>
      </c>
      <c r="E604" s="106">
        <v>200801</v>
      </c>
      <c r="F604" s="21" t="str">
        <f>B604&amp;C604&amp;D604&amp;E604</f>
        <v>카페24카밍크림[플친 단독 (11/16-11/20)] 크림(필수)=어성초 70 인텐스 카밍 크림 1개-20% off200801</v>
      </c>
      <c r="G604" s="20">
        <v>28000</v>
      </c>
      <c r="H604" s="49">
        <v>5.8500000000000003E-2</v>
      </c>
      <c r="I604" s="20">
        <v>3882</v>
      </c>
      <c r="K604" s="33"/>
    </row>
    <row r="605" spans="2:11" s="20" customFormat="1">
      <c r="B605" s="18" t="s">
        <v>137</v>
      </c>
      <c r="C605" s="107" t="s">
        <v>393</v>
      </c>
      <c r="D605" s="107" t="s">
        <v>399</v>
      </c>
      <c r="E605" s="9">
        <v>200801</v>
      </c>
      <c r="F605" s="21" t="str">
        <f t="shared" si="14"/>
        <v>카페24카밍크림[플친 단독 (11/16-11/20)] 크림(필수)=어성초 70 인텐스 카밍 크림 2개-30% off (무료배송)200801</v>
      </c>
      <c r="G605" s="20">
        <v>49000</v>
      </c>
      <c r="H605" s="49">
        <v>5.8500000000000003E-2</v>
      </c>
      <c r="I605" s="20">
        <v>7764</v>
      </c>
      <c r="K605" s="33"/>
    </row>
    <row r="606" spans="2:11" s="20" customFormat="1">
      <c r="B606" s="18" t="s">
        <v>137</v>
      </c>
      <c r="C606" s="19" t="s">
        <v>388</v>
      </c>
      <c r="D606" s="107" t="s">
        <v>400</v>
      </c>
      <c r="E606" s="9">
        <v>200801</v>
      </c>
      <c r="F606" s="21" t="str">
        <f t="shared" si="14"/>
        <v>카페24크림마스크[플친 단독 (11/16-11/20)] 크림마스크팩(선택)=크림마스크팩 1장-50% off200801</v>
      </c>
      <c r="G606" s="20">
        <v>2000</v>
      </c>
      <c r="H606" s="49">
        <v>5.8500000000000003E-2</v>
      </c>
      <c r="I606" s="20">
        <v>310</v>
      </c>
      <c r="K606" s="33"/>
    </row>
    <row r="607" spans="2:11">
      <c r="B607" s="12" t="s">
        <v>145</v>
      </c>
      <c r="C607" s="12" t="s">
        <v>395</v>
      </c>
      <c r="D607" s="12" t="s">
        <v>396</v>
      </c>
      <c r="E607" s="9">
        <v>200801</v>
      </c>
      <c r="F607" s="21" t="str">
        <f t="shared" si="14"/>
        <v>글로우데이즈 시코르카밍크림	어성초 70 인텐스 카밍 크림 50ml200801</v>
      </c>
      <c r="G607" s="24">
        <v>17500</v>
      </c>
      <c r="H607" s="35">
        <v>0</v>
      </c>
      <c r="I607" s="20">
        <v>3882</v>
      </c>
      <c r="J607" s="28" t="s">
        <v>261</v>
      </c>
    </row>
    <row r="608" spans="2:11">
      <c r="B608" s="12" t="s">
        <v>145</v>
      </c>
      <c r="C608" s="19" t="s">
        <v>388</v>
      </c>
      <c r="D608" s="12" t="s">
        <v>390</v>
      </c>
      <c r="E608" s="9">
        <v>200801</v>
      </c>
      <c r="F608" s="21" t="str">
        <f t="shared" si="14"/>
        <v>글로우데이즈 시코르크림마스크아누아 어성초 크림 마스크200801</v>
      </c>
      <c r="G608" s="24">
        <v>1636</v>
      </c>
      <c r="H608" s="35">
        <v>0</v>
      </c>
      <c r="I608" s="20">
        <v>310</v>
      </c>
      <c r="J608" s="28" t="s">
        <v>261</v>
      </c>
    </row>
    <row r="609" spans="1:12">
      <c r="B609" s="8" t="s">
        <v>404</v>
      </c>
      <c r="C609" s="108" t="s">
        <v>393</v>
      </c>
      <c r="D609" s="108" t="s">
        <v>403</v>
      </c>
      <c r="E609" s="9">
        <v>200801</v>
      </c>
      <c r="F609" s="21" t="str">
        <f t="shared" si="14"/>
        <v>카페24카밍크림크림=어성초 70 인텐스 카밍 크림 1개 (-20%)200801</v>
      </c>
      <c r="G609" s="9">
        <v>28000</v>
      </c>
      <c r="H609" s="49">
        <v>5.8500000000000003E-2</v>
      </c>
      <c r="I609" s="20">
        <v>3882</v>
      </c>
    </row>
    <row r="610" spans="1:12">
      <c r="B610" s="8" t="s">
        <v>404</v>
      </c>
      <c r="C610" s="108" t="s">
        <v>393</v>
      </c>
      <c r="D610" s="15" t="s">
        <v>402</v>
      </c>
      <c r="E610" s="9">
        <v>200801</v>
      </c>
      <c r="F610" s="21" t="str">
        <f t="shared" si="14"/>
        <v>카페24카밍크림크림=어성초 70 인텐스 카밍 크림 2개 (-30%)200801</v>
      </c>
      <c r="G610" s="9">
        <v>49000</v>
      </c>
      <c r="H610" s="49">
        <v>5.8500000000000003E-2</v>
      </c>
      <c r="I610" s="20">
        <v>7764</v>
      </c>
    </row>
    <row r="611" spans="1:12">
      <c r="B611" s="8" t="s">
        <v>404</v>
      </c>
      <c r="C611" s="108" t="s">
        <v>393</v>
      </c>
      <c r="D611" s="15" t="s">
        <v>405</v>
      </c>
      <c r="E611" s="9">
        <v>200801</v>
      </c>
      <c r="F611" s="21" t="str">
        <f t="shared" si="14"/>
        <v>카페24카밍크림크림=어성초 토너 250ml + 카밍 크림 50ml (-30%)200801</v>
      </c>
      <c r="G611" s="9">
        <v>42000</v>
      </c>
      <c r="H611" s="49">
        <v>5.8500000000000003E-2</v>
      </c>
      <c r="I611" s="20">
        <v>6962</v>
      </c>
    </row>
    <row r="612" spans="1:12">
      <c r="B612" s="12" t="s">
        <v>137</v>
      </c>
      <c r="C612" s="12" t="s">
        <v>388</v>
      </c>
      <c r="D612" s="12" t="s">
        <v>406</v>
      </c>
      <c r="E612" s="9">
        <v>200801</v>
      </c>
      <c r="F612" s="21" t="str">
        <f t="shared" si="14"/>
        <v>카페24크림마스크옵션=어성초 크림마스크 나이트 솔루션 1장200801</v>
      </c>
      <c r="G612" s="9">
        <v>4000</v>
      </c>
      <c r="H612" s="49">
        <v>5.8500000000000003E-2</v>
      </c>
      <c r="I612" s="20">
        <v>310</v>
      </c>
    </row>
    <row r="613" spans="1:12">
      <c r="B613" s="109" t="s">
        <v>147</v>
      </c>
      <c r="C613" s="111" t="s">
        <v>395</v>
      </c>
      <c r="D613" s="112" t="s">
        <v>408</v>
      </c>
      <c r="E613" s="111">
        <v>200801</v>
      </c>
      <c r="F613" s="111" t="str">
        <f t="shared" ref="F613:F619" si="15">B613&amp;C613&amp;D613&amp;E613</f>
        <v>랄라블라카밍크림아누아 어성초70 크림 50ml200801</v>
      </c>
      <c r="G613" s="111">
        <v>14000</v>
      </c>
      <c r="H613" s="113">
        <v>0</v>
      </c>
      <c r="I613" s="91">
        <v>3882</v>
      </c>
      <c r="J613" s="44" t="s">
        <v>416</v>
      </c>
    </row>
    <row r="614" spans="1:12">
      <c r="B614" s="109" t="s">
        <v>147</v>
      </c>
      <c r="C614" s="111" t="s">
        <v>154</v>
      </c>
      <c r="D614" s="112" t="s">
        <v>410</v>
      </c>
      <c r="E614" s="111">
        <v>200801</v>
      </c>
      <c r="F614" s="111" t="str">
        <f t="shared" si="15"/>
        <v>랄라블라토너 기획세트아누아 어성초77 수딩 토너 기획세트200801</v>
      </c>
      <c r="G614" s="111">
        <v>16089</v>
      </c>
      <c r="H614" s="113">
        <v>0</v>
      </c>
      <c r="I614" s="91"/>
      <c r="J614" s="44" t="s">
        <v>416</v>
      </c>
    </row>
    <row r="615" spans="1:12">
      <c r="B615" s="109" t="s">
        <v>147</v>
      </c>
      <c r="C615" s="111" t="s">
        <v>414</v>
      </c>
      <c r="D615" s="112" t="s">
        <v>409</v>
      </c>
      <c r="E615" s="111">
        <v>200801</v>
      </c>
      <c r="F615" s="111" t="str">
        <f t="shared" si="15"/>
        <v>랄라블라토너로션 기획세트아누아 어성초77 수딩 토너&amp;로션 기획세트200801</v>
      </c>
      <c r="G615" s="111">
        <v>18950</v>
      </c>
      <c r="H615" s="113">
        <v>0</v>
      </c>
      <c r="I615" s="91"/>
      <c r="J615" s="44" t="s">
        <v>416</v>
      </c>
    </row>
    <row r="616" spans="1:12">
      <c r="B616" s="109" t="s">
        <v>147</v>
      </c>
      <c r="C616" s="111" t="s">
        <v>412</v>
      </c>
      <c r="D616" s="112" t="s">
        <v>411</v>
      </c>
      <c r="E616" s="111">
        <v>200801</v>
      </c>
      <c r="F616" s="111" t="str">
        <f t="shared" si="15"/>
        <v>랄라블라패드 기획세트아누아 어성초77 클리어 패드 기획세트200801</v>
      </c>
      <c r="G616" s="111">
        <v>10920</v>
      </c>
      <c r="H616" s="113">
        <v>0</v>
      </c>
      <c r="I616" s="91"/>
      <c r="J616" s="44" t="s">
        <v>416</v>
      </c>
    </row>
    <row r="617" spans="1:12">
      <c r="B617" s="109" t="s">
        <v>147</v>
      </c>
      <c r="C617" s="111" t="s">
        <v>162</v>
      </c>
      <c r="D617" s="112" t="s">
        <v>413</v>
      </c>
      <c r="E617" s="111">
        <v>200801</v>
      </c>
      <c r="F617" s="111" t="str">
        <f t="shared" si="15"/>
        <v>랄라블라앰플 기획세트아누아 어성초80 앰플 기획세트 (NEW)200801</v>
      </c>
      <c r="G617" s="111">
        <v>12996</v>
      </c>
      <c r="H617" s="113">
        <v>0</v>
      </c>
      <c r="I617" s="91"/>
      <c r="J617" s="44" t="s">
        <v>416</v>
      </c>
    </row>
    <row r="618" spans="1:12">
      <c r="B618" s="110" t="s">
        <v>137</v>
      </c>
      <c r="C618" s="110" t="s">
        <v>388</v>
      </c>
      <c r="D618" s="110" t="s">
        <v>415</v>
      </c>
      <c r="E618" s="9">
        <v>200801</v>
      </c>
      <c r="F618" s="21" t="str">
        <f t="shared" si="15"/>
        <v>카페24크림마스크옵션=어성초 크림마스크 나이트 솔루션 10장200801</v>
      </c>
      <c r="G618" s="9">
        <v>20000</v>
      </c>
      <c r="H618" s="49">
        <v>5.8500000000000003E-2</v>
      </c>
      <c r="I618" s="20">
        <v>3107</v>
      </c>
    </row>
    <row r="619" spans="1:12">
      <c r="B619" s="14" t="s">
        <v>135</v>
      </c>
      <c r="C619" s="110" t="s">
        <v>388</v>
      </c>
      <c r="D619" s="110" t="s">
        <v>417</v>
      </c>
      <c r="E619" s="20">
        <v>200801</v>
      </c>
      <c r="F619" s="21" t="str">
        <f t="shared" si="15"/>
        <v>아누아 CS크림마스크어성초 크림마스크 나이트 솔루션 1매200801</v>
      </c>
      <c r="G619" s="20">
        <v>0</v>
      </c>
      <c r="H619" s="46">
        <v>0</v>
      </c>
      <c r="I619" s="20">
        <v>310</v>
      </c>
    </row>
    <row r="620" spans="1:12" s="44" customFormat="1">
      <c r="A620" s="15"/>
      <c r="B620" s="15" t="s">
        <v>133</v>
      </c>
      <c r="C620" s="15" t="s">
        <v>56</v>
      </c>
      <c r="D620" s="15" t="s">
        <v>418</v>
      </c>
      <c r="E620" s="20">
        <v>201208</v>
      </c>
      <c r="F620" s="20" t="str">
        <f>B620&amp;C620&amp;D620&amp;E620</f>
        <v>W컨셉토너어성초 77토너 (2 SET) HEARTLEAF 77% SOOTHING TONER 250ml250ml 2set201208</v>
      </c>
      <c r="G620" s="15">
        <v>35000</v>
      </c>
      <c r="H620" s="43">
        <v>0.28000000000000003</v>
      </c>
      <c r="I620" s="15">
        <v>6160</v>
      </c>
      <c r="J620" s="15"/>
      <c r="L620" s="15"/>
    </row>
    <row r="621" spans="1:12" s="44" customFormat="1">
      <c r="A621" s="15"/>
      <c r="B621" s="15" t="s">
        <v>133</v>
      </c>
      <c r="C621" s="15" t="s">
        <v>56</v>
      </c>
      <c r="D621" s="15" t="s">
        <v>419</v>
      </c>
      <c r="E621" s="20">
        <v>201208</v>
      </c>
      <c r="F621" s="20" t="str">
        <f t="shared" ref="F621:F668" si="16">B621&amp;C621&amp;D621&amp;E621</f>
        <v>W컨셉토너어성초 77토너 HEARTLEAF 77% SOOTHING TONER 250ml250ml201208</v>
      </c>
      <c r="G621" s="15">
        <v>20000</v>
      </c>
      <c r="H621" s="43">
        <v>0.28000000000000003</v>
      </c>
      <c r="I621" s="15">
        <v>3080</v>
      </c>
      <c r="J621" s="15"/>
      <c r="L621" s="15"/>
    </row>
    <row r="622" spans="1:12">
      <c r="B622" s="15" t="s">
        <v>192</v>
      </c>
      <c r="C622" s="110" t="s">
        <v>388</v>
      </c>
      <c r="D622" s="15" t="s">
        <v>420</v>
      </c>
      <c r="E622" s="20">
        <v>201208</v>
      </c>
      <c r="F622" s="20" t="str">
        <f t="shared" si="16"/>
        <v>글로우데이즈 시코르크림마스크어성초 크림마스크 나이트 솔루션 10매201208</v>
      </c>
      <c r="G622" s="24">
        <v>18000</v>
      </c>
      <c r="H622" s="35">
        <v>0</v>
      </c>
      <c r="I622" s="24">
        <v>3970</v>
      </c>
      <c r="J622" s="28" t="s">
        <v>261</v>
      </c>
    </row>
    <row r="623" spans="1:12">
      <c r="B623" s="15" t="s">
        <v>134</v>
      </c>
      <c r="C623" s="15" t="s">
        <v>115</v>
      </c>
      <c r="D623" s="15" t="s">
        <v>422</v>
      </c>
      <c r="E623" s="20">
        <v>201208</v>
      </c>
      <c r="F623" s="20" t="str">
        <f t="shared" si="16"/>
        <v>카페24선크림5 제로 무기자차 선크림옵션=5제로 무기자차 선크림 1개-20% off201208</v>
      </c>
      <c r="G623" s="15">
        <v>20000</v>
      </c>
      <c r="H623" s="49">
        <v>5.8500000000000003E-2</v>
      </c>
      <c r="I623" s="15">
        <v>2345</v>
      </c>
    </row>
    <row r="624" spans="1:12">
      <c r="B624" s="15" t="s">
        <v>134</v>
      </c>
      <c r="C624" s="15" t="s">
        <v>115</v>
      </c>
      <c r="D624" s="15" t="s">
        <v>423</v>
      </c>
      <c r="E624" s="20">
        <v>201208</v>
      </c>
      <c r="F624" s="20" t="str">
        <f t="shared" si="16"/>
        <v>카페24선크림5 제로 무기자차 선크림옵션=5제로 무기자차 선크림 2개-30% off (무료배송)201208</v>
      </c>
      <c r="G624" s="15">
        <v>35000</v>
      </c>
      <c r="H624" s="49">
        <v>5.8500000000000003E-2</v>
      </c>
      <c r="I624" s="15">
        <v>4690</v>
      </c>
    </row>
    <row r="625" spans="2:9">
      <c r="B625" s="15" t="s">
        <v>134</v>
      </c>
      <c r="C625" s="15" t="s">
        <v>19</v>
      </c>
      <c r="D625" s="15" t="s">
        <v>424</v>
      </c>
      <c r="E625" s="20">
        <v>201208</v>
      </c>
      <c r="F625" s="20" t="str">
        <f t="shared" si="16"/>
        <v>카페24수분 보충 세트[수분 보충 세트] 어성초 77 토너 + 어성초 70 로션옵션=어성초 77 토너 250ml + 어성초 70 로션 200ml -30%201208</v>
      </c>
      <c r="G625" s="15">
        <v>37100</v>
      </c>
      <c r="H625" s="49">
        <v>5.8500000000000003E-2</v>
      </c>
      <c r="I625" s="15">
        <v>7418</v>
      </c>
    </row>
    <row r="626" spans="2:9">
      <c r="B626" s="15" t="s">
        <v>134</v>
      </c>
      <c r="C626" s="15" t="s">
        <v>165</v>
      </c>
      <c r="D626" s="15" t="s">
        <v>425</v>
      </c>
      <c r="E626" s="20">
        <v>201208</v>
      </c>
      <c r="F626" s="20" t="str">
        <f t="shared" si="16"/>
        <v>카페24어성초진정패키지[어성초 진정 패키지 세트] 대용량 토너 + 앰플 + 수딩 크림 + 마스크팩 10장201208</v>
      </c>
      <c r="G626" s="15">
        <v>99000</v>
      </c>
      <c r="H626" s="49">
        <v>5.8500000000000003E-2</v>
      </c>
      <c r="I626" s="15">
        <v>15137</v>
      </c>
    </row>
    <row r="627" spans="2:9">
      <c r="B627" s="15" t="s">
        <v>134</v>
      </c>
      <c r="C627" s="15" t="s">
        <v>56</v>
      </c>
      <c r="D627" s="15" t="s">
        <v>426</v>
      </c>
      <c r="E627" s="20">
        <v>201208</v>
      </c>
      <c r="F627" s="20" t="str">
        <f t="shared" si="16"/>
        <v>카페24토너대용량 어성초 77 수딩 토너 500ml201208</v>
      </c>
      <c r="G627" s="20">
        <v>33000</v>
      </c>
      <c r="H627" s="49">
        <v>5.8500000000000003E-2</v>
      </c>
      <c r="I627" s="15">
        <v>4330</v>
      </c>
    </row>
    <row r="628" spans="2:9">
      <c r="B628" s="15" t="s">
        <v>134</v>
      </c>
      <c r="C628" s="15" t="s">
        <v>56</v>
      </c>
      <c r="D628" s="15" t="s">
        <v>427</v>
      </c>
      <c r="E628" s="20">
        <v>201208</v>
      </c>
      <c r="F628" s="20" t="str">
        <f t="shared" si="16"/>
        <v>카페24토너대용량 어성초 77 토너 500ml201208</v>
      </c>
      <c r="G628" s="20">
        <v>33000</v>
      </c>
      <c r="H628" s="49">
        <v>5.8500000000000003E-2</v>
      </c>
      <c r="I628" s="15">
        <v>4330</v>
      </c>
    </row>
    <row r="629" spans="2:9">
      <c r="B629" s="15" t="s">
        <v>134</v>
      </c>
      <c r="C629" s="15" t="s">
        <v>230</v>
      </c>
      <c r="D629" s="15" t="s">
        <v>428</v>
      </c>
      <c r="E629" s="20">
        <v>201208</v>
      </c>
      <c r="F629" s="20" t="str">
        <f t="shared" si="16"/>
        <v>카페24로션어성초 70 데일리 릴리프 로션로션=어성초 70 데일리 릴리프 로션 1개 -20% off201208</v>
      </c>
      <c r="G629" s="15">
        <v>22400</v>
      </c>
      <c r="H629" s="49">
        <v>5.8500000000000003E-2</v>
      </c>
      <c r="I629" s="15">
        <v>4338</v>
      </c>
    </row>
    <row r="630" spans="2:9">
      <c r="B630" s="15" t="s">
        <v>134</v>
      </c>
      <c r="C630" s="15" t="s">
        <v>230</v>
      </c>
      <c r="D630" s="15" t="s">
        <v>429</v>
      </c>
      <c r="E630" s="20">
        <v>201208</v>
      </c>
      <c r="F630" s="20" t="str">
        <f t="shared" si="16"/>
        <v>카페24로션어성초 70 데일리 릴리프 로션로션=어성초 70 데일리 릴리프 로션 2개 -30% off201208</v>
      </c>
      <c r="G630" s="15">
        <v>39200</v>
      </c>
      <c r="H630" s="49">
        <v>5.8500000000000003E-2</v>
      </c>
      <c r="I630" s="15">
        <v>8676</v>
      </c>
    </row>
    <row r="631" spans="2:9">
      <c r="B631" s="15" t="s">
        <v>134</v>
      </c>
      <c r="C631" s="15" t="s">
        <v>19</v>
      </c>
      <c r="D631" s="15" t="s">
        <v>430</v>
      </c>
      <c r="E631" s="20">
        <v>201208</v>
      </c>
      <c r="F631" s="20" t="str">
        <f t="shared" si="16"/>
        <v>카페24수분 보충 세트어성초 70 데일리 릴리프 로션로션=어성초 77토너 + 어성초 70 로션 수분 보충 세트 -30% off201208</v>
      </c>
      <c r="G631" s="15">
        <v>37100</v>
      </c>
      <c r="H631" s="49">
        <v>5.8500000000000003E-2</v>
      </c>
      <c r="I631" s="15">
        <v>7418</v>
      </c>
    </row>
    <row r="632" spans="2:9">
      <c r="B632" s="15" t="s">
        <v>134</v>
      </c>
      <c r="C632" s="110" t="s">
        <v>75</v>
      </c>
      <c r="D632" s="15" t="s">
        <v>431</v>
      </c>
      <c r="E632" s="20">
        <v>201208</v>
      </c>
      <c r="F632" s="20" t="str">
        <f t="shared" si="16"/>
        <v>카페24머드크림마스크어성초 70 머드 크림 마스크옵션=어성초 70 머드 크림 마스크-20% off201208</v>
      </c>
      <c r="G632" s="15">
        <v>20000</v>
      </c>
      <c r="H632" s="49">
        <v>5.8500000000000003E-2</v>
      </c>
      <c r="I632" s="15">
        <v>1442</v>
      </c>
    </row>
    <row r="633" spans="2:9">
      <c r="B633" s="15" t="s">
        <v>134</v>
      </c>
      <c r="C633" s="108" t="s">
        <v>393</v>
      </c>
      <c r="D633" s="15" t="s">
        <v>432</v>
      </c>
      <c r="E633" s="20">
        <v>201208</v>
      </c>
      <c r="F633" s="20" t="str">
        <f t="shared" si="16"/>
        <v>카페24카밍크림어성초 70 인텐스 카밍 크림크림=어성초 70 인텐스 카밍 크림 1개 (-20%)201208</v>
      </c>
      <c r="G633" s="15">
        <v>28000</v>
      </c>
      <c r="H633" s="49">
        <v>5.8500000000000003E-2</v>
      </c>
      <c r="I633" s="15">
        <v>3882</v>
      </c>
    </row>
    <row r="634" spans="2:9">
      <c r="B634" s="15" t="s">
        <v>134</v>
      </c>
      <c r="C634" s="108" t="s">
        <v>393</v>
      </c>
      <c r="D634" s="15" t="s">
        <v>433</v>
      </c>
      <c r="E634" s="20">
        <v>201208</v>
      </c>
      <c r="F634" s="20" t="str">
        <f t="shared" si="16"/>
        <v>카페24카밍크림어성초 70 인텐스 카밍 크림크림=어성초 토너 250ml + 카밍 크림 50ml (-30%)201208</v>
      </c>
      <c r="G634" s="15">
        <v>42000</v>
      </c>
      <c r="H634" s="49">
        <v>5.8500000000000003E-2</v>
      </c>
      <c r="I634" s="15">
        <v>6962</v>
      </c>
    </row>
    <row r="635" spans="2:9">
      <c r="B635" s="15" t="s">
        <v>134</v>
      </c>
      <c r="C635" s="15" t="s">
        <v>56</v>
      </c>
      <c r="D635" s="15" t="s">
        <v>434</v>
      </c>
      <c r="E635" s="20">
        <v>201208</v>
      </c>
      <c r="F635" s="20" t="str">
        <f t="shared" si="16"/>
        <v>카페24토너어성초 77 수딩 토너토너(필수)=어성초 77 토너 1개-20% off201208</v>
      </c>
      <c r="G635" s="15">
        <v>20000</v>
      </c>
      <c r="H635" s="49">
        <v>5.8500000000000003E-2</v>
      </c>
      <c r="I635" s="15">
        <v>3080</v>
      </c>
    </row>
    <row r="636" spans="2:9">
      <c r="B636" s="15" t="s">
        <v>134</v>
      </c>
      <c r="C636" s="15" t="s">
        <v>56</v>
      </c>
      <c r="D636" s="15" t="s">
        <v>435</v>
      </c>
      <c r="E636" s="20">
        <v>201208</v>
      </c>
      <c r="F636" s="20" t="str">
        <f t="shared" si="16"/>
        <v>카페24토너어성초 77 수딩 토너토너(필수)=어성초 77 토너 2개-30% off (무료배송)201208</v>
      </c>
      <c r="G636" s="15">
        <v>35000</v>
      </c>
      <c r="H636" s="49">
        <v>5.8500000000000003E-2</v>
      </c>
      <c r="I636" s="15">
        <v>6160</v>
      </c>
    </row>
    <row r="637" spans="2:9">
      <c r="B637" s="15" t="s">
        <v>134</v>
      </c>
      <c r="C637" s="15" t="s">
        <v>17</v>
      </c>
      <c r="D637" s="15" t="s">
        <v>436</v>
      </c>
      <c r="E637" s="20">
        <v>201208</v>
      </c>
      <c r="F637" s="20" t="str">
        <f t="shared" si="16"/>
        <v>카페24토너+패드 세트어성초 77 수딩 토너토너(필수)=어성초77토너1개 + 어성초77패드1개 -30% off (무료배송)201208</v>
      </c>
      <c r="G637" s="15">
        <v>37100</v>
      </c>
      <c r="H637" s="49">
        <v>5.8500000000000003E-2</v>
      </c>
      <c r="I637" s="15">
        <v>8092</v>
      </c>
    </row>
    <row r="638" spans="2:9">
      <c r="B638" s="15" t="s">
        <v>134</v>
      </c>
      <c r="C638" s="15" t="s">
        <v>142</v>
      </c>
      <c r="D638" s="15" t="s">
        <v>421</v>
      </c>
      <c r="E638" s="20">
        <v>201208</v>
      </c>
      <c r="F638" s="20" t="str">
        <f t="shared" si="16"/>
        <v>카페24화장솜어성초 77 수딩 토너화장솜(선택)=촉촉 스킨팩 화장솜201208</v>
      </c>
      <c r="G638" s="15">
        <v>3000</v>
      </c>
      <c r="H638" s="49">
        <v>5.8500000000000003E-2</v>
      </c>
      <c r="I638" s="15">
        <v>1110</v>
      </c>
    </row>
    <row r="639" spans="2:9">
      <c r="B639" s="15" t="s">
        <v>134</v>
      </c>
      <c r="C639" s="15" t="s">
        <v>56</v>
      </c>
      <c r="D639" s="15" t="s">
        <v>434</v>
      </c>
      <c r="E639" s="20">
        <v>201208</v>
      </c>
      <c r="F639" s="20" t="str">
        <f t="shared" si="16"/>
        <v>카페24토너어성초 77 수딩 토너토너(필수)=어성초 77 토너 1개-20% off201208</v>
      </c>
      <c r="G639" s="15">
        <v>20000</v>
      </c>
      <c r="H639" s="49">
        <v>5.8500000000000003E-2</v>
      </c>
      <c r="I639" s="15">
        <v>3080</v>
      </c>
    </row>
    <row r="640" spans="2:9">
      <c r="B640" s="15" t="s">
        <v>134</v>
      </c>
      <c r="C640" s="15" t="s">
        <v>56</v>
      </c>
      <c r="D640" s="15" t="s">
        <v>437</v>
      </c>
      <c r="E640" s="20">
        <v>201208</v>
      </c>
      <c r="F640" s="20" t="str">
        <f t="shared" si="16"/>
        <v>카페24토너어성초 77 수딩 토너토너(필수)=(대용량) 어성초 77 토너 500ml (무료배송)201208</v>
      </c>
      <c r="G640" s="15">
        <v>33000</v>
      </c>
      <c r="H640" s="49">
        <v>5.8500000000000003E-2</v>
      </c>
      <c r="I640" s="15">
        <v>4330</v>
      </c>
    </row>
    <row r="641" spans="2:9">
      <c r="B641" s="15" t="s">
        <v>134</v>
      </c>
      <c r="C641" s="15" t="s">
        <v>11</v>
      </c>
      <c r="D641" s="15" t="s">
        <v>438</v>
      </c>
      <c r="E641" s="20">
        <v>201208</v>
      </c>
      <c r="F641" s="20" t="str">
        <f t="shared" si="16"/>
        <v>카페24마스크팩어성초 77 진정 마스크옵션=어성초 77 진정 마스크팩 1장201208</v>
      </c>
      <c r="G641" s="15">
        <v>4000</v>
      </c>
      <c r="H641" s="49">
        <v>5.8500000000000003E-2</v>
      </c>
      <c r="I641" s="15">
        <v>397</v>
      </c>
    </row>
    <row r="642" spans="2:9">
      <c r="B642" s="15" t="s">
        <v>134</v>
      </c>
      <c r="C642" s="15" t="s">
        <v>11</v>
      </c>
      <c r="D642" s="15" t="s">
        <v>439</v>
      </c>
      <c r="E642" s="20">
        <v>201208</v>
      </c>
      <c r="F642" s="20" t="str">
        <f t="shared" si="16"/>
        <v>카페24마스크팩어성초 77 진정 마스크옵션=어성초 77 진정 마스크팩 10장-50% off201208</v>
      </c>
      <c r="G642" s="15">
        <v>20000</v>
      </c>
      <c r="H642" s="49">
        <v>5.8500000000000003E-2</v>
      </c>
      <c r="I642" s="15">
        <v>3970</v>
      </c>
    </row>
    <row r="643" spans="2:9">
      <c r="B643" s="15" t="s">
        <v>134</v>
      </c>
      <c r="C643" s="15" t="s">
        <v>11</v>
      </c>
      <c r="D643" s="15" t="s">
        <v>440</v>
      </c>
      <c r="E643" s="20">
        <v>201208</v>
      </c>
      <c r="F643" s="20" t="str">
        <f t="shared" si="16"/>
        <v>카페24마스크팩어성초 77 진정 마스크201208</v>
      </c>
      <c r="G643" s="15">
        <v>4000</v>
      </c>
      <c r="H643" s="49">
        <v>5.8500000000000003E-2</v>
      </c>
      <c r="I643" s="15">
        <v>397</v>
      </c>
    </row>
    <row r="644" spans="2:9">
      <c r="B644" s="15" t="s">
        <v>134</v>
      </c>
      <c r="C644" s="15" t="s">
        <v>16</v>
      </c>
      <c r="D644" s="15" t="s">
        <v>441</v>
      </c>
      <c r="E644" s="20">
        <v>201208</v>
      </c>
      <c r="F644" s="20" t="str">
        <f t="shared" si="16"/>
        <v>카페24클리어 패드어성초 77 클리어 패드옵션=어성초 77 클리어 패드 1개-20% off201208</v>
      </c>
      <c r="G644" s="15">
        <v>22400</v>
      </c>
      <c r="H644" s="49">
        <v>5.8500000000000003E-2</v>
      </c>
      <c r="I644" s="15">
        <v>5012</v>
      </c>
    </row>
    <row r="645" spans="2:9">
      <c r="B645" s="15" t="s">
        <v>134</v>
      </c>
      <c r="C645" s="15" t="s">
        <v>16</v>
      </c>
      <c r="D645" s="15" t="s">
        <v>442</v>
      </c>
      <c r="E645" s="20">
        <v>201208</v>
      </c>
      <c r="F645" s="20" t="str">
        <f t="shared" si="16"/>
        <v>카페24클리어 패드어성초 77 클리어 패드옵션=어성초 77 클리어 패드 2개-30% off (무료배송)201208</v>
      </c>
      <c r="G645" s="15">
        <v>39200</v>
      </c>
      <c r="H645" s="49">
        <v>5.8500000000000003E-2</v>
      </c>
      <c r="I645" s="15">
        <v>10024</v>
      </c>
    </row>
    <row r="646" spans="2:9">
      <c r="B646" s="15" t="s">
        <v>134</v>
      </c>
      <c r="C646" s="15" t="s">
        <v>17</v>
      </c>
      <c r="D646" s="15" t="s">
        <v>443</v>
      </c>
      <c r="E646" s="20">
        <v>201208</v>
      </c>
      <c r="F646" s="20" t="str">
        <f t="shared" si="16"/>
        <v>카페24토너+패드 세트어성초 77 클리어 패드옵션=어성초77토너1개+어성초77패드1개-30% off (무료배송)201208</v>
      </c>
      <c r="G646" s="15">
        <v>37100</v>
      </c>
      <c r="H646" s="49">
        <v>5.8500000000000003E-2</v>
      </c>
      <c r="I646" s="15">
        <v>8092</v>
      </c>
    </row>
    <row r="647" spans="2:9">
      <c r="B647" s="15" t="s">
        <v>134</v>
      </c>
      <c r="C647" s="15" t="s">
        <v>16</v>
      </c>
      <c r="D647" s="15" t="s">
        <v>441</v>
      </c>
      <c r="E647" s="20">
        <v>201208</v>
      </c>
      <c r="F647" s="20" t="str">
        <f t="shared" si="16"/>
        <v>카페24클리어 패드어성초 77 클리어 패드옵션=어성초 77 클리어 패드 1개-20% off201208</v>
      </c>
      <c r="G647" s="15">
        <v>22400</v>
      </c>
      <c r="H647" s="49">
        <v>5.8500000000000003E-2</v>
      </c>
      <c r="I647" s="15">
        <v>5012</v>
      </c>
    </row>
    <row r="648" spans="2:9">
      <c r="B648" s="15" t="s">
        <v>134</v>
      </c>
      <c r="C648" s="15" t="s">
        <v>16</v>
      </c>
      <c r="D648" s="15" t="s">
        <v>442</v>
      </c>
      <c r="E648" s="20">
        <v>201208</v>
      </c>
      <c r="F648" s="20" t="str">
        <f t="shared" si="16"/>
        <v>카페24클리어 패드어성초 77 클리어 패드옵션=어성초 77 클리어 패드 2개-30% off (무료배송)201208</v>
      </c>
      <c r="G648" s="15">
        <v>39200</v>
      </c>
      <c r="H648" s="49">
        <v>5.8500000000000003E-2</v>
      </c>
      <c r="I648" s="15">
        <v>10024</v>
      </c>
    </row>
    <row r="649" spans="2:9">
      <c r="B649" s="15" t="s">
        <v>134</v>
      </c>
      <c r="C649" s="15" t="s">
        <v>56</v>
      </c>
      <c r="D649" s="15" t="s">
        <v>444</v>
      </c>
      <c r="E649" s="20">
        <v>201208</v>
      </c>
      <c r="F649" s="20" t="str">
        <f t="shared" si="16"/>
        <v>카페24토너어성초 77 토너201208</v>
      </c>
      <c r="G649" s="15">
        <v>20000</v>
      </c>
      <c r="H649" s="49">
        <v>5.8500000000000003E-2</v>
      </c>
      <c r="I649" s="15">
        <v>3080</v>
      </c>
    </row>
    <row r="650" spans="2:9">
      <c r="B650" s="15" t="s">
        <v>134</v>
      </c>
      <c r="C650" s="15" t="s">
        <v>56</v>
      </c>
      <c r="D650" s="15" t="s">
        <v>445</v>
      </c>
      <c r="E650" s="20">
        <v>201208</v>
      </c>
      <c r="F650" s="20" t="str">
        <f t="shared" si="16"/>
        <v>카페24토너어성초 77 토너토너(필수)=어성초 77 토너 1개-20% off201208</v>
      </c>
      <c r="G650" s="15">
        <v>20000</v>
      </c>
      <c r="H650" s="49">
        <v>5.8500000000000003E-2</v>
      </c>
      <c r="I650" s="15">
        <v>3080</v>
      </c>
    </row>
    <row r="651" spans="2:9">
      <c r="B651" s="15" t="s">
        <v>134</v>
      </c>
      <c r="C651" s="15" t="s">
        <v>12</v>
      </c>
      <c r="D651" s="15" t="s">
        <v>446</v>
      </c>
      <c r="E651" s="20">
        <v>201208</v>
      </c>
      <c r="F651" s="20" t="str">
        <f t="shared" si="16"/>
        <v>카페24수딩크림어성초 78 수딩 크림201208</v>
      </c>
      <c r="G651" s="15">
        <v>38000</v>
      </c>
      <c r="H651" s="49">
        <v>5.8500000000000003E-2</v>
      </c>
      <c r="I651" s="15">
        <v>3045</v>
      </c>
    </row>
    <row r="652" spans="2:9">
      <c r="B652" s="15" t="s">
        <v>134</v>
      </c>
      <c r="C652" s="15" t="s">
        <v>12</v>
      </c>
      <c r="D652" s="15" t="s">
        <v>446</v>
      </c>
      <c r="E652" s="20">
        <v>201208</v>
      </c>
      <c r="F652" s="20" t="str">
        <f t="shared" si="16"/>
        <v>카페24수딩크림어성초 78 수딩 크림201208</v>
      </c>
      <c r="G652" s="15">
        <v>38000</v>
      </c>
      <c r="H652" s="49">
        <v>5.8500000000000003E-2</v>
      </c>
      <c r="I652" s="15">
        <v>3045</v>
      </c>
    </row>
    <row r="653" spans="2:9">
      <c r="B653" s="15" t="s">
        <v>134</v>
      </c>
      <c r="C653" s="15" t="s">
        <v>9</v>
      </c>
      <c r="D653" s="15" t="s">
        <v>447</v>
      </c>
      <c r="E653" s="20">
        <v>201208</v>
      </c>
      <c r="F653" s="20" t="str">
        <f t="shared" si="16"/>
        <v>카페24앰플어성초 80 수분 진정 앰플앰플=어성초 80 앰플 1개-15%off201208</v>
      </c>
      <c r="G653" s="15">
        <v>28000</v>
      </c>
      <c r="H653" s="49">
        <v>5.8500000000000003E-2</v>
      </c>
      <c r="I653" s="15">
        <v>3397</v>
      </c>
    </row>
    <row r="654" spans="2:9">
      <c r="B654" s="15" t="s">
        <v>134</v>
      </c>
      <c r="C654" s="15" t="s">
        <v>9</v>
      </c>
      <c r="D654" s="15" t="s">
        <v>448</v>
      </c>
      <c r="E654" s="20">
        <v>201208</v>
      </c>
      <c r="F654" s="20" t="str">
        <f t="shared" si="16"/>
        <v>카페24앰플어성초 80 수분 진정 앰플앰플=어성초 80 앰플 2개-27%off (무료배송)201208</v>
      </c>
      <c r="G654" s="15">
        <v>48000</v>
      </c>
      <c r="H654" s="49">
        <v>5.8500000000000003E-2</v>
      </c>
      <c r="I654" s="15">
        <v>6794</v>
      </c>
    </row>
    <row r="655" spans="2:9">
      <c r="B655" s="15" t="s">
        <v>134</v>
      </c>
      <c r="C655" s="15" t="s">
        <v>9</v>
      </c>
      <c r="D655" s="15" t="s">
        <v>449</v>
      </c>
      <c r="E655" s="20">
        <v>201208</v>
      </c>
      <c r="F655" s="20" t="str">
        <f t="shared" si="16"/>
        <v>카페24앰플어성초 80 수분 진정 앰플201208</v>
      </c>
      <c r="G655" s="15">
        <v>28000</v>
      </c>
      <c r="H655" s="49">
        <v>5.8500000000000003E-2</v>
      </c>
      <c r="I655" s="15">
        <v>3397</v>
      </c>
    </row>
    <row r="656" spans="2:9">
      <c r="B656" s="15" t="s">
        <v>134</v>
      </c>
      <c r="C656" s="15" t="s">
        <v>9</v>
      </c>
      <c r="D656" s="15" t="s">
        <v>450</v>
      </c>
      <c r="E656" s="20">
        <v>201208</v>
      </c>
      <c r="F656" s="20" t="str">
        <f t="shared" si="16"/>
        <v>카페24앰플어성초 80 수분 진정 앰플옵션=어성초 80 앰플 1개 - 15%off201208</v>
      </c>
      <c r="G656" s="15">
        <v>28000</v>
      </c>
      <c r="H656" s="49">
        <v>5.8500000000000003E-2</v>
      </c>
      <c r="I656" s="15">
        <v>3397</v>
      </c>
    </row>
    <row r="657" spans="2:10">
      <c r="B657" s="15" t="s">
        <v>134</v>
      </c>
      <c r="C657" s="110" t="s">
        <v>238</v>
      </c>
      <c r="D657" s="15" t="s">
        <v>451</v>
      </c>
      <c r="E657" s="20">
        <v>201208</v>
      </c>
      <c r="F657" s="20" t="str">
        <f t="shared" si="16"/>
        <v>카페24바디워시어성초 아크네 바디워시옵션=어성초 아크네 바디워시 1개 -30% off201208</v>
      </c>
      <c r="G657" s="15">
        <v>18200</v>
      </c>
      <c r="H657" s="49">
        <v>5.8500000000000003E-2</v>
      </c>
      <c r="I657" s="15">
        <v>4085</v>
      </c>
    </row>
    <row r="658" spans="2:10">
      <c r="B658" s="15" t="s">
        <v>134</v>
      </c>
      <c r="C658" s="110" t="s">
        <v>238</v>
      </c>
      <c r="D658" s="15" t="s">
        <v>452</v>
      </c>
      <c r="E658" s="20">
        <v>201208</v>
      </c>
      <c r="F658" s="20" t="str">
        <f t="shared" si="16"/>
        <v>카페24바디워시어성초 아크네 바디워시옵션=어성초 아크네 바디워시 2개 -35% off (무료배송)201208</v>
      </c>
      <c r="G658" s="15">
        <v>33800</v>
      </c>
      <c r="H658" s="49">
        <v>5.8500000000000003E-2</v>
      </c>
      <c r="I658" s="15">
        <v>8170</v>
      </c>
    </row>
    <row r="659" spans="2:10">
      <c r="B659" s="15" t="s">
        <v>134</v>
      </c>
      <c r="C659" s="15" t="s">
        <v>10</v>
      </c>
      <c r="D659" s="15" t="s">
        <v>453</v>
      </c>
      <c r="E659" s="20">
        <v>201208</v>
      </c>
      <c r="F659" s="20" t="str">
        <f t="shared" si="16"/>
        <v>카페24클렌징폼어성초 약산성 클렌징폼클렌징폼=어성초 약산성 클렌징폼 1개 -19%off201208</v>
      </c>
      <c r="G659" s="15">
        <v>13000</v>
      </c>
      <c r="H659" s="49">
        <v>5.8500000000000003E-2</v>
      </c>
      <c r="I659" s="15">
        <v>2750</v>
      </c>
    </row>
    <row r="660" spans="2:10">
      <c r="B660" s="15" t="s">
        <v>134</v>
      </c>
      <c r="C660" s="15" t="s">
        <v>10</v>
      </c>
      <c r="D660" s="15" t="s">
        <v>454</v>
      </c>
      <c r="E660" s="20">
        <v>201208</v>
      </c>
      <c r="F660" s="20" t="str">
        <f t="shared" si="16"/>
        <v>카페24클렌징폼어성초 약산성 클렌징폼클렌징폼=어성초 약산성 클렌징폼 2개 -25%off201208</v>
      </c>
      <c r="G660" s="15">
        <v>24000</v>
      </c>
      <c r="H660" s="49">
        <v>5.8500000000000003E-2</v>
      </c>
      <c r="I660" s="15">
        <v>2460</v>
      </c>
    </row>
    <row r="661" spans="2:10">
      <c r="B661" s="15" t="s">
        <v>134</v>
      </c>
      <c r="C661" s="15" t="s">
        <v>10</v>
      </c>
      <c r="D661" s="15" t="s">
        <v>455</v>
      </c>
      <c r="E661" s="20">
        <v>201208</v>
      </c>
      <c r="F661" s="20" t="str">
        <f t="shared" si="16"/>
        <v>카페24클렌징폼어성초 약산성 클렌징폼클렌징폼=어성초 약산성 클렌징폼 3개 -31%off (무료배송)201208</v>
      </c>
      <c r="G661" s="15">
        <v>33000</v>
      </c>
      <c r="H661" s="49">
        <v>5.8500000000000003E-2</v>
      </c>
      <c r="I661" s="15">
        <v>3690</v>
      </c>
    </row>
    <row r="662" spans="2:10">
      <c r="B662" s="15" t="s">
        <v>134</v>
      </c>
      <c r="C662" s="110" t="s">
        <v>388</v>
      </c>
      <c r="D662" s="15" t="s">
        <v>456</v>
      </c>
      <c r="E662" s="20">
        <v>201208</v>
      </c>
      <c r="F662" s="20" t="str">
        <f t="shared" si="16"/>
        <v>카페24크림마스크어성초 크림마스크 나이트 솔루션옵션=어성초 크림마스크 나이트 솔루션 10장 (-50%)201208</v>
      </c>
      <c r="G662" s="15">
        <v>20000</v>
      </c>
      <c r="H662" s="49">
        <v>5.8500000000000003E-2</v>
      </c>
      <c r="I662" s="15">
        <v>3107</v>
      </c>
    </row>
    <row r="663" spans="2:10">
      <c r="B663" s="15" t="s">
        <v>134</v>
      </c>
      <c r="C663" s="15" t="s">
        <v>142</v>
      </c>
      <c r="D663" s="15" t="s">
        <v>457</v>
      </c>
      <c r="E663" s="20">
        <v>201208</v>
      </c>
      <c r="F663" s="20" t="str">
        <f t="shared" si="16"/>
        <v>카페24화장솜촉촉 스킨팩 화장솜201208</v>
      </c>
      <c r="G663" s="15">
        <v>3000</v>
      </c>
      <c r="H663" s="49">
        <v>5.8500000000000003E-2</v>
      </c>
      <c r="I663" s="15">
        <v>1110</v>
      </c>
    </row>
    <row r="664" spans="2:10">
      <c r="B664" s="15" t="s">
        <v>134</v>
      </c>
      <c r="C664" s="15" t="s">
        <v>142</v>
      </c>
      <c r="D664" s="15" t="s">
        <v>457</v>
      </c>
      <c r="E664" s="20">
        <v>201208</v>
      </c>
      <c r="F664" s="20" t="str">
        <f t="shared" si="16"/>
        <v>카페24화장솜촉촉 스킨팩 화장솜201208</v>
      </c>
      <c r="G664" s="15">
        <v>3000</v>
      </c>
      <c r="H664" s="49">
        <v>5.8500000000000003E-2</v>
      </c>
      <c r="I664" s="15">
        <v>1110</v>
      </c>
    </row>
    <row r="665" spans="2:10">
      <c r="B665" s="15" t="s">
        <v>244</v>
      </c>
      <c r="C665" s="15" t="s">
        <v>56</v>
      </c>
      <c r="D665" s="15" t="s">
        <v>458</v>
      </c>
      <c r="E665" s="20">
        <v>201208</v>
      </c>
      <c r="F665" s="20" t="str">
        <f t="shared" si="16"/>
        <v>화해토너어성초 77 토너 250ml어성초 77 토너 250ml201208</v>
      </c>
      <c r="G665" s="15">
        <v>20000</v>
      </c>
      <c r="H665" s="43">
        <v>0.28000000000000003</v>
      </c>
      <c r="I665" s="15">
        <v>3080</v>
      </c>
      <c r="J665" s="15" t="s">
        <v>461</v>
      </c>
    </row>
    <row r="666" spans="2:10">
      <c r="B666" s="15" t="s">
        <v>203</v>
      </c>
      <c r="C666" s="15" t="s">
        <v>8</v>
      </c>
      <c r="D666" s="15" t="s">
        <v>421</v>
      </c>
      <c r="E666" s="20">
        <v>201208</v>
      </c>
      <c r="F666" s="20" t="str">
        <f t="shared" si="16"/>
        <v>아누아 CS화장솜어성초 77 수딩 토너화장솜(선택)=촉촉 스킨팩 화장솜201208</v>
      </c>
      <c r="G666" s="15">
        <v>0</v>
      </c>
      <c r="H666" s="46">
        <v>0</v>
      </c>
      <c r="I666" s="15">
        <v>1110</v>
      </c>
    </row>
    <row r="667" spans="2:10">
      <c r="B667" s="15" t="s">
        <v>203</v>
      </c>
      <c r="C667" s="15" t="s">
        <v>16</v>
      </c>
      <c r="D667" s="15" t="s">
        <v>394</v>
      </c>
      <c r="E667" s="20">
        <v>201208</v>
      </c>
      <c r="F667" s="20" t="str">
        <f t="shared" si="16"/>
        <v>아누아 CS클리어 패드어성초 클리어패드 70P201208</v>
      </c>
      <c r="G667" s="15">
        <v>0</v>
      </c>
      <c r="H667" s="46">
        <v>0</v>
      </c>
      <c r="I667" s="15">
        <v>5012</v>
      </c>
    </row>
    <row r="668" spans="2:10">
      <c r="B668" s="15" t="s">
        <v>243</v>
      </c>
      <c r="C668" s="15" t="s">
        <v>56</v>
      </c>
      <c r="D668" s="15" t="s">
        <v>462</v>
      </c>
      <c r="E668" s="20">
        <v>201208</v>
      </c>
      <c r="F668" s="21" t="str">
        <f t="shared" si="16"/>
        <v>스타일쉐어토너아누아 어성초 77 토너 250ml201208</v>
      </c>
      <c r="G668" s="15">
        <v>20000</v>
      </c>
      <c r="H668" s="43">
        <v>0.25</v>
      </c>
      <c r="I668" s="15">
        <v>3260</v>
      </c>
    </row>
    <row r="669" spans="2:10">
      <c r="B669" s="15" t="s">
        <v>203</v>
      </c>
      <c r="C669" s="15" t="s">
        <v>56</v>
      </c>
      <c r="D669" s="15" t="s">
        <v>463</v>
      </c>
      <c r="E669" s="20">
        <v>201208</v>
      </c>
      <c r="F669" s="21" t="str">
        <f t="shared" ref="F669:F683" si="17">B669&amp;C669&amp;D669&amp;E669</f>
        <v>아누아 CS토너어성초 77 토너 250ml201208</v>
      </c>
      <c r="G669" s="15">
        <v>0</v>
      </c>
      <c r="H669" s="43">
        <v>0</v>
      </c>
      <c r="I669" s="15">
        <v>3260</v>
      </c>
    </row>
    <row r="670" spans="2:10">
      <c r="B670" s="15" t="s">
        <v>137</v>
      </c>
      <c r="C670" s="15" t="s">
        <v>75</v>
      </c>
      <c r="D670" s="15" t="s">
        <v>464</v>
      </c>
      <c r="E670" s="20">
        <v>201208</v>
      </c>
      <c r="F670" s="20" t="str">
        <f t="shared" si="17"/>
        <v>카페24머드크림마스크어성초 70 머드 크림 마스크옵션=어성초 70 머드 크림 마스크 2개-30% off (무료배송)201208</v>
      </c>
      <c r="G670" s="15">
        <v>35000</v>
      </c>
      <c r="H670" s="45">
        <v>5.8500000000000003E-2</v>
      </c>
      <c r="I670" s="15">
        <v>2884</v>
      </c>
    </row>
    <row r="671" spans="2:10">
      <c r="B671" s="15" t="s">
        <v>137</v>
      </c>
      <c r="C671" s="15" t="s">
        <v>142</v>
      </c>
      <c r="D671" s="15" t="s">
        <v>465</v>
      </c>
      <c r="E671" s="20">
        <v>201208</v>
      </c>
      <c r="F671" s="20" t="str">
        <f t="shared" si="17"/>
        <v>카페24화장솜어성초 77 토너화장솜(선택)=촉촉 스킨팩 화장솜201208</v>
      </c>
      <c r="G671" s="15">
        <v>3000</v>
      </c>
      <c r="H671" s="49">
        <v>5.8500000000000003E-2</v>
      </c>
      <c r="I671" s="15">
        <v>1110</v>
      </c>
    </row>
    <row r="672" spans="2:10">
      <c r="B672" s="15" t="s">
        <v>177</v>
      </c>
      <c r="C672" s="15" t="s">
        <v>232</v>
      </c>
      <c r="D672" s="15" t="s">
        <v>466</v>
      </c>
      <c r="E672" s="20">
        <v>201208</v>
      </c>
      <c r="F672" s="20" t="str">
        <f t="shared" si="17"/>
        <v>화해클리어 패드어성초 77 클리어 패드 70매어성초 77 클리어 패드 70매201208</v>
      </c>
      <c r="G672" s="15">
        <v>22400</v>
      </c>
      <c r="H672" s="34">
        <v>0.27</v>
      </c>
      <c r="I672" s="20">
        <v>5012</v>
      </c>
    </row>
    <row r="673" spans="2:9">
      <c r="B673" s="15" t="s">
        <v>134</v>
      </c>
      <c r="C673" s="15" t="s">
        <v>56</v>
      </c>
      <c r="D673" s="15" t="s">
        <v>467</v>
      </c>
      <c r="E673" s="20">
        <v>201208</v>
      </c>
      <c r="F673" s="20" t="str">
        <f t="shared" si="17"/>
        <v>카페24토너아누아 어성초 77 수딩 토너토너(필수)=어성초 77 토너 1개-20% off201208</v>
      </c>
      <c r="G673" s="15">
        <v>20000</v>
      </c>
      <c r="H673" s="49">
        <v>5.8500000000000003E-2</v>
      </c>
      <c r="I673" s="15">
        <v>3080</v>
      </c>
    </row>
    <row r="674" spans="2:9">
      <c r="B674" s="15" t="s">
        <v>134</v>
      </c>
      <c r="C674" s="15" t="s">
        <v>17</v>
      </c>
      <c r="D674" s="15" t="s">
        <v>468</v>
      </c>
      <c r="E674" s="20">
        <v>201208</v>
      </c>
      <c r="F674" s="20" t="str">
        <f t="shared" si="17"/>
        <v>카페24토너+패드 세트어성초 77 토너토너(필수)=어성초77토너1개 + 어성초77패드1개 -30% off (무료배송)201208</v>
      </c>
      <c r="G674" s="15">
        <v>37100</v>
      </c>
      <c r="H674" s="49">
        <v>5.8500000000000003E-2</v>
      </c>
      <c r="I674" s="15">
        <v>8092</v>
      </c>
    </row>
    <row r="675" spans="2:9">
      <c r="B675" s="15" t="s">
        <v>134</v>
      </c>
      <c r="C675" s="15" t="s">
        <v>388</v>
      </c>
      <c r="D675" s="15" t="s">
        <v>469</v>
      </c>
      <c r="E675" s="20">
        <v>201208</v>
      </c>
      <c r="F675" s="20" t="str">
        <f t="shared" si="17"/>
        <v>카페24크림마스크어성초 크림마스크 나이트 솔루션옵션=어성초 크림마스크 나이트 솔루션 1장201208</v>
      </c>
      <c r="G675" s="9">
        <v>4000</v>
      </c>
      <c r="H675" s="49">
        <v>5.8500000000000003E-2</v>
      </c>
      <c r="I675" s="20">
        <v>310</v>
      </c>
    </row>
    <row r="676" spans="2:9">
      <c r="B676" s="15" t="s">
        <v>244</v>
      </c>
      <c r="C676" s="15" t="s">
        <v>230</v>
      </c>
      <c r="D676" s="15" t="s">
        <v>470</v>
      </c>
      <c r="E676" s="20">
        <v>201208</v>
      </c>
      <c r="F676" s="20" t="str">
        <f t="shared" si="17"/>
        <v>화해로션어성초 70 데일리 릴리프 로션 200ml어성초 70 데일리 릴리프 로션 200ml201208</v>
      </c>
      <c r="G676" s="15">
        <v>22400</v>
      </c>
      <c r="H676" s="34">
        <v>0.27</v>
      </c>
      <c r="I676" s="20">
        <v>4338</v>
      </c>
    </row>
    <row r="677" spans="2:9">
      <c r="B677" s="15" t="s">
        <v>137</v>
      </c>
      <c r="C677" s="15" t="s">
        <v>393</v>
      </c>
      <c r="D677" s="15" t="s">
        <v>473</v>
      </c>
      <c r="E677" s="20">
        <v>201208</v>
      </c>
      <c r="F677" s="20" t="str">
        <f t="shared" si="17"/>
        <v>카페24카밍크림어성초 70 인텐스 카밍 크림크림=어성초 70 인텐스 카밍 크림 2개 (-30%)201208</v>
      </c>
      <c r="G677" s="9">
        <v>49000</v>
      </c>
      <c r="H677" s="49">
        <v>5.8500000000000003E-2</v>
      </c>
      <c r="I677" s="20">
        <v>7764</v>
      </c>
    </row>
    <row r="678" spans="2:9">
      <c r="B678" s="15" t="s">
        <v>192</v>
      </c>
      <c r="C678" s="15" t="s">
        <v>115</v>
      </c>
      <c r="D678" s="15" t="s">
        <v>475</v>
      </c>
      <c r="E678" s="20">
        <v>201208</v>
      </c>
      <c r="F678" s="20" t="str">
        <f t="shared" si="17"/>
        <v>글로우데이즈 시코르선크림5제로 무기자차 선크림 50ml201208</v>
      </c>
      <c r="G678" s="15">
        <v>20000</v>
      </c>
      <c r="H678" s="49">
        <v>5.8500000000000003E-2</v>
      </c>
      <c r="I678" s="15">
        <v>2345</v>
      </c>
    </row>
    <row r="679" spans="2:9">
      <c r="B679" s="15" t="s">
        <v>203</v>
      </c>
      <c r="C679" s="15" t="s">
        <v>395</v>
      </c>
      <c r="D679" s="15" t="s">
        <v>476</v>
      </c>
      <c r="E679" s="20">
        <v>201208</v>
      </c>
      <c r="F679" s="20" t="str">
        <f t="shared" si="17"/>
        <v>아누아 CS카밍크림어성초 70 인텐스 카밍 크림 50ml201208</v>
      </c>
      <c r="G679" s="15">
        <v>0</v>
      </c>
      <c r="H679" s="49">
        <v>0</v>
      </c>
      <c r="I679" s="15">
        <v>3882</v>
      </c>
    </row>
    <row r="680" spans="2:9">
      <c r="B680" s="15" t="s">
        <v>134</v>
      </c>
      <c r="C680" s="15" t="s">
        <v>56</v>
      </c>
      <c r="D680" s="15" t="s">
        <v>477</v>
      </c>
      <c r="E680" s="20">
        <v>201208</v>
      </c>
      <c r="F680" s="20" t="str">
        <f t="shared" si="17"/>
        <v>카페24토너어성초 77 토너토너(필수)=어성초 77 토너 2개-30% off (무료배송)201208</v>
      </c>
      <c r="G680" s="15">
        <v>35000</v>
      </c>
      <c r="H680" s="49">
        <v>5.8500000000000003E-2</v>
      </c>
      <c r="I680" s="15">
        <v>6160</v>
      </c>
    </row>
    <row r="681" spans="2:9">
      <c r="B681" s="15" t="s">
        <v>134</v>
      </c>
      <c r="C681" s="15" t="s">
        <v>232</v>
      </c>
      <c r="D681" s="15" t="s">
        <v>479</v>
      </c>
      <c r="E681" s="20">
        <v>201208</v>
      </c>
      <c r="F681" s="20" t="str">
        <f t="shared" ref="F681" si="18">B681&amp;C681&amp;D681&amp;E681</f>
        <v>카페24클리어 패드어성초 77 패드옵션=어성초 77 클리어 패드 1개-29% off (무료배송)201208</v>
      </c>
      <c r="G681" s="15">
        <v>19900</v>
      </c>
      <c r="H681" s="49">
        <v>5.8500000000000003E-2</v>
      </c>
      <c r="I681" s="15">
        <v>5012</v>
      </c>
    </row>
    <row r="682" spans="2:9">
      <c r="B682" s="15" t="s">
        <v>134</v>
      </c>
      <c r="C682" s="15" t="s">
        <v>232</v>
      </c>
      <c r="D682" s="15" t="s">
        <v>478</v>
      </c>
      <c r="E682" s="20">
        <v>201208</v>
      </c>
      <c r="F682" s="20" t="str">
        <f t="shared" si="17"/>
        <v>카페24클리어 패드어성초 77 패드옵션=어성초 77 클리어 패드 2개-30% off (무료배송)201208</v>
      </c>
      <c r="G682" s="15">
        <v>39200</v>
      </c>
      <c r="H682" s="49">
        <v>5.8500000000000003E-2</v>
      </c>
      <c r="I682" s="15">
        <v>10024</v>
      </c>
    </row>
    <row r="683" spans="2:9">
      <c r="B683" s="15" t="s">
        <v>244</v>
      </c>
      <c r="C683" s="15" t="s">
        <v>113</v>
      </c>
      <c r="D683" s="15" t="s">
        <v>474</v>
      </c>
      <c r="E683" s="20">
        <v>201208</v>
      </c>
      <c r="F683" s="20" t="str">
        <f t="shared" si="17"/>
        <v>화해앰플어성초 80 수분 진정 앰플 30ml어성초 80 수분 진정 앰플 30ml201208</v>
      </c>
      <c r="G683" s="15">
        <v>28000</v>
      </c>
      <c r="H683" s="49">
        <v>29</v>
      </c>
      <c r="I683" s="15">
        <v>3397</v>
      </c>
    </row>
    <row r="684" spans="2:9">
      <c r="B684" s="15" t="s">
        <v>134</v>
      </c>
      <c r="C684" s="15" t="s">
        <v>56</v>
      </c>
      <c r="D684" s="15" t="s">
        <v>480</v>
      </c>
      <c r="E684" s="20">
        <v>201208</v>
      </c>
      <c r="F684" s="20" t="str">
        <f t="shared" ref="F684:F685" si="19">B684&amp;C684&amp;D684&amp;E684</f>
        <v>카페24토너아누아 어성초 77 수딩 토너토너(필수)=어성초 77 토너 2개-30% off (무료배송)201208</v>
      </c>
      <c r="G684" s="15">
        <v>35000</v>
      </c>
      <c r="H684" s="49">
        <v>5.8500000000000003E-2</v>
      </c>
      <c r="I684" s="15">
        <v>6160</v>
      </c>
    </row>
    <row r="685" spans="2:9">
      <c r="B685" s="15" t="s">
        <v>134</v>
      </c>
      <c r="C685" s="15" t="s">
        <v>56</v>
      </c>
      <c r="D685" s="15" t="s">
        <v>481</v>
      </c>
      <c r="E685" s="20">
        <v>201208</v>
      </c>
      <c r="F685" s="20" t="str">
        <f t="shared" si="19"/>
        <v>카페24토너아누아 어성초 77 수딩 토너화장솜(선택)=촉촉 스킨팩 화장솜201208</v>
      </c>
      <c r="G685" s="15">
        <v>3000</v>
      </c>
      <c r="H685" s="49">
        <v>5.8500000000000003E-2</v>
      </c>
      <c r="I685" s="15">
        <v>1110</v>
      </c>
    </row>
    <row r="686" spans="2:9">
      <c r="B686" s="15" t="s">
        <v>134</v>
      </c>
      <c r="C686" s="15" t="s">
        <v>236</v>
      </c>
      <c r="D686" s="15" t="s">
        <v>482</v>
      </c>
      <c r="E686" s="20">
        <v>201208</v>
      </c>
      <c r="F686" s="20" t="str">
        <f t="shared" ref="F686:F687" si="20">B686&amp;C686&amp;D686&amp;E686</f>
        <v>카페24토너+패드 세트아누아 어성초 77 수딩 토너토너(필수)=어성초77토너1개 + 어성초77패드1개 -30% off (무료배송)201208</v>
      </c>
      <c r="G686" s="15">
        <v>37100</v>
      </c>
      <c r="H686" s="49">
        <v>5.8500000000000003E-2</v>
      </c>
      <c r="I686" s="15">
        <v>8092</v>
      </c>
    </row>
    <row r="687" spans="2:9">
      <c r="B687" s="15" t="s">
        <v>134</v>
      </c>
      <c r="C687" s="15" t="s">
        <v>149</v>
      </c>
      <c r="D687" s="15" t="s">
        <v>483</v>
      </c>
      <c r="E687" s="20">
        <v>201208</v>
      </c>
      <c r="F687" s="20" t="str">
        <f t="shared" si="20"/>
        <v>카페24클렌징폼어성초 약산성 클렌징폼201208</v>
      </c>
      <c r="G687" s="15">
        <v>13000</v>
      </c>
      <c r="H687" s="49">
        <v>5.8500000000000003E-2</v>
      </c>
      <c r="I687" s="15">
        <v>2750</v>
      </c>
    </row>
    <row r="688" spans="2:9">
      <c r="B688" s="15" t="s">
        <v>147</v>
      </c>
      <c r="C688" s="15" t="s">
        <v>149</v>
      </c>
      <c r="D688" s="15" t="s">
        <v>483</v>
      </c>
      <c r="E688" s="20">
        <v>201208</v>
      </c>
      <c r="F688" s="20" t="str">
        <f t="shared" ref="F688:F695" si="21">B688&amp;C688&amp;D688&amp;E688</f>
        <v>랄라블라클렌징폼어성초 약산성 클렌징폼201208</v>
      </c>
      <c r="G688" s="15">
        <v>13000</v>
      </c>
      <c r="H688" s="49">
        <v>5.8500000000000003E-2</v>
      </c>
      <c r="I688" s="15">
        <v>2750</v>
      </c>
    </row>
    <row r="689" spans="2:9">
      <c r="B689" s="15" t="s">
        <v>203</v>
      </c>
      <c r="C689" s="15" t="s">
        <v>115</v>
      </c>
      <c r="D689" s="15" t="s">
        <v>422</v>
      </c>
      <c r="E689" s="20">
        <v>201208</v>
      </c>
      <c r="F689" s="20" t="str">
        <f t="shared" si="21"/>
        <v>아누아 CS선크림5 제로 무기자차 선크림옵션=5제로 무기자차 선크림 1개-20% off201208</v>
      </c>
      <c r="G689" s="15">
        <v>0</v>
      </c>
      <c r="H689" s="49">
        <v>0</v>
      </c>
      <c r="I689" s="15">
        <v>2345</v>
      </c>
    </row>
    <row r="690" spans="2:9">
      <c r="B690" s="15" t="s">
        <v>203</v>
      </c>
      <c r="C690" s="15" t="s">
        <v>113</v>
      </c>
      <c r="D690" s="15" t="s">
        <v>485</v>
      </c>
      <c r="E690" s="20">
        <v>201208</v>
      </c>
      <c r="F690" s="20" t="str">
        <f t="shared" si="21"/>
        <v>아누아 CS앰플어성초 80 앰플 30ml201208</v>
      </c>
      <c r="G690" s="15">
        <v>0</v>
      </c>
      <c r="H690" s="49">
        <v>0</v>
      </c>
      <c r="I690" s="15">
        <v>3397</v>
      </c>
    </row>
    <row r="691" spans="2:9">
      <c r="B691" s="15" t="s">
        <v>203</v>
      </c>
      <c r="C691" s="15" t="s">
        <v>56</v>
      </c>
      <c r="D691" s="15" t="s">
        <v>496</v>
      </c>
      <c r="E691" s="20">
        <v>201208</v>
      </c>
      <c r="F691" s="21" t="str">
        <f>B691&amp;C691&amp;D691&amp;E691</f>
        <v>아누아 CS토너어성초 77 토너 500ml201208</v>
      </c>
      <c r="G691" s="15">
        <v>0</v>
      </c>
      <c r="H691" s="49">
        <v>0</v>
      </c>
      <c r="I691" s="15">
        <v>4330</v>
      </c>
    </row>
    <row r="692" spans="2:9">
      <c r="B692" s="15" t="s">
        <v>134</v>
      </c>
      <c r="C692" s="15" t="s">
        <v>75</v>
      </c>
      <c r="D692" s="15" t="s">
        <v>486</v>
      </c>
      <c r="E692" s="20">
        <v>201208</v>
      </c>
      <c r="F692" s="20" t="str">
        <f t="shared" si="21"/>
        <v>카페24머드크림마스크어성초 70 머드 크림 마스크201208</v>
      </c>
      <c r="G692" s="15">
        <v>17500</v>
      </c>
      <c r="H692" s="49">
        <v>5.8500000000000003E-2</v>
      </c>
      <c r="I692" s="15">
        <v>1442</v>
      </c>
    </row>
    <row r="693" spans="2:9">
      <c r="B693" s="15" t="s">
        <v>134</v>
      </c>
      <c r="C693" s="15" t="s">
        <v>56</v>
      </c>
      <c r="D693" s="15" t="s">
        <v>458</v>
      </c>
      <c r="E693" s="20">
        <v>201208</v>
      </c>
      <c r="F693" s="20" t="str">
        <f t="shared" si="21"/>
        <v>카페24토너어성초 77 토너 250ml어성초 77 토너 250ml201208</v>
      </c>
      <c r="G693" s="15">
        <v>20000</v>
      </c>
      <c r="H693" s="49">
        <v>5.8500000000000003E-2</v>
      </c>
      <c r="I693" s="15">
        <v>3080</v>
      </c>
    </row>
    <row r="694" spans="2:9">
      <c r="B694" s="15" t="s">
        <v>133</v>
      </c>
      <c r="C694" s="15" t="s">
        <v>56</v>
      </c>
      <c r="D694" s="15" t="s">
        <v>462</v>
      </c>
      <c r="E694" s="20">
        <v>201208</v>
      </c>
      <c r="F694" s="20" t="str">
        <f t="shared" si="21"/>
        <v>W컨셉토너아누아 어성초 77 토너 250ml201208</v>
      </c>
      <c r="G694" s="15">
        <v>20000</v>
      </c>
      <c r="H694" s="49">
        <v>0.28000000000000003</v>
      </c>
      <c r="I694" s="15">
        <v>3260</v>
      </c>
    </row>
    <row r="695" spans="2:9">
      <c r="B695" s="15" t="s">
        <v>243</v>
      </c>
      <c r="C695" s="15" t="s">
        <v>56</v>
      </c>
      <c r="D695" s="15" t="s">
        <v>463</v>
      </c>
      <c r="E695" s="20">
        <v>201208</v>
      </c>
      <c r="F695" s="20" t="str">
        <f t="shared" si="21"/>
        <v>스타일쉐어토너어성초 77 토너 250ml201208</v>
      </c>
      <c r="G695" s="15">
        <v>20000</v>
      </c>
      <c r="H695" s="49">
        <v>0.25</v>
      </c>
      <c r="I695" s="15">
        <v>3080</v>
      </c>
    </row>
    <row r="696" spans="2:9">
      <c r="B696" s="15" t="s">
        <v>134</v>
      </c>
      <c r="C696" s="15" t="s">
        <v>232</v>
      </c>
      <c r="D696" s="15" t="s">
        <v>487</v>
      </c>
      <c r="E696" s="20">
        <v>201208</v>
      </c>
      <c r="F696" s="20" t="str">
        <f t="shared" ref="F696" si="22">B696&amp;C696&amp;D696&amp;E696</f>
        <v>카페24클리어 패드어성초 77 포어 클리어 패드옵션=어성초 77 클리어 패드 2개-30% off (무료배송)201208</v>
      </c>
      <c r="G696" s="15">
        <v>39200</v>
      </c>
      <c r="H696" s="43">
        <v>5.8500000000000003E-2</v>
      </c>
      <c r="I696" s="15">
        <v>10024</v>
      </c>
    </row>
    <row r="697" spans="2:9">
      <c r="B697" s="15" t="s">
        <v>134</v>
      </c>
      <c r="C697" s="15" t="s">
        <v>236</v>
      </c>
      <c r="D697" s="15" t="s">
        <v>488</v>
      </c>
      <c r="E697" s="20">
        <v>201208</v>
      </c>
      <c r="F697" s="20" t="str">
        <f t="shared" ref="F697:F700" si="23">B697&amp;C697&amp;D697&amp;E697</f>
        <v>카페24토너+패드 세트어성초 77 포어 클리어 패드옵션=어성초77토너1개+어성초77패드1개-30% off (무료배송)201208</v>
      </c>
      <c r="G697" s="15">
        <v>37100</v>
      </c>
      <c r="H697" s="49">
        <v>5.8500000000000003E-2</v>
      </c>
      <c r="I697" s="15">
        <v>8092</v>
      </c>
    </row>
    <row r="698" spans="2:9">
      <c r="B698" s="15" t="s">
        <v>134</v>
      </c>
      <c r="C698" s="15" t="s">
        <v>232</v>
      </c>
      <c r="D698" s="15" t="s">
        <v>489</v>
      </c>
      <c r="E698" s="20">
        <v>201208</v>
      </c>
      <c r="F698" s="20" t="str">
        <f t="shared" si="23"/>
        <v>카페24클리어 패드어성초 77% 패드옵션=어성초 77 클리어 패드 1개-20% off201208</v>
      </c>
      <c r="G698" s="15">
        <v>22400</v>
      </c>
      <c r="H698" s="43">
        <v>5.8500000000000003E-2</v>
      </c>
      <c r="I698" s="15">
        <v>5012</v>
      </c>
    </row>
    <row r="699" spans="2:9">
      <c r="B699" s="15" t="s">
        <v>134</v>
      </c>
      <c r="C699" s="15" t="s">
        <v>232</v>
      </c>
      <c r="D699" s="15" t="s">
        <v>490</v>
      </c>
      <c r="E699" s="20">
        <v>201208</v>
      </c>
      <c r="F699" s="20" t="str">
        <f t="shared" si="23"/>
        <v>카페24클리어 패드어성초 77% 패드옵션=어성초 77 클리어 패드 2개-30% off (무료배송)201208</v>
      </c>
      <c r="G699" s="15">
        <v>39200</v>
      </c>
      <c r="H699" s="43">
        <v>5.8500000000000003E-2</v>
      </c>
      <c r="I699" s="15">
        <v>10024</v>
      </c>
    </row>
    <row r="700" spans="2:9">
      <c r="B700" s="15" t="s">
        <v>134</v>
      </c>
      <c r="C700" s="15" t="s">
        <v>236</v>
      </c>
      <c r="D700" s="15" t="s">
        <v>491</v>
      </c>
      <c r="E700" s="20">
        <v>201208</v>
      </c>
      <c r="F700" s="20" t="str">
        <f t="shared" si="23"/>
        <v>카페24토너+패드 세트어성초 77% 패드옵션=어성초77토너1개+어성초77패드1개-30% off (무료배송)201208</v>
      </c>
      <c r="G700" s="15">
        <v>37100</v>
      </c>
      <c r="H700" s="49">
        <v>5.8500000000000003E-2</v>
      </c>
      <c r="I700" s="15">
        <v>8092</v>
      </c>
    </row>
    <row r="701" spans="2:9">
      <c r="B701" s="15" t="s">
        <v>134</v>
      </c>
      <c r="C701" s="15" t="s">
        <v>232</v>
      </c>
      <c r="D701" s="15" t="s">
        <v>492</v>
      </c>
      <c r="E701" s="20">
        <v>201208</v>
      </c>
      <c r="F701" s="20" t="str">
        <f t="shared" ref="F701:F702" si="24">B701&amp;C701&amp;D701&amp;E701</f>
        <v>카페24클리어 패드어성초 77 포어 클리어 패드옵션=어성초 77 클리어 패드 1개-20% off201208</v>
      </c>
      <c r="G701" s="15">
        <v>22400</v>
      </c>
      <c r="H701" s="43">
        <v>5.8500000000000003E-2</v>
      </c>
      <c r="I701" s="15">
        <v>5012</v>
      </c>
    </row>
    <row r="702" spans="2:9">
      <c r="B702" s="15" t="s">
        <v>134</v>
      </c>
      <c r="C702" s="15" t="s">
        <v>232</v>
      </c>
      <c r="D702" s="15" t="s">
        <v>509</v>
      </c>
      <c r="E702" s="20">
        <v>201208</v>
      </c>
      <c r="F702" s="20" t="str">
        <f t="shared" si="24"/>
        <v>카페24클리어 패드아누아 어성초 77 클리어 패드옵션=어성초 77 클리어 패드 2개-30% off (무료배송)201208</v>
      </c>
      <c r="G702" s="15">
        <v>39200</v>
      </c>
      <c r="H702" s="43">
        <v>5.8500000000000003E-2</v>
      </c>
      <c r="I702" s="15">
        <v>10024</v>
      </c>
    </row>
    <row r="703" spans="2:9">
      <c r="B703" s="15" t="s">
        <v>192</v>
      </c>
      <c r="C703" s="15" t="s">
        <v>56</v>
      </c>
      <c r="D703" s="15" t="s">
        <v>463</v>
      </c>
      <c r="E703" s="20">
        <v>201208</v>
      </c>
      <c r="F703" s="21" t="str">
        <f t="shared" ref="F703:F704" si="25">B703&amp;C703&amp;D703&amp;E703</f>
        <v>글로우데이즈 시코르토너어성초 77 토너 250ml201208</v>
      </c>
      <c r="G703" s="15">
        <v>10227</v>
      </c>
      <c r="H703" s="46">
        <v>0</v>
      </c>
      <c r="I703" s="15">
        <v>3080</v>
      </c>
    </row>
    <row r="704" spans="2:9">
      <c r="B704" s="15" t="s">
        <v>192</v>
      </c>
      <c r="C704" s="15" t="s">
        <v>109</v>
      </c>
      <c r="D704" s="15" t="s">
        <v>497</v>
      </c>
      <c r="E704" s="20">
        <v>201208</v>
      </c>
      <c r="F704" s="21" t="str">
        <f t="shared" si="25"/>
        <v>글로우데이즈 시코르마스크팩어성초 77 마스크팩 10매201208</v>
      </c>
      <c r="G704" s="15">
        <v>16364</v>
      </c>
      <c r="H704" s="43">
        <v>0</v>
      </c>
      <c r="I704" s="15">
        <v>3970</v>
      </c>
    </row>
    <row r="705" spans="2:9">
      <c r="B705" s="15" t="s">
        <v>203</v>
      </c>
      <c r="C705" s="15" t="s">
        <v>115</v>
      </c>
      <c r="D705" s="15" t="s">
        <v>475</v>
      </c>
      <c r="E705" s="20">
        <v>201208</v>
      </c>
      <c r="F705" s="21" t="str">
        <f t="shared" ref="F705" si="26">B705&amp;C705&amp;D705&amp;E705</f>
        <v>아누아 CS선크림5제로 무기자차 선크림 50ml201208</v>
      </c>
      <c r="G705" s="15">
        <v>0</v>
      </c>
      <c r="H705" s="43">
        <v>0</v>
      </c>
      <c r="I705" s="15">
        <v>2345</v>
      </c>
    </row>
    <row r="706" spans="2:9">
      <c r="B706" s="15" t="s">
        <v>134</v>
      </c>
      <c r="C706" s="15" t="s">
        <v>113</v>
      </c>
      <c r="D706" s="15" t="s">
        <v>485</v>
      </c>
      <c r="E706" s="20">
        <v>201208</v>
      </c>
      <c r="F706" s="21" t="str">
        <f t="shared" ref="F706:F715" si="27">B706&amp;C706&amp;D706&amp;E706</f>
        <v>카페24앰플어성초 80 앰플 30ml201208</v>
      </c>
      <c r="G706" s="15">
        <v>28000</v>
      </c>
      <c r="H706" s="45">
        <v>5.8500000000000003E-2</v>
      </c>
      <c r="I706" s="15">
        <v>3397</v>
      </c>
    </row>
    <row r="707" spans="2:9">
      <c r="B707" s="15" t="s">
        <v>243</v>
      </c>
      <c r="C707" s="15" t="s">
        <v>56</v>
      </c>
      <c r="D707" s="15" t="s">
        <v>510</v>
      </c>
      <c r="E707" s="20">
        <v>201208</v>
      </c>
      <c r="F707" s="20" t="str">
        <f t="shared" si="27"/>
        <v>스타일쉐어토너[연휴특가]아누아 어성초 77 토너 250ml201208</v>
      </c>
      <c r="G707" s="15">
        <v>18000</v>
      </c>
      <c r="H707" s="49">
        <v>0.25</v>
      </c>
      <c r="I707" s="15">
        <v>3080</v>
      </c>
    </row>
    <row r="708" spans="2:9">
      <c r="B708" s="132" t="s">
        <v>192</v>
      </c>
      <c r="C708" s="15" t="s">
        <v>113</v>
      </c>
      <c r="D708" s="132" t="s">
        <v>485</v>
      </c>
      <c r="E708" s="20">
        <v>201208</v>
      </c>
      <c r="F708" s="20" t="str">
        <f t="shared" ref="F708" si="28">B708&amp;C708&amp;D708&amp;E708</f>
        <v>글로우데이즈 시코르앰플어성초 80 앰플 30ml201208</v>
      </c>
      <c r="G708" s="15">
        <v>28000</v>
      </c>
      <c r="H708" s="45">
        <v>5.8500000000000003E-2</v>
      </c>
      <c r="I708" s="15">
        <v>3397</v>
      </c>
    </row>
    <row r="709" spans="2:9">
      <c r="B709" s="110" t="s">
        <v>134</v>
      </c>
      <c r="C709" s="15" t="s">
        <v>56</v>
      </c>
      <c r="D709" s="110" t="s">
        <v>515</v>
      </c>
      <c r="E709" s="20">
        <v>201208</v>
      </c>
      <c r="F709" s="20" t="str">
        <f t="shared" si="27"/>
        <v>카페24토너어성초 77 수딩 토너 (클리어패드 세트 구매시 1/11 순차발송 예정)토너(필수)=어성초 77 토너 1개-20% off201208</v>
      </c>
      <c r="G709" s="15">
        <v>20000</v>
      </c>
      <c r="H709" s="49">
        <v>5.8500000000000003E-2</v>
      </c>
      <c r="I709" s="15">
        <v>3080</v>
      </c>
    </row>
    <row r="710" spans="2:9">
      <c r="B710" s="110" t="s">
        <v>134</v>
      </c>
      <c r="C710" s="15" t="s">
        <v>56</v>
      </c>
      <c r="D710" s="110" t="s">
        <v>516</v>
      </c>
      <c r="E710" s="20">
        <v>201208</v>
      </c>
      <c r="F710" s="20" t="str">
        <f t="shared" si="27"/>
        <v>카페24토너어성초 77 수딩 토너 (클리어패드 세트 구매시 1/11 순차발송 예정)토너(필수)=어성초 77 토너 2개-30% off (무료배송)201208</v>
      </c>
      <c r="G710" s="15">
        <v>35000</v>
      </c>
      <c r="H710" s="49">
        <v>5.8500000000000003E-2</v>
      </c>
      <c r="I710" s="15">
        <v>6160</v>
      </c>
    </row>
    <row r="711" spans="2:9">
      <c r="B711" s="110" t="s">
        <v>134</v>
      </c>
      <c r="C711" s="15" t="s">
        <v>236</v>
      </c>
      <c r="D711" s="110" t="s">
        <v>517</v>
      </c>
      <c r="E711" s="20">
        <v>201208</v>
      </c>
      <c r="F711" s="20" t="str">
        <f t="shared" si="27"/>
        <v>카페24토너+패드 세트어성초 77 수딩 토너 (클리어패드 세트 구매시 1/11 순차발송 예정)토너(필수)=어성초77토너1개 + 어성초77패드1개 -30% off (무료배송)201208</v>
      </c>
      <c r="G711" s="15">
        <v>37100</v>
      </c>
      <c r="H711" s="49">
        <v>5.8500000000000003E-2</v>
      </c>
      <c r="I711" s="15">
        <v>8092</v>
      </c>
    </row>
    <row r="712" spans="2:9">
      <c r="B712" s="110" t="s">
        <v>134</v>
      </c>
      <c r="C712" s="15" t="s">
        <v>56</v>
      </c>
      <c r="D712" s="110" t="s">
        <v>518</v>
      </c>
      <c r="E712" s="20">
        <v>201208</v>
      </c>
      <c r="F712" s="20" t="str">
        <f t="shared" si="27"/>
        <v>카페24토너어성초 77 수딩 토너 (클리어패드 세트 구매시 1/11 순차발송 예정)화장솜(선택)=촉촉 스킨팩 화장솜201208</v>
      </c>
      <c r="G712" s="15">
        <v>3000</v>
      </c>
      <c r="H712" s="49">
        <v>5.8500000000000003E-2</v>
      </c>
      <c r="I712" s="15">
        <v>1110</v>
      </c>
    </row>
    <row r="713" spans="2:9">
      <c r="B713" s="110" t="s">
        <v>134</v>
      </c>
      <c r="C713" s="15" t="s">
        <v>232</v>
      </c>
      <c r="D713" s="110" t="s">
        <v>519</v>
      </c>
      <c r="E713" s="20">
        <v>201208</v>
      </c>
      <c r="F713" s="20" t="str">
        <f t="shared" si="27"/>
        <v>카페24클리어 패드어성초 77 클리어 패드 (1/11 순차발송 예정)옵션=어성초 77 클리어 패드 1개-20% off201208</v>
      </c>
      <c r="G713" s="15">
        <v>22400</v>
      </c>
      <c r="H713" s="43">
        <v>5.8500000000000003E-2</v>
      </c>
      <c r="I713" s="15">
        <v>5012</v>
      </c>
    </row>
    <row r="714" spans="2:9">
      <c r="B714" s="110" t="s">
        <v>134</v>
      </c>
      <c r="C714" s="15" t="s">
        <v>232</v>
      </c>
      <c r="D714" s="110" t="s">
        <v>520</v>
      </c>
      <c r="E714" s="20">
        <v>201208</v>
      </c>
      <c r="F714" s="20" t="str">
        <f t="shared" si="27"/>
        <v>카페24클리어 패드어성초 77 클리어 패드 (1/11 순차발송 예정)옵션=어성초 77 클리어 패드 2개-30% off (무료배송)201208</v>
      </c>
      <c r="G714" s="15">
        <v>39200</v>
      </c>
      <c r="H714" s="43">
        <v>5.8500000000000003E-2</v>
      </c>
      <c r="I714" s="15">
        <v>10024</v>
      </c>
    </row>
    <row r="715" spans="2:9">
      <c r="B715" s="110" t="s">
        <v>134</v>
      </c>
      <c r="C715" s="15" t="s">
        <v>236</v>
      </c>
      <c r="D715" s="110" t="s">
        <v>521</v>
      </c>
      <c r="E715" s="20">
        <v>201208</v>
      </c>
      <c r="F715" s="20" t="str">
        <f t="shared" si="27"/>
        <v>카페24토너+패드 세트어성초 77 클리어 패드 (1/11 순차발송 예정)옵션=어성초77토너1개+어성초77패드1개-30% off (무료배송)201208</v>
      </c>
      <c r="G715" s="15">
        <v>37100</v>
      </c>
      <c r="H715" s="49">
        <v>5.8500000000000003E-2</v>
      </c>
      <c r="I715" s="15">
        <v>8092</v>
      </c>
    </row>
    <row r="716" spans="2:9">
      <c r="B716" s="110" t="s">
        <v>134</v>
      </c>
      <c r="C716" s="15" t="s">
        <v>232</v>
      </c>
      <c r="D716" s="110" t="s">
        <v>522</v>
      </c>
      <c r="E716" s="20">
        <v>201208</v>
      </c>
      <c r="F716" s="20" t="str">
        <f t="shared" ref="F716:F718" si="29">B716&amp;C716&amp;D716&amp;E716</f>
        <v>카페24클리어 패드어성초 77 포어 클리어 패드 (1/11 순차발송 예정)옵션=어성초 77 클리어 패드 1개-20% off201208</v>
      </c>
      <c r="G716" s="15">
        <v>22400</v>
      </c>
      <c r="H716" s="43">
        <v>5.8500000000000003E-2</v>
      </c>
      <c r="I716" s="15">
        <v>5012</v>
      </c>
    </row>
    <row r="717" spans="2:9">
      <c r="B717" s="110" t="s">
        <v>134</v>
      </c>
      <c r="C717" s="15" t="s">
        <v>232</v>
      </c>
      <c r="D717" s="110" t="s">
        <v>523</v>
      </c>
      <c r="E717" s="20">
        <v>201208</v>
      </c>
      <c r="F717" s="20" t="str">
        <f t="shared" si="29"/>
        <v>카페24클리어 패드어성초 77 포어 클리어 패드 (1/11 순차발송 예정)옵션=어성초 77 클리어 패드 2개-30% off (무료배송)201208</v>
      </c>
      <c r="G717" s="15">
        <v>39200</v>
      </c>
      <c r="H717" s="43">
        <v>5.8500000000000003E-2</v>
      </c>
      <c r="I717" s="15">
        <v>10024</v>
      </c>
    </row>
    <row r="718" spans="2:9">
      <c r="B718" s="110" t="s">
        <v>134</v>
      </c>
      <c r="C718" s="15" t="s">
        <v>236</v>
      </c>
      <c r="D718" s="110" t="s">
        <v>524</v>
      </c>
      <c r="E718" s="20">
        <v>201208</v>
      </c>
      <c r="F718" s="20" t="str">
        <f t="shared" si="29"/>
        <v>카페24토너+패드 세트어성초 77 포어 클리어 패드 (1/11 순차발송 예정)옵션=어성초77토너1개+어성초77패드1개-30% off (무료배송)201208</v>
      </c>
      <c r="G718" s="15">
        <v>37100</v>
      </c>
      <c r="H718" s="49">
        <v>5.8500000000000003E-2</v>
      </c>
      <c r="I718" s="15">
        <v>8092</v>
      </c>
    </row>
    <row r="719" spans="2:9">
      <c r="B719" s="110" t="s">
        <v>134</v>
      </c>
      <c r="C719" s="15" t="s">
        <v>232</v>
      </c>
      <c r="D719" s="110" t="s">
        <v>525</v>
      </c>
      <c r="E719" s="20">
        <v>201208</v>
      </c>
      <c r="F719" s="20" t="str">
        <f t="shared" ref="F719:F721" si="30">B719&amp;C719&amp;D719&amp;E719</f>
        <v>카페24클리어 패드어성초 77% 패드 (1/11 순차발송 예정)옵션=어성초 77 클리어 패드 1개-20% off201208</v>
      </c>
      <c r="G719" s="15">
        <v>22400</v>
      </c>
      <c r="H719" s="43">
        <v>5.8500000000000003E-2</v>
      </c>
      <c r="I719" s="15">
        <v>5012</v>
      </c>
    </row>
    <row r="720" spans="2:9">
      <c r="B720" s="110" t="s">
        <v>134</v>
      </c>
      <c r="C720" s="15" t="s">
        <v>232</v>
      </c>
      <c r="D720" s="110" t="s">
        <v>526</v>
      </c>
      <c r="E720" s="20">
        <v>201208</v>
      </c>
      <c r="F720" s="20" t="str">
        <f t="shared" si="30"/>
        <v>카페24클리어 패드어성초 77% 패드 (1/11 순차발송 예정)옵션=어성초 77 클리어 패드 2개-30% off (무료배송)201208</v>
      </c>
      <c r="G720" s="15">
        <v>39200</v>
      </c>
      <c r="H720" s="43">
        <v>5.8500000000000003E-2</v>
      </c>
      <c r="I720" s="15">
        <v>10024</v>
      </c>
    </row>
    <row r="721" spans="2:9">
      <c r="B721" s="110" t="s">
        <v>134</v>
      </c>
      <c r="C721" s="15" t="s">
        <v>236</v>
      </c>
      <c r="D721" s="110" t="s">
        <v>527</v>
      </c>
      <c r="E721" s="20">
        <v>201208</v>
      </c>
      <c r="F721" s="20" t="str">
        <f t="shared" si="30"/>
        <v>카페24토너+패드 세트어성초 77% 패드 (1/11 순차발송 예정)옵션=어성초77토너1개+어성초77패드1개-30% off (무료배송)201208</v>
      </c>
      <c r="G721" s="15">
        <v>37100</v>
      </c>
      <c r="H721" s="49">
        <v>5.8500000000000003E-2</v>
      </c>
      <c r="I721" s="15">
        <v>8092</v>
      </c>
    </row>
    <row r="722" spans="2:9">
      <c r="B722" s="110" t="s">
        <v>134</v>
      </c>
      <c r="C722" s="15" t="s">
        <v>109</v>
      </c>
      <c r="D722" s="110" t="s">
        <v>528</v>
      </c>
      <c r="E722" s="20">
        <v>201208</v>
      </c>
      <c r="F722" s="20" t="str">
        <f t="shared" ref="F722:F723" si="31">B722&amp;C722&amp;D722&amp;E722</f>
        <v>카페24마스크팩청귤 비타 잡티 마스크옵션=청귤 비타 잡티 마스크 1장201208</v>
      </c>
      <c r="G722" s="15">
        <v>4000</v>
      </c>
      <c r="H722" s="49">
        <v>5.8500000000000003E-2</v>
      </c>
      <c r="I722" s="15">
        <v>317</v>
      </c>
    </row>
    <row r="723" spans="2:9">
      <c r="B723" s="110" t="s">
        <v>134</v>
      </c>
      <c r="C723" s="15" t="s">
        <v>109</v>
      </c>
      <c r="D723" s="110" t="s">
        <v>529</v>
      </c>
      <c r="E723" s="20">
        <v>201208</v>
      </c>
      <c r="F723" s="20" t="str">
        <f t="shared" si="31"/>
        <v>카페24마스크팩청귤 비타 잡티 마스크옵션=청귤 비타 잡티 마스크 10장(50% off)201208</v>
      </c>
      <c r="G723" s="15">
        <v>20000</v>
      </c>
      <c r="H723" s="49">
        <v>5.8500000000000003E-2</v>
      </c>
      <c r="I723" s="15">
        <v>3167</v>
      </c>
    </row>
    <row r="724" spans="2:9">
      <c r="B724" s="15" t="s">
        <v>137</v>
      </c>
      <c r="C724" s="15" t="s">
        <v>113</v>
      </c>
      <c r="D724" s="124" t="s">
        <v>533</v>
      </c>
      <c r="E724" s="20">
        <v>201208</v>
      </c>
      <c r="F724" s="20" t="str">
        <f t="shared" ref="F724" si="32">B724&amp;C724&amp;D724&amp;E724</f>
        <v>카페24앰플어성초 80 수분 진정 앰플옵션=어성초 80 앰플 2개 - 27%off (무료배송)201208</v>
      </c>
      <c r="G724" s="15">
        <v>48000</v>
      </c>
      <c r="H724" s="49">
        <v>5.8500000000000003E-2</v>
      </c>
      <c r="I724" s="15">
        <v>6794</v>
      </c>
    </row>
    <row r="725" spans="2:9">
      <c r="B725" s="132" t="s">
        <v>134</v>
      </c>
      <c r="C725" s="15" t="s">
        <v>56</v>
      </c>
      <c r="D725" s="132" t="s">
        <v>537</v>
      </c>
      <c r="E725" s="20">
        <v>201208</v>
      </c>
      <c r="F725" s="20" t="str">
        <f t="shared" ref="F725:F727" si="33">B725&amp;C725&amp;D725&amp;E725</f>
        <v>카페24토너어성초 77 수딩 토너 (클리어패드 세트 구매시 1/11 순차발송 예정)옵션=어성초 77 토너 1개-20% off201208</v>
      </c>
      <c r="G725" s="15">
        <v>20000</v>
      </c>
      <c r="H725" s="49">
        <v>5.8500000000000003E-2</v>
      </c>
      <c r="I725" s="15">
        <v>3080</v>
      </c>
    </row>
    <row r="726" spans="2:9">
      <c r="B726" s="132" t="s">
        <v>134</v>
      </c>
      <c r="C726" s="15" t="s">
        <v>56</v>
      </c>
      <c r="D726" s="132" t="s">
        <v>538</v>
      </c>
      <c r="E726" s="20">
        <v>201208</v>
      </c>
      <c r="F726" s="20" t="str">
        <f t="shared" si="33"/>
        <v>카페24토너어성초 77 수딩 토너 (클리어패드 세트 구매시 1/11 순차발송 예정)옵션=어성초 77 토너 2개-30% off (무료배송)201208</v>
      </c>
      <c r="G726" s="15">
        <v>35000</v>
      </c>
      <c r="H726" s="49">
        <v>5.8500000000000003E-2</v>
      </c>
      <c r="I726" s="15">
        <v>6160</v>
      </c>
    </row>
    <row r="727" spans="2:9">
      <c r="B727" s="132" t="s">
        <v>134</v>
      </c>
      <c r="C727" s="15" t="s">
        <v>236</v>
      </c>
      <c r="D727" s="132" t="s">
        <v>539</v>
      </c>
      <c r="E727" s="20">
        <v>201208</v>
      </c>
      <c r="F727" s="20" t="str">
        <f t="shared" si="33"/>
        <v>카페24토너+패드 세트어성초 77 수딩 토너 (클리어패드 세트 구매시 1/11 순차발송 예정)옵션=어성초 77토너1개 + 어성초77패드1개 -30% off (무료배송)201208</v>
      </c>
      <c r="G727" s="15">
        <v>37100</v>
      </c>
      <c r="H727" s="49">
        <v>5.8500000000000003E-2</v>
      </c>
      <c r="I727" s="15">
        <v>8092</v>
      </c>
    </row>
    <row r="728" spans="2:9">
      <c r="B728" s="132" t="s">
        <v>134</v>
      </c>
      <c r="C728" s="15" t="s">
        <v>232</v>
      </c>
      <c r="D728" s="132" t="s">
        <v>540</v>
      </c>
      <c r="E728" s="20">
        <v>201208</v>
      </c>
      <c r="F728" s="20" t="str">
        <f t="shared" ref="F728" si="34">B728&amp;C728&amp;D728&amp;E728</f>
        <v>카페24클리어 패드어성초 77 클리어 패드 (1/11 순차발송 예정)옵션=어성초 77 클리어 패드 3개-35% off (무료배송)201208</v>
      </c>
      <c r="G728" s="15">
        <v>54600</v>
      </c>
      <c r="H728" s="49">
        <v>5.8500000000000003E-2</v>
      </c>
      <c r="I728" s="15">
        <v>9240</v>
      </c>
    </row>
    <row r="729" spans="2:9">
      <c r="B729" s="132" t="s">
        <v>134</v>
      </c>
      <c r="C729" s="15" t="s">
        <v>232</v>
      </c>
      <c r="D729" s="132" t="s">
        <v>541</v>
      </c>
      <c r="E729" s="20">
        <v>201208</v>
      </c>
      <c r="F729" s="20" t="str">
        <f t="shared" ref="F729" si="35">B729&amp;C729&amp;D729&amp;E729</f>
        <v>카페24클리어 패드어성초 77 포어 클리어 패드 (1/11 순차발송 예정)옵션=어성초 77 클리어 패드 3개-35% off (무료배송)201208</v>
      </c>
      <c r="G729" s="15">
        <v>54600</v>
      </c>
      <c r="H729" s="49">
        <v>5.8500000000000003E-2</v>
      </c>
      <c r="I729" s="15">
        <v>9240</v>
      </c>
    </row>
    <row r="730" spans="2:9">
      <c r="B730" s="132" t="s">
        <v>134</v>
      </c>
      <c r="C730" s="15" t="s">
        <v>232</v>
      </c>
      <c r="D730" s="132" t="s">
        <v>542</v>
      </c>
      <c r="E730" s="20">
        <v>201208</v>
      </c>
      <c r="F730" s="20" t="str">
        <f t="shared" ref="F730" si="36">B730&amp;C730&amp;D730&amp;E730</f>
        <v>카페24클리어 패드어성초 77% 패드 (1/11 순차발송 예정)옵션=어성초 77 클리어 패드 3개-35% off (무료배송)201208</v>
      </c>
      <c r="G730" s="15">
        <v>54600</v>
      </c>
      <c r="H730" s="49">
        <v>5.8500000000000003E-2</v>
      </c>
      <c r="I730" s="15">
        <v>9240</v>
      </c>
    </row>
    <row r="731" spans="2:9">
      <c r="B731" s="132" t="s">
        <v>203</v>
      </c>
      <c r="C731" s="15" t="s">
        <v>149</v>
      </c>
      <c r="D731" s="132" t="s">
        <v>544</v>
      </c>
      <c r="E731" s="20">
        <v>201208</v>
      </c>
      <c r="F731" s="20" t="str">
        <f t="shared" ref="F731" si="37">B731&amp;C731&amp;D731&amp;E731</f>
        <v>아누아 CS클렌징폼어성초 클렌징폼 120ml201208</v>
      </c>
      <c r="G731" s="15">
        <v>20000</v>
      </c>
      <c r="H731" s="49">
        <v>0</v>
      </c>
      <c r="I731" s="15">
        <v>2750</v>
      </c>
    </row>
    <row r="732" spans="2:9">
      <c r="B732" s="132" t="s">
        <v>134</v>
      </c>
      <c r="C732" s="15" t="s">
        <v>56</v>
      </c>
      <c r="D732" s="132" t="s">
        <v>550</v>
      </c>
      <c r="E732" s="20">
        <v>201208</v>
      </c>
      <c r="F732" s="20" t="str">
        <f t="shared" ref="F732:F734" si="38">B732&amp;C732&amp;D732&amp;E732</f>
        <v>카페24토너어성초 77 수딩 토너옵션=어성초 77 토너 1개-20% off201208</v>
      </c>
      <c r="G732" s="15">
        <v>20000</v>
      </c>
      <c r="H732" s="49">
        <v>5.8500000000000003E-2</v>
      </c>
      <c r="I732" s="15">
        <v>3080</v>
      </c>
    </row>
    <row r="733" spans="2:9">
      <c r="B733" s="132" t="s">
        <v>134</v>
      </c>
      <c r="C733" s="15" t="s">
        <v>56</v>
      </c>
      <c r="D733" s="132" t="s">
        <v>551</v>
      </c>
      <c r="E733" s="20">
        <v>201208</v>
      </c>
      <c r="F733" s="20" t="str">
        <f t="shared" si="38"/>
        <v>카페24토너어성초 77 수딩 토너옵션=어성초 77 토너 2개-30% off (무료배송)201208</v>
      </c>
      <c r="G733" s="15">
        <v>35000</v>
      </c>
      <c r="H733" s="49">
        <v>5.8500000000000003E-2</v>
      </c>
      <c r="I733" s="15">
        <v>6160</v>
      </c>
    </row>
    <row r="734" spans="2:9">
      <c r="B734" s="132" t="s">
        <v>134</v>
      </c>
      <c r="C734" s="15" t="s">
        <v>236</v>
      </c>
      <c r="D734" s="132" t="s">
        <v>552</v>
      </c>
      <c r="E734" s="20">
        <v>201208</v>
      </c>
      <c r="F734" s="20" t="str">
        <f t="shared" si="38"/>
        <v>카페24토너+패드 세트어성초 77 수딩 토너옵션=어성초 77토너1개 + 어성초77패드1개 -30% off (무료배송)201208</v>
      </c>
      <c r="G734" s="15">
        <v>37100</v>
      </c>
      <c r="H734" s="49">
        <v>5.8500000000000003E-2</v>
      </c>
      <c r="I734" s="15">
        <v>8092</v>
      </c>
    </row>
    <row r="735" spans="2:9">
      <c r="B735" s="132" t="s">
        <v>134</v>
      </c>
      <c r="C735" s="15" t="s">
        <v>232</v>
      </c>
      <c r="D735" s="132" t="s">
        <v>553</v>
      </c>
      <c r="E735" s="20">
        <v>201208</v>
      </c>
      <c r="F735" s="20" t="str">
        <f t="shared" ref="F735" si="39">B735&amp;C735&amp;D735&amp;E735</f>
        <v>카페24클리어 패드어성초 77 클리어 패드옵션=어성초 77 클리어 패드 3개-35% off (무료배송)201208</v>
      </c>
      <c r="G735" s="15">
        <v>54600</v>
      </c>
      <c r="H735" s="49">
        <v>5.8500000000000003E-2</v>
      </c>
      <c r="I735" s="15">
        <v>9240</v>
      </c>
    </row>
    <row r="736" spans="2:9">
      <c r="B736" s="132" t="s">
        <v>134</v>
      </c>
      <c r="C736" s="15" t="s">
        <v>232</v>
      </c>
      <c r="D736" s="132" t="s">
        <v>554</v>
      </c>
      <c r="E736" s="20">
        <v>201208</v>
      </c>
      <c r="F736" s="20" t="str">
        <f t="shared" ref="F736:F737" si="40">B736&amp;C736&amp;D736&amp;E736</f>
        <v>카페24클리어 패드어성초 77% 패드옵션=어성초 77 클리어 패드 3개-35% off (무료배송)201208</v>
      </c>
      <c r="G736" s="15">
        <v>54600</v>
      </c>
      <c r="H736" s="49">
        <v>5.8500000000000003E-2</v>
      </c>
      <c r="I736" s="15">
        <v>9240</v>
      </c>
    </row>
    <row r="737" spans="2:9">
      <c r="B737" s="132" t="s">
        <v>134</v>
      </c>
      <c r="C737" s="15" t="s">
        <v>232</v>
      </c>
      <c r="D737" s="132" t="s">
        <v>555</v>
      </c>
      <c r="E737" s="20">
        <v>201208</v>
      </c>
      <c r="F737" s="20" t="str">
        <f t="shared" si="40"/>
        <v>카페24클리어 패드어성초 77 포어 클리어 패드옵션=어성초 77 클리어 패드 3개-35% off (무료배송)201208</v>
      </c>
      <c r="G737" s="15">
        <v>54600</v>
      </c>
      <c r="H737" s="49">
        <v>5.8500000000000003E-2</v>
      </c>
      <c r="I737" s="15">
        <v>9240</v>
      </c>
    </row>
    <row r="738" spans="2:9">
      <c r="B738" s="132" t="s">
        <v>134</v>
      </c>
      <c r="C738" s="15" t="s">
        <v>56</v>
      </c>
      <c r="D738" s="132" t="s">
        <v>558</v>
      </c>
      <c r="E738" s="20">
        <v>201208</v>
      </c>
      <c r="F738" s="20" t="str">
        <f t="shared" ref="F738" si="41">B738&amp;C738&amp;D738&amp;E738</f>
        <v>카페24토너대용량 어성초 77 수딩 토너 500ml옵션=대용량 어성초 77 토너 1개 - 27% OFF201208</v>
      </c>
      <c r="G738" s="15">
        <v>33000</v>
      </c>
      <c r="H738" s="49">
        <v>5.8500000000000003E-2</v>
      </c>
    </row>
    <row r="739" spans="2:9">
      <c r="B739" s="132" t="s">
        <v>134</v>
      </c>
      <c r="C739" s="15" t="s">
        <v>56</v>
      </c>
      <c r="D739" s="132" t="s">
        <v>559</v>
      </c>
      <c r="E739" s="20">
        <v>201208</v>
      </c>
      <c r="F739" s="20" t="str">
        <f t="shared" ref="F739" si="42">B739&amp;C739&amp;D739&amp;E739</f>
        <v>카페24토너대용량 어성초 77 수딩 토너 500ml화장솜(선택)=촉촉 스킨팩 화장솜201208</v>
      </c>
      <c r="G739" s="15">
        <v>38000</v>
      </c>
      <c r="H739" s="49">
        <v>5.8500000000000003E-2</v>
      </c>
      <c r="I739" s="15">
        <v>1110</v>
      </c>
    </row>
    <row r="740" spans="2:9">
      <c r="B740" s="133" t="s">
        <v>134</v>
      </c>
      <c r="C740" s="15" t="s">
        <v>232</v>
      </c>
      <c r="D740" s="133" t="s">
        <v>563</v>
      </c>
      <c r="E740" s="20">
        <v>201208</v>
      </c>
      <c r="F740" s="20" t="str">
        <f t="shared" ref="F740" si="43">B740&amp;C740&amp;D740&amp;E740</f>
        <v>카페24클리어 패드[01/27 순차발송] 어성초 77 클리어 패드옵션=어성초 77 클리어 패드 1개-20% off201208</v>
      </c>
      <c r="G740" s="15">
        <v>22400</v>
      </c>
      <c r="H740" s="43">
        <v>5.8500000000000003E-2</v>
      </c>
      <c r="I740" s="15">
        <v>5012</v>
      </c>
    </row>
    <row r="741" spans="2:9">
      <c r="B741" s="133" t="s">
        <v>134</v>
      </c>
      <c r="C741" s="15" t="s">
        <v>232</v>
      </c>
      <c r="D741" s="133" t="s">
        <v>564</v>
      </c>
      <c r="E741" s="20">
        <v>201208</v>
      </c>
      <c r="F741" s="20" t="str">
        <f t="shared" ref="F741:F751" si="44">B741&amp;C741&amp;D741&amp;E741</f>
        <v>카페24클리어 패드[01/27 순차발송] 어성초 77 클리어 패드옵션=어성초 77 클리어 패드 2개-30% off (무료배송)201208</v>
      </c>
      <c r="G741" s="15">
        <v>39200</v>
      </c>
      <c r="H741" s="43">
        <v>5.8500000000000003E-2</v>
      </c>
      <c r="I741" s="15">
        <v>10024</v>
      </c>
    </row>
    <row r="742" spans="2:9">
      <c r="B742" s="133" t="s">
        <v>134</v>
      </c>
      <c r="C742" s="15" t="s">
        <v>232</v>
      </c>
      <c r="D742" s="133" t="s">
        <v>565</v>
      </c>
      <c r="E742" s="20">
        <v>201208</v>
      </c>
      <c r="F742" s="20" t="str">
        <f t="shared" si="44"/>
        <v>카페24클리어 패드[01/27 순차발송] 어성초 77 클리어 패드옵션=어성초 77 클리어 패드 2+1 EVENT (무료배송)201208</v>
      </c>
      <c r="G742" s="15">
        <v>54600</v>
      </c>
      <c r="H742" s="43">
        <v>5.8500000000000003E-2</v>
      </c>
      <c r="I742" s="15">
        <v>9240</v>
      </c>
    </row>
    <row r="743" spans="2:9">
      <c r="B743" s="133" t="s">
        <v>134</v>
      </c>
      <c r="C743" s="15" t="s">
        <v>236</v>
      </c>
      <c r="D743" s="133" t="s">
        <v>566</v>
      </c>
      <c r="E743" s="20">
        <v>201208</v>
      </c>
      <c r="F743" s="20" t="str">
        <f t="shared" si="44"/>
        <v>카페24토너+패드 세트[01/27 순차발송] 어성초 77 클리어 패드옵션=어성초77토너1개+어성초77패드1개-30% off (무료배송)201208</v>
      </c>
      <c r="G743" s="15">
        <v>37100</v>
      </c>
      <c r="H743" s="49">
        <v>5.8500000000000003E-2</v>
      </c>
      <c r="I743" s="15">
        <v>8092</v>
      </c>
    </row>
    <row r="744" spans="2:9">
      <c r="B744" s="133" t="s">
        <v>134</v>
      </c>
      <c r="C744" s="15" t="s">
        <v>232</v>
      </c>
      <c r="D744" s="133" t="s">
        <v>567</v>
      </c>
      <c r="E744" s="20">
        <v>201208</v>
      </c>
      <c r="F744" s="20" t="str">
        <f t="shared" si="44"/>
        <v>카페24클리어 패드[01/27 순차발송] 어성초 77 포어 클리어 패드옵션=어성초 77 클리어 패드 1개-20% off201208</v>
      </c>
      <c r="G744" s="15">
        <v>22400</v>
      </c>
      <c r="H744" s="43">
        <v>5.8500000000000003E-2</v>
      </c>
      <c r="I744" s="15">
        <v>5012</v>
      </c>
    </row>
    <row r="745" spans="2:9">
      <c r="B745" s="133" t="s">
        <v>134</v>
      </c>
      <c r="C745" s="15" t="s">
        <v>232</v>
      </c>
      <c r="D745" s="133" t="s">
        <v>568</v>
      </c>
      <c r="E745" s="20">
        <v>201208</v>
      </c>
      <c r="F745" s="20" t="str">
        <f t="shared" si="44"/>
        <v>카페24클리어 패드[01/27 순차발송] 어성초 77 포어 클리어 패드옵션=어성초 77 클리어 패드 2개-30% off (무료배송)201208</v>
      </c>
      <c r="G745" s="15">
        <v>39200</v>
      </c>
      <c r="H745" s="43">
        <v>5.8500000000000003E-2</v>
      </c>
      <c r="I745" s="15">
        <v>10024</v>
      </c>
    </row>
    <row r="746" spans="2:9">
      <c r="B746" s="133" t="s">
        <v>134</v>
      </c>
      <c r="C746" s="15" t="s">
        <v>232</v>
      </c>
      <c r="D746" s="133" t="s">
        <v>569</v>
      </c>
      <c r="E746" s="20">
        <v>201208</v>
      </c>
      <c r="F746" s="20" t="str">
        <f t="shared" si="44"/>
        <v>카페24클리어 패드[01/27 순차발송] 어성초 77 포어 클리어 패드옵션=어성초 77 클리어 패드 2+1 EVENT (무료배송)201208</v>
      </c>
      <c r="G746" s="15">
        <v>54600</v>
      </c>
      <c r="H746" s="43">
        <v>5.8500000000000003E-2</v>
      </c>
      <c r="I746" s="15">
        <v>9240</v>
      </c>
    </row>
    <row r="747" spans="2:9">
      <c r="B747" s="133" t="s">
        <v>134</v>
      </c>
      <c r="C747" s="15" t="s">
        <v>236</v>
      </c>
      <c r="D747" s="133" t="s">
        <v>570</v>
      </c>
      <c r="E747" s="20">
        <v>201208</v>
      </c>
      <c r="F747" s="20" t="str">
        <f t="shared" si="44"/>
        <v>카페24토너+패드 세트[01/27 순차발송] 어성초 77 포어 클리어 패드옵션=어성초77토너1개+어성초77패드1개-30% off (무료배송)201208</v>
      </c>
      <c r="G747" s="15">
        <v>37100</v>
      </c>
      <c r="H747" s="49">
        <v>5.8500000000000003E-2</v>
      </c>
      <c r="I747" s="15">
        <v>8092</v>
      </c>
    </row>
    <row r="748" spans="2:9">
      <c r="B748" s="133" t="s">
        <v>134</v>
      </c>
      <c r="C748" s="15" t="s">
        <v>232</v>
      </c>
      <c r="D748" s="133" t="s">
        <v>571</v>
      </c>
      <c r="E748" s="20">
        <v>201208</v>
      </c>
      <c r="F748" s="20" t="str">
        <f t="shared" si="44"/>
        <v>카페24클리어 패드[01/27 순차발송] 어성초 77% 패드옵션=어성초 77 클리어 패드 1개-20% off201208</v>
      </c>
      <c r="G748" s="15">
        <v>22400</v>
      </c>
      <c r="H748" s="43">
        <v>5.8500000000000003E-2</v>
      </c>
      <c r="I748" s="15">
        <v>5012</v>
      </c>
    </row>
    <row r="749" spans="2:9">
      <c r="B749" s="133" t="s">
        <v>134</v>
      </c>
      <c r="C749" s="15" t="s">
        <v>232</v>
      </c>
      <c r="D749" s="133" t="s">
        <v>572</v>
      </c>
      <c r="E749" s="20">
        <v>201208</v>
      </c>
      <c r="F749" s="20" t="str">
        <f t="shared" si="44"/>
        <v>카페24클리어 패드[01/27 순차발송] 어성초 77% 패드옵션=어성초 77 클리어 패드 2개-30% off (무료배송)201208</v>
      </c>
      <c r="G749" s="15">
        <v>39200</v>
      </c>
      <c r="H749" s="43">
        <v>5.8500000000000003E-2</v>
      </c>
      <c r="I749" s="15">
        <v>10024</v>
      </c>
    </row>
    <row r="750" spans="2:9">
      <c r="B750" s="133" t="s">
        <v>134</v>
      </c>
      <c r="C750" s="15" t="s">
        <v>232</v>
      </c>
      <c r="D750" s="133" t="s">
        <v>573</v>
      </c>
      <c r="E750" s="20">
        <v>201208</v>
      </c>
      <c r="F750" s="20" t="str">
        <f t="shared" si="44"/>
        <v>카페24클리어 패드[01/27 순차발송] 어성초 77% 패드옵션=어성초 77 클리어 패드 2+1 EVENT (무료배송)201208</v>
      </c>
      <c r="G750" s="15">
        <v>54600</v>
      </c>
      <c r="H750" s="43">
        <v>5.8500000000000003E-2</v>
      </c>
      <c r="I750" s="15">
        <v>9240</v>
      </c>
    </row>
    <row r="751" spans="2:9">
      <c r="B751" s="133" t="s">
        <v>134</v>
      </c>
      <c r="C751" s="15" t="s">
        <v>236</v>
      </c>
      <c r="D751" s="133" t="s">
        <v>574</v>
      </c>
      <c r="E751" s="20">
        <v>201208</v>
      </c>
      <c r="F751" s="20" t="str">
        <f t="shared" si="44"/>
        <v>카페24토너+패드 세트[01/27 순차발송] 어성초 77% 패드옵션=어성초77토너1개+어성초77패드1개-30% off (무료배송)201208</v>
      </c>
      <c r="G751" s="15">
        <v>37100</v>
      </c>
      <c r="H751" s="49">
        <v>5.8500000000000003E-2</v>
      </c>
      <c r="I751" s="15">
        <v>8092</v>
      </c>
    </row>
    <row r="752" spans="2:9">
      <c r="B752" s="133" t="s">
        <v>134</v>
      </c>
      <c r="C752" s="15" t="s">
        <v>56</v>
      </c>
      <c r="D752" s="133" t="s">
        <v>575</v>
      </c>
      <c r="E752" s="20">
        <v>201208</v>
      </c>
      <c r="F752" s="20" t="str">
        <f t="shared" ref="F752:F754" si="45">B752&amp;C752&amp;D752&amp;E752</f>
        <v>카페24토너어성초 77 수딩 토너옵션=201208</v>
      </c>
      <c r="G752" s="15">
        <v>20000</v>
      </c>
      <c r="H752" s="49">
        <v>5.8500000000000003E-2</v>
      </c>
      <c r="I752" s="15">
        <v>3080</v>
      </c>
    </row>
    <row r="753" spans="2:9">
      <c r="B753" s="133" t="s">
        <v>134</v>
      </c>
      <c r="C753" s="15" t="s">
        <v>56</v>
      </c>
      <c r="D753" s="133" t="s">
        <v>576</v>
      </c>
      <c r="E753" s="20">
        <v>201208</v>
      </c>
      <c r="F753" s="20" t="str">
        <f t="shared" si="45"/>
        <v>카페24토너어성초 77 수딩 토너옵션=BEST어성초 77 토너 2개-30% off (무료배송)201208</v>
      </c>
      <c r="G753" s="15">
        <v>35000</v>
      </c>
      <c r="H753" s="49">
        <v>5.8500000000000003E-2</v>
      </c>
      <c r="I753" s="15">
        <v>6160</v>
      </c>
    </row>
    <row r="754" spans="2:9">
      <c r="B754" s="133" t="s">
        <v>134</v>
      </c>
      <c r="C754" s="15" t="s">
        <v>109</v>
      </c>
      <c r="D754" s="133" t="s">
        <v>577</v>
      </c>
      <c r="E754" s="20">
        <v>201208</v>
      </c>
      <c r="F754" s="20" t="str">
        <f t="shared" si="45"/>
        <v>카페24마스크팩청귤 비타 잡티 마스크옵션=청귤 비타 잡티 마스크 10장 (50% off)201208</v>
      </c>
      <c r="G754" s="15">
        <v>20000</v>
      </c>
      <c r="H754" s="49">
        <v>5.8500000000000003E-2</v>
      </c>
      <c r="I754" s="15">
        <v>3167</v>
      </c>
    </row>
    <row r="755" spans="2:9">
      <c r="B755" s="133" t="s">
        <v>134</v>
      </c>
      <c r="C755" s="15" t="s">
        <v>109</v>
      </c>
      <c r="D755" s="133" t="s">
        <v>578</v>
      </c>
      <c r="E755" s="20">
        <v>201208</v>
      </c>
      <c r="F755" s="20" t="str">
        <f t="shared" ref="F755" si="46">B755&amp;C755&amp;D755&amp;E755</f>
        <v>카페24마스크팩자작나무 수분 마스크옵션=자작나무 수분 마스크 10장 (50% off)201208</v>
      </c>
      <c r="G755" s="15">
        <v>20000</v>
      </c>
      <c r="H755" s="49">
        <v>5.8500000000000003E-2</v>
      </c>
      <c r="I755" s="15">
        <v>3187</v>
      </c>
    </row>
    <row r="756" spans="2:9">
      <c r="B756" s="133" t="s">
        <v>134</v>
      </c>
      <c r="C756" s="15" t="s">
        <v>109</v>
      </c>
      <c r="D756" s="133" t="s">
        <v>584</v>
      </c>
      <c r="E756" s="20">
        <v>201208</v>
      </c>
      <c r="F756" s="20" t="str">
        <f t="shared" ref="F756" si="47">B756&amp;C756&amp;D756&amp;E756</f>
        <v>카페24마스크팩자작나무 수분 마스크옵션=자작나무 수분 마스크 1장201208</v>
      </c>
      <c r="G756" s="15">
        <v>4000</v>
      </c>
      <c r="H756" s="49">
        <v>5.8500000000000003E-2</v>
      </c>
      <c r="I756" s="15">
        <v>319</v>
      </c>
    </row>
    <row r="757" spans="2:9">
      <c r="B757" s="133" t="s">
        <v>134</v>
      </c>
      <c r="C757" s="15" t="s">
        <v>113</v>
      </c>
      <c r="D757" s="133" t="s">
        <v>600</v>
      </c>
      <c r="E757" s="20">
        <v>201208</v>
      </c>
      <c r="F757" s="20" t="str">
        <f t="shared" ref="F757:F759" si="48">B757&amp;C757&amp;D757&amp;E757</f>
        <v>카페24앰플[플친단독] 어성초 80 수분 진정 앰플옵션=어성초 80 앰플 1개 - 28%off201208</v>
      </c>
      <c r="G757" s="15">
        <v>28000</v>
      </c>
      <c r="H757" s="45">
        <v>5.8500000000000003E-2</v>
      </c>
      <c r="I757" s="15">
        <v>3397</v>
      </c>
    </row>
    <row r="758" spans="2:9">
      <c r="B758" s="133" t="s">
        <v>134</v>
      </c>
      <c r="C758" s="15" t="s">
        <v>113</v>
      </c>
      <c r="D758" s="133" t="s">
        <v>601</v>
      </c>
      <c r="E758" s="20">
        <v>201208</v>
      </c>
      <c r="F758" s="20" t="str">
        <f t="shared" si="48"/>
        <v>카페24앰플[플친단독] 어성초 80 수분 진정 앰플옵션=어성초 80 앰플 2+1 EVENT (무료배송)201208</v>
      </c>
      <c r="G758" s="15">
        <v>28000</v>
      </c>
      <c r="H758" s="45">
        <v>5.8500000000000003E-2</v>
      </c>
      <c r="I758" s="15">
        <v>3397</v>
      </c>
    </row>
    <row r="759" spans="2:9">
      <c r="B759" s="133" t="s">
        <v>134</v>
      </c>
      <c r="C759" s="15" t="s">
        <v>56</v>
      </c>
      <c r="D759" s="133" t="s">
        <v>463</v>
      </c>
      <c r="E759" s="20">
        <v>201208</v>
      </c>
      <c r="F759" s="20" t="str">
        <f t="shared" si="48"/>
        <v>카페24토너어성초 77 토너 250ml201208</v>
      </c>
      <c r="G759" s="15">
        <v>20000</v>
      </c>
      <c r="H759" s="49">
        <v>5.8500000000000003E-2</v>
      </c>
      <c r="I759" s="15">
        <v>3080</v>
      </c>
    </row>
    <row r="760" spans="2:9">
      <c r="B760" s="133" t="s">
        <v>244</v>
      </c>
      <c r="C760" s="15" t="s">
        <v>586</v>
      </c>
      <c r="D760" s="133" t="s">
        <v>585</v>
      </c>
      <c r="E760" s="20">
        <v>201208</v>
      </c>
      <c r="F760" s="21" t="str">
        <f>B760&amp;C760&amp;D760&amp;E760</f>
        <v>화해바디워시어성초 아크네 바디워시 500ml어성초 아크네 바디워시 500ml201208</v>
      </c>
      <c r="G760" s="15">
        <v>18200</v>
      </c>
      <c r="H760" s="34">
        <v>0.27</v>
      </c>
      <c r="I760" s="20">
        <v>4085</v>
      </c>
    </row>
    <row r="761" spans="2:9">
      <c r="B761" s="132" t="s">
        <v>244</v>
      </c>
      <c r="C761" s="15" t="s">
        <v>561</v>
      </c>
      <c r="D761" s="132" t="s">
        <v>560</v>
      </c>
      <c r="E761" s="20">
        <v>201208</v>
      </c>
      <c r="F761" s="20" t="str">
        <f t="shared" ref="F761" si="49">B761&amp;C761&amp;D761&amp;E761</f>
        <v>화해수딩 크림어성초 78 수딩 크림 100ml어성초 78 수딩 크림 100ml201208</v>
      </c>
      <c r="G761" s="15">
        <v>3000</v>
      </c>
      <c r="H761" s="49">
        <v>5.8500000000000003E-2</v>
      </c>
      <c r="I761" s="15">
        <v>1110</v>
      </c>
    </row>
    <row r="762" spans="2:9">
      <c r="B762" s="15" t="s">
        <v>177</v>
      </c>
      <c r="C762" s="15" t="s">
        <v>232</v>
      </c>
      <c r="D762" s="124" t="s">
        <v>532</v>
      </c>
      <c r="E762" s="20">
        <v>201208</v>
      </c>
      <c r="F762" s="20" t="str">
        <f>B762&amp;C762&amp;D762&amp;E762</f>
        <v>화해클리어 패드어성초 클리어패드 70P_CS201208</v>
      </c>
      <c r="G762" s="15">
        <v>22400</v>
      </c>
      <c r="H762" s="43">
        <v>5.8500000000000003E-2</v>
      </c>
      <c r="I762" s="15">
        <v>5012</v>
      </c>
    </row>
    <row r="763" spans="2:9">
      <c r="B763" s="133" t="s">
        <v>244</v>
      </c>
      <c r="C763" s="15" t="s">
        <v>608</v>
      </c>
      <c r="D763" s="133" t="s">
        <v>607</v>
      </c>
      <c r="E763" s="20">
        <v>201208</v>
      </c>
      <c r="F763" s="20" t="str">
        <f>B763&amp;C763&amp;D763&amp;E763</f>
        <v>화해선크림5 제로 무기자차 선크림 50ml5 제로 무기자차 선크림 50ml201208</v>
      </c>
      <c r="G763" s="15">
        <v>20000</v>
      </c>
      <c r="H763" s="49">
        <v>5.8500000000000003E-2</v>
      </c>
      <c r="I763" s="15">
        <v>2345</v>
      </c>
    </row>
    <row r="765" spans="2:9">
      <c r="B765" s="133" t="s">
        <v>203</v>
      </c>
      <c r="C765" s="15" t="s">
        <v>232</v>
      </c>
      <c r="D765" s="133" t="s">
        <v>599</v>
      </c>
      <c r="E765" s="20">
        <v>201208</v>
      </c>
      <c r="F765" s="20" t="str">
        <f>B765&amp;C765&amp;D765&amp;E765</f>
        <v>아누아 CS클리어 패드어성초 클리어패드 2P201208</v>
      </c>
      <c r="G765" s="15">
        <v>0</v>
      </c>
      <c r="H765" s="43">
        <v>5.8500000000000003E-2</v>
      </c>
      <c r="I765" s="15">
        <v>5012</v>
      </c>
    </row>
    <row r="766" spans="2:9">
      <c r="H766" s="15"/>
    </row>
    <row r="767" spans="2:9">
      <c r="H767" s="15"/>
    </row>
    <row r="768" spans="2:9">
      <c r="B768" s="132"/>
      <c r="D768" s="132"/>
    </row>
    <row r="769" spans="2:11">
      <c r="H769" s="15"/>
    </row>
    <row r="772" spans="2:11" s="115" customFormat="1">
      <c r="C772" s="118" t="s">
        <v>501</v>
      </c>
      <c r="H772" s="116"/>
      <c r="K772" s="117"/>
    </row>
    <row r="774" spans="2:11">
      <c r="B774" s="15" t="s">
        <v>498</v>
      </c>
      <c r="C774" s="15" t="s">
        <v>114</v>
      </c>
      <c r="D774" s="15" t="s">
        <v>56</v>
      </c>
    </row>
    <row r="775" spans="2:11">
      <c r="B775" s="15" t="s">
        <v>499</v>
      </c>
      <c r="C775" s="15" t="s">
        <v>114</v>
      </c>
      <c r="D775" s="15" t="s">
        <v>147</v>
      </c>
    </row>
    <row r="776" spans="2:11">
      <c r="B776" s="15" t="s">
        <v>500</v>
      </c>
      <c r="C776" s="15" t="s">
        <v>114</v>
      </c>
      <c r="D776" s="15" t="s">
        <v>130</v>
      </c>
    </row>
    <row r="777" spans="2:11">
      <c r="B777" s="15" t="s">
        <v>508</v>
      </c>
      <c r="C777" s="15" t="s">
        <v>114</v>
      </c>
      <c r="D777" s="15" t="s">
        <v>56</v>
      </c>
    </row>
    <row r="779" spans="2:11">
      <c r="B779" s="15" t="s">
        <v>495</v>
      </c>
      <c r="C779" s="15" t="s">
        <v>37</v>
      </c>
      <c r="D779" s="15" t="s">
        <v>56</v>
      </c>
    </row>
    <row r="780" spans="2:11">
      <c r="B780" s="15" t="s">
        <v>494</v>
      </c>
      <c r="C780" s="15" t="s">
        <v>37</v>
      </c>
      <c r="D780" s="15" t="s">
        <v>56</v>
      </c>
    </row>
    <row r="781" spans="2:11">
      <c r="B781" s="15" t="s">
        <v>493</v>
      </c>
      <c r="C781" s="15" t="s">
        <v>37</v>
      </c>
      <c r="D781" s="15" t="s">
        <v>56</v>
      </c>
    </row>
    <row r="782" spans="2:11">
      <c r="B782" s="110" t="s">
        <v>514</v>
      </c>
      <c r="C782" s="15" t="s">
        <v>129</v>
      </c>
      <c r="D782" s="15" t="s">
        <v>56</v>
      </c>
    </row>
    <row r="783" spans="2:11" s="5" customFormat="1">
      <c r="B783" s="124" t="s">
        <v>534</v>
      </c>
      <c r="C783" s="15" t="s">
        <v>129</v>
      </c>
      <c r="D783" s="15" t="s">
        <v>56</v>
      </c>
      <c r="H783" s="122"/>
      <c r="K783" s="123"/>
    </row>
    <row r="784" spans="2:11" s="5" customFormat="1">
      <c r="B784" s="125" t="s">
        <v>582</v>
      </c>
      <c r="C784" s="15" t="s">
        <v>129</v>
      </c>
      <c r="D784" s="15" t="s">
        <v>56</v>
      </c>
      <c r="H784" s="122"/>
      <c r="K784" s="123"/>
    </row>
    <row r="785" spans="2:11" s="5" customFormat="1">
      <c r="B785" s="125" t="s">
        <v>582</v>
      </c>
      <c r="C785" s="15" t="s">
        <v>129</v>
      </c>
      <c r="D785" s="15" t="s">
        <v>56</v>
      </c>
      <c r="H785" s="122"/>
      <c r="K785" s="123"/>
    </row>
    <row r="786" spans="2:11" s="5" customFormat="1">
      <c r="B786" s="125" t="s">
        <v>582</v>
      </c>
      <c r="C786" s="15" t="s">
        <v>129</v>
      </c>
      <c r="D786" s="15" t="s">
        <v>56</v>
      </c>
      <c r="H786" s="122"/>
      <c r="K786" s="123"/>
    </row>
    <row r="787" spans="2:11" s="5" customFormat="1">
      <c r="B787" s="125" t="s">
        <v>583</v>
      </c>
      <c r="C787" s="15" t="s">
        <v>129</v>
      </c>
      <c r="D787" s="15" t="s">
        <v>56</v>
      </c>
      <c r="H787" s="122"/>
      <c r="K787" s="123"/>
    </row>
    <row r="788" spans="2:11" s="5" customFormat="1">
      <c r="B788" s="125" t="s">
        <v>587</v>
      </c>
      <c r="C788" s="15" t="s">
        <v>129</v>
      </c>
      <c r="D788" s="15" t="s">
        <v>56</v>
      </c>
      <c r="H788" s="122"/>
      <c r="K788" s="123"/>
    </row>
    <row r="789" spans="2:11" s="5" customFormat="1">
      <c r="B789" s="125" t="s">
        <v>588</v>
      </c>
      <c r="C789" s="15" t="s">
        <v>129</v>
      </c>
      <c r="D789" s="15" t="s">
        <v>56</v>
      </c>
      <c r="H789" s="122"/>
      <c r="K789" s="123"/>
    </row>
    <row r="790" spans="2:11" s="5" customFormat="1">
      <c r="B790" s="125" t="s">
        <v>589</v>
      </c>
      <c r="C790" s="15" t="s">
        <v>129</v>
      </c>
      <c r="D790" s="15" t="s">
        <v>56</v>
      </c>
      <c r="H790" s="122"/>
      <c r="K790" s="123"/>
    </row>
    <row r="791" spans="2:11" s="5" customFormat="1">
      <c r="B791" s="125" t="s">
        <v>590</v>
      </c>
      <c r="C791" s="15" t="s">
        <v>129</v>
      </c>
      <c r="D791" s="15" t="s">
        <v>56</v>
      </c>
      <c r="H791" s="122"/>
      <c r="K791" s="123"/>
    </row>
    <row r="792" spans="2:11" s="5" customFormat="1">
      <c r="B792" s="133" t="s">
        <v>591</v>
      </c>
      <c r="C792" s="15" t="s">
        <v>129</v>
      </c>
      <c r="D792" s="15" t="s">
        <v>56</v>
      </c>
      <c r="H792" s="122"/>
      <c r="K792" s="123"/>
    </row>
    <row r="793" spans="2:11" s="5" customFormat="1">
      <c r="B793" s="133" t="s">
        <v>592</v>
      </c>
      <c r="C793" s="15" t="s">
        <v>129</v>
      </c>
      <c r="D793" s="15" t="s">
        <v>56</v>
      </c>
      <c r="H793" s="122"/>
      <c r="K793" s="123"/>
    </row>
    <row r="794" spans="2:11" s="5" customFormat="1">
      <c r="B794" s="128" t="s">
        <v>597</v>
      </c>
      <c r="C794" s="15" t="s">
        <v>129</v>
      </c>
      <c r="D794" s="15" t="s">
        <v>56</v>
      </c>
      <c r="H794" s="122"/>
      <c r="K794" s="123"/>
    </row>
    <row r="795" spans="2:11" s="5" customFormat="1">
      <c r="B795" s="128" t="s">
        <v>598</v>
      </c>
      <c r="C795" s="15" t="s">
        <v>129</v>
      </c>
      <c r="D795" s="15" t="s">
        <v>56</v>
      </c>
      <c r="H795" s="122"/>
      <c r="K795" s="123"/>
    </row>
    <row r="796" spans="2:11" s="5" customFormat="1">
      <c r="B796" s="124"/>
      <c r="C796" s="15"/>
      <c r="D796" s="15"/>
      <c r="H796" s="122"/>
      <c r="K796" s="123"/>
    </row>
    <row r="797" spans="2:11">
      <c r="B797" s="15" t="s">
        <v>502</v>
      </c>
      <c r="C797" s="15" t="s">
        <v>36</v>
      </c>
    </row>
    <row r="798" spans="2:11">
      <c r="B798" s="15" t="s">
        <v>503</v>
      </c>
      <c r="C798" s="15" t="s">
        <v>36</v>
      </c>
    </row>
    <row r="800" spans="2:11">
      <c r="B800" s="15" t="s">
        <v>504</v>
      </c>
      <c r="C800" s="15" t="s">
        <v>38</v>
      </c>
      <c r="D800" s="15" t="s">
        <v>56</v>
      </c>
    </row>
    <row r="801" spans="2:4">
      <c r="B801" s="110" t="s">
        <v>511</v>
      </c>
      <c r="C801" s="15" t="s">
        <v>38</v>
      </c>
      <c r="D801" s="15" t="s">
        <v>56</v>
      </c>
    </row>
    <row r="802" spans="2:4">
      <c r="B802" s="124" t="s">
        <v>530</v>
      </c>
      <c r="C802" s="15" t="s">
        <v>38</v>
      </c>
      <c r="D802" s="15" t="s">
        <v>109</v>
      </c>
    </row>
    <row r="803" spans="2:4">
      <c r="B803" s="132" t="s">
        <v>536</v>
      </c>
      <c r="C803" s="15" t="s">
        <v>38</v>
      </c>
      <c r="D803" s="15" t="s">
        <v>56</v>
      </c>
    </row>
    <row r="804" spans="2:4">
      <c r="B804" s="125" t="s">
        <v>545</v>
      </c>
      <c r="C804" s="15" t="s">
        <v>38</v>
      </c>
      <c r="D804" s="15" t="s">
        <v>56</v>
      </c>
    </row>
    <row r="805" spans="2:4">
      <c r="B805" s="125" t="s">
        <v>546</v>
      </c>
      <c r="C805" s="15" t="s">
        <v>38</v>
      </c>
      <c r="D805" s="15" t="s">
        <v>56</v>
      </c>
    </row>
    <row r="806" spans="2:4">
      <c r="B806" s="133" t="s">
        <v>580</v>
      </c>
      <c r="C806" s="15" t="s">
        <v>38</v>
      </c>
      <c r="D806" s="15" t="s">
        <v>581</v>
      </c>
    </row>
    <row r="807" spans="2:4">
      <c r="B807" s="128" t="s">
        <v>595</v>
      </c>
      <c r="C807" s="15" t="s">
        <v>38</v>
      </c>
      <c r="D807" s="15" t="s">
        <v>596</v>
      </c>
    </row>
    <row r="808" spans="2:4">
      <c r="B808" s="128"/>
    </row>
    <row r="809" spans="2:4">
      <c r="B809" s="128"/>
    </row>
    <row r="810" spans="2:4">
      <c r="B810" s="15" t="s">
        <v>505</v>
      </c>
      <c r="C810" s="15" t="s">
        <v>34</v>
      </c>
      <c r="D810" s="15" t="s">
        <v>56</v>
      </c>
    </row>
    <row r="811" spans="2:4">
      <c r="B811" s="15" t="s">
        <v>506</v>
      </c>
      <c r="C811" s="15" t="s">
        <v>34</v>
      </c>
      <c r="D811" s="15" t="s">
        <v>130</v>
      </c>
    </row>
    <row r="812" spans="2:4">
      <c r="B812" s="15" t="s">
        <v>507</v>
      </c>
      <c r="C812" s="15" t="s">
        <v>34</v>
      </c>
      <c r="D812" s="15" t="s">
        <v>56</v>
      </c>
    </row>
    <row r="813" spans="2:4">
      <c r="B813" s="110" t="s">
        <v>512</v>
      </c>
      <c r="C813" s="15" t="s">
        <v>34</v>
      </c>
      <c r="D813" s="15" t="s">
        <v>130</v>
      </c>
    </row>
    <row r="814" spans="2:4">
      <c r="B814" s="110" t="s">
        <v>513</v>
      </c>
      <c r="C814" s="15" t="s">
        <v>34</v>
      </c>
      <c r="D814" s="15" t="s">
        <v>130</v>
      </c>
    </row>
    <row r="815" spans="2:4">
      <c r="B815" s="132" t="s">
        <v>535</v>
      </c>
      <c r="C815" s="15" t="s">
        <v>34</v>
      </c>
      <c r="D815" s="15" t="s">
        <v>56</v>
      </c>
    </row>
    <row r="816" spans="2:4">
      <c r="B816" s="132" t="s">
        <v>543</v>
      </c>
      <c r="C816" s="15" t="s">
        <v>34</v>
      </c>
      <c r="D816" s="15" t="s">
        <v>56</v>
      </c>
    </row>
    <row r="817" spans="2:4">
      <c r="B817" s="125" t="s">
        <v>547</v>
      </c>
      <c r="C817" s="15" t="s">
        <v>34</v>
      </c>
      <c r="D817" s="15" t="s">
        <v>56</v>
      </c>
    </row>
    <row r="818" spans="2:4">
      <c r="B818" s="125" t="s">
        <v>548</v>
      </c>
      <c r="C818" s="15" t="s">
        <v>34</v>
      </c>
      <c r="D818" s="15" t="s">
        <v>56</v>
      </c>
    </row>
    <row r="819" spans="2:4">
      <c r="B819" s="125" t="s">
        <v>549</v>
      </c>
      <c r="C819" s="15" t="s">
        <v>34</v>
      </c>
      <c r="D819" s="15" t="s">
        <v>130</v>
      </c>
    </row>
    <row r="820" spans="2:4">
      <c r="B820" s="132" t="s">
        <v>556</v>
      </c>
      <c r="C820" s="15" t="s">
        <v>34</v>
      </c>
      <c r="D820" s="15" t="s">
        <v>56</v>
      </c>
    </row>
    <row r="821" spans="2:4">
      <c r="B821" s="132" t="s">
        <v>557</v>
      </c>
      <c r="C821" s="15" t="s">
        <v>34</v>
      </c>
      <c r="D821" s="15" t="s">
        <v>56</v>
      </c>
    </row>
    <row r="822" spans="2:4">
      <c r="B822" s="125" t="s">
        <v>562</v>
      </c>
      <c r="C822" s="15" t="s">
        <v>34</v>
      </c>
      <c r="D822" s="15" t="s">
        <v>56</v>
      </c>
    </row>
    <row r="823" spans="2:4">
      <c r="B823" s="133" t="s">
        <v>579</v>
      </c>
      <c r="C823" s="15" t="s">
        <v>34</v>
      </c>
      <c r="D823" s="15" t="s">
        <v>56</v>
      </c>
    </row>
    <row r="825" spans="2:4">
      <c r="B825" s="128" t="s">
        <v>602</v>
      </c>
      <c r="C825" s="15" t="s">
        <v>129</v>
      </c>
      <c r="D825" s="15" t="s">
        <v>606</v>
      </c>
    </row>
    <row r="826" spans="2:4">
      <c r="B826" s="128" t="s">
        <v>603</v>
      </c>
      <c r="C826" s="15" t="s">
        <v>129</v>
      </c>
      <c r="D826" s="15" t="s">
        <v>606</v>
      </c>
    </row>
    <row r="827" spans="2:4">
      <c r="B827" s="128" t="s">
        <v>604</v>
      </c>
      <c r="C827" s="15" t="s">
        <v>129</v>
      </c>
      <c r="D827" s="15" t="s">
        <v>606</v>
      </c>
    </row>
    <row r="828" spans="2:4">
      <c r="B828" s="128" t="s">
        <v>605</v>
      </c>
      <c r="C828" s="15" t="s">
        <v>129</v>
      </c>
      <c r="D828" s="15" t="s">
        <v>606</v>
      </c>
    </row>
  </sheetData>
  <autoFilter ref="B1:K763" xr:uid="{61DFFE1F-FCF9-41C1-A5B5-443982D85ABB}">
    <filterColumn colId="0">
      <filters>
        <filter val="W컨셉"/>
        <filter val="굿닥"/>
        <filter val="글로우데이즈 시코르"/>
        <filter val="랄라블라"/>
        <filter val="스타일쉐어"/>
        <filter val="아누아 CS"/>
        <filter val="카페24"/>
        <filter val="현대면세점"/>
        <filter val="화해"/>
      </filters>
    </filterColumn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D4C3-5093-4AED-9836-1D5AE06F9A0F}">
  <sheetPr filterMode="1">
    <tabColor theme="0" tint="-0.34998626667073579"/>
  </sheetPr>
  <dimension ref="A1:Q2878"/>
  <sheetViews>
    <sheetView zoomScale="70" zoomScaleNormal="70" workbookViewId="0">
      <pane ySplit="1" topLeftCell="A2832" activePane="bottomLeft" state="frozen"/>
      <selection pane="bottomLeft" activeCell="A2844" sqref="A2844"/>
    </sheetView>
  </sheetViews>
  <sheetFormatPr defaultRowHeight="16.5"/>
  <cols>
    <col min="1" max="1" width="29.375" customWidth="1"/>
    <col min="2" max="2" width="11.125" customWidth="1"/>
    <col min="3" max="3" width="9.875" customWidth="1"/>
    <col min="4" max="4" width="15.125" customWidth="1"/>
    <col min="5" max="5" width="19" bestFit="1" customWidth="1"/>
    <col min="6" max="6" width="14.625" customWidth="1"/>
    <col min="7" max="7" width="67.625" bestFit="1" customWidth="1"/>
    <col min="8" max="9" width="9.75" customWidth="1"/>
    <col min="10" max="10" width="16.5" customWidth="1"/>
    <col min="11" max="11" width="16.625" customWidth="1"/>
    <col min="12" max="12" width="9.75" customWidth="1"/>
    <col min="13" max="13" width="18" customWidth="1"/>
    <col min="14" max="14" width="18.25" customWidth="1"/>
    <col min="16" max="16" width="18.75" style="12" customWidth="1"/>
  </cols>
  <sheetData>
    <row r="1" spans="2:17">
      <c r="B1" s="30" t="s">
        <v>40</v>
      </c>
      <c r="C1" s="30" t="s">
        <v>41</v>
      </c>
      <c r="D1" s="12" t="s">
        <v>42</v>
      </c>
      <c r="E1" s="30" t="s">
        <v>44</v>
      </c>
      <c r="F1" s="30" t="s">
        <v>43</v>
      </c>
      <c r="G1" s="30" t="s">
        <v>45</v>
      </c>
      <c r="H1" s="30" t="s">
        <v>47</v>
      </c>
      <c r="I1" s="30" t="s">
        <v>48</v>
      </c>
      <c r="J1" s="12" t="s">
        <v>49</v>
      </c>
      <c r="K1" s="30" t="s">
        <v>50</v>
      </c>
      <c r="L1" s="30" t="s">
        <v>46</v>
      </c>
      <c r="M1" s="30" t="s">
        <v>51</v>
      </c>
      <c r="N1" s="30" t="s">
        <v>52</v>
      </c>
      <c r="O1" s="30" t="s">
        <v>53</v>
      </c>
      <c r="P1" s="30" t="s">
        <v>54</v>
      </c>
      <c r="Q1" s="30" t="s">
        <v>484</v>
      </c>
    </row>
    <row r="2" spans="2:17" s="7" customFormat="1" hidden="1">
      <c r="B2" s="1">
        <v>43745</v>
      </c>
      <c r="C2" s="12" t="s">
        <v>33</v>
      </c>
      <c r="D2" s="12" t="s">
        <v>57</v>
      </c>
      <c r="E2" s="12" t="s">
        <v>56</v>
      </c>
      <c r="F2" s="12"/>
      <c r="G2" s="12"/>
      <c r="H2" s="12"/>
      <c r="I2" s="12"/>
      <c r="J2" s="10">
        <v>749.99999999999989</v>
      </c>
      <c r="K2" s="12"/>
      <c r="L2" s="12"/>
      <c r="M2" s="12"/>
      <c r="N2" s="12"/>
      <c r="O2" s="12"/>
      <c r="P2" s="12"/>
    </row>
    <row r="3" spans="2:17" s="7" customFormat="1" hidden="1">
      <c r="B3" s="1">
        <v>43746</v>
      </c>
      <c r="C3" s="12" t="s">
        <v>27</v>
      </c>
      <c r="D3" s="12" t="s">
        <v>57</v>
      </c>
      <c r="E3" s="12" t="s">
        <v>56</v>
      </c>
      <c r="F3" s="12"/>
      <c r="G3" s="12"/>
      <c r="H3" s="12"/>
      <c r="I3" s="12"/>
      <c r="J3" s="10">
        <v>499.99999999999994</v>
      </c>
      <c r="K3" s="12"/>
      <c r="L3" s="12"/>
      <c r="M3" s="12"/>
      <c r="N3" s="12"/>
      <c r="O3" s="12"/>
      <c r="P3" s="12"/>
    </row>
    <row r="4" spans="2:17" s="7" customFormat="1" hidden="1">
      <c r="B4" s="1">
        <v>43747</v>
      </c>
      <c r="C4" s="12" t="str">
        <f t="shared" ref="C4" si="0">TEXT(B4,"aaa")</f>
        <v>수</v>
      </c>
      <c r="D4" s="12" t="s">
        <v>57</v>
      </c>
      <c r="E4" s="12" t="s">
        <v>56</v>
      </c>
      <c r="F4" s="12"/>
      <c r="G4" s="12"/>
      <c r="H4" s="12"/>
      <c r="I4" s="12"/>
      <c r="J4" s="10">
        <v>2560</v>
      </c>
      <c r="K4" s="12"/>
      <c r="L4" s="12"/>
      <c r="M4" s="12"/>
      <c r="N4" s="12"/>
      <c r="O4" s="12"/>
      <c r="P4" s="12"/>
    </row>
    <row r="5" spans="2:17" s="7" customFormat="1" hidden="1">
      <c r="B5" s="1">
        <v>43749</v>
      </c>
      <c r="C5" s="12" t="s">
        <v>30</v>
      </c>
      <c r="D5" s="12" t="s">
        <v>57</v>
      </c>
      <c r="E5" s="12" t="s">
        <v>56</v>
      </c>
      <c r="F5" s="12"/>
      <c r="G5" s="12"/>
      <c r="H5" s="12"/>
      <c r="I5" s="12"/>
      <c r="J5" s="10">
        <v>4650</v>
      </c>
      <c r="K5" s="12"/>
      <c r="L5" s="12"/>
      <c r="M5" s="12"/>
      <c r="N5" s="12"/>
      <c r="O5" s="12"/>
      <c r="P5" s="12"/>
    </row>
    <row r="6" spans="2:17" s="7" customFormat="1" hidden="1">
      <c r="B6" s="1">
        <v>43750</v>
      </c>
      <c r="C6" s="12" t="s">
        <v>31</v>
      </c>
      <c r="D6" s="12" t="s">
        <v>57</v>
      </c>
      <c r="E6" s="12" t="s">
        <v>56</v>
      </c>
      <c r="F6" s="12"/>
      <c r="G6" s="12"/>
      <c r="H6" s="12"/>
      <c r="I6" s="12"/>
      <c r="J6" s="10">
        <v>4350</v>
      </c>
      <c r="K6" s="12"/>
      <c r="L6" s="12"/>
      <c r="M6" s="12"/>
      <c r="N6" s="12"/>
      <c r="O6" s="12"/>
      <c r="P6" s="12"/>
    </row>
    <row r="7" spans="2:17" s="7" customFormat="1" hidden="1">
      <c r="B7" s="1">
        <v>43751</v>
      </c>
      <c r="C7" s="12" t="s">
        <v>32</v>
      </c>
      <c r="D7" s="12" t="s">
        <v>57</v>
      </c>
      <c r="E7" s="12" t="s">
        <v>56</v>
      </c>
      <c r="F7" s="12"/>
      <c r="G7" s="12"/>
      <c r="H7" s="12"/>
      <c r="I7" s="12"/>
      <c r="J7" s="10">
        <v>5400</v>
      </c>
      <c r="K7" s="12"/>
      <c r="L7" s="12"/>
      <c r="M7" s="12"/>
      <c r="N7" s="12"/>
      <c r="O7" s="12"/>
      <c r="P7" s="12"/>
    </row>
    <row r="8" spans="2:17" s="7" customFormat="1" hidden="1">
      <c r="B8" s="1">
        <v>43752</v>
      </c>
      <c r="C8" s="12" t="s">
        <v>33</v>
      </c>
      <c r="D8" s="12" t="s">
        <v>57</v>
      </c>
      <c r="E8" s="12" t="s">
        <v>56</v>
      </c>
      <c r="F8" s="12"/>
      <c r="G8" s="12"/>
      <c r="H8" s="12"/>
      <c r="I8" s="12"/>
      <c r="J8" s="10">
        <v>4980</v>
      </c>
      <c r="K8" s="12"/>
      <c r="L8" s="12"/>
      <c r="M8" s="12"/>
      <c r="N8" s="12"/>
      <c r="O8" s="12"/>
      <c r="P8" s="12"/>
    </row>
    <row r="9" spans="2:17" s="7" customFormat="1" hidden="1">
      <c r="B9" s="1">
        <v>43753</v>
      </c>
      <c r="C9" s="12" t="s">
        <v>27</v>
      </c>
      <c r="D9" s="12" t="s">
        <v>57</v>
      </c>
      <c r="E9" s="12" t="s">
        <v>56</v>
      </c>
      <c r="F9" s="12"/>
      <c r="G9" s="12"/>
      <c r="H9" s="12"/>
      <c r="I9" s="12"/>
      <c r="J9" s="10">
        <v>3909.9999999999995</v>
      </c>
      <c r="K9" s="12"/>
      <c r="L9" s="12"/>
      <c r="M9" s="12"/>
      <c r="N9" s="12"/>
      <c r="O9" s="12"/>
      <c r="P9" s="12"/>
    </row>
    <row r="10" spans="2:17" s="7" customFormat="1" hidden="1">
      <c r="B10" s="1">
        <v>43754</v>
      </c>
      <c r="C10" s="12" t="s">
        <v>28</v>
      </c>
      <c r="D10" s="12" t="s">
        <v>57</v>
      </c>
      <c r="E10" s="12" t="s">
        <v>56</v>
      </c>
      <c r="F10" s="12"/>
      <c r="G10" s="12"/>
      <c r="H10" s="12"/>
      <c r="I10" s="12"/>
      <c r="J10" s="10">
        <v>3059.9999999999995</v>
      </c>
      <c r="K10" s="12"/>
      <c r="L10" s="12"/>
      <c r="M10" s="12"/>
      <c r="N10" s="12"/>
      <c r="O10" s="12"/>
      <c r="P10" s="12"/>
    </row>
    <row r="11" spans="2:17" s="7" customFormat="1" hidden="1">
      <c r="B11" s="1">
        <v>43755</v>
      </c>
      <c r="C11" s="12" t="s">
        <v>29</v>
      </c>
      <c r="D11" s="12" t="s">
        <v>57</v>
      </c>
      <c r="E11" s="12" t="s">
        <v>56</v>
      </c>
      <c r="F11" s="12"/>
      <c r="G11" s="12"/>
      <c r="H11" s="12"/>
      <c r="I11" s="12"/>
      <c r="J11" s="10">
        <v>3399.9999999999995</v>
      </c>
      <c r="K11" s="12"/>
      <c r="L11" s="12"/>
      <c r="M11" s="12"/>
      <c r="N11" s="12"/>
      <c r="O11" s="12"/>
      <c r="P11" s="12"/>
    </row>
    <row r="12" spans="2:17" s="7" customFormat="1" hidden="1">
      <c r="B12" s="1">
        <v>43756</v>
      </c>
      <c r="C12" s="12" t="s">
        <v>30</v>
      </c>
      <c r="D12" s="12" t="s">
        <v>57</v>
      </c>
      <c r="E12" s="12" t="s">
        <v>56</v>
      </c>
      <c r="F12" s="12"/>
      <c r="G12" s="12"/>
      <c r="H12" s="12"/>
      <c r="I12" s="12"/>
      <c r="J12" s="10">
        <v>5300</v>
      </c>
      <c r="K12" s="12"/>
      <c r="L12" s="12"/>
      <c r="M12" s="12"/>
      <c r="N12" s="12"/>
      <c r="O12" s="12"/>
      <c r="P12" s="12"/>
    </row>
    <row r="13" spans="2:17" s="7" customFormat="1" hidden="1">
      <c r="B13" s="1">
        <v>43757</v>
      </c>
      <c r="C13" s="12" t="s">
        <v>31</v>
      </c>
      <c r="D13" s="12" t="s">
        <v>57</v>
      </c>
      <c r="E13" s="12" t="s">
        <v>56</v>
      </c>
      <c r="F13" s="12"/>
      <c r="G13" s="12"/>
      <c r="H13" s="12"/>
      <c r="I13" s="12"/>
      <c r="J13" s="10">
        <v>5280</v>
      </c>
      <c r="K13" s="12"/>
      <c r="L13" s="12"/>
      <c r="M13" s="12"/>
      <c r="N13" s="12"/>
      <c r="O13" s="12"/>
      <c r="P13" s="12"/>
    </row>
    <row r="14" spans="2:17" s="7" customFormat="1" hidden="1">
      <c r="B14" s="1">
        <v>43758</v>
      </c>
      <c r="C14" s="12" t="s">
        <v>32</v>
      </c>
      <c r="D14" s="12" t="s">
        <v>57</v>
      </c>
      <c r="E14" s="12" t="s">
        <v>56</v>
      </c>
      <c r="F14" s="12"/>
      <c r="G14" s="12"/>
      <c r="H14" s="12"/>
      <c r="I14" s="12"/>
      <c r="J14" s="10">
        <v>6079.9999999999991</v>
      </c>
      <c r="K14" s="12"/>
      <c r="L14" s="12"/>
      <c r="M14" s="12"/>
      <c r="N14" s="12"/>
      <c r="O14" s="12"/>
      <c r="P14" s="12"/>
    </row>
    <row r="15" spans="2:17" s="7" customFormat="1" hidden="1">
      <c r="B15" s="1">
        <v>43759</v>
      </c>
      <c r="C15" s="12" t="s">
        <v>33</v>
      </c>
      <c r="D15" s="12" t="s">
        <v>57</v>
      </c>
      <c r="E15" s="12" t="s">
        <v>56</v>
      </c>
      <c r="F15" s="12"/>
      <c r="G15" s="12"/>
      <c r="H15" s="12"/>
      <c r="I15" s="12"/>
      <c r="J15" s="10">
        <v>3679.9999999999995</v>
      </c>
      <c r="K15" s="12"/>
      <c r="L15" s="12"/>
      <c r="M15" s="12"/>
      <c r="N15" s="12"/>
      <c r="O15" s="12"/>
      <c r="P15" s="12"/>
    </row>
    <row r="16" spans="2:17" s="7" customFormat="1" hidden="1">
      <c r="B16" s="1">
        <v>43760</v>
      </c>
      <c r="C16" s="12" t="s">
        <v>27</v>
      </c>
      <c r="D16" s="12" t="s">
        <v>57</v>
      </c>
      <c r="E16" s="12" t="s">
        <v>56</v>
      </c>
      <c r="F16" s="12"/>
      <c r="G16" s="12"/>
      <c r="H16" s="12"/>
      <c r="I16" s="12"/>
      <c r="J16" s="10">
        <v>4089.9999999999995</v>
      </c>
      <c r="K16" s="12"/>
      <c r="L16" s="12"/>
      <c r="M16" s="12"/>
      <c r="N16" s="12"/>
      <c r="O16" s="12"/>
      <c r="P16" s="12"/>
    </row>
    <row r="17" spans="2:16" s="7" customFormat="1" hidden="1">
      <c r="B17" s="1">
        <v>43761</v>
      </c>
      <c r="C17" s="12" t="s">
        <v>28</v>
      </c>
      <c r="D17" s="12" t="s">
        <v>57</v>
      </c>
      <c r="E17" s="12" t="s">
        <v>56</v>
      </c>
      <c r="F17" s="12"/>
      <c r="G17" s="12"/>
      <c r="H17" s="12"/>
      <c r="I17" s="12"/>
      <c r="J17" s="10">
        <v>4240</v>
      </c>
      <c r="K17" s="12"/>
      <c r="L17" s="12"/>
      <c r="M17" s="12"/>
      <c r="N17" s="12"/>
      <c r="O17" s="12"/>
      <c r="P17" s="12"/>
    </row>
    <row r="18" spans="2:16" s="7" customFormat="1" hidden="1">
      <c r="B18" s="1">
        <v>43762</v>
      </c>
      <c r="C18" s="12" t="s">
        <v>29</v>
      </c>
      <c r="D18" s="12" t="s">
        <v>57</v>
      </c>
      <c r="E18" s="12" t="s">
        <v>56</v>
      </c>
      <c r="F18" s="12"/>
      <c r="G18" s="12"/>
      <c r="H18" s="12"/>
      <c r="I18" s="12"/>
      <c r="J18" s="10">
        <v>3319.9999999999995</v>
      </c>
      <c r="K18" s="12"/>
      <c r="L18" s="12"/>
      <c r="M18" s="12"/>
      <c r="N18" s="12"/>
      <c r="O18" s="12"/>
      <c r="P18" s="12"/>
    </row>
    <row r="19" spans="2:16" s="7" customFormat="1" hidden="1">
      <c r="B19" s="1">
        <v>43763</v>
      </c>
      <c r="C19" s="12" t="s">
        <v>30</v>
      </c>
      <c r="D19" s="12" t="s">
        <v>57</v>
      </c>
      <c r="E19" s="12" t="s">
        <v>56</v>
      </c>
      <c r="F19" s="12"/>
      <c r="G19" s="12"/>
      <c r="H19" s="12"/>
      <c r="I19" s="12"/>
      <c r="J19" s="10">
        <v>4750</v>
      </c>
      <c r="K19" s="12"/>
      <c r="L19" s="12"/>
      <c r="M19" s="12"/>
      <c r="N19" s="12"/>
      <c r="O19" s="12"/>
      <c r="P19" s="12"/>
    </row>
    <row r="20" spans="2:16" s="7" customFormat="1" hidden="1">
      <c r="B20" s="1">
        <v>43764</v>
      </c>
      <c r="C20" s="12" t="s">
        <v>31</v>
      </c>
      <c r="D20" s="12" t="s">
        <v>57</v>
      </c>
      <c r="E20" s="12" t="s">
        <v>56</v>
      </c>
      <c r="F20" s="12"/>
      <c r="G20" s="12"/>
      <c r="H20" s="12"/>
      <c r="I20" s="12"/>
      <c r="J20" s="10">
        <v>3809.9999999999995</v>
      </c>
      <c r="K20" s="12"/>
      <c r="L20" s="12"/>
      <c r="M20" s="12"/>
      <c r="N20" s="12"/>
      <c r="O20" s="12"/>
      <c r="P20" s="12"/>
    </row>
    <row r="21" spans="2:16" s="7" customFormat="1" hidden="1">
      <c r="B21" s="1">
        <v>43765</v>
      </c>
      <c r="C21" s="12" t="s">
        <v>32</v>
      </c>
      <c r="D21" s="12" t="s">
        <v>57</v>
      </c>
      <c r="E21" s="12" t="s">
        <v>56</v>
      </c>
      <c r="F21" s="12"/>
      <c r="G21" s="12"/>
      <c r="H21" s="12"/>
      <c r="I21" s="12"/>
      <c r="J21" s="10">
        <v>4079.9999999999995</v>
      </c>
      <c r="K21" s="12"/>
      <c r="L21" s="12"/>
      <c r="M21" s="12"/>
      <c r="N21" s="12"/>
      <c r="O21" s="12"/>
      <c r="P21" s="12"/>
    </row>
    <row r="22" spans="2:16" s="7" customFormat="1" hidden="1">
      <c r="B22" s="1">
        <v>43766</v>
      </c>
      <c r="C22" s="12" t="s">
        <v>33</v>
      </c>
      <c r="D22" s="12" t="s">
        <v>57</v>
      </c>
      <c r="E22" s="12" t="s">
        <v>56</v>
      </c>
      <c r="F22" s="12"/>
      <c r="G22" s="12"/>
      <c r="H22" s="12"/>
      <c r="I22" s="12"/>
      <c r="J22" s="10">
        <v>3599.9999999999995</v>
      </c>
      <c r="K22" s="12"/>
      <c r="L22" s="12"/>
      <c r="M22" s="12"/>
      <c r="N22" s="12"/>
      <c r="O22" s="12"/>
      <c r="P22" s="12"/>
    </row>
    <row r="23" spans="2:16" s="7" customFormat="1" hidden="1">
      <c r="B23" s="1">
        <v>43767</v>
      </c>
      <c r="C23" s="12" t="s">
        <v>27</v>
      </c>
      <c r="D23" s="12" t="s">
        <v>57</v>
      </c>
      <c r="E23" s="12" t="s">
        <v>56</v>
      </c>
      <c r="F23" s="12"/>
      <c r="G23" s="12"/>
      <c r="H23" s="12"/>
      <c r="I23" s="12"/>
      <c r="J23" s="10">
        <v>2300</v>
      </c>
      <c r="K23" s="12"/>
      <c r="L23" s="12"/>
      <c r="M23" s="12"/>
      <c r="N23" s="12"/>
      <c r="O23" s="12"/>
      <c r="P23" s="12"/>
    </row>
    <row r="24" spans="2:16" s="7" customFormat="1" hidden="1">
      <c r="B24" s="1">
        <v>43768</v>
      </c>
      <c r="C24" s="12" t="s">
        <v>28</v>
      </c>
      <c r="D24" s="12" t="s">
        <v>57</v>
      </c>
      <c r="E24" s="12" t="s">
        <v>56</v>
      </c>
      <c r="F24" s="12"/>
      <c r="G24" s="12"/>
      <c r="H24" s="12"/>
      <c r="I24" s="12"/>
      <c r="J24" s="10">
        <v>2660</v>
      </c>
      <c r="K24" s="12"/>
      <c r="L24" s="12"/>
      <c r="M24" s="12"/>
      <c r="N24" s="12"/>
      <c r="O24" s="12"/>
      <c r="P24" s="12"/>
    </row>
    <row r="25" spans="2:16" s="7" customFormat="1" hidden="1">
      <c r="B25" s="1">
        <v>43769</v>
      </c>
      <c r="C25" s="12" t="s">
        <v>29</v>
      </c>
      <c r="D25" s="12" t="s">
        <v>57</v>
      </c>
      <c r="E25" s="12" t="s">
        <v>56</v>
      </c>
      <c r="F25" s="12"/>
      <c r="G25" s="12"/>
      <c r="H25" s="12"/>
      <c r="I25" s="12"/>
      <c r="J25" s="10">
        <v>2100</v>
      </c>
      <c r="K25" s="12"/>
      <c r="L25" s="12"/>
      <c r="M25" s="12"/>
      <c r="N25" s="12"/>
      <c r="O25" s="12"/>
      <c r="P25" s="12"/>
    </row>
    <row r="26" spans="2:16" s="7" customFormat="1" hidden="1">
      <c r="B26" s="1">
        <v>43749</v>
      </c>
      <c r="C26" s="12" t="s">
        <v>30</v>
      </c>
      <c r="D26" s="12" t="s">
        <v>58</v>
      </c>
      <c r="E26" s="12" t="s">
        <v>56</v>
      </c>
      <c r="F26" s="12"/>
      <c r="G26" s="12"/>
      <c r="H26" s="12"/>
      <c r="I26" s="12"/>
      <c r="J26" s="10">
        <v>20000</v>
      </c>
      <c r="K26" s="12"/>
      <c r="L26" s="12"/>
      <c r="M26" s="12"/>
      <c r="N26" s="12"/>
      <c r="O26" s="12"/>
      <c r="P26" s="12"/>
    </row>
    <row r="27" spans="2:16" s="7" customFormat="1" hidden="1">
      <c r="B27" s="1">
        <v>43750</v>
      </c>
      <c r="C27" s="12" t="s">
        <v>31</v>
      </c>
      <c r="D27" s="12" t="s">
        <v>58</v>
      </c>
      <c r="E27" s="12" t="s">
        <v>56</v>
      </c>
      <c r="F27" s="12"/>
      <c r="G27" s="12"/>
      <c r="H27" s="12"/>
      <c r="I27" s="12"/>
      <c r="J27" s="10">
        <v>20000</v>
      </c>
      <c r="K27" s="12"/>
      <c r="L27" s="12"/>
      <c r="M27" s="12"/>
      <c r="N27" s="12"/>
      <c r="O27" s="12"/>
      <c r="P27" s="12"/>
    </row>
    <row r="28" spans="2:16" s="7" customFormat="1" hidden="1">
      <c r="B28" s="1">
        <v>43751</v>
      </c>
      <c r="C28" s="12" t="s">
        <v>32</v>
      </c>
      <c r="D28" s="12" t="s">
        <v>58</v>
      </c>
      <c r="E28" s="12" t="s">
        <v>56</v>
      </c>
      <c r="F28" s="12"/>
      <c r="G28" s="12"/>
      <c r="H28" s="12"/>
      <c r="I28" s="12"/>
      <c r="J28" s="10">
        <v>20000</v>
      </c>
      <c r="K28" s="12"/>
      <c r="L28" s="12"/>
      <c r="M28" s="12"/>
      <c r="N28" s="12"/>
      <c r="O28" s="12"/>
      <c r="P28" s="12"/>
    </row>
    <row r="29" spans="2:16" s="7" customFormat="1" hidden="1">
      <c r="B29" s="1">
        <v>43752</v>
      </c>
      <c r="C29" s="12" t="s">
        <v>33</v>
      </c>
      <c r="D29" s="12" t="s">
        <v>58</v>
      </c>
      <c r="E29" s="12" t="s">
        <v>56</v>
      </c>
      <c r="F29" s="12"/>
      <c r="G29" s="12"/>
      <c r="H29" s="12"/>
      <c r="I29" s="12"/>
      <c r="J29" s="10">
        <v>20000</v>
      </c>
      <c r="K29" s="12"/>
      <c r="L29" s="12"/>
      <c r="M29" s="12"/>
      <c r="N29" s="12"/>
      <c r="O29" s="12"/>
      <c r="P29" s="12"/>
    </row>
    <row r="30" spans="2:16" s="7" customFormat="1" hidden="1">
      <c r="B30" s="1">
        <v>43753</v>
      </c>
      <c r="C30" s="12" t="s">
        <v>27</v>
      </c>
      <c r="D30" s="12" t="s">
        <v>58</v>
      </c>
      <c r="E30" s="12" t="s">
        <v>56</v>
      </c>
      <c r="F30" s="12"/>
      <c r="G30" s="12"/>
      <c r="H30" s="12"/>
      <c r="I30" s="12"/>
      <c r="J30" s="10">
        <v>20000</v>
      </c>
      <c r="K30" s="12"/>
      <c r="L30" s="12"/>
      <c r="M30" s="12"/>
      <c r="N30" s="12"/>
      <c r="O30" s="12"/>
      <c r="P30" s="12"/>
    </row>
    <row r="31" spans="2:16" s="7" customFormat="1" hidden="1">
      <c r="B31" s="1">
        <v>43754</v>
      </c>
      <c r="C31" s="12" t="s">
        <v>28</v>
      </c>
      <c r="D31" s="12" t="s">
        <v>58</v>
      </c>
      <c r="E31" s="12" t="s">
        <v>56</v>
      </c>
      <c r="F31" s="12"/>
      <c r="G31" s="12"/>
      <c r="H31" s="12"/>
      <c r="I31" s="12"/>
      <c r="J31" s="10">
        <v>20000</v>
      </c>
      <c r="K31" s="12"/>
      <c r="L31" s="12"/>
      <c r="M31" s="12"/>
      <c r="N31" s="12"/>
      <c r="O31" s="12"/>
      <c r="P31" s="12"/>
    </row>
    <row r="32" spans="2:16" s="7" customFormat="1" hidden="1">
      <c r="B32" s="1">
        <v>43755</v>
      </c>
      <c r="C32" s="12" t="s">
        <v>29</v>
      </c>
      <c r="D32" s="12" t="s">
        <v>58</v>
      </c>
      <c r="E32" s="12" t="s">
        <v>56</v>
      </c>
      <c r="F32" s="12"/>
      <c r="G32" s="12"/>
      <c r="H32" s="12"/>
      <c r="I32" s="12"/>
      <c r="J32" s="10">
        <v>20000</v>
      </c>
      <c r="K32" s="12"/>
      <c r="L32" s="12"/>
      <c r="M32" s="12"/>
      <c r="N32" s="12"/>
      <c r="O32" s="12"/>
      <c r="P32" s="12"/>
    </row>
    <row r="33" spans="2:16" s="7" customFormat="1" hidden="1">
      <c r="B33" s="1">
        <v>43756</v>
      </c>
      <c r="C33" s="12" t="s">
        <v>30</v>
      </c>
      <c r="D33" s="12" t="s">
        <v>58</v>
      </c>
      <c r="E33" s="12" t="s">
        <v>56</v>
      </c>
      <c r="F33" s="12"/>
      <c r="G33" s="12"/>
      <c r="H33" s="12"/>
      <c r="I33" s="12"/>
      <c r="J33" s="10">
        <v>20000</v>
      </c>
      <c r="K33" s="12"/>
      <c r="L33" s="12"/>
      <c r="M33" s="12"/>
      <c r="N33" s="12"/>
      <c r="O33" s="12"/>
      <c r="P33" s="12"/>
    </row>
    <row r="34" spans="2:16" s="7" customFormat="1" hidden="1">
      <c r="B34" s="1">
        <v>43757</v>
      </c>
      <c r="C34" s="12" t="s">
        <v>31</v>
      </c>
      <c r="D34" s="12" t="s">
        <v>58</v>
      </c>
      <c r="E34" s="12" t="s">
        <v>56</v>
      </c>
      <c r="F34" s="12"/>
      <c r="G34" s="12"/>
      <c r="H34" s="12"/>
      <c r="I34" s="12"/>
      <c r="J34" s="10">
        <v>20000</v>
      </c>
      <c r="K34" s="12"/>
      <c r="L34" s="12"/>
      <c r="M34" s="12"/>
      <c r="N34" s="12"/>
      <c r="O34" s="12"/>
      <c r="P34" s="12"/>
    </row>
    <row r="35" spans="2:16" s="7" customFormat="1" hidden="1">
      <c r="B35" s="1">
        <v>43758</v>
      </c>
      <c r="C35" s="12" t="s">
        <v>32</v>
      </c>
      <c r="D35" s="12" t="s">
        <v>58</v>
      </c>
      <c r="E35" s="12" t="s">
        <v>56</v>
      </c>
      <c r="F35" s="12"/>
      <c r="G35" s="12"/>
      <c r="H35" s="12"/>
      <c r="I35" s="12"/>
      <c r="J35" s="10">
        <v>20000</v>
      </c>
      <c r="K35" s="12"/>
      <c r="L35" s="12"/>
      <c r="M35" s="12"/>
      <c r="N35" s="12"/>
      <c r="O35" s="12"/>
      <c r="P35" s="12"/>
    </row>
    <row r="36" spans="2:16" s="7" customFormat="1" hidden="1">
      <c r="B36" s="1">
        <v>43759</v>
      </c>
      <c r="C36" s="12" t="s">
        <v>33</v>
      </c>
      <c r="D36" s="12" t="s">
        <v>58</v>
      </c>
      <c r="E36" s="12" t="s">
        <v>56</v>
      </c>
      <c r="F36" s="12"/>
      <c r="G36" s="12"/>
      <c r="H36" s="12"/>
      <c r="I36" s="12"/>
      <c r="J36" s="10">
        <v>20000</v>
      </c>
      <c r="K36" s="12"/>
      <c r="L36" s="12"/>
      <c r="M36" s="12"/>
      <c r="N36" s="12"/>
      <c r="O36" s="12"/>
      <c r="P36" s="12"/>
    </row>
    <row r="37" spans="2:16" s="7" customFormat="1" hidden="1">
      <c r="B37" s="1">
        <v>43760</v>
      </c>
      <c r="C37" s="12" t="s">
        <v>27</v>
      </c>
      <c r="D37" s="12" t="s">
        <v>58</v>
      </c>
      <c r="E37" s="12" t="s">
        <v>56</v>
      </c>
      <c r="F37" s="12"/>
      <c r="G37" s="12"/>
      <c r="H37" s="12"/>
      <c r="I37" s="12"/>
      <c r="J37" s="10">
        <v>20000</v>
      </c>
      <c r="K37" s="12"/>
      <c r="L37" s="12"/>
      <c r="M37" s="12"/>
      <c r="N37" s="12"/>
      <c r="O37" s="12"/>
      <c r="P37" s="12"/>
    </row>
    <row r="38" spans="2:16" s="7" customFormat="1" hidden="1">
      <c r="B38" s="1">
        <v>43761</v>
      </c>
      <c r="C38" s="12" t="s">
        <v>28</v>
      </c>
      <c r="D38" s="12" t="s">
        <v>58</v>
      </c>
      <c r="E38" s="12" t="s">
        <v>56</v>
      </c>
      <c r="F38" s="12"/>
      <c r="G38" s="12"/>
      <c r="H38" s="12"/>
      <c r="I38" s="12"/>
      <c r="J38" s="10">
        <v>20000</v>
      </c>
      <c r="K38" s="12"/>
      <c r="L38" s="12"/>
      <c r="M38" s="12"/>
      <c r="N38" s="12"/>
      <c r="O38" s="12"/>
      <c r="P38" s="12"/>
    </row>
    <row r="39" spans="2:16" s="7" customFormat="1" hidden="1">
      <c r="B39" s="1">
        <v>43762</v>
      </c>
      <c r="C39" s="12" t="s">
        <v>29</v>
      </c>
      <c r="D39" s="12" t="s">
        <v>58</v>
      </c>
      <c r="E39" s="12" t="s">
        <v>56</v>
      </c>
      <c r="F39" s="12"/>
      <c r="G39" s="12"/>
      <c r="H39" s="12"/>
      <c r="I39" s="12"/>
      <c r="J39" s="10">
        <v>20000</v>
      </c>
      <c r="K39" s="12"/>
      <c r="L39" s="12"/>
      <c r="M39" s="12"/>
      <c r="N39" s="12"/>
      <c r="O39" s="12"/>
      <c r="P39" s="12"/>
    </row>
    <row r="40" spans="2:16" s="7" customFormat="1" hidden="1">
      <c r="B40" s="1">
        <v>43763</v>
      </c>
      <c r="C40" s="12" t="s">
        <v>30</v>
      </c>
      <c r="D40" s="12" t="s">
        <v>58</v>
      </c>
      <c r="E40" s="12" t="s">
        <v>56</v>
      </c>
      <c r="F40" s="12"/>
      <c r="G40" s="12"/>
      <c r="H40" s="12"/>
      <c r="I40" s="12"/>
      <c r="J40" s="10">
        <v>20000</v>
      </c>
      <c r="K40" s="12"/>
      <c r="L40" s="12"/>
      <c r="M40" s="12"/>
      <c r="N40" s="12"/>
      <c r="O40" s="12"/>
      <c r="P40" s="12"/>
    </row>
    <row r="41" spans="2:16" s="7" customFormat="1" hidden="1">
      <c r="B41" s="1">
        <v>43764</v>
      </c>
      <c r="C41" s="12" t="s">
        <v>31</v>
      </c>
      <c r="D41" s="12" t="s">
        <v>58</v>
      </c>
      <c r="E41" s="12" t="s">
        <v>56</v>
      </c>
      <c r="F41" s="12"/>
      <c r="G41" s="12"/>
      <c r="H41" s="12"/>
      <c r="I41" s="12"/>
      <c r="J41" s="10">
        <v>20000</v>
      </c>
      <c r="K41" s="12"/>
      <c r="L41" s="12"/>
      <c r="M41" s="12"/>
      <c r="N41" s="12"/>
      <c r="O41" s="12"/>
      <c r="P41" s="12"/>
    </row>
    <row r="42" spans="2:16" s="7" customFormat="1" hidden="1">
      <c r="B42" s="1">
        <v>43765</v>
      </c>
      <c r="C42" s="12" t="s">
        <v>32</v>
      </c>
      <c r="D42" s="12" t="s">
        <v>58</v>
      </c>
      <c r="E42" s="12" t="s">
        <v>56</v>
      </c>
      <c r="F42" s="12"/>
      <c r="G42" s="12"/>
      <c r="H42" s="12"/>
      <c r="I42" s="12"/>
      <c r="J42" s="10">
        <v>20000</v>
      </c>
      <c r="K42" s="12"/>
      <c r="L42" s="12"/>
      <c r="M42" s="12"/>
      <c r="N42" s="12"/>
      <c r="O42" s="12"/>
      <c r="P42" s="12"/>
    </row>
    <row r="43" spans="2:16" s="7" customFormat="1" hidden="1">
      <c r="B43" s="1">
        <v>43766</v>
      </c>
      <c r="C43" s="12" t="s">
        <v>33</v>
      </c>
      <c r="D43" s="12" t="s">
        <v>58</v>
      </c>
      <c r="E43" s="12" t="s">
        <v>56</v>
      </c>
      <c r="F43" s="12"/>
      <c r="G43" s="12"/>
      <c r="H43" s="12"/>
      <c r="I43" s="12"/>
      <c r="J43" s="10">
        <v>20000</v>
      </c>
      <c r="K43" s="12"/>
      <c r="L43" s="12"/>
      <c r="M43" s="12"/>
      <c r="N43" s="12"/>
      <c r="O43" s="12"/>
      <c r="P43" s="12"/>
    </row>
    <row r="44" spans="2:16" s="7" customFormat="1" hidden="1">
      <c r="B44" s="1">
        <v>43767</v>
      </c>
      <c r="C44" s="12" t="s">
        <v>27</v>
      </c>
      <c r="D44" s="12" t="s">
        <v>58</v>
      </c>
      <c r="E44" s="12" t="s">
        <v>56</v>
      </c>
      <c r="F44" s="12"/>
      <c r="G44" s="12"/>
      <c r="H44" s="12"/>
      <c r="I44" s="12"/>
      <c r="J44" s="10">
        <v>20000</v>
      </c>
      <c r="K44" s="12"/>
      <c r="L44" s="12"/>
      <c r="M44" s="12"/>
      <c r="N44" s="12"/>
      <c r="O44" s="12"/>
      <c r="P44" s="12"/>
    </row>
    <row r="45" spans="2:16" s="7" customFormat="1" hidden="1">
      <c r="B45" s="1">
        <v>43768</v>
      </c>
      <c r="C45" s="12" t="s">
        <v>28</v>
      </c>
      <c r="D45" s="12" t="s">
        <v>58</v>
      </c>
      <c r="E45" s="12" t="s">
        <v>56</v>
      </c>
      <c r="F45" s="12"/>
      <c r="G45" s="12"/>
      <c r="H45" s="12"/>
      <c r="I45" s="12"/>
      <c r="J45" s="10">
        <v>20000</v>
      </c>
      <c r="K45" s="12"/>
      <c r="L45" s="12"/>
      <c r="M45" s="12"/>
      <c r="N45" s="12"/>
      <c r="O45" s="12"/>
      <c r="P45" s="12"/>
    </row>
    <row r="46" spans="2:16" s="7" customFormat="1" hidden="1">
      <c r="B46" s="1">
        <v>43769</v>
      </c>
      <c r="C46" s="12" t="s">
        <v>29</v>
      </c>
      <c r="D46" s="12" t="s">
        <v>58</v>
      </c>
      <c r="E46" s="12" t="s">
        <v>56</v>
      </c>
      <c r="F46" s="12"/>
      <c r="G46" s="12"/>
      <c r="H46" s="12"/>
      <c r="I46" s="12"/>
      <c r="J46" s="10">
        <v>20000</v>
      </c>
      <c r="K46" s="12"/>
      <c r="L46" s="12"/>
      <c r="M46" s="12"/>
      <c r="N46" s="12"/>
      <c r="O46" s="12"/>
      <c r="P46" s="12"/>
    </row>
    <row r="47" spans="2:16" s="7" customFormat="1" hidden="1">
      <c r="B47" s="1">
        <v>43763</v>
      </c>
      <c r="C47" s="12" t="str">
        <f>TEXT(B47,"aaa")</f>
        <v>금</v>
      </c>
      <c r="D47" s="12" t="s">
        <v>59</v>
      </c>
      <c r="E47" s="12" t="s">
        <v>56</v>
      </c>
      <c r="F47" s="12"/>
      <c r="G47" s="12"/>
      <c r="H47" s="12"/>
      <c r="I47" s="12"/>
      <c r="J47" s="10">
        <v>55923</v>
      </c>
      <c r="K47" s="12"/>
      <c r="L47" s="12"/>
      <c r="M47" s="12"/>
      <c r="N47" s="12"/>
      <c r="O47" s="12"/>
      <c r="P47" s="12"/>
    </row>
    <row r="48" spans="2:16" s="7" customFormat="1" hidden="1">
      <c r="B48" s="1">
        <v>43764</v>
      </c>
      <c r="C48" s="12" t="str">
        <f t="shared" ref="C48:C111" si="1">TEXT(B48,"aaa")</f>
        <v>토</v>
      </c>
      <c r="D48" s="12" t="s">
        <v>59</v>
      </c>
      <c r="E48" s="12" t="s">
        <v>56</v>
      </c>
      <c r="F48" s="12"/>
      <c r="G48" s="12"/>
      <c r="H48" s="12"/>
      <c r="I48" s="12"/>
      <c r="J48" s="10">
        <v>57647</v>
      </c>
      <c r="K48" s="12"/>
      <c r="L48" s="12"/>
      <c r="M48" s="12"/>
      <c r="N48" s="12"/>
      <c r="O48" s="12"/>
      <c r="P48" s="12"/>
    </row>
    <row r="49" spans="2:16" s="7" customFormat="1" hidden="1">
      <c r="B49" s="1">
        <v>43765</v>
      </c>
      <c r="C49" s="12" t="str">
        <f t="shared" si="1"/>
        <v>일</v>
      </c>
      <c r="D49" s="12" t="s">
        <v>59</v>
      </c>
      <c r="E49" s="12" t="s">
        <v>56</v>
      </c>
      <c r="F49" s="12"/>
      <c r="G49" s="12"/>
      <c r="H49" s="12"/>
      <c r="I49" s="12"/>
      <c r="J49" s="10">
        <v>50514</v>
      </c>
      <c r="K49" s="12"/>
      <c r="L49" s="12"/>
      <c r="M49" s="12"/>
      <c r="N49" s="12"/>
      <c r="O49" s="12"/>
      <c r="P49" s="12"/>
    </row>
    <row r="50" spans="2:16" s="7" customFormat="1" hidden="1">
      <c r="B50" s="1">
        <v>43766</v>
      </c>
      <c r="C50" s="12" t="str">
        <f t="shared" si="1"/>
        <v>월</v>
      </c>
      <c r="D50" s="12" t="s">
        <v>59</v>
      </c>
      <c r="E50" s="12" t="s">
        <v>56</v>
      </c>
      <c r="F50" s="12"/>
      <c r="G50" s="12"/>
      <c r="H50" s="12"/>
      <c r="I50" s="12"/>
      <c r="J50" s="10">
        <v>46315</v>
      </c>
      <c r="K50" s="12"/>
      <c r="L50" s="12"/>
      <c r="M50" s="12"/>
      <c r="N50" s="12"/>
      <c r="O50" s="12"/>
      <c r="P50" s="12"/>
    </row>
    <row r="51" spans="2:16" s="7" customFormat="1" hidden="1">
      <c r="B51" s="1">
        <v>43767</v>
      </c>
      <c r="C51" s="12" t="str">
        <f t="shared" si="1"/>
        <v>화</v>
      </c>
      <c r="D51" s="12" t="s">
        <v>59</v>
      </c>
      <c r="E51" s="12" t="s">
        <v>56</v>
      </c>
      <c r="F51" s="12"/>
      <c r="G51" s="12"/>
      <c r="H51" s="12"/>
      <c r="I51" s="12"/>
      <c r="J51" s="10">
        <v>46910</v>
      </c>
      <c r="K51" s="12"/>
      <c r="L51" s="12"/>
      <c r="M51" s="12"/>
      <c r="N51" s="12"/>
      <c r="O51" s="12"/>
      <c r="P51" s="12"/>
    </row>
    <row r="52" spans="2:16" s="7" customFormat="1" hidden="1">
      <c r="B52" s="1">
        <v>43768</v>
      </c>
      <c r="C52" s="12" t="str">
        <f t="shared" si="1"/>
        <v>수</v>
      </c>
      <c r="D52" s="12" t="s">
        <v>59</v>
      </c>
      <c r="E52" s="12" t="s">
        <v>56</v>
      </c>
      <c r="F52" s="12"/>
      <c r="G52" s="12"/>
      <c r="H52" s="12"/>
      <c r="I52" s="12"/>
      <c r="J52" s="10">
        <v>49688</v>
      </c>
      <c r="K52" s="12"/>
      <c r="L52" s="12"/>
      <c r="M52" s="12"/>
      <c r="N52" s="12"/>
      <c r="O52" s="12"/>
      <c r="P52" s="12"/>
    </row>
    <row r="53" spans="2:16" s="7" customFormat="1" hidden="1">
      <c r="B53" s="1">
        <v>43769</v>
      </c>
      <c r="C53" s="12" t="str">
        <f t="shared" si="1"/>
        <v>목</v>
      </c>
      <c r="D53" s="12" t="s">
        <v>59</v>
      </c>
      <c r="E53" s="12" t="s">
        <v>56</v>
      </c>
      <c r="F53" s="12"/>
      <c r="G53" s="12"/>
      <c r="H53" s="12"/>
      <c r="I53" s="12"/>
      <c r="J53" s="10">
        <v>52405</v>
      </c>
      <c r="K53" s="12"/>
      <c r="L53" s="12"/>
      <c r="M53" s="12"/>
      <c r="N53" s="12"/>
      <c r="O53" s="12"/>
      <c r="P53" s="12"/>
    </row>
    <row r="54" spans="2:16" s="7" customFormat="1" hidden="1">
      <c r="B54" s="1">
        <v>43739</v>
      </c>
      <c r="C54" s="12" t="str">
        <f t="shared" si="1"/>
        <v>화</v>
      </c>
      <c r="D54" s="12" t="s">
        <v>60</v>
      </c>
      <c r="E54" s="12" t="s">
        <v>56</v>
      </c>
      <c r="F54" s="12"/>
      <c r="G54" s="12"/>
      <c r="H54" s="12"/>
      <c r="I54" s="12"/>
      <c r="J54" s="10">
        <v>962876</v>
      </c>
      <c r="K54" s="12"/>
      <c r="L54" s="12"/>
      <c r="M54" s="12"/>
      <c r="N54" s="12"/>
      <c r="O54" s="12"/>
      <c r="P54" s="12"/>
    </row>
    <row r="55" spans="2:16" s="7" customFormat="1" hidden="1">
      <c r="B55" s="1">
        <v>43740</v>
      </c>
      <c r="C55" s="12" t="str">
        <f t="shared" si="1"/>
        <v>수</v>
      </c>
      <c r="D55" s="12" t="s">
        <v>60</v>
      </c>
      <c r="E55" s="12" t="s">
        <v>56</v>
      </c>
      <c r="F55" s="12"/>
      <c r="G55" s="12"/>
      <c r="H55" s="12"/>
      <c r="I55" s="12"/>
      <c r="J55" s="10">
        <v>952678</v>
      </c>
      <c r="K55" s="12"/>
      <c r="L55" s="12"/>
      <c r="M55" s="12"/>
      <c r="N55" s="12"/>
      <c r="O55" s="12"/>
      <c r="P55" s="12"/>
    </row>
    <row r="56" spans="2:16" s="7" customFormat="1" hidden="1">
      <c r="B56" s="1">
        <v>43741</v>
      </c>
      <c r="C56" s="12" t="str">
        <f t="shared" si="1"/>
        <v>목</v>
      </c>
      <c r="D56" s="12" t="s">
        <v>60</v>
      </c>
      <c r="E56" s="12" t="s">
        <v>56</v>
      </c>
      <c r="F56" s="12"/>
      <c r="G56" s="12"/>
      <c r="H56" s="12"/>
      <c r="I56" s="12"/>
      <c r="J56" s="10">
        <v>848492</v>
      </c>
      <c r="K56" s="12"/>
      <c r="L56" s="12"/>
      <c r="M56" s="12"/>
      <c r="N56" s="12"/>
      <c r="O56" s="12"/>
      <c r="P56" s="12"/>
    </row>
    <row r="57" spans="2:16" s="7" customFormat="1" hidden="1">
      <c r="B57" s="1">
        <v>43742</v>
      </c>
      <c r="C57" s="12" t="str">
        <f t="shared" si="1"/>
        <v>금</v>
      </c>
      <c r="D57" s="12" t="s">
        <v>60</v>
      </c>
      <c r="E57" s="12" t="s">
        <v>56</v>
      </c>
      <c r="F57" s="12"/>
      <c r="G57" s="12"/>
      <c r="H57" s="12"/>
      <c r="I57" s="12"/>
      <c r="J57" s="10">
        <v>658633</v>
      </c>
      <c r="K57" s="12"/>
      <c r="L57" s="12"/>
      <c r="M57" s="12"/>
      <c r="N57" s="12"/>
      <c r="O57" s="12"/>
      <c r="P57" s="12"/>
    </row>
    <row r="58" spans="2:16" s="7" customFormat="1" hidden="1">
      <c r="B58" s="1">
        <v>43743</v>
      </c>
      <c r="C58" s="12" t="str">
        <f t="shared" si="1"/>
        <v>토</v>
      </c>
      <c r="D58" s="12" t="s">
        <v>60</v>
      </c>
      <c r="E58" s="12" t="s">
        <v>56</v>
      </c>
      <c r="F58" s="12"/>
      <c r="G58" s="12"/>
      <c r="H58" s="12"/>
      <c r="I58" s="12"/>
      <c r="J58" s="10">
        <v>715729</v>
      </c>
      <c r="K58" s="12"/>
      <c r="L58" s="12"/>
      <c r="M58" s="12"/>
      <c r="N58" s="12"/>
      <c r="O58" s="12"/>
      <c r="P58" s="12"/>
    </row>
    <row r="59" spans="2:16" s="7" customFormat="1" hidden="1">
      <c r="B59" s="1">
        <v>43744</v>
      </c>
      <c r="C59" s="12" t="str">
        <f t="shared" si="1"/>
        <v>일</v>
      </c>
      <c r="D59" s="12" t="s">
        <v>60</v>
      </c>
      <c r="E59" s="12" t="s">
        <v>56</v>
      </c>
      <c r="F59" s="12"/>
      <c r="G59" s="12"/>
      <c r="H59" s="12"/>
      <c r="I59" s="12"/>
      <c r="J59" s="10">
        <v>701516</v>
      </c>
      <c r="K59" s="12"/>
      <c r="L59" s="12"/>
      <c r="M59" s="12"/>
      <c r="N59" s="12"/>
      <c r="O59" s="12"/>
      <c r="P59" s="12"/>
    </row>
    <row r="60" spans="2:16" s="7" customFormat="1" hidden="1">
      <c r="B60" s="1">
        <v>43745</v>
      </c>
      <c r="C60" s="12" t="str">
        <f t="shared" si="1"/>
        <v>월</v>
      </c>
      <c r="D60" s="12" t="s">
        <v>60</v>
      </c>
      <c r="E60" s="12" t="s">
        <v>56</v>
      </c>
      <c r="F60" s="12"/>
      <c r="G60" s="12"/>
      <c r="H60" s="12"/>
      <c r="I60" s="12"/>
      <c r="J60" s="10">
        <v>679664</v>
      </c>
      <c r="K60" s="12"/>
      <c r="L60" s="12"/>
      <c r="M60" s="12"/>
      <c r="N60" s="12"/>
      <c r="O60" s="12"/>
      <c r="P60" s="12"/>
    </row>
    <row r="61" spans="2:16" s="7" customFormat="1" hidden="1">
      <c r="B61" s="1">
        <v>43746</v>
      </c>
      <c r="C61" s="12" t="str">
        <f t="shared" si="1"/>
        <v>화</v>
      </c>
      <c r="D61" s="12" t="s">
        <v>60</v>
      </c>
      <c r="E61" s="12" t="s">
        <v>56</v>
      </c>
      <c r="F61" s="12"/>
      <c r="G61" s="12"/>
      <c r="H61" s="12"/>
      <c r="I61" s="12"/>
      <c r="J61" s="10">
        <v>680421</v>
      </c>
      <c r="K61" s="12"/>
      <c r="L61" s="12"/>
      <c r="M61" s="12"/>
      <c r="N61" s="12"/>
      <c r="O61" s="12"/>
      <c r="P61" s="12"/>
    </row>
    <row r="62" spans="2:16" s="7" customFormat="1" hidden="1">
      <c r="B62" s="1">
        <v>43747</v>
      </c>
      <c r="C62" s="12" t="str">
        <f t="shared" si="1"/>
        <v>수</v>
      </c>
      <c r="D62" s="12" t="s">
        <v>60</v>
      </c>
      <c r="E62" s="12" t="s">
        <v>56</v>
      </c>
      <c r="F62" s="12"/>
      <c r="G62" s="12"/>
      <c r="H62" s="12"/>
      <c r="I62" s="12"/>
      <c r="J62" s="10">
        <v>711011</v>
      </c>
      <c r="K62" s="12"/>
      <c r="L62" s="12"/>
      <c r="M62" s="12"/>
      <c r="N62" s="12"/>
      <c r="O62" s="12"/>
      <c r="P62" s="12"/>
    </row>
    <row r="63" spans="2:16" s="7" customFormat="1" hidden="1">
      <c r="B63" s="1">
        <v>43748</v>
      </c>
      <c r="C63" s="12" t="str">
        <f t="shared" si="1"/>
        <v>목</v>
      </c>
      <c r="D63" s="12" t="s">
        <v>60</v>
      </c>
      <c r="E63" s="12" t="s">
        <v>56</v>
      </c>
      <c r="F63" s="12"/>
      <c r="G63" s="12"/>
      <c r="H63" s="12"/>
      <c r="I63" s="12"/>
      <c r="J63" s="10">
        <v>801407</v>
      </c>
      <c r="K63" s="12"/>
      <c r="L63" s="12"/>
      <c r="M63" s="12"/>
      <c r="N63" s="12"/>
      <c r="O63" s="12"/>
      <c r="P63" s="12"/>
    </row>
    <row r="64" spans="2:16" s="7" customFormat="1" hidden="1">
      <c r="B64" s="1">
        <v>43749</v>
      </c>
      <c r="C64" s="12" t="str">
        <f t="shared" si="1"/>
        <v>금</v>
      </c>
      <c r="D64" s="12" t="s">
        <v>60</v>
      </c>
      <c r="E64" s="12" t="s">
        <v>56</v>
      </c>
      <c r="F64" s="12"/>
      <c r="G64" s="12"/>
      <c r="H64" s="12"/>
      <c r="I64" s="12"/>
      <c r="J64" s="10">
        <v>839323</v>
      </c>
      <c r="K64" s="12"/>
      <c r="L64" s="12"/>
      <c r="M64" s="12"/>
      <c r="N64" s="12"/>
      <c r="O64" s="12"/>
      <c r="P64" s="12"/>
    </row>
    <row r="65" spans="2:16" s="7" customFormat="1" hidden="1">
      <c r="B65" s="1">
        <v>43750</v>
      </c>
      <c r="C65" s="12" t="str">
        <f t="shared" si="1"/>
        <v>토</v>
      </c>
      <c r="D65" s="12" t="s">
        <v>60</v>
      </c>
      <c r="E65" s="12" t="s">
        <v>56</v>
      </c>
      <c r="F65" s="12"/>
      <c r="G65" s="12"/>
      <c r="H65" s="12"/>
      <c r="I65" s="12"/>
      <c r="J65" s="10">
        <v>888039</v>
      </c>
      <c r="K65" s="12"/>
      <c r="L65" s="12"/>
      <c r="M65" s="12"/>
      <c r="N65" s="12"/>
      <c r="O65" s="12"/>
      <c r="P65" s="12"/>
    </row>
    <row r="66" spans="2:16" s="7" customFormat="1" hidden="1">
      <c r="B66" s="1">
        <v>43751</v>
      </c>
      <c r="C66" s="12" t="str">
        <f t="shared" si="1"/>
        <v>일</v>
      </c>
      <c r="D66" s="12" t="s">
        <v>60</v>
      </c>
      <c r="E66" s="12" t="s">
        <v>56</v>
      </c>
      <c r="F66" s="12"/>
      <c r="G66" s="12"/>
      <c r="H66" s="12"/>
      <c r="I66" s="12"/>
      <c r="J66" s="10">
        <v>991477</v>
      </c>
      <c r="K66" s="12"/>
      <c r="L66" s="12"/>
      <c r="M66" s="12"/>
      <c r="N66" s="12"/>
      <c r="O66" s="12"/>
      <c r="P66" s="12"/>
    </row>
    <row r="67" spans="2:16" s="7" customFormat="1" hidden="1">
      <c r="B67" s="1">
        <v>43752</v>
      </c>
      <c r="C67" s="12" t="str">
        <f t="shared" si="1"/>
        <v>월</v>
      </c>
      <c r="D67" s="12" t="s">
        <v>60</v>
      </c>
      <c r="E67" s="12" t="s">
        <v>56</v>
      </c>
      <c r="F67" s="12"/>
      <c r="G67" s="12"/>
      <c r="H67" s="12"/>
      <c r="I67" s="12"/>
      <c r="J67" s="10">
        <v>1448244</v>
      </c>
      <c r="K67" s="12"/>
      <c r="L67" s="12"/>
      <c r="M67" s="12"/>
      <c r="N67" s="12"/>
      <c r="O67" s="12"/>
      <c r="P67" s="12"/>
    </row>
    <row r="68" spans="2:16" s="7" customFormat="1" hidden="1">
      <c r="B68" s="1">
        <v>43753</v>
      </c>
      <c r="C68" s="12" t="str">
        <f t="shared" si="1"/>
        <v>화</v>
      </c>
      <c r="D68" s="12" t="s">
        <v>60</v>
      </c>
      <c r="E68" s="12" t="s">
        <v>56</v>
      </c>
      <c r="F68" s="12"/>
      <c r="G68" s="12"/>
      <c r="H68" s="12"/>
      <c r="I68" s="12"/>
      <c r="J68" s="10">
        <v>1095944</v>
      </c>
      <c r="K68" s="12"/>
      <c r="L68" s="12"/>
      <c r="M68" s="12"/>
      <c r="N68" s="12"/>
      <c r="O68" s="12"/>
      <c r="P68" s="12"/>
    </row>
    <row r="69" spans="2:16" s="7" customFormat="1" hidden="1">
      <c r="B69" s="1">
        <v>43754</v>
      </c>
      <c r="C69" s="12" t="str">
        <f t="shared" si="1"/>
        <v>수</v>
      </c>
      <c r="D69" s="12" t="s">
        <v>60</v>
      </c>
      <c r="E69" s="12" t="s">
        <v>56</v>
      </c>
      <c r="F69" s="12"/>
      <c r="G69" s="12"/>
      <c r="H69" s="12"/>
      <c r="I69" s="12"/>
      <c r="J69" s="10">
        <v>1062483</v>
      </c>
      <c r="K69" s="12"/>
      <c r="L69" s="12"/>
      <c r="M69" s="12"/>
      <c r="N69" s="12"/>
      <c r="O69" s="12"/>
      <c r="P69" s="12"/>
    </row>
    <row r="70" spans="2:16" s="7" customFormat="1" hidden="1">
      <c r="B70" s="1">
        <v>43755</v>
      </c>
      <c r="C70" s="12" t="str">
        <f t="shared" si="1"/>
        <v>목</v>
      </c>
      <c r="D70" s="12" t="s">
        <v>60</v>
      </c>
      <c r="E70" s="12" t="s">
        <v>56</v>
      </c>
      <c r="F70" s="12"/>
      <c r="G70" s="12"/>
      <c r="H70" s="12"/>
      <c r="I70" s="12"/>
      <c r="J70" s="10">
        <v>1231696</v>
      </c>
      <c r="K70" s="12"/>
      <c r="L70" s="12"/>
      <c r="M70" s="12"/>
      <c r="N70" s="12"/>
      <c r="O70" s="12"/>
      <c r="P70" s="12"/>
    </row>
    <row r="71" spans="2:16" s="7" customFormat="1" hidden="1">
      <c r="B71" s="1">
        <v>43756</v>
      </c>
      <c r="C71" s="12" t="str">
        <f t="shared" si="1"/>
        <v>금</v>
      </c>
      <c r="D71" s="12" t="s">
        <v>60</v>
      </c>
      <c r="E71" s="12" t="s">
        <v>56</v>
      </c>
      <c r="F71" s="12"/>
      <c r="G71" s="12"/>
      <c r="H71" s="12"/>
      <c r="I71" s="12"/>
      <c r="J71" s="10">
        <v>1242437</v>
      </c>
      <c r="K71" s="12"/>
      <c r="L71" s="12"/>
      <c r="M71" s="12"/>
      <c r="N71" s="12"/>
      <c r="O71" s="12"/>
      <c r="P71" s="12"/>
    </row>
    <row r="72" spans="2:16" s="7" customFormat="1" hidden="1">
      <c r="B72" s="1">
        <v>43757</v>
      </c>
      <c r="C72" s="12" t="str">
        <f t="shared" si="1"/>
        <v>토</v>
      </c>
      <c r="D72" s="12" t="s">
        <v>60</v>
      </c>
      <c r="E72" s="12" t="s">
        <v>56</v>
      </c>
      <c r="F72" s="12"/>
      <c r="G72" s="12"/>
      <c r="H72" s="12"/>
      <c r="I72" s="12"/>
      <c r="J72" s="10">
        <v>1327349</v>
      </c>
      <c r="K72" s="12"/>
      <c r="L72" s="12"/>
      <c r="M72" s="12"/>
      <c r="N72" s="12"/>
      <c r="O72" s="12"/>
      <c r="P72" s="12"/>
    </row>
    <row r="73" spans="2:16" s="7" customFormat="1" hidden="1">
      <c r="B73" s="1">
        <v>43758</v>
      </c>
      <c r="C73" s="12" t="str">
        <f t="shared" si="1"/>
        <v>일</v>
      </c>
      <c r="D73" s="12" t="s">
        <v>60</v>
      </c>
      <c r="E73" s="12" t="s">
        <v>56</v>
      </c>
      <c r="F73" s="12"/>
      <c r="G73" s="12"/>
      <c r="H73" s="12"/>
      <c r="I73" s="12"/>
      <c r="J73" s="10">
        <v>1302895</v>
      </c>
      <c r="K73" s="12"/>
      <c r="L73" s="12"/>
      <c r="M73" s="12"/>
      <c r="N73" s="12"/>
      <c r="O73" s="12"/>
      <c r="P73" s="12"/>
    </row>
    <row r="74" spans="2:16" s="7" customFormat="1" hidden="1">
      <c r="B74" s="1">
        <v>43759</v>
      </c>
      <c r="C74" s="12" t="str">
        <f t="shared" si="1"/>
        <v>월</v>
      </c>
      <c r="D74" s="12" t="s">
        <v>60</v>
      </c>
      <c r="E74" s="12" t="s">
        <v>56</v>
      </c>
      <c r="F74" s="12"/>
      <c r="G74" s="12"/>
      <c r="H74" s="12"/>
      <c r="I74" s="12"/>
      <c r="J74" s="10">
        <v>1256239</v>
      </c>
      <c r="K74" s="12"/>
      <c r="L74" s="12"/>
      <c r="M74" s="12"/>
      <c r="N74" s="12"/>
      <c r="O74" s="12"/>
      <c r="P74" s="12"/>
    </row>
    <row r="75" spans="2:16" s="7" customFormat="1" hidden="1">
      <c r="B75" s="1">
        <v>43760</v>
      </c>
      <c r="C75" s="12" t="str">
        <f t="shared" si="1"/>
        <v>화</v>
      </c>
      <c r="D75" s="12" t="s">
        <v>60</v>
      </c>
      <c r="E75" s="12" t="s">
        <v>56</v>
      </c>
      <c r="F75" s="12"/>
      <c r="G75" s="12"/>
      <c r="H75" s="12"/>
      <c r="I75" s="12"/>
      <c r="J75" s="10">
        <v>972541</v>
      </c>
      <c r="K75" s="12"/>
      <c r="L75" s="12"/>
      <c r="M75" s="12"/>
      <c r="N75" s="12"/>
      <c r="O75" s="12"/>
      <c r="P75" s="12"/>
    </row>
    <row r="76" spans="2:16" s="7" customFormat="1" hidden="1">
      <c r="B76" s="1">
        <v>43761</v>
      </c>
      <c r="C76" s="12" t="str">
        <f t="shared" si="1"/>
        <v>수</v>
      </c>
      <c r="D76" s="12" t="s">
        <v>60</v>
      </c>
      <c r="E76" s="12" t="s">
        <v>56</v>
      </c>
      <c r="F76" s="12"/>
      <c r="G76" s="12"/>
      <c r="H76" s="12"/>
      <c r="I76" s="12"/>
      <c r="J76" s="10">
        <v>950442</v>
      </c>
      <c r="K76" s="12"/>
      <c r="L76" s="12"/>
      <c r="M76" s="12"/>
      <c r="N76" s="12"/>
      <c r="O76" s="12"/>
      <c r="P76" s="12"/>
    </row>
    <row r="77" spans="2:16" s="7" customFormat="1" hidden="1">
      <c r="B77" s="1">
        <v>43762</v>
      </c>
      <c r="C77" s="12" t="str">
        <f t="shared" si="1"/>
        <v>목</v>
      </c>
      <c r="D77" s="12" t="s">
        <v>60</v>
      </c>
      <c r="E77" s="12" t="s">
        <v>56</v>
      </c>
      <c r="F77" s="12"/>
      <c r="G77" s="12"/>
      <c r="H77" s="12"/>
      <c r="I77" s="12"/>
      <c r="J77" s="10">
        <v>959391</v>
      </c>
      <c r="K77" s="12"/>
      <c r="L77" s="12"/>
      <c r="M77" s="12"/>
      <c r="N77" s="12"/>
      <c r="O77" s="12"/>
      <c r="P77" s="12"/>
    </row>
    <row r="78" spans="2:16" s="7" customFormat="1" hidden="1">
      <c r="B78" s="1">
        <v>43763</v>
      </c>
      <c r="C78" s="12" t="str">
        <f t="shared" si="1"/>
        <v>금</v>
      </c>
      <c r="D78" s="12" t="s">
        <v>60</v>
      </c>
      <c r="E78" s="12" t="s">
        <v>56</v>
      </c>
      <c r="F78" s="12"/>
      <c r="G78" s="12"/>
      <c r="H78" s="12"/>
      <c r="I78" s="12"/>
      <c r="J78" s="10">
        <v>973744</v>
      </c>
      <c r="K78" s="12"/>
      <c r="L78" s="12"/>
      <c r="M78" s="12"/>
      <c r="N78" s="12"/>
      <c r="O78" s="12"/>
      <c r="P78" s="12"/>
    </row>
    <row r="79" spans="2:16" s="7" customFormat="1" hidden="1">
      <c r="B79" s="1">
        <v>43764</v>
      </c>
      <c r="C79" s="12" t="str">
        <f t="shared" si="1"/>
        <v>토</v>
      </c>
      <c r="D79" s="12" t="s">
        <v>60</v>
      </c>
      <c r="E79" s="12" t="s">
        <v>56</v>
      </c>
      <c r="F79" s="12"/>
      <c r="G79" s="12"/>
      <c r="H79" s="12"/>
      <c r="I79" s="12"/>
      <c r="J79" s="10">
        <v>1033779</v>
      </c>
      <c r="K79" s="12"/>
      <c r="L79" s="12"/>
      <c r="M79" s="12"/>
      <c r="N79" s="12"/>
      <c r="O79" s="12"/>
      <c r="P79" s="12"/>
    </row>
    <row r="80" spans="2:16" s="7" customFormat="1" hidden="1">
      <c r="B80" s="1">
        <v>43765</v>
      </c>
      <c r="C80" s="12" t="str">
        <f t="shared" si="1"/>
        <v>일</v>
      </c>
      <c r="D80" s="12" t="s">
        <v>60</v>
      </c>
      <c r="E80" s="12" t="s">
        <v>56</v>
      </c>
      <c r="F80" s="12"/>
      <c r="G80" s="12"/>
      <c r="H80" s="12"/>
      <c r="I80" s="12"/>
      <c r="J80" s="10">
        <v>1006539</v>
      </c>
      <c r="K80" s="12"/>
      <c r="L80" s="12"/>
      <c r="M80" s="12"/>
      <c r="N80" s="12"/>
      <c r="O80" s="12"/>
      <c r="P80" s="12"/>
    </row>
    <row r="81" spans="2:16" s="7" customFormat="1" hidden="1">
      <c r="B81" s="1">
        <v>43766</v>
      </c>
      <c r="C81" s="12" t="str">
        <f t="shared" si="1"/>
        <v>월</v>
      </c>
      <c r="D81" s="12" t="s">
        <v>60</v>
      </c>
      <c r="E81" s="12" t="s">
        <v>56</v>
      </c>
      <c r="F81" s="12"/>
      <c r="G81" s="12"/>
      <c r="H81" s="12"/>
      <c r="I81" s="12"/>
      <c r="J81" s="10">
        <v>965223</v>
      </c>
      <c r="K81" s="12"/>
      <c r="L81" s="12"/>
      <c r="M81" s="12"/>
      <c r="N81" s="12"/>
      <c r="O81" s="12"/>
      <c r="P81" s="12"/>
    </row>
    <row r="82" spans="2:16" s="7" customFormat="1" hidden="1">
      <c r="B82" s="1">
        <v>43767</v>
      </c>
      <c r="C82" s="12" t="str">
        <f t="shared" si="1"/>
        <v>화</v>
      </c>
      <c r="D82" s="12" t="s">
        <v>60</v>
      </c>
      <c r="E82" s="12" t="s">
        <v>56</v>
      </c>
      <c r="F82" s="12"/>
      <c r="G82" s="12"/>
      <c r="H82" s="12"/>
      <c r="I82" s="12"/>
      <c r="J82" s="10">
        <v>874147</v>
      </c>
      <c r="K82" s="12"/>
      <c r="L82" s="12"/>
      <c r="M82" s="12"/>
      <c r="N82" s="12"/>
      <c r="O82" s="12"/>
      <c r="P82" s="12"/>
    </row>
    <row r="83" spans="2:16" s="7" customFormat="1" hidden="1">
      <c r="B83" s="1">
        <v>43768</v>
      </c>
      <c r="C83" s="12" t="str">
        <f t="shared" si="1"/>
        <v>수</v>
      </c>
      <c r="D83" s="12" t="s">
        <v>60</v>
      </c>
      <c r="E83" s="12" t="s">
        <v>56</v>
      </c>
      <c r="F83" s="12"/>
      <c r="G83" s="12"/>
      <c r="H83" s="12"/>
      <c r="I83" s="12"/>
      <c r="J83" s="10">
        <v>779088</v>
      </c>
      <c r="K83" s="12"/>
      <c r="L83" s="12"/>
      <c r="M83" s="12"/>
      <c r="N83" s="12"/>
      <c r="O83" s="12"/>
      <c r="P83" s="12"/>
    </row>
    <row r="84" spans="2:16" s="7" customFormat="1" hidden="1">
      <c r="B84" s="1">
        <v>43769</v>
      </c>
      <c r="C84" s="12" t="str">
        <f t="shared" si="1"/>
        <v>목</v>
      </c>
      <c r="D84" s="12" t="s">
        <v>60</v>
      </c>
      <c r="E84" s="12" t="s">
        <v>56</v>
      </c>
      <c r="F84" s="12"/>
      <c r="G84" s="12"/>
      <c r="H84" s="12"/>
      <c r="I84" s="12"/>
      <c r="J84" s="10">
        <v>768209</v>
      </c>
      <c r="K84" s="12"/>
      <c r="L84" s="12"/>
      <c r="M84" s="12"/>
      <c r="N84" s="12"/>
      <c r="O84" s="12"/>
      <c r="P84" s="12"/>
    </row>
    <row r="85" spans="2:16" s="7" customFormat="1" hidden="1">
      <c r="B85" s="1">
        <v>43752</v>
      </c>
      <c r="C85" s="12" t="str">
        <f t="shared" si="1"/>
        <v>월</v>
      </c>
      <c r="D85" s="12" t="s">
        <v>60</v>
      </c>
      <c r="E85" s="12" t="s">
        <v>56</v>
      </c>
      <c r="F85" s="12"/>
      <c r="G85" s="12"/>
      <c r="H85" s="12"/>
      <c r="I85" s="12"/>
      <c r="J85" s="10">
        <v>54560</v>
      </c>
      <c r="K85" s="12"/>
      <c r="L85" s="12"/>
      <c r="M85" s="12"/>
      <c r="N85" s="12"/>
      <c r="O85" s="12"/>
      <c r="P85" s="12"/>
    </row>
    <row r="86" spans="2:16" s="7" customFormat="1" hidden="1">
      <c r="B86" s="1">
        <v>43753</v>
      </c>
      <c r="C86" s="12" t="str">
        <f t="shared" si="1"/>
        <v>화</v>
      </c>
      <c r="D86" s="12" t="s">
        <v>60</v>
      </c>
      <c r="E86" s="12" t="s">
        <v>56</v>
      </c>
      <c r="F86" s="12"/>
      <c r="G86" s="12"/>
      <c r="H86" s="12"/>
      <c r="I86" s="12"/>
      <c r="J86" s="10">
        <v>98976</v>
      </c>
      <c r="K86" s="12"/>
      <c r="L86" s="12"/>
      <c r="M86" s="12"/>
      <c r="N86" s="12"/>
      <c r="O86" s="12"/>
      <c r="P86" s="12"/>
    </row>
    <row r="87" spans="2:16" s="7" customFormat="1" hidden="1">
      <c r="B87" s="1">
        <v>43754</v>
      </c>
      <c r="C87" s="12" t="str">
        <f t="shared" si="1"/>
        <v>수</v>
      </c>
      <c r="D87" s="12" t="s">
        <v>60</v>
      </c>
      <c r="E87" s="12" t="s">
        <v>56</v>
      </c>
      <c r="F87" s="12"/>
      <c r="G87" s="12"/>
      <c r="H87" s="12"/>
      <c r="I87" s="12"/>
      <c r="J87" s="10">
        <v>95090</v>
      </c>
      <c r="K87" s="12"/>
      <c r="L87" s="12"/>
      <c r="M87" s="12"/>
      <c r="N87" s="12"/>
      <c r="O87" s="12"/>
      <c r="P87" s="12"/>
    </row>
    <row r="88" spans="2:16" s="7" customFormat="1" hidden="1">
      <c r="B88" s="1">
        <v>43755</v>
      </c>
      <c r="C88" s="12" t="str">
        <f t="shared" si="1"/>
        <v>목</v>
      </c>
      <c r="D88" s="12" t="s">
        <v>60</v>
      </c>
      <c r="E88" s="12" t="s">
        <v>56</v>
      </c>
      <c r="F88" s="12"/>
      <c r="G88" s="12"/>
      <c r="H88" s="12"/>
      <c r="I88" s="12"/>
      <c r="J88" s="10">
        <v>42439</v>
      </c>
      <c r="K88" s="12"/>
      <c r="L88" s="12"/>
      <c r="M88" s="12"/>
      <c r="N88" s="12"/>
      <c r="O88" s="12"/>
      <c r="P88" s="12"/>
    </row>
    <row r="89" spans="2:16" s="7" customFormat="1" hidden="1">
      <c r="B89" s="1">
        <v>43761</v>
      </c>
      <c r="C89" s="12" t="str">
        <f t="shared" si="1"/>
        <v>수</v>
      </c>
      <c r="D89" s="12" t="s">
        <v>60</v>
      </c>
      <c r="E89" s="12" t="s">
        <v>56</v>
      </c>
      <c r="F89" s="12"/>
      <c r="G89" s="12"/>
      <c r="H89" s="12"/>
      <c r="I89" s="12"/>
      <c r="J89" s="10">
        <v>94502</v>
      </c>
      <c r="K89" s="12"/>
      <c r="L89" s="12"/>
      <c r="M89" s="12"/>
      <c r="N89" s="12"/>
      <c r="O89" s="12"/>
      <c r="P89" s="12"/>
    </row>
    <row r="90" spans="2:16" s="7" customFormat="1" hidden="1">
      <c r="B90" s="1">
        <v>43762</v>
      </c>
      <c r="C90" s="12" t="str">
        <f t="shared" si="1"/>
        <v>목</v>
      </c>
      <c r="D90" s="12" t="s">
        <v>60</v>
      </c>
      <c r="E90" s="12" t="s">
        <v>56</v>
      </c>
      <c r="F90" s="12"/>
      <c r="G90" s="12"/>
      <c r="H90" s="12"/>
      <c r="I90" s="12"/>
      <c r="J90" s="10">
        <v>113465</v>
      </c>
      <c r="K90" s="12"/>
      <c r="L90" s="12"/>
      <c r="M90" s="12"/>
      <c r="N90" s="12"/>
      <c r="O90" s="12"/>
      <c r="P90" s="12"/>
    </row>
    <row r="91" spans="2:16" s="7" customFormat="1" hidden="1">
      <c r="B91" s="1">
        <v>43763</v>
      </c>
      <c r="C91" s="12" t="str">
        <f t="shared" si="1"/>
        <v>금</v>
      </c>
      <c r="D91" s="12" t="s">
        <v>60</v>
      </c>
      <c r="E91" s="12" t="s">
        <v>56</v>
      </c>
      <c r="F91" s="12"/>
      <c r="G91" s="12"/>
      <c r="H91" s="12"/>
      <c r="I91" s="12"/>
      <c r="J91" s="10">
        <v>76761</v>
      </c>
      <c r="K91" s="12"/>
      <c r="L91" s="12"/>
      <c r="M91" s="12"/>
      <c r="N91" s="12"/>
      <c r="O91" s="12"/>
      <c r="P91" s="12"/>
    </row>
    <row r="92" spans="2:16" s="7" customFormat="1" hidden="1">
      <c r="B92" s="1">
        <v>43768</v>
      </c>
      <c r="C92" s="12" t="str">
        <f t="shared" si="1"/>
        <v>수</v>
      </c>
      <c r="D92" s="12" t="s">
        <v>61</v>
      </c>
      <c r="E92" s="12" t="s">
        <v>56</v>
      </c>
      <c r="F92" s="12"/>
      <c r="G92" s="12"/>
      <c r="H92" s="12"/>
      <c r="I92" s="12"/>
      <c r="J92" s="10">
        <v>93017</v>
      </c>
      <c r="K92" s="12"/>
      <c r="L92" s="12"/>
      <c r="M92" s="12"/>
      <c r="N92" s="12"/>
      <c r="O92" s="12"/>
      <c r="P92" s="12"/>
    </row>
    <row r="93" spans="2:16" s="7" customFormat="1" hidden="1">
      <c r="B93" s="1">
        <v>43769</v>
      </c>
      <c r="C93" s="12" t="str">
        <f t="shared" si="1"/>
        <v>목</v>
      </c>
      <c r="D93" s="12" t="s">
        <v>61</v>
      </c>
      <c r="E93" s="12" t="s">
        <v>56</v>
      </c>
      <c r="F93" s="12"/>
      <c r="G93" s="12"/>
      <c r="H93" s="12"/>
      <c r="I93" s="12"/>
      <c r="J93" s="10">
        <v>191158</v>
      </c>
      <c r="K93" s="12"/>
      <c r="L93" s="12"/>
      <c r="M93" s="12"/>
      <c r="N93" s="12"/>
      <c r="O93" s="12"/>
      <c r="P93" s="12"/>
    </row>
    <row r="94" spans="2:16" s="7" customFormat="1" hidden="1">
      <c r="B94" s="1">
        <v>43739</v>
      </c>
      <c r="C94" s="12" t="str">
        <f t="shared" si="1"/>
        <v>화</v>
      </c>
      <c r="D94" s="12" t="s">
        <v>62</v>
      </c>
      <c r="E94" s="12" t="s">
        <v>56</v>
      </c>
      <c r="F94" s="12"/>
      <c r="G94" s="12"/>
      <c r="H94" s="12"/>
      <c r="I94" s="12"/>
      <c r="J94" s="10">
        <v>49774</v>
      </c>
      <c r="K94" s="12"/>
      <c r="L94" s="12"/>
      <c r="M94" s="12"/>
      <c r="N94" s="12"/>
      <c r="O94" s="12"/>
      <c r="P94" s="12"/>
    </row>
    <row r="95" spans="2:16" s="7" customFormat="1" hidden="1">
      <c r="B95" s="1">
        <v>43740</v>
      </c>
      <c r="C95" s="12" t="str">
        <f t="shared" si="1"/>
        <v>수</v>
      </c>
      <c r="D95" s="12" t="s">
        <v>62</v>
      </c>
      <c r="E95" s="12" t="s">
        <v>56</v>
      </c>
      <c r="F95" s="12"/>
      <c r="G95" s="12"/>
      <c r="H95" s="12"/>
      <c r="I95" s="12"/>
      <c r="J95" s="10">
        <v>50726</v>
      </c>
      <c r="K95" s="12"/>
      <c r="L95" s="12"/>
      <c r="M95" s="12"/>
      <c r="N95" s="12"/>
      <c r="O95" s="12"/>
      <c r="P95" s="12"/>
    </row>
    <row r="96" spans="2:16" s="7" customFormat="1" hidden="1">
      <c r="B96" s="1">
        <v>43741</v>
      </c>
      <c r="C96" s="12" t="str">
        <f t="shared" si="1"/>
        <v>목</v>
      </c>
      <c r="D96" s="12" t="s">
        <v>62</v>
      </c>
      <c r="E96" s="12" t="s">
        <v>56</v>
      </c>
      <c r="F96" s="12"/>
      <c r="G96" s="12"/>
      <c r="H96" s="12"/>
      <c r="I96" s="12"/>
      <c r="J96" s="10">
        <v>50497</v>
      </c>
      <c r="K96" s="12"/>
      <c r="L96" s="12"/>
      <c r="M96" s="12"/>
      <c r="N96" s="12"/>
      <c r="O96" s="12"/>
      <c r="P96" s="12"/>
    </row>
    <row r="97" spans="2:16" s="7" customFormat="1" hidden="1">
      <c r="B97" s="1">
        <v>43742</v>
      </c>
      <c r="C97" s="12" t="str">
        <f t="shared" si="1"/>
        <v>금</v>
      </c>
      <c r="D97" s="12" t="s">
        <v>62</v>
      </c>
      <c r="E97" s="12" t="s">
        <v>56</v>
      </c>
      <c r="F97" s="12"/>
      <c r="G97" s="12"/>
      <c r="H97" s="12"/>
      <c r="I97" s="12"/>
      <c r="J97" s="10">
        <v>49298</v>
      </c>
      <c r="K97" s="12"/>
      <c r="L97" s="12"/>
      <c r="M97" s="12"/>
      <c r="N97" s="12"/>
      <c r="O97" s="12"/>
      <c r="P97" s="12"/>
    </row>
    <row r="98" spans="2:16" s="7" customFormat="1" hidden="1">
      <c r="B98" s="1">
        <v>43743</v>
      </c>
      <c r="C98" s="12" t="str">
        <f t="shared" si="1"/>
        <v>토</v>
      </c>
      <c r="D98" s="12" t="s">
        <v>62</v>
      </c>
      <c r="E98" s="12" t="s">
        <v>56</v>
      </c>
      <c r="F98" s="12"/>
      <c r="G98" s="12"/>
      <c r="H98" s="12"/>
      <c r="I98" s="12"/>
      <c r="J98" s="10">
        <v>51462</v>
      </c>
      <c r="K98" s="12"/>
      <c r="L98" s="12"/>
      <c r="M98" s="12"/>
      <c r="N98" s="12"/>
      <c r="O98" s="12"/>
      <c r="P98" s="12"/>
    </row>
    <row r="99" spans="2:16" s="7" customFormat="1" hidden="1">
      <c r="B99" s="1">
        <v>43744</v>
      </c>
      <c r="C99" s="12" t="str">
        <f t="shared" si="1"/>
        <v>일</v>
      </c>
      <c r="D99" s="12" t="s">
        <v>62</v>
      </c>
      <c r="E99" s="12" t="s">
        <v>56</v>
      </c>
      <c r="F99" s="12"/>
      <c r="G99" s="12"/>
      <c r="H99" s="12"/>
      <c r="I99" s="12"/>
      <c r="J99" s="10">
        <v>50117</v>
      </c>
      <c r="K99" s="12"/>
      <c r="L99" s="12"/>
      <c r="M99" s="12"/>
      <c r="N99" s="12"/>
      <c r="O99" s="12"/>
      <c r="P99" s="12"/>
    </row>
    <row r="100" spans="2:16" s="7" customFormat="1" hidden="1">
      <c r="B100" s="1">
        <v>43745</v>
      </c>
      <c r="C100" s="12" t="str">
        <f t="shared" si="1"/>
        <v>월</v>
      </c>
      <c r="D100" s="12" t="s">
        <v>62</v>
      </c>
      <c r="E100" s="12" t="s">
        <v>56</v>
      </c>
      <c r="F100" s="12"/>
      <c r="G100" s="12"/>
      <c r="H100" s="12"/>
      <c r="I100" s="12"/>
      <c r="J100" s="10">
        <v>48825</v>
      </c>
      <c r="K100" s="12"/>
      <c r="L100" s="12"/>
      <c r="M100" s="12"/>
      <c r="N100" s="12"/>
      <c r="O100" s="12"/>
      <c r="P100" s="12"/>
    </row>
    <row r="101" spans="2:16" s="7" customFormat="1" hidden="1">
      <c r="B101" s="1">
        <v>43746</v>
      </c>
      <c r="C101" s="12" t="str">
        <f t="shared" si="1"/>
        <v>화</v>
      </c>
      <c r="D101" s="12" t="s">
        <v>62</v>
      </c>
      <c r="E101" s="12" t="s">
        <v>56</v>
      </c>
      <c r="F101" s="12"/>
      <c r="G101" s="12"/>
      <c r="H101" s="12"/>
      <c r="I101" s="12"/>
      <c r="J101" s="10">
        <v>48567</v>
      </c>
      <c r="K101" s="12"/>
      <c r="L101" s="12"/>
      <c r="M101" s="12"/>
      <c r="N101" s="12"/>
      <c r="O101" s="12"/>
      <c r="P101" s="12"/>
    </row>
    <row r="102" spans="2:16" s="7" customFormat="1" hidden="1">
      <c r="B102" s="1">
        <v>43747</v>
      </c>
      <c r="C102" s="12" t="str">
        <f t="shared" si="1"/>
        <v>수</v>
      </c>
      <c r="D102" s="12" t="s">
        <v>62</v>
      </c>
      <c r="E102" s="12" t="s">
        <v>56</v>
      </c>
      <c r="F102" s="12"/>
      <c r="G102" s="12"/>
      <c r="H102" s="12"/>
      <c r="I102" s="12"/>
      <c r="J102" s="10">
        <v>50934</v>
      </c>
      <c r="K102" s="12"/>
      <c r="L102" s="12"/>
      <c r="M102" s="12"/>
      <c r="N102" s="12"/>
      <c r="O102" s="12"/>
      <c r="P102" s="12"/>
    </row>
    <row r="103" spans="2:16" s="7" customFormat="1" hidden="1">
      <c r="B103" s="1">
        <v>43748</v>
      </c>
      <c r="C103" s="12" t="str">
        <f t="shared" si="1"/>
        <v>목</v>
      </c>
      <c r="D103" s="12" t="s">
        <v>62</v>
      </c>
      <c r="E103" s="12" t="s">
        <v>56</v>
      </c>
      <c r="F103" s="12"/>
      <c r="G103" s="12"/>
      <c r="H103" s="12"/>
      <c r="I103" s="12"/>
      <c r="J103" s="10">
        <v>48326</v>
      </c>
      <c r="K103" s="12"/>
      <c r="L103" s="12"/>
      <c r="M103" s="12"/>
      <c r="N103" s="12"/>
      <c r="O103" s="12"/>
      <c r="P103" s="12"/>
    </row>
    <row r="104" spans="2:16" s="7" customFormat="1" hidden="1">
      <c r="B104" s="1">
        <v>43749</v>
      </c>
      <c r="C104" s="12" t="str">
        <f t="shared" si="1"/>
        <v>금</v>
      </c>
      <c r="D104" s="12" t="s">
        <v>62</v>
      </c>
      <c r="E104" s="12" t="s">
        <v>56</v>
      </c>
      <c r="F104" s="12"/>
      <c r="G104" s="12"/>
      <c r="H104" s="12"/>
      <c r="I104" s="12"/>
      <c r="J104" s="10">
        <v>50887</v>
      </c>
      <c r="K104" s="12"/>
      <c r="L104" s="12"/>
      <c r="M104" s="12"/>
      <c r="N104" s="12"/>
      <c r="O104" s="12"/>
      <c r="P104" s="12"/>
    </row>
    <row r="105" spans="2:16" s="7" customFormat="1" hidden="1">
      <c r="B105" s="1">
        <v>43750</v>
      </c>
      <c r="C105" s="12" t="str">
        <f t="shared" si="1"/>
        <v>토</v>
      </c>
      <c r="D105" s="12" t="s">
        <v>62</v>
      </c>
      <c r="E105" s="12" t="s">
        <v>56</v>
      </c>
      <c r="F105" s="12"/>
      <c r="G105" s="12"/>
      <c r="H105" s="12"/>
      <c r="I105" s="12"/>
      <c r="J105" s="10">
        <v>52340</v>
      </c>
      <c r="K105" s="12"/>
      <c r="L105" s="12"/>
      <c r="M105" s="12"/>
      <c r="N105" s="12"/>
      <c r="O105" s="12"/>
      <c r="P105" s="12"/>
    </row>
    <row r="106" spans="2:16" s="7" customFormat="1" hidden="1">
      <c r="B106" s="1">
        <v>43751</v>
      </c>
      <c r="C106" s="12" t="str">
        <f t="shared" si="1"/>
        <v>일</v>
      </c>
      <c r="D106" s="12" t="s">
        <v>62</v>
      </c>
      <c r="E106" s="12" t="s">
        <v>56</v>
      </c>
      <c r="F106" s="12"/>
      <c r="G106" s="12"/>
      <c r="H106" s="12"/>
      <c r="I106" s="12"/>
      <c r="J106" s="10">
        <v>50374</v>
      </c>
      <c r="K106" s="12"/>
      <c r="L106" s="12"/>
      <c r="M106" s="12"/>
      <c r="N106" s="12"/>
      <c r="O106" s="12"/>
      <c r="P106" s="12"/>
    </row>
    <row r="107" spans="2:16" s="7" customFormat="1" hidden="1">
      <c r="B107" s="1">
        <v>43752</v>
      </c>
      <c r="C107" s="12" t="str">
        <f t="shared" si="1"/>
        <v>월</v>
      </c>
      <c r="D107" s="12" t="s">
        <v>62</v>
      </c>
      <c r="E107" s="12" t="s">
        <v>56</v>
      </c>
      <c r="F107" s="12"/>
      <c r="G107" s="12"/>
      <c r="H107" s="12"/>
      <c r="I107" s="12"/>
      <c r="J107" s="10">
        <v>48341</v>
      </c>
      <c r="K107" s="12"/>
      <c r="L107" s="12"/>
      <c r="M107" s="12"/>
      <c r="N107" s="12"/>
      <c r="O107" s="12"/>
      <c r="P107" s="12"/>
    </row>
    <row r="108" spans="2:16" s="7" customFormat="1" hidden="1">
      <c r="B108" s="1">
        <v>43753</v>
      </c>
      <c r="C108" s="12" t="str">
        <f t="shared" si="1"/>
        <v>화</v>
      </c>
      <c r="D108" s="12" t="s">
        <v>62</v>
      </c>
      <c r="E108" s="12" t="s">
        <v>56</v>
      </c>
      <c r="F108" s="12"/>
      <c r="G108" s="12"/>
      <c r="H108" s="12"/>
      <c r="I108" s="12"/>
      <c r="J108" s="10">
        <v>50532</v>
      </c>
      <c r="K108" s="12"/>
      <c r="L108" s="12"/>
      <c r="M108" s="12"/>
      <c r="N108" s="12"/>
      <c r="O108" s="12"/>
      <c r="P108" s="12"/>
    </row>
    <row r="109" spans="2:16" s="7" customFormat="1" hidden="1">
      <c r="B109" s="1">
        <v>43754</v>
      </c>
      <c r="C109" s="12" t="str">
        <f t="shared" si="1"/>
        <v>수</v>
      </c>
      <c r="D109" s="12" t="s">
        <v>62</v>
      </c>
      <c r="E109" s="12" t="s">
        <v>56</v>
      </c>
      <c r="F109" s="12"/>
      <c r="G109" s="12"/>
      <c r="H109" s="12"/>
      <c r="I109" s="12"/>
      <c r="J109" s="10">
        <v>49563</v>
      </c>
      <c r="K109" s="12"/>
      <c r="L109" s="12"/>
      <c r="M109" s="12"/>
      <c r="N109" s="12"/>
      <c r="O109" s="12"/>
      <c r="P109" s="12"/>
    </row>
    <row r="110" spans="2:16" s="7" customFormat="1" hidden="1">
      <c r="B110" s="1">
        <v>43755</v>
      </c>
      <c r="C110" s="12" t="str">
        <f t="shared" si="1"/>
        <v>목</v>
      </c>
      <c r="D110" s="12" t="s">
        <v>62</v>
      </c>
      <c r="E110" s="12" t="s">
        <v>56</v>
      </c>
      <c r="F110" s="12"/>
      <c r="G110" s="12"/>
      <c r="H110" s="12"/>
      <c r="I110" s="12"/>
      <c r="J110" s="10">
        <v>48582</v>
      </c>
      <c r="K110" s="12"/>
      <c r="L110" s="12"/>
      <c r="M110" s="12"/>
      <c r="N110" s="12"/>
      <c r="O110" s="12"/>
      <c r="P110" s="12"/>
    </row>
    <row r="111" spans="2:16" s="7" customFormat="1" hidden="1">
      <c r="B111" s="1">
        <v>43756</v>
      </c>
      <c r="C111" s="12" t="str">
        <f t="shared" si="1"/>
        <v>금</v>
      </c>
      <c r="D111" s="12" t="s">
        <v>62</v>
      </c>
      <c r="E111" s="12" t="s">
        <v>56</v>
      </c>
      <c r="F111" s="12"/>
      <c r="G111" s="12"/>
      <c r="H111" s="12"/>
      <c r="I111" s="12"/>
      <c r="J111" s="10">
        <v>49537</v>
      </c>
      <c r="K111" s="12"/>
      <c r="L111" s="12"/>
      <c r="M111" s="12"/>
      <c r="N111" s="12"/>
      <c r="O111" s="12"/>
      <c r="P111" s="12"/>
    </row>
    <row r="112" spans="2:16" s="7" customFormat="1" hidden="1">
      <c r="B112" s="1">
        <v>43757</v>
      </c>
      <c r="C112" s="12" t="str">
        <f t="shared" ref="C112:C124" si="2">TEXT(B112,"aaa")</f>
        <v>토</v>
      </c>
      <c r="D112" s="12" t="s">
        <v>62</v>
      </c>
      <c r="E112" s="12" t="s">
        <v>56</v>
      </c>
      <c r="F112" s="12"/>
      <c r="G112" s="12"/>
      <c r="H112" s="12"/>
      <c r="I112" s="12"/>
      <c r="J112" s="10">
        <v>53066</v>
      </c>
      <c r="K112" s="12"/>
      <c r="L112" s="12"/>
      <c r="M112" s="12"/>
      <c r="N112" s="12"/>
      <c r="O112" s="12"/>
      <c r="P112" s="12"/>
    </row>
    <row r="113" spans="2:16" s="7" customFormat="1" hidden="1">
      <c r="B113" s="1">
        <v>43758</v>
      </c>
      <c r="C113" s="12" t="str">
        <f t="shared" si="2"/>
        <v>일</v>
      </c>
      <c r="D113" s="12" t="s">
        <v>62</v>
      </c>
      <c r="E113" s="12" t="s">
        <v>56</v>
      </c>
      <c r="F113" s="12"/>
      <c r="G113" s="12"/>
      <c r="H113" s="12"/>
      <c r="I113" s="12"/>
      <c r="J113" s="10">
        <v>50474</v>
      </c>
      <c r="K113" s="12"/>
      <c r="L113" s="12"/>
      <c r="M113" s="12"/>
      <c r="N113" s="12"/>
      <c r="O113" s="12"/>
      <c r="P113" s="12"/>
    </row>
    <row r="114" spans="2:16" s="7" customFormat="1" hidden="1">
      <c r="B114" s="1">
        <v>43759</v>
      </c>
      <c r="C114" s="12" t="str">
        <f t="shared" si="2"/>
        <v>월</v>
      </c>
      <c r="D114" s="12" t="s">
        <v>62</v>
      </c>
      <c r="E114" s="12" t="s">
        <v>56</v>
      </c>
      <c r="F114" s="12"/>
      <c r="G114" s="12"/>
      <c r="H114" s="12"/>
      <c r="I114" s="12"/>
      <c r="J114" s="10">
        <v>48652</v>
      </c>
      <c r="K114" s="12"/>
      <c r="L114" s="12"/>
      <c r="M114" s="12"/>
      <c r="N114" s="12"/>
      <c r="O114" s="12"/>
      <c r="P114" s="12"/>
    </row>
    <row r="115" spans="2:16" s="7" customFormat="1" hidden="1">
      <c r="B115" s="1">
        <v>43760</v>
      </c>
      <c r="C115" s="12" t="str">
        <f t="shared" si="2"/>
        <v>화</v>
      </c>
      <c r="D115" s="12" t="s">
        <v>62</v>
      </c>
      <c r="E115" s="12" t="s">
        <v>56</v>
      </c>
      <c r="F115" s="12"/>
      <c r="G115" s="12"/>
      <c r="H115" s="12"/>
      <c r="I115" s="12"/>
      <c r="J115" s="10">
        <v>50035</v>
      </c>
      <c r="K115" s="12"/>
      <c r="L115" s="12"/>
      <c r="M115" s="12"/>
      <c r="N115" s="12"/>
      <c r="O115" s="12"/>
      <c r="P115" s="12"/>
    </row>
    <row r="116" spans="2:16" s="7" customFormat="1" hidden="1">
      <c r="B116" s="1">
        <v>43761</v>
      </c>
      <c r="C116" s="12" t="str">
        <f t="shared" si="2"/>
        <v>수</v>
      </c>
      <c r="D116" s="12" t="s">
        <v>62</v>
      </c>
      <c r="E116" s="12" t="s">
        <v>56</v>
      </c>
      <c r="F116" s="12"/>
      <c r="G116" s="12"/>
      <c r="H116" s="12"/>
      <c r="I116" s="12"/>
      <c r="J116" s="10">
        <v>48896</v>
      </c>
      <c r="K116" s="12"/>
      <c r="L116" s="12"/>
      <c r="M116" s="12"/>
      <c r="N116" s="12"/>
      <c r="O116" s="12"/>
      <c r="P116" s="12"/>
    </row>
    <row r="117" spans="2:16" s="7" customFormat="1" hidden="1">
      <c r="B117" s="1">
        <v>43762</v>
      </c>
      <c r="C117" s="12" t="str">
        <f t="shared" si="2"/>
        <v>목</v>
      </c>
      <c r="D117" s="12" t="s">
        <v>62</v>
      </c>
      <c r="E117" s="12" t="s">
        <v>56</v>
      </c>
      <c r="F117" s="12"/>
      <c r="G117" s="12"/>
      <c r="H117" s="12"/>
      <c r="I117" s="12"/>
      <c r="J117" s="10">
        <v>50890</v>
      </c>
      <c r="K117" s="12"/>
      <c r="L117" s="12"/>
      <c r="M117" s="12"/>
      <c r="N117" s="12"/>
      <c r="O117" s="12"/>
      <c r="P117" s="12"/>
    </row>
    <row r="118" spans="2:16" s="7" customFormat="1" hidden="1">
      <c r="B118" s="1">
        <v>43763</v>
      </c>
      <c r="C118" s="12" t="str">
        <f t="shared" si="2"/>
        <v>금</v>
      </c>
      <c r="D118" s="12" t="s">
        <v>62</v>
      </c>
      <c r="E118" s="12" t="s">
        <v>56</v>
      </c>
      <c r="F118" s="12"/>
      <c r="G118" s="12"/>
      <c r="H118" s="12"/>
      <c r="I118" s="12"/>
      <c r="J118" s="10">
        <v>48343</v>
      </c>
      <c r="K118" s="12"/>
      <c r="L118" s="12"/>
      <c r="M118" s="12"/>
      <c r="N118" s="12"/>
      <c r="O118" s="12"/>
      <c r="P118" s="12"/>
    </row>
    <row r="119" spans="2:16" s="7" customFormat="1" hidden="1">
      <c r="B119" s="1">
        <v>43764</v>
      </c>
      <c r="C119" s="12" t="str">
        <f t="shared" si="2"/>
        <v>토</v>
      </c>
      <c r="D119" s="12" t="s">
        <v>62</v>
      </c>
      <c r="E119" s="12" t="s">
        <v>56</v>
      </c>
      <c r="F119" s="12"/>
      <c r="G119" s="12"/>
      <c r="H119" s="12"/>
      <c r="I119" s="12"/>
      <c r="J119" s="10">
        <v>52710</v>
      </c>
      <c r="K119" s="12"/>
      <c r="L119" s="12"/>
      <c r="M119" s="12"/>
      <c r="N119" s="12"/>
      <c r="O119" s="12"/>
      <c r="P119" s="12"/>
    </row>
    <row r="120" spans="2:16" s="7" customFormat="1" hidden="1">
      <c r="B120" s="1">
        <v>43765</v>
      </c>
      <c r="C120" s="12" t="str">
        <f t="shared" si="2"/>
        <v>일</v>
      </c>
      <c r="D120" s="12" t="s">
        <v>62</v>
      </c>
      <c r="E120" s="12" t="s">
        <v>56</v>
      </c>
      <c r="F120" s="12"/>
      <c r="G120" s="12"/>
      <c r="H120" s="12"/>
      <c r="I120" s="12"/>
      <c r="J120" s="10">
        <v>50207</v>
      </c>
      <c r="K120" s="12"/>
      <c r="L120" s="12"/>
      <c r="M120" s="12"/>
      <c r="N120" s="12"/>
      <c r="O120" s="12"/>
      <c r="P120" s="12"/>
    </row>
    <row r="121" spans="2:16" s="7" customFormat="1" hidden="1">
      <c r="B121" s="1">
        <v>43766</v>
      </c>
      <c r="C121" s="12" t="str">
        <f t="shared" si="2"/>
        <v>월</v>
      </c>
      <c r="D121" s="12" t="s">
        <v>62</v>
      </c>
      <c r="E121" s="12" t="s">
        <v>56</v>
      </c>
      <c r="F121" s="12"/>
      <c r="G121" s="12"/>
      <c r="H121" s="12"/>
      <c r="I121" s="12"/>
      <c r="J121" s="10">
        <v>49578</v>
      </c>
      <c r="K121" s="12"/>
      <c r="L121" s="12"/>
      <c r="M121" s="12"/>
      <c r="N121" s="12"/>
      <c r="O121" s="12"/>
      <c r="P121" s="12"/>
    </row>
    <row r="122" spans="2:16" s="7" customFormat="1" hidden="1">
      <c r="B122" s="1">
        <v>43767</v>
      </c>
      <c r="C122" s="12" t="str">
        <f t="shared" si="2"/>
        <v>화</v>
      </c>
      <c r="D122" s="12" t="s">
        <v>62</v>
      </c>
      <c r="E122" s="12" t="s">
        <v>56</v>
      </c>
      <c r="F122" s="12"/>
      <c r="G122" s="12"/>
      <c r="H122" s="12"/>
      <c r="I122" s="12"/>
      <c r="J122" s="10">
        <v>48347</v>
      </c>
      <c r="K122" s="12"/>
      <c r="L122" s="12"/>
      <c r="M122" s="12"/>
      <c r="N122" s="12"/>
      <c r="O122" s="12"/>
      <c r="P122" s="12"/>
    </row>
    <row r="123" spans="2:16" s="7" customFormat="1" hidden="1">
      <c r="B123" s="1">
        <v>43768</v>
      </c>
      <c r="C123" s="12" t="str">
        <f t="shared" si="2"/>
        <v>수</v>
      </c>
      <c r="D123" s="12" t="s">
        <v>62</v>
      </c>
      <c r="E123" s="12" t="s">
        <v>56</v>
      </c>
      <c r="F123" s="12"/>
      <c r="G123" s="12"/>
      <c r="H123" s="12"/>
      <c r="I123" s="12"/>
      <c r="J123" s="10">
        <v>49943</v>
      </c>
      <c r="K123" s="12"/>
      <c r="L123" s="12"/>
      <c r="M123" s="12"/>
      <c r="N123" s="12"/>
      <c r="O123" s="12"/>
      <c r="P123" s="12"/>
    </row>
    <row r="124" spans="2:16" s="7" customFormat="1" hidden="1">
      <c r="B124" s="1">
        <v>43769</v>
      </c>
      <c r="C124" s="12" t="str">
        <f t="shared" si="2"/>
        <v>목</v>
      </c>
      <c r="D124" s="12" t="s">
        <v>62</v>
      </c>
      <c r="E124" s="12" t="s">
        <v>56</v>
      </c>
      <c r="F124" s="12"/>
      <c r="G124" s="12"/>
      <c r="H124" s="12"/>
      <c r="I124" s="12"/>
      <c r="J124" s="10">
        <v>50434</v>
      </c>
      <c r="K124" s="12"/>
      <c r="L124" s="12"/>
      <c r="M124" s="12"/>
      <c r="N124" s="12"/>
      <c r="O124" s="12"/>
      <c r="P124" s="12"/>
    </row>
    <row r="125" spans="2:16" s="7" customFormat="1" hidden="1">
      <c r="B125" s="1">
        <v>43770</v>
      </c>
      <c r="C125" s="12" t="str">
        <f>TEXT(B125,"aaa")</f>
        <v>금</v>
      </c>
      <c r="D125" s="12" t="s">
        <v>60</v>
      </c>
      <c r="E125" s="12" t="s">
        <v>56</v>
      </c>
      <c r="F125" s="12"/>
      <c r="G125" s="12"/>
      <c r="H125" s="12"/>
      <c r="I125" s="12"/>
      <c r="J125" s="12">
        <v>802115</v>
      </c>
      <c r="K125" s="12"/>
      <c r="L125" s="12"/>
      <c r="M125" s="12"/>
      <c r="N125" s="12"/>
      <c r="O125" s="12"/>
      <c r="P125" s="12"/>
    </row>
    <row r="126" spans="2:16" s="7" customFormat="1" hidden="1">
      <c r="B126" s="1">
        <v>43771</v>
      </c>
      <c r="C126" s="12" t="str">
        <f t="shared" ref="C126:C189" si="3">TEXT(B126,"aaa")</f>
        <v>토</v>
      </c>
      <c r="D126" s="12" t="s">
        <v>60</v>
      </c>
      <c r="E126" s="12" t="s">
        <v>56</v>
      </c>
      <c r="F126" s="12"/>
      <c r="G126" s="12"/>
      <c r="H126" s="12"/>
      <c r="I126" s="12"/>
      <c r="J126" s="12">
        <v>667446</v>
      </c>
      <c r="K126" s="12"/>
      <c r="L126" s="12"/>
      <c r="M126" s="12"/>
      <c r="N126" s="12"/>
      <c r="O126" s="12"/>
      <c r="P126" s="12"/>
    </row>
    <row r="127" spans="2:16" s="7" customFormat="1" hidden="1">
      <c r="B127" s="1">
        <v>43772</v>
      </c>
      <c r="C127" s="12" t="str">
        <f t="shared" si="3"/>
        <v>일</v>
      </c>
      <c r="D127" s="12" t="s">
        <v>60</v>
      </c>
      <c r="E127" s="12" t="s">
        <v>56</v>
      </c>
      <c r="F127" s="12"/>
      <c r="G127" s="12"/>
      <c r="H127" s="12"/>
      <c r="I127" s="12"/>
      <c r="J127" s="12">
        <v>601447</v>
      </c>
      <c r="K127" s="12"/>
      <c r="L127" s="12"/>
      <c r="M127" s="12"/>
      <c r="N127" s="12"/>
      <c r="O127" s="12"/>
      <c r="P127" s="12"/>
    </row>
    <row r="128" spans="2:16" s="7" customFormat="1" hidden="1">
      <c r="B128" s="1">
        <v>43773</v>
      </c>
      <c r="C128" s="12" t="str">
        <f t="shared" si="3"/>
        <v>월</v>
      </c>
      <c r="D128" s="12" t="s">
        <v>60</v>
      </c>
      <c r="E128" s="12" t="s">
        <v>56</v>
      </c>
      <c r="F128" s="12"/>
      <c r="G128" s="12"/>
      <c r="H128" s="12"/>
      <c r="I128" s="12"/>
      <c r="J128" s="12">
        <v>693226</v>
      </c>
      <c r="K128" s="12"/>
      <c r="L128" s="12"/>
      <c r="M128" s="12"/>
      <c r="N128" s="12"/>
      <c r="O128" s="12"/>
      <c r="P128" s="12"/>
    </row>
    <row r="129" spans="2:16" s="7" customFormat="1" hidden="1">
      <c r="B129" s="1">
        <v>43774</v>
      </c>
      <c r="C129" s="12" t="str">
        <f t="shared" si="3"/>
        <v>화</v>
      </c>
      <c r="D129" s="12" t="s">
        <v>60</v>
      </c>
      <c r="E129" s="12" t="s">
        <v>56</v>
      </c>
      <c r="F129" s="12"/>
      <c r="G129" s="12"/>
      <c r="H129" s="12"/>
      <c r="I129" s="12"/>
      <c r="J129" s="12">
        <v>621868</v>
      </c>
      <c r="K129" s="12"/>
      <c r="L129" s="12"/>
      <c r="M129" s="12"/>
      <c r="N129" s="12"/>
      <c r="O129" s="12"/>
      <c r="P129" s="12"/>
    </row>
    <row r="130" spans="2:16" s="7" customFormat="1" hidden="1">
      <c r="B130" s="1">
        <v>43775</v>
      </c>
      <c r="C130" s="12" t="str">
        <f t="shared" si="3"/>
        <v>수</v>
      </c>
      <c r="D130" s="12" t="s">
        <v>60</v>
      </c>
      <c r="E130" s="12" t="s">
        <v>56</v>
      </c>
      <c r="F130" s="12"/>
      <c r="G130" s="12"/>
      <c r="H130" s="12"/>
      <c r="I130" s="12"/>
      <c r="J130" s="12">
        <v>569821</v>
      </c>
      <c r="K130" s="12"/>
      <c r="L130" s="12"/>
      <c r="M130" s="12"/>
      <c r="N130" s="12"/>
      <c r="O130" s="12"/>
      <c r="P130" s="12"/>
    </row>
    <row r="131" spans="2:16" s="7" customFormat="1" hidden="1">
      <c r="B131" s="1">
        <v>43776</v>
      </c>
      <c r="C131" s="12" t="str">
        <f t="shared" si="3"/>
        <v>목</v>
      </c>
      <c r="D131" s="12" t="s">
        <v>60</v>
      </c>
      <c r="E131" s="12" t="s">
        <v>56</v>
      </c>
      <c r="F131" s="12"/>
      <c r="G131" s="12"/>
      <c r="H131" s="12"/>
      <c r="I131" s="12"/>
      <c r="J131" s="12">
        <v>578903</v>
      </c>
      <c r="K131" s="12"/>
      <c r="L131" s="12"/>
      <c r="M131" s="12"/>
      <c r="N131" s="12"/>
      <c r="O131" s="12"/>
      <c r="P131" s="12"/>
    </row>
    <row r="132" spans="2:16" s="7" customFormat="1" hidden="1">
      <c r="B132" s="1">
        <v>43777</v>
      </c>
      <c r="C132" s="12" t="str">
        <f t="shared" si="3"/>
        <v>금</v>
      </c>
      <c r="D132" s="12" t="s">
        <v>60</v>
      </c>
      <c r="E132" s="12" t="s">
        <v>56</v>
      </c>
      <c r="F132" s="12"/>
      <c r="G132" s="12"/>
      <c r="H132" s="12"/>
      <c r="I132" s="12"/>
      <c r="J132" s="12">
        <v>577486</v>
      </c>
      <c r="K132" s="12"/>
      <c r="L132" s="12"/>
      <c r="M132" s="12"/>
      <c r="N132" s="12"/>
      <c r="O132" s="12"/>
      <c r="P132" s="12"/>
    </row>
    <row r="133" spans="2:16" s="7" customFormat="1" hidden="1">
      <c r="B133" s="1">
        <v>43778</v>
      </c>
      <c r="C133" s="12" t="str">
        <f t="shared" si="3"/>
        <v>토</v>
      </c>
      <c r="D133" s="12" t="s">
        <v>60</v>
      </c>
      <c r="E133" s="12" t="s">
        <v>56</v>
      </c>
      <c r="F133" s="12"/>
      <c r="G133" s="12"/>
      <c r="H133" s="12"/>
      <c r="I133" s="12"/>
      <c r="J133" s="12">
        <v>621286</v>
      </c>
      <c r="K133" s="12"/>
      <c r="L133" s="12"/>
      <c r="M133" s="12"/>
      <c r="N133" s="12"/>
      <c r="O133" s="12"/>
      <c r="P133" s="12"/>
    </row>
    <row r="134" spans="2:16" s="7" customFormat="1" hidden="1">
      <c r="B134" s="1">
        <v>43779</v>
      </c>
      <c r="C134" s="12" t="str">
        <f t="shared" si="3"/>
        <v>일</v>
      </c>
      <c r="D134" s="12" t="s">
        <v>60</v>
      </c>
      <c r="E134" s="12" t="s">
        <v>56</v>
      </c>
      <c r="F134" s="12"/>
      <c r="G134" s="12"/>
      <c r="H134" s="12"/>
      <c r="I134" s="12"/>
      <c r="J134" s="12">
        <v>601372</v>
      </c>
      <c r="K134" s="12"/>
      <c r="L134" s="12"/>
      <c r="M134" s="12"/>
      <c r="N134" s="12"/>
      <c r="O134" s="12"/>
      <c r="P134" s="12"/>
    </row>
    <row r="135" spans="2:16" s="7" customFormat="1" hidden="1">
      <c r="B135" s="1">
        <v>43780</v>
      </c>
      <c r="C135" s="12" t="str">
        <f t="shared" si="3"/>
        <v>월</v>
      </c>
      <c r="D135" s="12" t="s">
        <v>60</v>
      </c>
      <c r="E135" s="12" t="s">
        <v>56</v>
      </c>
      <c r="F135" s="12"/>
      <c r="G135" s="12"/>
      <c r="H135" s="12"/>
      <c r="I135" s="12"/>
      <c r="J135" s="12">
        <v>577770</v>
      </c>
      <c r="K135" s="12"/>
      <c r="L135" s="12"/>
      <c r="M135" s="12"/>
      <c r="N135" s="12"/>
      <c r="O135" s="12"/>
      <c r="P135" s="12"/>
    </row>
    <row r="136" spans="2:16" s="7" customFormat="1" hidden="1">
      <c r="B136" s="1">
        <v>43781</v>
      </c>
      <c r="C136" s="12" t="str">
        <f t="shared" si="3"/>
        <v>화</v>
      </c>
      <c r="D136" s="12" t="s">
        <v>60</v>
      </c>
      <c r="E136" s="12" t="s">
        <v>56</v>
      </c>
      <c r="F136" s="12"/>
      <c r="G136" s="12"/>
      <c r="H136" s="12"/>
      <c r="I136" s="12"/>
      <c r="J136" s="12">
        <v>595670</v>
      </c>
      <c r="K136" s="12"/>
      <c r="L136" s="12"/>
      <c r="M136" s="12"/>
      <c r="N136" s="12"/>
      <c r="O136" s="12"/>
      <c r="P136" s="12"/>
    </row>
    <row r="137" spans="2:16" s="7" customFormat="1" hidden="1">
      <c r="B137" s="1">
        <v>43782</v>
      </c>
      <c r="C137" s="12" t="str">
        <f t="shared" si="3"/>
        <v>수</v>
      </c>
      <c r="D137" s="12" t="s">
        <v>60</v>
      </c>
      <c r="E137" s="12" t="s">
        <v>56</v>
      </c>
      <c r="F137" s="12"/>
      <c r="G137" s="12"/>
      <c r="H137" s="12"/>
      <c r="I137" s="12"/>
      <c r="J137" s="12">
        <v>608592</v>
      </c>
      <c r="K137" s="12"/>
      <c r="L137" s="12"/>
      <c r="M137" s="12"/>
      <c r="N137" s="12"/>
      <c r="O137" s="12"/>
      <c r="P137" s="12"/>
    </row>
    <row r="138" spans="2:16" s="7" customFormat="1" hidden="1">
      <c r="B138" s="1">
        <v>43783</v>
      </c>
      <c r="C138" s="12" t="str">
        <f t="shared" si="3"/>
        <v>목</v>
      </c>
      <c r="D138" s="12" t="s">
        <v>60</v>
      </c>
      <c r="E138" s="12" t="s">
        <v>56</v>
      </c>
      <c r="F138" s="12"/>
      <c r="G138" s="12"/>
      <c r="H138" s="12"/>
      <c r="I138" s="12"/>
      <c r="J138" s="12">
        <v>587517</v>
      </c>
      <c r="K138" s="12"/>
      <c r="L138" s="12"/>
      <c r="M138" s="12"/>
      <c r="N138" s="12"/>
      <c r="O138" s="12"/>
      <c r="P138" s="12"/>
    </row>
    <row r="139" spans="2:16" s="7" customFormat="1" hidden="1">
      <c r="B139" s="1">
        <v>43784</v>
      </c>
      <c r="C139" s="12" t="str">
        <f t="shared" si="3"/>
        <v>금</v>
      </c>
      <c r="D139" s="12" t="s">
        <v>60</v>
      </c>
      <c r="E139" s="12" t="s">
        <v>56</v>
      </c>
      <c r="F139" s="12"/>
      <c r="G139" s="12"/>
      <c r="H139" s="12"/>
      <c r="I139" s="12"/>
      <c r="J139" s="12">
        <v>616005</v>
      </c>
      <c r="K139" s="12"/>
      <c r="L139" s="12"/>
      <c r="M139" s="12"/>
      <c r="N139" s="12"/>
      <c r="O139" s="12"/>
      <c r="P139" s="12"/>
    </row>
    <row r="140" spans="2:16" s="7" customFormat="1" hidden="1">
      <c r="B140" s="1">
        <v>43785</v>
      </c>
      <c r="C140" s="12" t="str">
        <f t="shared" si="3"/>
        <v>토</v>
      </c>
      <c r="D140" s="12" t="s">
        <v>60</v>
      </c>
      <c r="E140" s="12" t="s">
        <v>56</v>
      </c>
      <c r="F140" s="12"/>
      <c r="G140" s="12"/>
      <c r="H140" s="12"/>
      <c r="I140" s="12"/>
      <c r="J140" s="12">
        <v>455656</v>
      </c>
      <c r="K140" s="12"/>
      <c r="L140" s="12"/>
      <c r="M140" s="12"/>
      <c r="N140" s="12"/>
      <c r="O140" s="12"/>
      <c r="P140" s="12"/>
    </row>
    <row r="141" spans="2:16" s="7" customFormat="1" hidden="1">
      <c r="B141" s="1">
        <v>43786</v>
      </c>
      <c r="C141" s="12" t="str">
        <f t="shared" si="3"/>
        <v>일</v>
      </c>
      <c r="D141" s="12" t="s">
        <v>60</v>
      </c>
      <c r="E141" s="12" t="s">
        <v>56</v>
      </c>
      <c r="F141" s="12"/>
      <c r="G141" s="12"/>
      <c r="H141" s="12"/>
      <c r="I141" s="12"/>
      <c r="J141" s="12">
        <v>501264</v>
      </c>
      <c r="K141" s="12"/>
      <c r="L141" s="12"/>
      <c r="M141" s="12"/>
      <c r="N141" s="12"/>
      <c r="O141" s="12"/>
      <c r="P141" s="12"/>
    </row>
    <row r="142" spans="2:16" s="7" customFormat="1" hidden="1">
      <c r="B142" s="1">
        <v>43787</v>
      </c>
      <c r="C142" s="12" t="str">
        <f t="shared" si="3"/>
        <v>월</v>
      </c>
      <c r="D142" s="12" t="s">
        <v>60</v>
      </c>
      <c r="E142" s="12" t="s">
        <v>56</v>
      </c>
      <c r="F142" s="12"/>
      <c r="G142" s="12"/>
      <c r="H142" s="12"/>
      <c r="I142" s="12"/>
      <c r="J142" s="12">
        <v>499673</v>
      </c>
      <c r="K142" s="12"/>
      <c r="L142" s="12"/>
      <c r="M142" s="12"/>
      <c r="N142" s="12"/>
      <c r="O142" s="12"/>
      <c r="P142" s="12"/>
    </row>
    <row r="143" spans="2:16" s="7" customFormat="1" hidden="1">
      <c r="B143" s="1">
        <v>43788</v>
      </c>
      <c r="C143" s="12" t="str">
        <f t="shared" si="3"/>
        <v>화</v>
      </c>
      <c r="D143" s="12" t="s">
        <v>60</v>
      </c>
      <c r="E143" s="12" t="s">
        <v>56</v>
      </c>
      <c r="F143" s="12"/>
      <c r="G143" s="12"/>
      <c r="H143" s="12"/>
      <c r="I143" s="12"/>
      <c r="J143" s="12">
        <v>482970</v>
      </c>
      <c r="K143" s="12"/>
      <c r="L143" s="12"/>
      <c r="M143" s="12"/>
      <c r="N143" s="12"/>
      <c r="O143" s="12"/>
      <c r="P143" s="12"/>
    </row>
    <row r="144" spans="2:16" s="7" customFormat="1" hidden="1">
      <c r="B144" s="1">
        <v>43789</v>
      </c>
      <c r="C144" s="12" t="str">
        <f t="shared" si="3"/>
        <v>수</v>
      </c>
      <c r="D144" s="12" t="s">
        <v>60</v>
      </c>
      <c r="E144" s="12" t="s">
        <v>56</v>
      </c>
      <c r="F144" s="12"/>
      <c r="G144" s="12"/>
      <c r="H144" s="12"/>
      <c r="I144" s="12"/>
      <c r="J144" s="12">
        <v>490600</v>
      </c>
      <c r="K144" s="12"/>
      <c r="L144" s="12"/>
      <c r="M144" s="12"/>
      <c r="N144" s="12"/>
      <c r="O144" s="12"/>
      <c r="P144" s="12"/>
    </row>
    <row r="145" spans="2:16" s="7" customFormat="1" hidden="1">
      <c r="B145" s="1">
        <v>43790</v>
      </c>
      <c r="C145" s="12" t="str">
        <f t="shared" si="3"/>
        <v>목</v>
      </c>
      <c r="D145" s="12" t="s">
        <v>60</v>
      </c>
      <c r="E145" s="12" t="s">
        <v>56</v>
      </c>
      <c r="F145" s="12"/>
      <c r="G145" s="12"/>
      <c r="H145" s="12"/>
      <c r="I145" s="12"/>
      <c r="J145" s="12">
        <v>498482</v>
      </c>
      <c r="K145" s="12"/>
      <c r="L145" s="12"/>
      <c r="M145" s="12"/>
      <c r="N145" s="12"/>
      <c r="O145" s="12"/>
      <c r="P145" s="12"/>
    </row>
    <row r="146" spans="2:16" s="7" customFormat="1" hidden="1">
      <c r="B146" s="1">
        <v>43791</v>
      </c>
      <c r="C146" s="12" t="str">
        <f t="shared" si="3"/>
        <v>금</v>
      </c>
      <c r="D146" s="12" t="s">
        <v>60</v>
      </c>
      <c r="E146" s="12" t="s">
        <v>56</v>
      </c>
      <c r="F146" s="12"/>
      <c r="G146" s="12"/>
      <c r="H146" s="12"/>
      <c r="I146" s="12"/>
      <c r="J146" s="12">
        <v>497099</v>
      </c>
      <c r="K146" s="12"/>
      <c r="L146" s="12"/>
      <c r="M146" s="12"/>
      <c r="N146" s="12"/>
      <c r="O146" s="12"/>
      <c r="P146" s="12"/>
    </row>
    <row r="147" spans="2:16" s="7" customFormat="1" hidden="1">
      <c r="B147" s="1">
        <v>43792</v>
      </c>
      <c r="C147" s="12" t="str">
        <f t="shared" si="3"/>
        <v>토</v>
      </c>
      <c r="D147" s="12" t="s">
        <v>60</v>
      </c>
      <c r="E147" s="12" t="s">
        <v>56</v>
      </c>
      <c r="F147" s="12"/>
      <c r="G147" s="12"/>
      <c r="H147" s="12"/>
      <c r="I147" s="12"/>
      <c r="J147" s="12">
        <v>529912</v>
      </c>
      <c r="K147" s="12"/>
      <c r="L147" s="12"/>
      <c r="M147" s="12"/>
      <c r="N147" s="12"/>
      <c r="O147" s="12"/>
      <c r="P147" s="12"/>
    </row>
    <row r="148" spans="2:16" s="7" customFormat="1" hidden="1">
      <c r="B148" s="1">
        <v>43793</v>
      </c>
      <c r="C148" s="12" t="str">
        <f t="shared" si="3"/>
        <v>일</v>
      </c>
      <c r="D148" s="12" t="s">
        <v>60</v>
      </c>
      <c r="E148" s="12" t="s">
        <v>56</v>
      </c>
      <c r="F148" s="12"/>
      <c r="G148" s="12"/>
      <c r="H148" s="12"/>
      <c r="I148" s="12"/>
      <c r="J148" s="12">
        <v>501169</v>
      </c>
      <c r="K148" s="12"/>
      <c r="L148" s="12"/>
      <c r="M148" s="12"/>
      <c r="N148" s="12"/>
      <c r="O148" s="12"/>
      <c r="P148" s="12"/>
    </row>
    <row r="149" spans="2:16" s="7" customFormat="1" hidden="1">
      <c r="B149" s="1">
        <v>43794</v>
      </c>
      <c r="C149" s="12" t="str">
        <f t="shared" si="3"/>
        <v>월</v>
      </c>
      <c r="D149" s="12" t="s">
        <v>60</v>
      </c>
      <c r="E149" s="12" t="s">
        <v>56</v>
      </c>
      <c r="F149" s="12"/>
      <c r="G149" s="12"/>
      <c r="H149" s="12"/>
      <c r="I149" s="12"/>
      <c r="J149" s="12">
        <v>480687</v>
      </c>
      <c r="K149" s="12"/>
      <c r="L149" s="12"/>
      <c r="M149" s="12"/>
      <c r="N149" s="12"/>
      <c r="O149" s="12"/>
      <c r="P149" s="12"/>
    </row>
    <row r="150" spans="2:16" s="7" customFormat="1" hidden="1">
      <c r="B150" s="1">
        <v>43795</v>
      </c>
      <c r="C150" s="12" t="str">
        <f t="shared" si="3"/>
        <v>화</v>
      </c>
      <c r="D150" s="12" t="s">
        <v>60</v>
      </c>
      <c r="E150" s="12" t="s">
        <v>56</v>
      </c>
      <c r="F150" s="12"/>
      <c r="G150" s="12"/>
      <c r="H150" s="12"/>
      <c r="I150" s="12"/>
      <c r="J150" s="12">
        <v>498963</v>
      </c>
      <c r="K150" s="12"/>
      <c r="L150" s="12"/>
      <c r="M150" s="12"/>
      <c r="N150" s="12"/>
      <c r="O150" s="12"/>
      <c r="P150" s="12"/>
    </row>
    <row r="151" spans="2:16" s="7" customFormat="1" hidden="1">
      <c r="B151" s="1">
        <v>43796</v>
      </c>
      <c r="C151" s="12" t="str">
        <f t="shared" si="3"/>
        <v>수</v>
      </c>
      <c r="D151" s="12" t="s">
        <v>60</v>
      </c>
      <c r="E151" s="12" t="s">
        <v>56</v>
      </c>
      <c r="F151" s="12"/>
      <c r="G151" s="12"/>
      <c r="H151" s="12"/>
      <c r="I151" s="12"/>
      <c r="J151" s="12">
        <v>490233</v>
      </c>
      <c r="K151" s="12"/>
      <c r="L151" s="12"/>
      <c r="M151" s="12"/>
      <c r="N151" s="12"/>
      <c r="O151" s="12"/>
      <c r="P151" s="12"/>
    </row>
    <row r="152" spans="2:16" s="7" customFormat="1" hidden="1">
      <c r="B152" s="1">
        <v>43797</v>
      </c>
      <c r="C152" s="12" t="str">
        <f t="shared" si="3"/>
        <v>목</v>
      </c>
      <c r="D152" s="12" t="s">
        <v>60</v>
      </c>
      <c r="E152" s="12" t="s">
        <v>56</v>
      </c>
      <c r="F152" s="12"/>
      <c r="G152" s="12"/>
      <c r="H152" s="12"/>
      <c r="I152" s="12"/>
      <c r="J152" s="12">
        <v>488641</v>
      </c>
      <c r="K152" s="12"/>
      <c r="L152" s="12"/>
      <c r="M152" s="12"/>
      <c r="N152" s="12"/>
      <c r="O152" s="12"/>
      <c r="P152" s="12"/>
    </row>
    <row r="153" spans="2:16" s="7" customFormat="1" hidden="1">
      <c r="B153" s="1">
        <v>43798</v>
      </c>
      <c r="C153" s="12" t="str">
        <f t="shared" si="3"/>
        <v>금</v>
      </c>
      <c r="D153" s="12" t="s">
        <v>60</v>
      </c>
      <c r="E153" s="12" t="s">
        <v>56</v>
      </c>
      <c r="F153" s="12"/>
      <c r="G153" s="12"/>
      <c r="H153" s="12"/>
      <c r="I153" s="12"/>
      <c r="J153" s="12">
        <v>511305</v>
      </c>
      <c r="K153" s="12"/>
      <c r="L153" s="12"/>
      <c r="M153" s="12"/>
      <c r="N153" s="12"/>
      <c r="O153" s="12"/>
      <c r="P153" s="12"/>
    </row>
    <row r="154" spans="2:16" s="7" customFormat="1" hidden="1">
      <c r="B154" s="1">
        <v>43799</v>
      </c>
      <c r="C154" s="12" t="str">
        <f t="shared" si="3"/>
        <v>토</v>
      </c>
      <c r="D154" s="12" t="s">
        <v>60</v>
      </c>
      <c r="E154" s="12" t="s">
        <v>56</v>
      </c>
      <c r="F154" s="12"/>
      <c r="G154" s="12"/>
      <c r="H154" s="12"/>
      <c r="I154" s="12"/>
      <c r="J154" s="12">
        <v>529002</v>
      </c>
      <c r="K154" s="12"/>
      <c r="L154" s="12"/>
      <c r="M154" s="12"/>
      <c r="N154" s="12"/>
      <c r="O154" s="12"/>
      <c r="P154" s="12"/>
    </row>
    <row r="155" spans="2:16" s="7" customFormat="1" hidden="1">
      <c r="B155" s="1">
        <v>43770</v>
      </c>
      <c r="C155" s="12" t="str">
        <f t="shared" si="3"/>
        <v>금</v>
      </c>
      <c r="D155" s="12" t="s">
        <v>63</v>
      </c>
      <c r="E155" s="12" t="s">
        <v>56</v>
      </c>
      <c r="F155" s="12"/>
      <c r="G155" s="12"/>
      <c r="H155" s="12"/>
      <c r="I155" s="12"/>
      <c r="J155" s="12">
        <v>52275</v>
      </c>
      <c r="K155" s="12"/>
      <c r="L155" s="12"/>
      <c r="M155" s="12"/>
      <c r="N155" s="12"/>
      <c r="O155" s="12"/>
      <c r="P155" s="12"/>
    </row>
    <row r="156" spans="2:16" s="7" customFormat="1" hidden="1">
      <c r="B156" s="1">
        <v>43771</v>
      </c>
      <c r="C156" s="12" t="str">
        <f t="shared" si="3"/>
        <v>토</v>
      </c>
      <c r="D156" s="12" t="s">
        <v>63</v>
      </c>
      <c r="E156" s="12" t="s">
        <v>56</v>
      </c>
      <c r="F156" s="12"/>
      <c r="G156" s="12"/>
      <c r="H156" s="12"/>
      <c r="I156" s="12"/>
      <c r="J156" s="12">
        <v>51893</v>
      </c>
      <c r="K156" s="12"/>
      <c r="L156" s="12"/>
      <c r="M156" s="12"/>
      <c r="N156" s="12"/>
      <c r="O156" s="12"/>
      <c r="P156" s="12"/>
    </row>
    <row r="157" spans="2:16" s="7" customFormat="1" hidden="1">
      <c r="B157" s="1">
        <v>43772</v>
      </c>
      <c r="C157" s="12" t="str">
        <f t="shared" si="3"/>
        <v>일</v>
      </c>
      <c r="D157" s="12" t="s">
        <v>63</v>
      </c>
      <c r="E157" s="12" t="s">
        <v>56</v>
      </c>
      <c r="F157" s="12"/>
      <c r="G157" s="12"/>
      <c r="H157" s="12"/>
      <c r="I157" s="12"/>
      <c r="J157" s="12">
        <v>50491</v>
      </c>
      <c r="K157" s="12"/>
      <c r="L157" s="12"/>
      <c r="M157" s="12"/>
      <c r="N157" s="12"/>
      <c r="O157" s="12"/>
      <c r="P157" s="12"/>
    </row>
    <row r="158" spans="2:16" s="7" customFormat="1" hidden="1">
      <c r="B158" s="1">
        <v>43773</v>
      </c>
      <c r="C158" s="12" t="str">
        <f t="shared" si="3"/>
        <v>월</v>
      </c>
      <c r="D158" s="12" t="s">
        <v>63</v>
      </c>
      <c r="E158" s="12" t="s">
        <v>56</v>
      </c>
      <c r="F158" s="12"/>
      <c r="G158" s="12"/>
      <c r="H158" s="12"/>
      <c r="I158" s="12"/>
      <c r="J158" s="12">
        <v>12046</v>
      </c>
      <c r="K158" s="12"/>
      <c r="L158" s="12"/>
      <c r="M158" s="12"/>
      <c r="N158" s="12"/>
      <c r="O158" s="12"/>
      <c r="P158" s="12"/>
    </row>
    <row r="159" spans="2:16" s="7" customFormat="1" hidden="1">
      <c r="B159" s="1">
        <v>43774</v>
      </c>
      <c r="C159" s="12" t="str">
        <f t="shared" si="3"/>
        <v>화</v>
      </c>
      <c r="D159" s="12" t="s">
        <v>63</v>
      </c>
      <c r="E159" s="12" t="s">
        <v>56</v>
      </c>
      <c r="F159" s="12"/>
      <c r="G159" s="12"/>
      <c r="H159" s="12"/>
      <c r="I159" s="12"/>
      <c r="J159" s="12">
        <v>54874</v>
      </c>
      <c r="K159" s="12"/>
      <c r="L159" s="12"/>
      <c r="M159" s="12"/>
      <c r="N159" s="12"/>
      <c r="O159" s="12"/>
      <c r="P159" s="12"/>
    </row>
    <row r="160" spans="2:16" s="7" customFormat="1" hidden="1">
      <c r="B160" s="1">
        <v>43775</v>
      </c>
      <c r="C160" s="12" t="str">
        <f t="shared" si="3"/>
        <v>수</v>
      </c>
      <c r="D160" s="12" t="s">
        <v>63</v>
      </c>
      <c r="E160" s="12" t="s">
        <v>56</v>
      </c>
      <c r="F160" s="12"/>
      <c r="G160" s="12"/>
      <c r="H160" s="12"/>
      <c r="I160" s="12"/>
      <c r="J160" s="12">
        <v>57633</v>
      </c>
      <c r="K160" s="12"/>
      <c r="L160" s="12"/>
      <c r="M160" s="12"/>
      <c r="N160" s="12"/>
      <c r="O160" s="12"/>
      <c r="P160" s="12"/>
    </row>
    <row r="161" spans="2:16" s="7" customFormat="1" hidden="1">
      <c r="B161" s="1">
        <v>43776</v>
      </c>
      <c r="C161" s="12" t="str">
        <f t="shared" si="3"/>
        <v>목</v>
      </c>
      <c r="D161" s="12" t="s">
        <v>63</v>
      </c>
      <c r="E161" s="12" t="s">
        <v>56</v>
      </c>
      <c r="F161" s="12"/>
      <c r="G161" s="12"/>
      <c r="H161" s="12"/>
      <c r="I161" s="12"/>
      <c r="J161" s="12">
        <v>57304</v>
      </c>
      <c r="K161" s="12"/>
      <c r="L161" s="12"/>
      <c r="M161" s="12"/>
      <c r="N161" s="12"/>
      <c r="O161" s="12"/>
      <c r="P161" s="12"/>
    </row>
    <row r="162" spans="2:16" s="7" customFormat="1" hidden="1">
      <c r="B162" s="1">
        <v>43777</v>
      </c>
      <c r="C162" s="12" t="str">
        <f t="shared" si="3"/>
        <v>금</v>
      </c>
      <c r="D162" s="12" t="s">
        <v>63</v>
      </c>
      <c r="E162" s="12" t="s">
        <v>56</v>
      </c>
      <c r="F162" s="12"/>
      <c r="G162" s="12"/>
      <c r="H162" s="12"/>
      <c r="I162" s="12"/>
      <c r="J162" s="12">
        <v>57666</v>
      </c>
      <c r="K162" s="12"/>
      <c r="L162" s="12"/>
      <c r="M162" s="12"/>
      <c r="N162" s="12"/>
      <c r="O162" s="12"/>
      <c r="P162" s="12"/>
    </row>
    <row r="163" spans="2:16" s="7" customFormat="1" hidden="1">
      <c r="B163" s="1">
        <v>43778</v>
      </c>
      <c r="C163" s="12" t="str">
        <f t="shared" si="3"/>
        <v>토</v>
      </c>
      <c r="D163" s="12" t="s">
        <v>63</v>
      </c>
      <c r="E163" s="12" t="s">
        <v>56</v>
      </c>
      <c r="F163" s="12"/>
      <c r="G163" s="12"/>
      <c r="H163" s="12"/>
      <c r="I163" s="12"/>
      <c r="J163" s="12">
        <v>57655</v>
      </c>
      <c r="K163" s="12"/>
      <c r="L163" s="12"/>
      <c r="M163" s="12"/>
      <c r="N163" s="12"/>
      <c r="O163" s="12"/>
      <c r="P163" s="12"/>
    </row>
    <row r="164" spans="2:16" s="7" customFormat="1" hidden="1">
      <c r="B164" s="1">
        <v>43779</v>
      </c>
      <c r="C164" s="12" t="str">
        <f t="shared" si="3"/>
        <v>일</v>
      </c>
      <c r="D164" s="12" t="s">
        <v>63</v>
      </c>
      <c r="E164" s="12" t="s">
        <v>56</v>
      </c>
      <c r="F164" s="12"/>
      <c r="G164" s="12"/>
      <c r="H164" s="12"/>
      <c r="I164" s="12"/>
      <c r="J164" s="12">
        <v>50134</v>
      </c>
      <c r="K164" s="12"/>
      <c r="L164" s="12"/>
      <c r="M164" s="12"/>
      <c r="N164" s="12"/>
      <c r="O164" s="12"/>
      <c r="P164" s="12"/>
    </row>
    <row r="165" spans="2:16" s="7" customFormat="1" hidden="1">
      <c r="B165" s="1">
        <v>43780</v>
      </c>
      <c r="C165" s="12" t="str">
        <f t="shared" si="3"/>
        <v>월</v>
      </c>
      <c r="D165" s="12" t="s">
        <v>63</v>
      </c>
      <c r="E165" s="12" t="s">
        <v>56</v>
      </c>
      <c r="F165" s="12"/>
      <c r="G165" s="12"/>
      <c r="H165" s="12"/>
      <c r="I165" s="12"/>
      <c r="J165" s="12">
        <v>34293</v>
      </c>
      <c r="K165" s="12"/>
      <c r="L165" s="12"/>
      <c r="M165" s="12"/>
      <c r="N165" s="12"/>
      <c r="O165" s="12"/>
      <c r="P165" s="12"/>
    </row>
    <row r="166" spans="2:16" s="7" customFormat="1" hidden="1">
      <c r="B166" s="1">
        <v>43781</v>
      </c>
      <c r="C166" s="12" t="str">
        <f t="shared" si="3"/>
        <v>화</v>
      </c>
      <c r="D166" s="12" t="s">
        <v>63</v>
      </c>
      <c r="E166" s="12" t="s">
        <v>56</v>
      </c>
      <c r="F166" s="12"/>
      <c r="G166" s="12"/>
      <c r="H166" s="12"/>
      <c r="I166" s="12"/>
      <c r="J166" s="12">
        <v>24871</v>
      </c>
      <c r="K166" s="12"/>
      <c r="L166" s="12"/>
      <c r="M166" s="12"/>
      <c r="N166" s="12"/>
      <c r="O166" s="12"/>
      <c r="P166" s="12"/>
    </row>
    <row r="167" spans="2:16" s="7" customFormat="1" hidden="1">
      <c r="B167" s="1">
        <v>43782</v>
      </c>
      <c r="C167" s="12" t="str">
        <f t="shared" si="3"/>
        <v>수</v>
      </c>
      <c r="D167" s="12" t="s">
        <v>63</v>
      </c>
      <c r="E167" s="12" t="s">
        <v>56</v>
      </c>
      <c r="F167" s="12"/>
      <c r="G167" s="12"/>
      <c r="H167" s="12"/>
      <c r="I167" s="12"/>
      <c r="J167" s="12">
        <v>23891</v>
      </c>
      <c r="K167" s="12"/>
      <c r="L167" s="12"/>
      <c r="M167" s="12"/>
      <c r="N167" s="12"/>
      <c r="O167" s="12"/>
      <c r="P167" s="12"/>
    </row>
    <row r="168" spans="2:16" s="7" customFormat="1" hidden="1">
      <c r="B168" s="1">
        <v>43783</v>
      </c>
      <c r="C168" s="12" t="str">
        <f t="shared" si="3"/>
        <v>목</v>
      </c>
      <c r="D168" s="12" t="s">
        <v>63</v>
      </c>
      <c r="E168" s="12" t="s">
        <v>56</v>
      </c>
      <c r="F168" s="12"/>
      <c r="G168" s="12"/>
      <c r="H168" s="12"/>
      <c r="I168" s="12"/>
      <c r="J168" s="12">
        <v>24721</v>
      </c>
      <c r="K168" s="12"/>
      <c r="L168" s="12"/>
      <c r="M168" s="12"/>
      <c r="N168" s="12"/>
      <c r="O168" s="12"/>
      <c r="P168" s="12"/>
    </row>
    <row r="169" spans="2:16" s="7" customFormat="1" hidden="1">
      <c r="B169" s="1">
        <v>43784</v>
      </c>
      <c r="C169" s="12" t="str">
        <f t="shared" si="3"/>
        <v>금</v>
      </c>
      <c r="D169" s="12" t="s">
        <v>63</v>
      </c>
      <c r="E169" s="12" t="s">
        <v>56</v>
      </c>
      <c r="F169" s="12"/>
      <c r="G169" s="12"/>
      <c r="H169" s="12"/>
      <c r="I169" s="12"/>
      <c r="J169" s="12">
        <v>25411</v>
      </c>
      <c r="K169" s="12"/>
      <c r="L169" s="12"/>
      <c r="M169" s="12"/>
      <c r="N169" s="12"/>
      <c r="O169" s="12"/>
      <c r="P169" s="12"/>
    </row>
    <row r="170" spans="2:16" s="7" customFormat="1" hidden="1">
      <c r="B170" s="1">
        <v>43785</v>
      </c>
      <c r="C170" s="12" t="str">
        <f t="shared" si="3"/>
        <v>토</v>
      </c>
      <c r="D170" s="12" t="s">
        <v>63</v>
      </c>
      <c r="E170" s="12" t="s">
        <v>56</v>
      </c>
      <c r="F170" s="12"/>
      <c r="G170" s="12"/>
      <c r="H170" s="12"/>
      <c r="I170" s="12"/>
      <c r="J170" s="12">
        <v>25174</v>
      </c>
      <c r="K170" s="12"/>
      <c r="L170" s="12"/>
      <c r="M170" s="12"/>
      <c r="N170" s="12"/>
      <c r="O170" s="12"/>
      <c r="P170" s="12"/>
    </row>
    <row r="171" spans="2:16" s="7" customFormat="1" hidden="1">
      <c r="B171" s="1">
        <v>43786</v>
      </c>
      <c r="C171" s="12" t="str">
        <f t="shared" si="3"/>
        <v>일</v>
      </c>
      <c r="D171" s="12" t="s">
        <v>63</v>
      </c>
      <c r="E171" s="12" t="s">
        <v>56</v>
      </c>
      <c r="F171" s="12"/>
      <c r="G171" s="12"/>
      <c r="H171" s="12"/>
      <c r="I171" s="12"/>
      <c r="J171" s="12">
        <v>25041</v>
      </c>
      <c r="K171" s="12"/>
      <c r="L171" s="12"/>
      <c r="M171" s="12"/>
      <c r="N171" s="12"/>
      <c r="O171" s="12"/>
      <c r="P171" s="12"/>
    </row>
    <row r="172" spans="2:16" s="7" customFormat="1" hidden="1">
      <c r="B172" s="1">
        <v>43787</v>
      </c>
      <c r="C172" s="12" t="str">
        <f t="shared" si="3"/>
        <v>월</v>
      </c>
      <c r="D172" s="12" t="s">
        <v>63</v>
      </c>
      <c r="E172" s="12" t="s">
        <v>56</v>
      </c>
      <c r="F172" s="12"/>
      <c r="G172" s="12"/>
      <c r="H172" s="12"/>
      <c r="I172" s="12"/>
      <c r="J172" s="12">
        <v>24011</v>
      </c>
      <c r="K172" s="12"/>
      <c r="L172" s="12"/>
      <c r="M172" s="12"/>
      <c r="N172" s="12"/>
      <c r="O172" s="12"/>
      <c r="P172" s="12"/>
    </row>
    <row r="173" spans="2:16" s="7" customFormat="1" hidden="1">
      <c r="B173" s="1">
        <v>43788</v>
      </c>
      <c r="C173" s="12" t="str">
        <f t="shared" si="3"/>
        <v>화</v>
      </c>
      <c r="D173" s="12" t="s">
        <v>63</v>
      </c>
      <c r="E173" s="12" t="s">
        <v>56</v>
      </c>
      <c r="F173" s="12"/>
      <c r="G173" s="12"/>
      <c r="H173" s="12"/>
      <c r="I173" s="12"/>
      <c r="J173" s="12">
        <v>25223</v>
      </c>
      <c r="K173" s="12"/>
      <c r="L173" s="12"/>
      <c r="M173" s="12"/>
      <c r="N173" s="12"/>
      <c r="O173" s="12"/>
      <c r="P173" s="12"/>
    </row>
    <row r="174" spans="2:16" s="7" customFormat="1" hidden="1">
      <c r="B174" s="1">
        <v>43789</v>
      </c>
      <c r="C174" s="12" t="str">
        <f t="shared" si="3"/>
        <v>수</v>
      </c>
      <c r="D174" s="12" t="s">
        <v>63</v>
      </c>
      <c r="E174" s="12" t="s">
        <v>56</v>
      </c>
      <c r="F174" s="12"/>
      <c r="G174" s="12"/>
      <c r="H174" s="12"/>
      <c r="I174" s="12"/>
      <c r="J174" s="12">
        <v>24434</v>
      </c>
      <c r="K174" s="12"/>
      <c r="L174" s="12"/>
      <c r="M174" s="12"/>
      <c r="N174" s="12"/>
      <c r="O174" s="12"/>
      <c r="P174" s="12"/>
    </row>
    <row r="175" spans="2:16" s="7" customFormat="1" hidden="1">
      <c r="B175" s="1">
        <v>43790</v>
      </c>
      <c r="C175" s="12" t="str">
        <f t="shared" si="3"/>
        <v>목</v>
      </c>
      <c r="D175" s="12" t="s">
        <v>63</v>
      </c>
      <c r="E175" s="12" t="s">
        <v>56</v>
      </c>
      <c r="F175" s="12"/>
      <c r="G175" s="12"/>
      <c r="H175" s="12"/>
      <c r="I175" s="12"/>
      <c r="J175" s="12">
        <v>25463</v>
      </c>
      <c r="K175" s="12"/>
      <c r="L175" s="12"/>
      <c r="M175" s="12"/>
      <c r="N175" s="12"/>
      <c r="O175" s="12"/>
      <c r="P175" s="12"/>
    </row>
    <row r="176" spans="2:16" s="7" customFormat="1" hidden="1">
      <c r="B176" s="1">
        <v>43791</v>
      </c>
      <c r="C176" s="12" t="str">
        <f t="shared" si="3"/>
        <v>금</v>
      </c>
      <c r="D176" s="12" t="s">
        <v>63</v>
      </c>
      <c r="E176" s="12" t="s">
        <v>56</v>
      </c>
      <c r="F176" s="12"/>
      <c r="G176" s="12"/>
      <c r="H176" s="12"/>
      <c r="I176" s="12"/>
      <c r="J176" s="12">
        <v>25474</v>
      </c>
      <c r="K176" s="12"/>
      <c r="L176" s="12"/>
      <c r="M176" s="12"/>
      <c r="N176" s="12"/>
      <c r="O176" s="12"/>
      <c r="P176" s="12"/>
    </row>
    <row r="177" spans="2:16" s="7" customFormat="1" hidden="1">
      <c r="B177" s="1">
        <v>43792</v>
      </c>
      <c r="C177" s="12" t="str">
        <f t="shared" si="3"/>
        <v>토</v>
      </c>
      <c r="D177" s="12" t="s">
        <v>63</v>
      </c>
      <c r="E177" s="12" t="s">
        <v>56</v>
      </c>
      <c r="F177" s="12"/>
      <c r="G177" s="12"/>
      <c r="H177" s="12"/>
      <c r="I177" s="12"/>
      <c r="J177" s="12">
        <v>25354</v>
      </c>
      <c r="K177" s="12"/>
      <c r="L177" s="12"/>
      <c r="M177" s="12"/>
      <c r="N177" s="12"/>
      <c r="O177" s="12"/>
      <c r="P177" s="12"/>
    </row>
    <row r="178" spans="2:16" s="7" customFormat="1" hidden="1">
      <c r="B178" s="1">
        <v>43793</v>
      </c>
      <c r="C178" s="12" t="str">
        <f t="shared" si="3"/>
        <v>일</v>
      </c>
      <c r="D178" s="12" t="s">
        <v>63</v>
      </c>
      <c r="E178" s="12" t="s">
        <v>56</v>
      </c>
      <c r="F178" s="12"/>
      <c r="G178" s="12"/>
      <c r="H178" s="12"/>
      <c r="I178" s="12"/>
      <c r="J178" s="12">
        <v>25051</v>
      </c>
      <c r="K178" s="12"/>
      <c r="L178" s="12"/>
      <c r="M178" s="12"/>
      <c r="N178" s="12"/>
      <c r="O178" s="12"/>
      <c r="P178" s="12"/>
    </row>
    <row r="179" spans="2:16" s="7" customFormat="1" hidden="1">
      <c r="B179" s="1">
        <v>43794</v>
      </c>
      <c r="C179" s="12" t="str">
        <f t="shared" si="3"/>
        <v>월</v>
      </c>
      <c r="D179" s="12" t="s">
        <v>63</v>
      </c>
      <c r="E179" s="12" t="s">
        <v>56</v>
      </c>
      <c r="F179" s="12"/>
      <c r="G179" s="12"/>
      <c r="H179" s="12"/>
      <c r="I179" s="12"/>
      <c r="J179" s="12">
        <v>24121</v>
      </c>
      <c r="K179" s="12"/>
      <c r="L179" s="12"/>
      <c r="M179" s="12"/>
      <c r="N179" s="12"/>
      <c r="O179" s="12"/>
      <c r="P179" s="12"/>
    </row>
    <row r="180" spans="2:16" s="7" customFormat="1" hidden="1">
      <c r="B180" s="1">
        <v>43795</v>
      </c>
      <c r="C180" s="12" t="str">
        <f t="shared" si="3"/>
        <v>화</v>
      </c>
      <c r="D180" s="12" t="s">
        <v>63</v>
      </c>
      <c r="E180" s="12" t="s">
        <v>56</v>
      </c>
      <c r="F180" s="12"/>
      <c r="G180" s="12"/>
      <c r="H180" s="12"/>
      <c r="I180" s="12"/>
      <c r="J180" s="12">
        <v>25156</v>
      </c>
      <c r="K180" s="12"/>
      <c r="L180" s="12"/>
      <c r="M180" s="12"/>
      <c r="N180" s="12"/>
      <c r="O180" s="12"/>
      <c r="P180" s="12"/>
    </row>
    <row r="181" spans="2:16" s="7" customFormat="1" hidden="1">
      <c r="B181" s="1">
        <v>43796</v>
      </c>
      <c r="C181" s="12" t="str">
        <f t="shared" si="3"/>
        <v>수</v>
      </c>
      <c r="D181" s="12" t="s">
        <v>63</v>
      </c>
      <c r="E181" s="12" t="s">
        <v>56</v>
      </c>
      <c r="F181" s="12"/>
      <c r="G181" s="12"/>
      <c r="H181" s="12"/>
      <c r="I181" s="12"/>
      <c r="J181" s="12">
        <v>25190</v>
      </c>
      <c r="K181" s="12"/>
      <c r="L181" s="12"/>
      <c r="M181" s="12"/>
      <c r="N181" s="12"/>
      <c r="O181" s="12"/>
      <c r="P181" s="12"/>
    </row>
    <row r="182" spans="2:16" s="7" customFormat="1" hidden="1">
      <c r="B182" s="1">
        <v>43797</v>
      </c>
      <c r="C182" s="12" t="str">
        <f t="shared" si="3"/>
        <v>목</v>
      </c>
      <c r="D182" s="12" t="s">
        <v>63</v>
      </c>
      <c r="E182" s="12" t="s">
        <v>56</v>
      </c>
      <c r="F182" s="12"/>
      <c r="G182" s="12"/>
      <c r="H182" s="12"/>
      <c r="I182" s="12"/>
      <c r="J182" s="12">
        <v>24853</v>
      </c>
      <c r="K182" s="12"/>
      <c r="L182" s="12"/>
      <c r="M182" s="12"/>
      <c r="N182" s="12"/>
      <c r="O182" s="12"/>
      <c r="P182" s="12"/>
    </row>
    <row r="183" spans="2:16" s="7" customFormat="1" hidden="1">
      <c r="B183" s="1">
        <v>43798</v>
      </c>
      <c r="C183" s="12" t="str">
        <f t="shared" si="3"/>
        <v>금</v>
      </c>
      <c r="D183" s="12" t="s">
        <v>63</v>
      </c>
      <c r="E183" s="12" t="s">
        <v>56</v>
      </c>
      <c r="F183" s="12"/>
      <c r="G183" s="12"/>
      <c r="H183" s="12"/>
      <c r="I183" s="12"/>
      <c r="J183" s="12">
        <v>25392</v>
      </c>
      <c r="K183" s="12"/>
      <c r="L183" s="12"/>
      <c r="M183" s="12"/>
      <c r="N183" s="12"/>
      <c r="O183" s="12"/>
      <c r="P183" s="12"/>
    </row>
    <row r="184" spans="2:16" s="7" customFormat="1" hidden="1">
      <c r="B184" s="1">
        <v>43799</v>
      </c>
      <c r="C184" s="12" t="str">
        <f t="shared" si="3"/>
        <v>토</v>
      </c>
      <c r="D184" s="12" t="s">
        <v>63</v>
      </c>
      <c r="E184" s="12" t="s">
        <v>56</v>
      </c>
      <c r="F184" s="12"/>
      <c r="G184" s="12"/>
      <c r="H184" s="12"/>
      <c r="I184" s="12"/>
      <c r="J184" s="12">
        <v>25237</v>
      </c>
      <c r="K184" s="12"/>
      <c r="L184" s="12"/>
      <c r="M184" s="12"/>
      <c r="N184" s="12"/>
      <c r="O184" s="12"/>
      <c r="P184" s="12"/>
    </row>
    <row r="185" spans="2:16" s="7" customFormat="1" hidden="1">
      <c r="B185" s="1">
        <v>43770</v>
      </c>
      <c r="C185" s="12" t="str">
        <f t="shared" si="3"/>
        <v>금</v>
      </c>
      <c r="D185" s="12" t="s">
        <v>64</v>
      </c>
      <c r="E185" s="12" t="s">
        <v>56</v>
      </c>
      <c r="F185" s="12"/>
      <c r="G185" s="12"/>
      <c r="H185" s="12"/>
      <c r="I185" s="12"/>
      <c r="J185" s="12">
        <v>195181</v>
      </c>
      <c r="K185" s="12"/>
      <c r="L185" s="12"/>
      <c r="M185" s="12"/>
      <c r="N185" s="12"/>
      <c r="O185" s="12"/>
      <c r="P185" s="12"/>
    </row>
    <row r="186" spans="2:16" s="7" customFormat="1" hidden="1">
      <c r="B186" s="1">
        <v>43771</v>
      </c>
      <c r="C186" s="12" t="str">
        <f t="shared" si="3"/>
        <v>토</v>
      </c>
      <c r="D186" s="12" t="s">
        <v>64</v>
      </c>
      <c r="E186" s="12" t="s">
        <v>56</v>
      </c>
      <c r="F186" s="12"/>
      <c r="G186" s="12"/>
      <c r="H186" s="12"/>
      <c r="I186" s="12"/>
      <c r="J186" s="12">
        <v>122294</v>
      </c>
      <c r="K186" s="12"/>
      <c r="L186" s="12"/>
      <c r="M186" s="12"/>
      <c r="N186" s="12"/>
      <c r="O186" s="12"/>
      <c r="P186" s="12"/>
    </row>
    <row r="187" spans="2:16" s="7" customFormat="1" hidden="1">
      <c r="B187" s="1">
        <v>43770</v>
      </c>
      <c r="C187" s="12" t="str">
        <f t="shared" si="3"/>
        <v>금</v>
      </c>
      <c r="D187" s="12" t="s">
        <v>65</v>
      </c>
      <c r="E187" s="12" t="s">
        <v>56</v>
      </c>
      <c r="F187" s="12"/>
      <c r="G187" s="12"/>
      <c r="H187" s="12"/>
      <c r="I187" s="12"/>
      <c r="J187" s="12">
        <v>50491</v>
      </c>
      <c r="K187" s="12"/>
      <c r="L187" s="12"/>
      <c r="M187" s="12"/>
      <c r="N187" s="12"/>
      <c r="O187" s="12"/>
      <c r="P187" s="12"/>
    </row>
    <row r="188" spans="2:16" s="7" customFormat="1" hidden="1">
      <c r="B188" s="1">
        <v>43771</v>
      </c>
      <c r="C188" s="12" t="str">
        <f t="shared" si="3"/>
        <v>토</v>
      </c>
      <c r="D188" s="12" t="s">
        <v>65</v>
      </c>
      <c r="E188" s="12" t="s">
        <v>56</v>
      </c>
      <c r="F188" s="12"/>
      <c r="G188" s="12"/>
      <c r="H188" s="12"/>
      <c r="I188" s="12"/>
      <c r="J188" s="12">
        <v>51000</v>
      </c>
      <c r="K188" s="12"/>
      <c r="L188" s="12"/>
      <c r="M188" s="12"/>
      <c r="N188" s="12"/>
      <c r="O188" s="12"/>
      <c r="P188" s="12"/>
    </row>
    <row r="189" spans="2:16" s="7" customFormat="1" hidden="1">
      <c r="B189" s="1">
        <v>43772</v>
      </c>
      <c r="C189" s="12" t="str">
        <f t="shared" si="3"/>
        <v>일</v>
      </c>
      <c r="D189" s="12" t="s">
        <v>65</v>
      </c>
      <c r="E189" s="12" t="s">
        <v>56</v>
      </c>
      <c r="F189" s="12"/>
      <c r="G189" s="12"/>
      <c r="H189" s="12"/>
      <c r="I189" s="12"/>
      <c r="J189" s="12">
        <v>50259</v>
      </c>
      <c r="K189" s="12"/>
      <c r="L189" s="12"/>
      <c r="M189" s="12"/>
      <c r="N189" s="12"/>
      <c r="O189" s="12"/>
      <c r="P189" s="12"/>
    </row>
    <row r="190" spans="2:16" s="7" customFormat="1" hidden="1">
      <c r="B190" s="1">
        <v>43773</v>
      </c>
      <c r="C190" s="12" t="str">
        <f t="shared" ref="C190:C216" si="4">TEXT(B190,"aaa")</f>
        <v>월</v>
      </c>
      <c r="D190" s="12" t="s">
        <v>65</v>
      </c>
      <c r="E190" s="12" t="s">
        <v>56</v>
      </c>
      <c r="F190" s="12"/>
      <c r="G190" s="12"/>
      <c r="H190" s="12"/>
      <c r="I190" s="12"/>
      <c r="J190" s="12">
        <v>48151</v>
      </c>
      <c r="K190" s="12"/>
      <c r="L190" s="12"/>
      <c r="M190" s="12"/>
      <c r="N190" s="12"/>
      <c r="O190" s="12"/>
      <c r="P190" s="12"/>
    </row>
    <row r="191" spans="2:16" s="7" customFormat="1" hidden="1">
      <c r="B191" s="1">
        <v>43774</v>
      </c>
      <c r="C191" s="12" t="str">
        <f t="shared" si="4"/>
        <v>화</v>
      </c>
      <c r="D191" s="12" t="s">
        <v>65</v>
      </c>
      <c r="E191" s="12" t="s">
        <v>56</v>
      </c>
      <c r="F191" s="12"/>
      <c r="G191" s="12"/>
      <c r="H191" s="12"/>
      <c r="I191" s="12"/>
      <c r="J191" s="12">
        <v>50427</v>
      </c>
      <c r="K191" s="12"/>
      <c r="L191" s="12"/>
      <c r="M191" s="12"/>
      <c r="N191" s="12"/>
      <c r="O191" s="12"/>
      <c r="P191" s="12"/>
    </row>
    <row r="192" spans="2:16" s="7" customFormat="1" hidden="1">
      <c r="B192" s="1">
        <v>43775</v>
      </c>
      <c r="C192" s="12" t="str">
        <f t="shared" si="4"/>
        <v>수</v>
      </c>
      <c r="D192" s="12" t="s">
        <v>65</v>
      </c>
      <c r="E192" s="12" t="s">
        <v>56</v>
      </c>
      <c r="F192" s="12"/>
      <c r="G192" s="12"/>
      <c r="H192" s="12"/>
      <c r="I192" s="12"/>
      <c r="J192" s="12">
        <v>49368</v>
      </c>
      <c r="K192" s="12"/>
      <c r="L192" s="12"/>
      <c r="M192" s="12"/>
      <c r="N192" s="12"/>
      <c r="O192" s="12"/>
      <c r="P192" s="12"/>
    </row>
    <row r="193" spans="2:16" s="7" customFormat="1" hidden="1">
      <c r="B193" s="1">
        <v>43776</v>
      </c>
      <c r="C193" s="12" t="str">
        <f t="shared" si="4"/>
        <v>목</v>
      </c>
      <c r="D193" s="12" t="s">
        <v>65</v>
      </c>
      <c r="E193" s="12" t="s">
        <v>56</v>
      </c>
      <c r="F193" s="12"/>
      <c r="G193" s="12"/>
      <c r="H193" s="12"/>
      <c r="I193" s="12"/>
      <c r="J193" s="12">
        <v>50701</v>
      </c>
      <c r="K193" s="12"/>
      <c r="L193" s="12"/>
      <c r="M193" s="12"/>
      <c r="N193" s="12"/>
      <c r="O193" s="12"/>
      <c r="P193" s="12"/>
    </row>
    <row r="194" spans="2:16" s="7" customFormat="1" hidden="1">
      <c r="B194" s="1">
        <v>43777</v>
      </c>
      <c r="C194" s="12" t="str">
        <f t="shared" si="4"/>
        <v>금</v>
      </c>
      <c r="D194" s="12" t="s">
        <v>65</v>
      </c>
      <c r="E194" s="12" t="s">
        <v>56</v>
      </c>
      <c r="F194" s="12"/>
      <c r="G194" s="12"/>
      <c r="H194" s="12"/>
      <c r="I194" s="12"/>
      <c r="J194" s="12">
        <v>48869</v>
      </c>
      <c r="K194" s="12"/>
      <c r="L194" s="12"/>
      <c r="M194" s="12"/>
      <c r="N194" s="12"/>
      <c r="O194" s="12"/>
      <c r="P194" s="12"/>
    </row>
    <row r="195" spans="2:16" s="7" customFormat="1" hidden="1">
      <c r="B195" s="1">
        <v>43778</v>
      </c>
      <c r="C195" s="12" t="str">
        <f t="shared" si="4"/>
        <v>토</v>
      </c>
      <c r="D195" s="12" t="s">
        <v>65</v>
      </c>
      <c r="E195" s="12" t="s">
        <v>56</v>
      </c>
      <c r="F195" s="12"/>
      <c r="G195" s="12"/>
      <c r="H195" s="12"/>
      <c r="I195" s="12"/>
      <c r="J195" s="12">
        <v>52197</v>
      </c>
      <c r="K195" s="12"/>
      <c r="L195" s="12"/>
      <c r="M195" s="12"/>
      <c r="N195" s="12"/>
      <c r="O195" s="12"/>
      <c r="P195" s="12"/>
    </row>
    <row r="196" spans="2:16" s="7" customFormat="1" hidden="1">
      <c r="B196" s="1">
        <v>43779</v>
      </c>
      <c r="C196" s="12" t="str">
        <f t="shared" si="4"/>
        <v>일</v>
      </c>
      <c r="D196" s="12" t="s">
        <v>65</v>
      </c>
      <c r="E196" s="12" t="s">
        <v>56</v>
      </c>
      <c r="F196" s="12"/>
      <c r="G196" s="12"/>
      <c r="H196" s="12"/>
      <c r="I196" s="12"/>
      <c r="J196" s="12">
        <v>50252</v>
      </c>
      <c r="K196" s="12"/>
      <c r="L196" s="12"/>
      <c r="M196" s="12"/>
      <c r="N196" s="12"/>
      <c r="O196" s="12"/>
      <c r="P196" s="12"/>
    </row>
    <row r="197" spans="2:16" s="7" customFormat="1" hidden="1">
      <c r="B197" s="1">
        <v>43780</v>
      </c>
      <c r="C197" s="12" t="str">
        <f t="shared" si="4"/>
        <v>월</v>
      </c>
      <c r="D197" s="12" t="s">
        <v>65</v>
      </c>
      <c r="E197" s="12" t="s">
        <v>56</v>
      </c>
      <c r="F197" s="12"/>
      <c r="G197" s="12"/>
      <c r="H197" s="12"/>
      <c r="I197" s="12"/>
      <c r="J197" s="12">
        <v>48298</v>
      </c>
      <c r="K197" s="12"/>
      <c r="L197" s="12"/>
      <c r="M197" s="12"/>
      <c r="N197" s="12"/>
      <c r="O197" s="12"/>
      <c r="P197" s="12"/>
    </row>
    <row r="198" spans="2:16" s="7" customFormat="1" hidden="1">
      <c r="B198" s="1">
        <v>43781</v>
      </c>
      <c r="C198" s="12" t="str">
        <f t="shared" si="4"/>
        <v>화</v>
      </c>
      <c r="D198" s="12" t="s">
        <v>65</v>
      </c>
      <c r="E198" s="12" t="s">
        <v>56</v>
      </c>
      <c r="F198" s="12"/>
      <c r="G198" s="12"/>
      <c r="H198" s="12"/>
      <c r="I198" s="12"/>
      <c r="J198" s="12">
        <v>50619</v>
      </c>
      <c r="K198" s="12"/>
      <c r="L198" s="12"/>
      <c r="M198" s="12"/>
      <c r="N198" s="12"/>
      <c r="O198" s="12"/>
      <c r="P198" s="12"/>
    </row>
    <row r="199" spans="2:16" s="7" customFormat="1" hidden="1">
      <c r="B199" s="1">
        <v>43782</v>
      </c>
      <c r="C199" s="12" t="str">
        <f t="shared" si="4"/>
        <v>수</v>
      </c>
      <c r="D199" s="12" t="s">
        <v>65</v>
      </c>
      <c r="E199" s="12" t="s">
        <v>56</v>
      </c>
      <c r="F199" s="12"/>
      <c r="G199" s="12"/>
      <c r="H199" s="12"/>
      <c r="I199" s="12"/>
      <c r="J199" s="12">
        <v>50372</v>
      </c>
      <c r="K199" s="12"/>
      <c r="L199" s="12"/>
      <c r="M199" s="12"/>
      <c r="N199" s="12"/>
      <c r="O199" s="12"/>
      <c r="P199" s="12"/>
    </row>
    <row r="200" spans="2:16" s="7" customFormat="1" hidden="1">
      <c r="B200" s="1">
        <v>43783</v>
      </c>
      <c r="C200" s="12" t="str">
        <f t="shared" si="4"/>
        <v>목</v>
      </c>
      <c r="D200" s="12" t="s">
        <v>65</v>
      </c>
      <c r="E200" s="12" t="s">
        <v>56</v>
      </c>
      <c r="F200" s="12"/>
      <c r="G200" s="12"/>
      <c r="H200" s="12"/>
      <c r="I200" s="12"/>
      <c r="J200" s="12">
        <v>49210</v>
      </c>
      <c r="K200" s="12"/>
      <c r="L200" s="12"/>
      <c r="M200" s="12"/>
      <c r="N200" s="12"/>
      <c r="O200" s="12"/>
      <c r="P200" s="12"/>
    </row>
    <row r="201" spans="2:16" s="7" customFormat="1" hidden="1">
      <c r="B201" s="1">
        <v>43784</v>
      </c>
      <c r="C201" s="12" t="str">
        <f t="shared" si="4"/>
        <v>금</v>
      </c>
      <c r="D201" s="12" t="s">
        <v>65</v>
      </c>
      <c r="E201" s="12" t="s">
        <v>56</v>
      </c>
      <c r="F201" s="12"/>
      <c r="G201" s="12"/>
      <c r="H201" s="12"/>
      <c r="I201" s="12"/>
      <c r="J201" s="12">
        <v>50263</v>
      </c>
      <c r="K201" s="12"/>
      <c r="L201" s="12"/>
      <c r="M201" s="12"/>
      <c r="N201" s="12"/>
      <c r="O201" s="12"/>
      <c r="P201" s="12"/>
    </row>
    <row r="202" spans="2:16" s="7" customFormat="1" hidden="1">
      <c r="B202" s="1">
        <v>43785</v>
      </c>
      <c r="C202" s="12" t="str">
        <f t="shared" si="4"/>
        <v>토</v>
      </c>
      <c r="D202" s="12" t="s">
        <v>65</v>
      </c>
      <c r="E202" s="12" t="s">
        <v>56</v>
      </c>
      <c r="F202" s="12"/>
      <c r="G202" s="12"/>
      <c r="H202" s="12"/>
      <c r="I202" s="12"/>
      <c r="J202" s="12">
        <v>50957</v>
      </c>
      <c r="K202" s="12"/>
      <c r="L202" s="12"/>
      <c r="M202" s="12"/>
      <c r="N202" s="12"/>
      <c r="O202" s="12"/>
      <c r="P202" s="12"/>
    </row>
    <row r="203" spans="2:16" s="7" customFormat="1" hidden="1">
      <c r="B203" s="1">
        <v>43786</v>
      </c>
      <c r="C203" s="12" t="str">
        <f t="shared" si="4"/>
        <v>일</v>
      </c>
      <c r="D203" s="12" t="s">
        <v>65</v>
      </c>
      <c r="E203" s="12" t="s">
        <v>56</v>
      </c>
      <c r="F203" s="12"/>
      <c r="G203" s="12"/>
      <c r="H203" s="12"/>
      <c r="I203" s="12"/>
      <c r="J203" s="12">
        <v>50130</v>
      </c>
      <c r="K203" s="12"/>
      <c r="L203" s="12"/>
      <c r="M203" s="12"/>
      <c r="N203" s="12"/>
      <c r="O203" s="12"/>
      <c r="P203" s="12"/>
    </row>
    <row r="204" spans="2:16" s="7" customFormat="1" hidden="1">
      <c r="B204" s="1">
        <v>43787</v>
      </c>
      <c r="C204" s="12" t="str">
        <f t="shared" si="4"/>
        <v>월</v>
      </c>
      <c r="D204" s="12" t="s">
        <v>65</v>
      </c>
      <c r="E204" s="12" t="s">
        <v>56</v>
      </c>
      <c r="F204" s="12"/>
      <c r="G204" s="12"/>
      <c r="H204" s="12"/>
      <c r="I204" s="12"/>
      <c r="J204" s="12">
        <v>48778</v>
      </c>
      <c r="K204" s="12"/>
      <c r="L204" s="12"/>
      <c r="M204" s="12"/>
      <c r="N204" s="12"/>
      <c r="O204" s="12"/>
      <c r="P204" s="12"/>
    </row>
    <row r="205" spans="2:16" s="7" customFormat="1" hidden="1">
      <c r="B205" s="1">
        <v>43788</v>
      </c>
      <c r="C205" s="12" t="str">
        <f t="shared" si="4"/>
        <v>화</v>
      </c>
      <c r="D205" s="12" t="s">
        <v>65</v>
      </c>
      <c r="E205" s="12" t="s">
        <v>56</v>
      </c>
      <c r="F205" s="12"/>
      <c r="G205" s="12"/>
      <c r="H205" s="12"/>
      <c r="I205" s="12"/>
      <c r="J205" s="12">
        <v>48602</v>
      </c>
      <c r="K205" s="12"/>
      <c r="L205" s="12"/>
      <c r="M205" s="12"/>
      <c r="N205" s="12"/>
      <c r="O205" s="12"/>
      <c r="P205" s="12"/>
    </row>
    <row r="206" spans="2:16" s="7" customFormat="1" hidden="1">
      <c r="B206" s="1">
        <v>43789</v>
      </c>
      <c r="C206" s="12" t="str">
        <f t="shared" si="4"/>
        <v>수</v>
      </c>
      <c r="D206" s="12" t="s">
        <v>65</v>
      </c>
      <c r="E206" s="12" t="s">
        <v>56</v>
      </c>
      <c r="F206" s="12"/>
      <c r="G206" s="12"/>
      <c r="H206" s="12"/>
      <c r="I206" s="12"/>
      <c r="J206" s="12">
        <v>49190</v>
      </c>
      <c r="K206" s="12"/>
      <c r="L206" s="12"/>
      <c r="M206" s="12"/>
      <c r="N206" s="12"/>
      <c r="O206" s="12"/>
      <c r="P206" s="12"/>
    </row>
    <row r="207" spans="2:16" s="7" customFormat="1" hidden="1">
      <c r="B207" s="1">
        <v>43790</v>
      </c>
      <c r="C207" s="12" t="str">
        <f t="shared" si="4"/>
        <v>목</v>
      </c>
      <c r="D207" s="12" t="s">
        <v>65</v>
      </c>
      <c r="E207" s="12" t="s">
        <v>56</v>
      </c>
      <c r="F207" s="12"/>
      <c r="G207" s="12"/>
      <c r="H207" s="12"/>
      <c r="I207" s="12"/>
      <c r="J207" s="12">
        <v>50596</v>
      </c>
      <c r="K207" s="12"/>
      <c r="L207" s="12"/>
      <c r="M207" s="12"/>
      <c r="N207" s="12"/>
      <c r="O207" s="12"/>
      <c r="P207" s="12"/>
    </row>
    <row r="208" spans="2:16" s="7" customFormat="1" hidden="1">
      <c r="B208" s="1">
        <v>43791</v>
      </c>
      <c r="C208" s="12" t="str">
        <f t="shared" si="4"/>
        <v>금</v>
      </c>
      <c r="D208" s="12" t="s">
        <v>65</v>
      </c>
      <c r="E208" s="12" t="s">
        <v>56</v>
      </c>
      <c r="F208" s="12"/>
      <c r="G208" s="12"/>
      <c r="H208" s="12"/>
      <c r="I208" s="12"/>
      <c r="J208" s="12">
        <v>50082</v>
      </c>
      <c r="K208" s="12"/>
      <c r="L208" s="12"/>
      <c r="M208" s="12"/>
      <c r="N208" s="12"/>
      <c r="O208" s="12"/>
      <c r="P208" s="12"/>
    </row>
    <row r="209" spans="2:16" s="7" customFormat="1" hidden="1">
      <c r="B209" s="1">
        <v>43792</v>
      </c>
      <c r="C209" s="12" t="str">
        <f t="shared" si="4"/>
        <v>토</v>
      </c>
      <c r="D209" s="12" t="s">
        <v>65</v>
      </c>
      <c r="E209" s="12" t="s">
        <v>56</v>
      </c>
      <c r="F209" s="12"/>
      <c r="G209" s="12"/>
      <c r="H209" s="12"/>
      <c r="I209" s="12"/>
      <c r="J209" s="12">
        <v>52622</v>
      </c>
      <c r="K209" s="12"/>
      <c r="L209" s="12"/>
      <c r="M209" s="12"/>
      <c r="N209" s="12"/>
      <c r="O209" s="12"/>
      <c r="P209" s="12"/>
    </row>
    <row r="210" spans="2:16" s="7" customFormat="1" hidden="1">
      <c r="B210" s="1">
        <v>43793</v>
      </c>
      <c r="C210" s="12" t="str">
        <f t="shared" si="4"/>
        <v>일</v>
      </c>
      <c r="D210" s="12" t="s">
        <v>65</v>
      </c>
      <c r="E210" s="12" t="s">
        <v>56</v>
      </c>
      <c r="F210" s="12"/>
      <c r="G210" s="12"/>
      <c r="H210" s="12"/>
      <c r="I210" s="12"/>
      <c r="J210" s="12">
        <v>50158</v>
      </c>
      <c r="K210" s="12"/>
      <c r="L210" s="12"/>
      <c r="M210" s="12"/>
      <c r="N210" s="12"/>
      <c r="O210" s="12"/>
      <c r="P210" s="12"/>
    </row>
    <row r="211" spans="2:16" s="7" customFormat="1" hidden="1">
      <c r="B211" s="1">
        <v>43794</v>
      </c>
      <c r="C211" s="12" t="str">
        <f t="shared" si="4"/>
        <v>월</v>
      </c>
      <c r="D211" s="12" t="s">
        <v>65</v>
      </c>
      <c r="E211" s="12" t="s">
        <v>56</v>
      </c>
      <c r="F211" s="12"/>
      <c r="G211" s="12"/>
      <c r="H211" s="12"/>
      <c r="I211" s="12"/>
      <c r="J211" s="12">
        <v>48491</v>
      </c>
      <c r="K211" s="12"/>
      <c r="L211" s="12"/>
      <c r="M211" s="12"/>
      <c r="N211" s="12"/>
      <c r="O211" s="12"/>
      <c r="P211" s="12"/>
    </row>
    <row r="212" spans="2:16" s="7" customFormat="1" hidden="1">
      <c r="B212" s="1">
        <v>43795</v>
      </c>
      <c r="C212" s="12" t="str">
        <f t="shared" si="4"/>
        <v>화</v>
      </c>
      <c r="D212" s="12" t="s">
        <v>65</v>
      </c>
      <c r="E212" s="12" t="s">
        <v>56</v>
      </c>
      <c r="F212" s="12"/>
      <c r="G212" s="12"/>
      <c r="H212" s="12"/>
      <c r="I212" s="12"/>
      <c r="J212" s="12">
        <v>49023</v>
      </c>
      <c r="K212" s="12"/>
      <c r="L212" s="12"/>
      <c r="M212" s="12"/>
      <c r="N212" s="12"/>
      <c r="O212" s="12"/>
      <c r="P212" s="12"/>
    </row>
    <row r="213" spans="2:16" s="7" customFormat="1" hidden="1">
      <c r="B213" s="1">
        <v>43796</v>
      </c>
      <c r="C213" s="12" t="str">
        <f t="shared" si="4"/>
        <v>수</v>
      </c>
      <c r="D213" s="12" t="s">
        <v>65</v>
      </c>
      <c r="E213" s="12" t="s">
        <v>56</v>
      </c>
      <c r="F213" s="12"/>
      <c r="G213" s="12"/>
      <c r="H213" s="12"/>
      <c r="I213" s="12"/>
      <c r="J213" s="12">
        <v>49431</v>
      </c>
      <c r="K213" s="12"/>
      <c r="L213" s="12"/>
      <c r="M213" s="12"/>
      <c r="N213" s="12"/>
      <c r="O213" s="12"/>
      <c r="P213" s="12"/>
    </row>
    <row r="214" spans="2:16" s="7" customFormat="1" hidden="1">
      <c r="B214" s="1">
        <v>43797</v>
      </c>
      <c r="C214" s="12" t="str">
        <f t="shared" si="4"/>
        <v>목</v>
      </c>
      <c r="D214" s="12" t="s">
        <v>65</v>
      </c>
      <c r="E214" s="12" t="s">
        <v>56</v>
      </c>
      <c r="F214" s="12"/>
      <c r="G214" s="12"/>
      <c r="H214" s="12"/>
      <c r="I214" s="12"/>
      <c r="J214" s="12">
        <v>48688</v>
      </c>
      <c r="K214" s="12"/>
      <c r="L214" s="12"/>
      <c r="M214" s="12"/>
      <c r="N214" s="12"/>
      <c r="O214" s="12"/>
      <c r="P214" s="12"/>
    </row>
    <row r="215" spans="2:16" s="7" customFormat="1" hidden="1">
      <c r="B215" s="1">
        <v>43798</v>
      </c>
      <c r="C215" s="12" t="str">
        <f t="shared" si="4"/>
        <v>금</v>
      </c>
      <c r="D215" s="12" t="s">
        <v>65</v>
      </c>
      <c r="E215" s="12" t="s">
        <v>56</v>
      </c>
      <c r="F215" s="12"/>
      <c r="G215" s="12"/>
      <c r="H215" s="12"/>
      <c r="I215" s="12"/>
      <c r="J215" s="12">
        <v>51824</v>
      </c>
      <c r="K215" s="12"/>
      <c r="L215" s="12"/>
      <c r="M215" s="12"/>
      <c r="N215" s="12"/>
      <c r="O215" s="12"/>
      <c r="P215" s="12"/>
    </row>
    <row r="216" spans="2:16" s="7" customFormat="1" hidden="1">
      <c r="B216" s="1">
        <v>43799</v>
      </c>
      <c r="C216" s="12" t="str">
        <f t="shared" si="4"/>
        <v>토</v>
      </c>
      <c r="D216" s="12" t="s">
        <v>65</v>
      </c>
      <c r="E216" s="12" t="s">
        <v>56</v>
      </c>
      <c r="F216" s="12"/>
      <c r="G216" s="12"/>
      <c r="H216" s="12"/>
      <c r="I216" s="12"/>
      <c r="J216" s="12">
        <v>52385</v>
      </c>
      <c r="K216" s="12"/>
      <c r="L216" s="12"/>
      <c r="M216" s="12"/>
      <c r="N216" s="12"/>
      <c r="O216" s="12"/>
      <c r="P216" s="12"/>
    </row>
    <row r="217" spans="2:16" s="7" customFormat="1" hidden="1">
      <c r="B217" s="1">
        <v>43770</v>
      </c>
      <c r="C217" s="12" t="str">
        <f t="shared" ref="C217:C248" si="5">TEXT(B217,"aaa")</f>
        <v>금</v>
      </c>
      <c r="D217" s="12" t="s">
        <v>57</v>
      </c>
      <c r="E217" s="12" t="s">
        <v>56</v>
      </c>
      <c r="F217" s="12"/>
      <c r="G217" s="12"/>
      <c r="H217" s="12"/>
      <c r="I217" s="12"/>
      <c r="J217" s="12">
        <v>3899.9999999999995</v>
      </c>
      <c r="K217" s="12"/>
      <c r="L217" s="12"/>
      <c r="M217" s="12"/>
      <c r="N217" s="12"/>
      <c r="O217" s="12"/>
      <c r="P217" s="12"/>
    </row>
    <row r="218" spans="2:16" s="7" customFormat="1" hidden="1">
      <c r="B218" s="1">
        <v>43771</v>
      </c>
      <c r="C218" s="12" t="str">
        <f t="shared" si="5"/>
        <v>토</v>
      </c>
      <c r="D218" s="12" t="s">
        <v>57</v>
      </c>
      <c r="E218" s="12" t="s">
        <v>56</v>
      </c>
      <c r="F218" s="12"/>
      <c r="G218" s="12"/>
      <c r="H218" s="12"/>
      <c r="I218" s="12"/>
      <c r="J218" s="12">
        <v>3109.9999999999995</v>
      </c>
      <c r="K218" s="12"/>
      <c r="L218" s="12"/>
      <c r="M218" s="12"/>
      <c r="N218" s="12"/>
      <c r="O218" s="12"/>
      <c r="P218" s="12"/>
    </row>
    <row r="219" spans="2:16" s="7" customFormat="1" hidden="1">
      <c r="B219" s="1">
        <v>43772</v>
      </c>
      <c r="C219" s="12" t="str">
        <f t="shared" si="5"/>
        <v>일</v>
      </c>
      <c r="D219" s="12" t="s">
        <v>57</v>
      </c>
      <c r="E219" s="12" t="s">
        <v>56</v>
      </c>
      <c r="F219" s="12"/>
      <c r="G219" s="12"/>
      <c r="H219" s="12"/>
      <c r="I219" s="12"/>
      <c r="J219" s="12">
        <v>4670</v>
      </c>
      <c r="K219" s="12"/>
      <c r="L219" s="12"/>
      <c r="M219" s="12"/>
      <c r="N219" s="12"/>
      <c r="O219" s="12"/>
      <c r="P219" s="12"/>
    </row>
    <row r="220" spans="2:16" s="7" customFormat="1" hidden="1">
      <c r="B220" s="1">
        <v>43773</v>
      </c>
      <c r="C220" s="12" t="str">
        <f t="shared" si="5"/>
        <v>월</v>
      </c>
      <c r="D220" s="12" t="s">
        <v>57</v>
      </c>
      <c r="E220" s="12" t="s">
        <v>56</v>
      </c>
      <c r="F220" s="12"/>
      <c r="G220" s="12"/>
      <c r="H220" s="12"/>
      <c r="I220" s="12"/>
      <c r="J220" s="12">
        <v>2640</v>
      </c>
      <c r="K220" s="12"/>
      <c r="L220" s="12"/>
      <c r="M220" s="12"/>
      <c r="N220" s="12"/>
      <c r="O220" s="12"/>
      <c r="P220" s="12"/>
    </row>
    <row r="221" spans="2:16" s="7" customFormat="1" hidden="1">
      <c r="B221" s="1">
        <v>43774</v>
      </c>
      <c r="C221" s="12" t="str">
        <f t="shared" si="5"/>
        <v>화</v>
      </c>
      <c r="D221" s="12" t="s">
        <v>57</v>
      </c>
      <c r="E221" s="12" t="s">
        <v>56</v>
      </c>
      <c r="F221" s="12"/>
      <c r="G221" s="12"/>
      <c r="H221" s="12"/>
      <c r="I221" s="12"/>
      <c r="J221" s="12">
        <v>3989.9999999999995</v>
      </c>
      <c r="K221" s="12"/>
      <c r="L221" s="12"/>
      <c r="M221" s="12"/>
      <c r="N221" s="12"/>
      <c r="O221" s="12"/>
      <c r="P221" s="12"/>
    </row>
    <row r="222" spans="2:16" s="7" customFormat="1" hidden="1">
      <c r="B222" s="1">
        <v>43775</v>
      </c>
      <c r="C222" s="12" t="str">
        <f t="shared" si="5"/>
        <v>수</v>
      </c>
      <c r="D222" s="12" t="s">
        <v>57</v>
      </c>
      <c r="E222" s="12" t="s">
        <v>56</v>
      </c>
      <c r="F222" s="12"/>
      <c r="G222" s="12"/>
      <c r="H222" s="12"/>
      <c r="I222" s="12"/>
      <c r="J222" s="12">
        <v>4940</v>
      </c>
      <c r="K222" s="12"/>
      <c r="L222" s="12"/>
      <c r="M222" s="12"/>
      <c r="N222" s="12"/>
      <c r="O222" s="12"/>
      <c r="P222" s="12"/>
    </row>
    <row r="223" spans="2:16" s="7" customFormat="1" hidden="1">
      <c r="B223" s="1">
        <v>43776</v>
      </c>
      <c r="C223" s="12" t="str">
        <f t="shared" si="5"/>
        <v>목</v>
      </c>
      <c r="D223" s="12" t="s">
        <v>57</v>
      </c>
      <c r="E223" s="12" t="s">
        <v>56</v>
      </c>
      <c r="F223" s="12"/>
      <c r="G223" s="12"/>
      <c r="H223" s="12"/>
      <c r="I223" s="12"/>
      <c r="J223" s="12">
        <v>3989.9999999999995</v>
      </c>
      <c r="K223" s="12"/>
      <c r="L223" s="12"/>
      <c r="M223" s="12"/>
      <c r="N223" s="12"/>
      <c r="O223" s="12"/>
      <c r="P223" s="12"/>
    </row>
    <row r="224" spans="2:16" s="7" customFormat="1" hidden="1">
      <c r="B224" s="1">
        <v>43777</v>
      </c>
      <c r="C224" s="12" t="str">
        <f t="shared" si="5"/>
        <v>금</v>
      </c>
      <c r="D224" s="12" t="s">
        <v>57</v>
      </c>
      <c r="E224" s="12" t="s">
        <v>56</v>
      </c>
      <c r="F224" s="12"/>
      <c r="G224" s="12"/>
      <c r="H224" s="12"/>
      <c r="I224" s="12"/>
      <c r="J224" s="12">
        <v>4550</v>
      </c>
      <c r="K224" s="12"/>
      <c r="L224" s="12"/>
      <c r="M224" s="12"/>
      <c r="N224" s="12"/>
      <c r="O224" s="12"/>
      <c r="P224" s="12"/>
    </row>
    <row r="225" spans="2:16" s="7" customFormat="1" hidden="1">
      <c r="B225" s="1">
        <v>43778</v>
      </c>
      <c r="C225" s="12" t="str">
        <f t="shared" si="5"/>
        <v>토</v>
      </c>
      <c r="D225" s="12" t="s">
        <v>57</v>
      </c>
      <c r="E225" s="12" t="s">
        <v>56</v>
      </c>
      <c r="F225" s="12"/>
      <c r="G225" s="12"/>
      <c r="H225" s="12"/>
      <c r="I225" s="12"/>
      <c r="J225" s="12">
        <v>4019.9999999999995</v>
      </c>
      <c r="K225" s="12"/>
      <c r="L225" s="12"/>
      <c r="M225" s="12"/>
      <c r="N225" s="12"/>
      <c r="O225" s="12"/>
      <c r="P225" s="12"/>
    </row>
    <row r="226" spans="2:16" s="7" customFormat="1" hidden="1">
      <c r="B226" s="1">
        <v>43779</v>
      </c>
      <c r="C226" s="12" t="str">
        <f t="shared" si="5"/>
        <v>일</v>
      </c>
      <c r="D226" s="12" t="s">
        <v>57</v>
      </c>
      <c r="E226" s="12" t="s">
        <v>56</v>
      </c>
      <c r="F226" s="12"/>
      <c r="G226" s="12"/>
      <c r="H226" s="12"/>
      <c r="I226" s="12"/>
      <c r="J226" s="12">
        <v>4750</v>
      </c>
      <c r="K226" s="12"/>
      <c r="L226" s="12"/>
      <c r="M226" s="12"/>
      <c r="N226" s="12"/>
      <c r="O226" s="12"/>
      <c r="P226" s="12"/>
    </row>
    <row r="227" spans="2:16" s="7" customFormat="1" hidden="1">
      <c r="B227" s="1">
        <v>43780</v>
      </c>
      <c r="C227" s="12" t="str">
        <f t="shared" si="5"/>
        <v>월</v>
      </c>
      <c r="D227" s="12" t="s">
        <v>57</v>
      </c>
      <c r="E227" s="12" t="s">
        <v>56</v>
      </c>
      <c r="F227" s="12"/>
      <c r="G227" s="12"/>
      <c r="H227" s="12"/>
      <c r="I227" s="12"/>
      <c r="J227" s="12">
        <v>4560</v>
      </c>
      <c r="K227" s="12"/>
      <c r="L227" s="12"/>
      <c r="M227" s="12"/>
      <c r="N227" s="12"/>
      <c r="O227" s="12"/>
      <c r="P227" s="12"/>
    </row>
    <row r="228" spans="2:16" s="7" customFormat="1" hidden="1">
      <c r="B228" s="1">
        <v>43781</v>
      </c>
      <c r="C228" s="12" t="str">
        <f t="shared" si="5"/>
        <v>화</v>
      </c>
      <c r="D228" s="12" t="s">
        <v>57</v>
      </c>
      <c r="E228" s="12" t="s">
        <v>56</v>
      </c>
      <c r="F228" s="12"/>
      <c r="G228" s="12"/>
      <c r="H228" s="12"/>
      <c r="I228" s="12"/>
      <c r="J228" s="12">
        <v>12349.999999999998</v>
      </c>
      <c r="K228" s="12"/>
      <c r="L228" s="12"/>
      <c r="M228" s="12"/>
      <c r="N228" s="12"/>
      <c r="O228" s="12"/>
      <c r="P228" s="12"/>
    </row>
    <row r="229" spans="2:16" s="7" customFormat="1" hidden="1">
      <c r="B229" s="1">
        <v>43782</v>
      </c>
      <c r="C229" s="12" t="str">
        <f t="shared" si="5"/>
        <v>수</v>
      </c>
      <c r="D229" s="12" t="s">
        <v>57</v>
      </c>
      <c r="E229" s="12" t="s">
        <v>56</v>
      </c>
      <c r="F229" s="12"/>
      <c r="G229" s="12"/>
      <c r="H229" s="12"/>
      <c r="I229" s="12"/>
      <c r="J229" s="12">
        <v>6509.9999999999991</v>
      </c>
      <c r="K229" s="12"/>
      <c r="L229" s="12"/>
      <c r="M229" s="12"/>
      <c r="N229" s="12"/>
      <c r="O229" s="12"/>
      <c r="P229" s="12"/>
    </row>
    <row r="230" spans="2:16" s="7" customFormat="1" hidden="1">
      <c r="B230" s="1">
        <v>43783</v>
      </c>
      <c r="C230" s="12" t="str">
        <f t="shared" si="5"/>
        <v>목</v>
      </c>
      <c r="D230" s="12" t="s">
        <v>57</v>
      </c>
      <c r="E230" s="12" t="s">
        <v>56</v>
      </c>
      <c r="F230" s="12"/>
      <c r="G230" s="12"/>
      <c r="H230" s="12"/>
      <c r="I230" s="12"/>
      <c r="J230" s="12">
        <v>4990</v>
      </c>
      <c r="K230" s="12"/>
      <c r="L230" s="12"/>
      <c r="M230" s="12"/>
      <c r="N230" s="12"/>
      <c r="O230" s="12"/>
      <c r="P230" s="12"/>
    </row>
    <row r="231" spans="2:16" s="7" customFormat="1" hidden="1">
      <c r="B231" s="1">
        <v>43784</v>
      </c>
      <c r="C231" s="12" t="str">
        <f t="shared" si="5"/>
        <v>금</v>
      </c>
      <c r="D231" s="12" t="s">
        <v>57</v>
      </c>
      <c r="E231" s="12" t="s">
        <v>56</v>
      </c>
      <c r="F231" s="12"/>
      <c r="G231" s="12"/>
      <c r="H231" s="12"/>
      <c r="I231" s="12"/>
      <c r="J231" s="12">
        <v>5400</v>
      </c>
      <c r="K231" s="12"/>
      <c r="L231" s="12"/>
      <c r="M231" s="12"/>
      <c r="N231" s="12"/>
      <c r="O231" s="12"/>
      <c r="P231" s="12"/>
    </row>
    <row r="232" spans="2:16" s="7" customFormat="1" hidden="1">
      <c r="B232" s="1">
        <v>43785</v>
      </c>
      <c r="C232" s="12" t="str">
        <f t="shared" si="5"/>
        <v>토</v>
      </c>
      <c r="D232" s="12" t="s">
        <v>57</v>
      </c>
      <c r="E232" s="12" t="s">
        <v>56</v>
      </c>
      <c r="F232" s="12"/>
      <c r="G232" s="12"/>
      <c r="H232" s="12"/>
      <c r="I232" s="12"/>
      <c r="J232" s="12">
        <v>4600</v>
      </c>
      <c r="K232" s="12"/>
      <c r="L232" s="12"/>
      <c r="M232" s="12"/>
      <c r="N232" s="12"/>
      <c r="O232" s="12"/>
      <c r="P232" s="12"/>
    </row>
    <row r="233" spans="2:16" s="7" customFormat="1" hidden="1">
      <c r="B233" s="1">
        <v>43786</v>
      </c>
      <c r="C233" s="12" t="str">
        <f t="shared" si="5"/>
        <v>일</v>
      </c>
      <c r="D233" s="12" t="s">
        <v>57</v>
      </c>
      <c r="E233" s="12" t="s">
        <v>56</v>
      </c>
      <c r="F233" s="12"/>
      <c r="G233" s="12"/>
      <c r="H233" s="12"/>
      <c r="I233" s="12"/>
      <c r="J233" s="12">
        <v>6199.9999999999991</v>
      </c>
      <c r="K233" s="12"/>
      <c r="L233" s="12"/>
      <c r="M233" s="12"/>
      <c r="N233" s="12"/>
      <c r="O233" s="12"/>
      <c r="P233" s="12"/>
    </row>
    <row r="234" spans="2:16" s="7" customFormat="1" hidden="1">
      <c r="B234" s="1">
        <v>43787</v>
      </c>
      <c r="C234" s="12" t="str">
        <f t="shared" si="5"/>
        <v>월</v>
      </c>
      <c r="D234" s="12" t="s">
        <v>57</v>
      </c>
      <c r="E234" s="12" t="s">
        <v>56</v>
      </c>
      <c r="F234" s="12"/>
      <c r="G234" s="12"/>
      <c r="H234" s="12"/>
      <c r="I234" s="12"/>
      <c r="J234" s="12">
        <v>3979.9999999999995</v>
      </c>
      <c r="K234" s="12"/>
      <c r="L234" s="12"/>
      <c r="M234" s="12"/>
      <c r="N234" s="12"/>
      <c r="O234" s="12"/>
      <c r="P234" s="12"/>
    </row>
    <row r="235" spans="2:16" s="7" customFormat="1" hidden="1">
      <c r="B235" s="1">
        <v>43788</v>
      </c>
      <c r="C235" s="12" t="str">
        <f t="shared" si="5"/>
        <v>화</v>
      </c>
      <c r="D235" s="12" t="s">
        <v>57</v>
      </c>
      <c r="E235" s="12" t="s">
        <v>56</v>
      </c>
      <c r="F235" s="12"/>
      <c r="G235" s="12"/>
      <c r="H235" s="12"/>
      <c r="I235" s="12"/>
      <c r="J235" s="12">
        <v>8800</v>
      </c>
      <c r="K235" s="12"/>
      <c r="L235" s="12"/>
      <c r="M235" s="12"/>
      <c r="N235" s="12"/>
      <c r="O235" s="12"/>
      <c r="P235" s="12"/>
    </row>
    <row r="236" spans="2:16" s="7" customFormat="1" hidden="1">
      <c r="B236" s="1">
        <v>43789</v>
      </c>
      <c r="C236" s="12" t="str">
        <f t="shared" si="5"/>
        <v>수</v>
      </c>
      <c r="D236" s="12" t="s">
        <v>57</v>
      </c>
      <c r="E236" s="12" t="s">
        <v>56</v>
      </c>
      <c r="F236" s="12"/>
      <c r="G236" s="12"/>
      <c r="H236" s="12"/>
      <c r="I236" s="12"/>
      <c r="J236" s="12">
        <v>5799.9999999999991</v>
      </c>
      <c r="K236" s="12"/>
      <c r="L236" s="12"/>
      <c r="M236" s="12"/>
      <c r="N236" s="12"/>
      <c r="O236" s="12"/>
      <c r="P236" s="12"/>
    </row>
    <row r="237" spans="2:16" s="7" customFormat="1" hidden="1">
      <c r="B237" s="1">
        <v>43790</v>
      </c>
      <c r="C237" s="12" t="str">
        <f t="shared" si="5"/>
        <v>목</v>
      </c>
      <c r="D237" s="12" t="s">
        <v>57</v>
      </c>
      <c r="E237" s="12" t="s">
        <v>56</v>
      </c>
      <c r="F237" s="12"/>
      <c r="G237" s="12"/>
      <c r="H237" s="12"/>
      <c r="I237" s="12"/>
      <c r="J237" s="12">
        <v>5590</v>
      </c>
      <c r="K237" s="12"/>
      <c r="L237" s="12"/>
      <c r="M237" s="12"/>
      <c r="N237" s="12"/>
      <c r="O237" s="12"/>
      <c r="P237" s="12"/>
    </row>
    <row r="238" spans="2:16" s="7" customFormat="1" hidden="1">
      <c r="B238" s="1">
        <v>43791</v>
      </c>
      <c r="C238" s="12" t="str">
        <f t="shared" si="5"/>
        <v>금</v>
      </c>
      <c r="D238" s="12" t="s">
        <v>57</v>
      </c>
      <c r="E238" s="12" t="s">
        <v>56</v>
      </c>
      <c r="F238" s="12"/>
      <c r="G238" s="12"/>
      <c r="H238" s="12"/>
      <c r="I238" s="12"/>
      <c r="J238" s="12">
        <v>5350</v>
      </c>
      <c r="K238" s="12"/>
      <c r="L238" s="12"/>
      <c r="M238" s="12"/>
      <c r="N238" s="12"/>
      <c r="O238" s="12"/>
      <c r="P238" s="12"/>
    </row>
    <row r="239" spans="2:16" s="7" customFormat="1" hidden="1">
      <c r="B239" s="1">
        <v>43792</v>
      </c>
      <c r="C239" s="12" t="str">
        <f t="shared" si="5"/>
        <v>토</v>
      </c>
      <c r="D239" s="12" t="s">
        <v>57</v>
      </c>
      <c r="E239" s="12" t="s">
        <v>56</v>
      </c>
      <c r="F239" s="12"/>
      <c r="G239" s="12"/>
      <c r="H239" s="12"/>
      <c r="I239" s="12"/>
      <c r="J239" s="12">
        <v>5200</v>
      </c>
      <c r="K239" s="12"/>
      <c r="L239" s="12"/>
      <c r="M239" s="12"/>
      <c r="N239" s="12"/>
      <c r="O239" s="12"/>
      <c r="P239" s="12"/>
    </row>
    <row r="240" spans="2:16" s="7" customFormat="1" hidden="1">
      <c r="B240" s="1">
        <v>43793</v>
      </c>
      <c r="C240" s="12" t="str">
        <f t="shared" si="5"/>
        <v>일</v>
      </c>
      <c r="D240" s="12" t="s">
        <v>57</v>
      </c>
      <c r="E240" s="12" t="s">
        <v>56</v>
      </c>
      <c r="F240" s="12"/>
      <c r="G240" s="12"/>
      <c r="H240" s="12"/>
      <c r="I240" s="12"/>
      <c r="J240" s="12">
        <v>6799.9999999999991</v>
      </c>
      <c r="K240" s="12"/>
      <c r="L240" s="12"/>
      <c r="M240" s="12"/>
      <c r="N240" s="12"/>
      <c r="O240" s="12"/>
      <c r="P240" s="12"/>
    </row>
    <row r="241" spans="2:16" s="7" customFormat="1" hidden="1">
      <c r="B241" s="1">
        <v>43794</v>
      </c>
      <c r="C241" s="12" t="str">
        <f t="shared" si="5"/>
        <v>월</v>
      </c>
      <c r="D241" s="12" t="s">
        <v>57</v>
      </c>
      <c r="E241" s="12" t="s">
        <v>56</v>
      </c>
      <c r="F241" s="12"/>
      <c r="G241" s="12"/>
      <c r="H241" s="12"/>
      <c r="I241" s="12"/>
      <c r="J241" s="12">
        <v>6199.9999999999991</v>
      </c>
      <c r="K241" s="12"/>
      <c r="L241" s="12"/>
      <c r="M241" s="12"/>
      <c r="N241" s="12"/>
      <c r="O241" s="12"/>
      <c r="P241" s="12"/>
    </row>
    <row r="242" spans="2:16" s="7" customFormat="1" hidden="1">
      <c r="B242" s="1">
        <v>43795</v>
      </c>
      <c r="C242" s="12" t="str">
        <f t="shared" si="5"/>
        <v>화</v>
      </c>
      <c r="D242" s="12" t="s">
        <v>57</v>
      </c>
      <c r="E242" s="12" t="s">
        <v>56</v>
      </c>
      <c r="F242" s="12"/>
      <c r="G242" s="12"/>
      <c r="H242" s="12"/>
      <c r="I242" s="12"/>
      <c r="J242" s="12">
        <v>5350</v>
      </c>
      <c r="K242" s="12"/>
      <c r="L242" s="12"/>
      <c r="M242" s="12"/>
      <c r="N242" s="12"/>
      <c r="O242" s="12"/>
      <c r="P242" s="12"/>
    </row>
    <row r="243" spans="2:16" s="7" customFormat="1" hidden="1">
      <c r="B243" s="1">
        <v>43796</v>
      </c>
      <c r="C243" s="12" t="str">
        <f t="shared" si="5"/>
        <v>수</v>
      </c>
      <c r="D243" s="12" t="s">
        <v>57</v>
      </c>
      <c r="E243" s="12" t="s">
        <v>56</v>
      </c>
      <c r="F243" s="12"/>
      <c r="G243" s="12"/>
      <c r="H243" s="12"/>
      <c r="I243" s="12"/>
      <c r="J243" s="12">
        <v>3599.9999999999995</v>
      </c>
      <c r="K243" s="12"/>
      <c r="L243" s="12"/>
      <c r="M243" s="12"/>
      <c r="N243" s="12"/>
      <c r="O243" s="12"/>
      <c r="P243" s="12"/>
    </row>
    <row r="244" spans="2:16" s="7" customFormat="1" hidden="1">
      <c r="B244" s="1">
        <v>43797</v>
      </c>
      <c r="C244" s="12" t="str">
        <f t="shared" si="5"/>
        <v>목</v>
      </c>
      <c r="D244" s="12" t="s">
        <v>57</v>
      </c>
      <c r="E244" s="12" t="s">
        <v>56</v>
      </c>
      <c r="F244" s="12"/>
      <c r="G244" s="12"/>
      <c r="H244" s="12"/>
      <c r="I244" s="12"/>
      <c r="J244" s="12">
        <v>3389.9999999999995</v>
      </c>
      <c r="K244" s="12"/>
      <c r="L244" s="12"/>
      <c r="M244" s="12"/>
      <c r="N244" s="12"/>
      <c r="O244" s="12"/>
      <c r="P244" s="12"/>
    </row>
    <row r="245" spans="2:16" s="7" customFormat="1" hidden="1">
      <c r="B245" s="1">
        <v>43798</v>
      </c>
      <c r="C245" s="12" t="str">
        <f t="shared" si="5"/>
        <v>금</v>
      </c>
      <c r="D245" s="12" t="s">
        <v>57</v>
      </c>
      <c r="E245" s="12" t="s">
        <v>56</v>
      </c>
      <c r="F245" s="12"/>
      <c r="G245" s="12"/>
      <c r="H245" s="12"/>
      <c r="I245" s="12"/>
      <c r="J245" s="12">
        <v>4550</v>
      </c>
      <c r="K245" s="12"/>
      <c r="L245" s="12"/>
      <c r="M245" s="12"/>
      <c r="N245" s="12"/>
      <c r="O245" s="12"/>
      <c r="P245" s="12"/>
    </row>
    <row r="246" spans="2:16" s="7" customFormat="1" hidden="1">
      <c r="B246" s="1">
        <v>43799</v>
      </c>
      <c r="C246" s="12" t="str">
        <f t="shared" si="5"/>
        <v>토</v>
      </c>
      <c r="D246" s="12" t="s">
        <v>57</v>
      </c>
      <c r="E246" s="12" t="s">
        <v>56</v>
      </c>
      <c r="F246" s="12"/>
      <c r="G246" s="12"/>
      <c r="H246" s="12"/>
      <c r="I246" s="12"/>
      <c r="J246" s="12">
        <v>3599.9999999999995</v>
      </c>
      <c r="K246" s="12"/>
      <c r="L246" s="12"/>
      <c r="M246" s="12"/>
      <c r="N246" s="12"/>
      <c r="O246" s="12"/>
      <c r="P246" s="12"/>
    </row>
    <row r="247" spans="2:16" s="7" customFormat="1" hidden="1">
      <c r="B247" s="1">
        <v>43770</v>
      </c>
      <c r="C247" s="12" t="str">
        <f t="shared" si="5"/>
        <v>금</v>
      </c>
      <c r="D247" s="12" t="s">
        <v>58</v>
      </c>
      <c r="E247" s="12" t="s">
        <v>56</v>
      </c>
      <c r="F247" s="12"/>
      <c r="G247" s="12"/>
      <c r="H247" s="12"/>
      <c r="I247" s="12"/>
      <c r="J247" s="12">
        <v>20000</v>
      </c>
      <c r="K247" s="12"/>
      <c r="L247" s="12"/>
      <c r="M247" s="12"/>
      <c r="N247" s="12"/>
      <c r="O247" s="12"/>
      <c r="P247" s="12"/>
    </row>
    <row r="248" spans="2:16" s="7" customFormat="1" hidden="1">
      <c r="B248" s="1">
        <v>43771</v>
      </c>
      <c r="C248" s="12" t="str">
        <f t="shared" si="5"/>
        <v>토</v>
      </c>
      <c r="D248" s="12" t="s">
        <v>58</v>
      </c>
      <c r="E248" s="12" t="s">
        <v>56</v>
      </c>
      <c r="F248" s="12"/>
      <c r="G248" s="12"/>
      <c r="H248" s="12"/>
      <c r="I248" s="12"/>
      <c r="J248" s="12">
        <v>20000</v>
      </c>
      <c r="K248" s="12"/>
      <c r="L248" s="12"/>
      <c r="M248" s="12"/>
      <c r="N248" s="12"/>
      <c r="O248" s="12"/>
      <c r="P248" s="12"/>
    </row>
    <row r="249" spans="2:16" s="7" customFormat="1" hidden="1">
      <c r="B249" s="1">
        <v>43772</v>
      </c>
      <c r="C249" s="12" t="str">
        <f t="shared" ref="C249:C276" si="6">TEXT(B249,"aaa")</f>
        <v>일</v>
      </c>
      <c r="D249" s="12" t="s">
        <v>58</v>
      </c>
      <c r="E249" s="12" t="s">
        <v>56</v>
      </c>
      <c r="F249" s="12"/>
      <c r="G249" s="12"/>
      <c r="H249" s="12"/>
      <c r="I249" s="12"/>
      <c r="J249" s="12">
        <v>20000</v>
      </c>
      <c r="K249" s="12"/>
      <c r="L249" s="12"/>
      <c r="M249" s="12"/>
      <c r="N249" s="12"/>
      <c r="O249" s="12"/>
      <c r="P249" s="12"/>
    </row>
    <row r="250" spans="2:16" s="7" customFormat="1" hidden="1">
      <c r="B250" s="1">
        <v>43773</v>
      </c>
      <c r="C250" s="12" t="str">
        <f t="shared" si="6"/>
        <v>월</v>
      </c>
      <c r="D250" s="12" t="s">
        <v>58</v>
      </c>
      <c r="E250" s="12" t="s">
        <v>56</v>
      </c>
      <c r="F250" s="12"/>
      <c r="G250" s="12"/>
      <c r="H250" s="12"/>
      <c r="I250" s="12"/>
      <c r="J250" s="12">
        <v>20000</v>
      </c>
      <c r="K250" s="12"/>
      <c r="L250" s="12"/>
      <c r="M250" s="12"/>
      <c r="N250" s="12"/>
      <c r="O250" s="12"/>
      <c r="P250" s="12"/>
    </row>
    <row r="251" spans="2:16" s="7" customFormat="1" hidden="1">
      <c r="B251" s="1">
        <v>43774</v>
      </c>
      <c r="C251" s="12" t="str">
        <f t="shared" si="6"/>
        <v>화</v>
      </c>
      <c r="D251" s="12" t="s">
        <v>58</v>
      </c>
      <c r="E251" s="12" t="s">
        <v>56</v>
      </c>
      <c r="F251" s="12"/>
      <c r="G251" s="12"/>
      <c r="H251" s="12"/>
      <c r="I251" s="12"/>
      <c r="J251" s="12">
        <v>20000</v>
      </c>
      <c r="K251" s="12"/>
      <c r="L251" s="12"/>
      <c r="M251" s="12"/>
      <c r="N251" s="12"/>
      <c r="O251" s="12"/>
      <c r="P251" s="12"/>
    </row>
    <row r="252" spans="2:16" s="7" customFormat="1" hidden="1">
      <c r="B252" s="1">
        <v>43775</v>
      </c>
      <c r="C252" s="12" t="str">
        <f t="shared" si="6"/>
        <v>수</v>
      </c>
      <c r="D252" s="12" t="s">
        <v>58</v>
      </c>
      <c r="E252" s="12" t="s">
        <v>56</v>
      </c>
      <c r="F252" s="12"/>
      <c r="G252" s="12"/>
      <c r="H252" s="12"/>
      <c r="I252" s="12"/>
      <c r="J252" s="12">
        <v>20000</v>
      </c>
      <c r="K252" s="12"/>
      <c r="L252" s="12"/>
      <c r="M252" s="12"/>
      <c r="N252" s="12"/>
      <c r="O252" s="12"/>
      <c r="P252" s="12"/>
    </row>
    <row r="253" spans="2:16" s="7" customFormat="1" hidden="1">
      <c r="B253" s="1">
        <v>43776</v>
      </c>
      <c r="C253" s="12" t="str">
        <f t="shared" si="6"/>
        <v>목</v>
      </c>
      <c r="D253" s="12" t="s">
        <v>58</v>
      </c>
      <c r="E253" s="12" t="s">
        <v>56</v>
      </c>
      <c r="F253" s="12"/>
      <c r="G253" s="12"/>
      <c r="H253" s="12"/>
      <c r="I253" s="12"/>
      <c r="J253" s="12">
        <v>20000</v>
      </c>
      <c r="K253" s="12"/>
      <c r="L253" s="12"/>
      <c r="M253" s="12"/>
      <c r="N253" s="12"/>
      <c r="O253" s="12"/>
      <c r="P253" s="12"/>
    </row>
    <row r="254" spans="2:16" s="7" customFormat="1" hidden="1">
      <c r="B254" s="1">
        <v>43777</v>
      </c>
      <c r="C254" s="12" t="str">
        <f t="shared" si="6"/>
        <v>금</v>
      </c>
      <c r="D254" s="12" t="s">
        <v>58</v>
      </c>
      <c r="E254" s="12" t="s">
        <v>56</v>
      </c>
      <c r="F254" s="12"/>
      <c r="G254" s="12"/>
      <c r="H254" s="12"/>
      <c r="I254" s="12"/>
      <c r="J254" s="12">
        <v>20000</v>
      </c>
      <c r="K254" s="12"/>
      <c r="L254" s="12"/>
      <c r="M254" s="12"/>
      <c r="N254" s="12"/>
      <c r="O254" s="12"/>
      <c r="P254" s="12"/>
    </row>
    <row r="255" spans="2:16" s="7" customFormat="1" hidden="1">
      <c r="B255" s="1">
        <v>43778</v>
      </c>
      <c r="C255" s="12" t="str">
        <f t="shared" si="6"/>
        <v>토</v>
      </c>
      <c r="D255" s="12" t="s">
        <v>58</v>
      </c>
      <c r="E255" s="12" t="s">
        <v>56</v>
      </c>
      <c r="F255" s="12"/>
      <c r="G255" s="12"/>
      <c r="H255" s="12"/>
      <c r="I255" s="12"/>
      <c r="J255" s="12">
        <v>20000</v>
      </c>
      <c r="K255" s="12"/>
      <c r="L255" s="12"/>
      <c r="M255" s="12"/>
      <c r="N255" s="12"/>
      <c r="O255" s="12"/>
      <c r="P255" s="12"/>
    </row>
    <row r="256" spans="2:16" s="7" customFormat="1" hidden="1">
      <c r="B256" s="1">
        <v>43779</v>
      </c>
      <c r="C256" s="12" t="str">
        <f t="shared" si="6"/>
        <v>일</v>
      </c>
      <c r="D256" s="12" t="s">
        <v>58</v>
      </c>
      <c r="E256" s="12" t="s">
        <v>56</v>
      </c>
      <c r="F256" s="12"/>
      <c r="G256" s="12"/>
      <c r="H256" s="12"/>
      <c r="I256" s="12"/>
      <c r="J256" s="12">
        <v>20000</v>
      </c>
      <c r="K256" s="12"/>
      <c r="L256" s="12"/>
      <c r="M256" s="12"/>
      <c r="N256" s="12"/>
      <c r="O256" s="12"/>
      <c r="P256" s="12"/>
    </row>
    <row r="257" spans="2:16" s="7" customFormat="1" hidden="1">
      <c r="B257" s="1">
        <v>43780</v>
      </c>
      <c r="C257" s="12" t="str">
        <f t="shared" si="6"/>
        <v>월</v>
      </c>
      <c r="D257" s="12" t="s">
        <v>58</v>
      </c>
      <c r="E257" s="12" t="s">
        <v>56</v>
      </c>
      <c r="F257" s="12"/>
      <c r="G257" s="12"/>
      <c r="H257" s="12"/>
      <c r="I257" s="12"/>
      <c r="J257" s="12">
        <v>20000</v>
      </c>
      <c r="K257" s="12"/>
      <c r="L257" s="12"/>
      <c r="M257" s="12"/>
      <c r="N257" s="12"/>
      <c r="O257" s="12"/>
      <c r="P257" s="12"/>
    </row>
    <row r="258" spans="2:16" s="7" customFormat="1" hidden="1">
      <c r="B258" s="1">
        <v>43781</v>
      </c>
      <c r="C258" s="12" t="str">
        <f t="shared" si="6"/>
        <v>화</v>
      </c>
      <c r="D258" s="12" t="s">
        <v>58</v>
      </c>
      <c r="E258" s="12" t="s">
        <v>56</v>
      </c>
      <c r="F258" s="12"/>
      <c r="G258" s="12"/>
      <c r="H258" s="12"/>
      <c r="I258" s="12"/>
      <c r="J258" s="12">
        <v>20000</v>
      </c>
      <c r="K258" s="12"/>
      <c r="L258" s="12"/>
      <c r="M258" s="12"/>
      <c r="N258" s="12"/>
      <c r="O258" s="12"/>
      <c r="P258" s="12"/>
    </row>
    <row r="259" spans="2:16" s="7" customFormat="1" hidden="1">
      <c r="B259" s="1">
        <v>43782</v>
      </c>
      <c r="C259" s="12" t="str">
        <f t="shared" si="6"/>
        <v>수</v>
      </c>
      <c r="D259" s="12" t="s">
        <v>58</v>
      </c>
      <c r="E259" s="12" t="s">
        <v>56</v>
      </c>
      <c r="F259" s="12"/>
      <c r="G259" s="12"/>
      <c r="H259" s="12"/>
      <c r="I259" s="12"/>
      <c r="J259" s="12">
        <v>20000</v>
      </c>
      <c r="K259" s="12"/>
      <c r="L259" s="12"/>
      <c r="M259" s="12"/>
      <c r="N259" s="12"/>
      <c r="O259" s="12"/>
      <c r="P259" s="12"/>
    </row>
    <row r="260" spans="2:16" s="7" customFormat="1" hidden="1">
      <c r="B260" s="1">
        <v>43783</v>
      </c>
      <c r="C260" s="12" t="str">
        <f t="shared" si="6"/>
        <v>목</v>
      </c>
      <c r="D260" s="12" t="s">
        <v>58</v>
      </c>
      <c r="E260" s="12" t="s">
        <v>56</v>
      </c>
      <c r="F260" s="12"/>
      <c r="G260" s="12"/>
      <c r="H260" s="12"/>
      <c r="I260" s="12"/>
      <c r="J260" s="12">
        <v>20000</v>
      </c>
      <c r="K260" s="12"/>
      <c r="L260" s="12"/>
      <c r="M260" s="12"/>
      <c r="N260" s="12"/>
      <c r="O260" s="12"/>
      <c r="P260" s="12"/>
    </row>
    <row r="261" spans="2:16" s="7" customFormat="1" hidden="1">
      <c r="B261" s="1">
        <v>43784</v>
      </c>
      <c r="C261" s="12" t="str">
        <f t="shared" si="6"/>
        <v>금</v>
      </c>
      <c r="D261" s="12" t="s">
        <v>58</v>
      </c>
      <c r="E261" s="12" t="s">
        <v>56</v>
      </c>
      <c r="F261" s="12"/>
      <c r="G261" s="12"/>
      <c r="H261" s="12"/>
      <c r="I261" s="12"/>
      <c r="J261" s="12">
        <v>20000</v>
      </c>
      <c r="K261" s="12"/>
      <c r="L261" s="12"/>
      <c r="M261" s="12"/>
      <c r="N261" s="12"/>
      <c r="O261" s="12"/>
      <c r="P261" s="12"/>
    </row>
    <row r="262" spans="2:16" s="7" customFormat="1" hidden="1">
      <c r="B262" s="1">
        <v>43785</v>
      </c>
      <c r="C262" s="12" t="str">
        <f t="shared" si="6"/>
        <v>토</v>
      </c>
      <c r="D262" s="12" t="s">
        <v>58</v>
      </c>
      <c r="E262" s="12" t="s">
        <v>56</v>
      </c>
      <c r="F262" s="12"/>
      <c r="G262" s="12"/>
      <c r="H262" s="12"/>
      <c r="I262" s="12"/>
      <c r="J262" s="12">
        <v>20000</v>
      </c>
      <c r="K262" s="12"/>
      <c r="L262" s="12"/>
      <c r="M262" s="12"/>
      <c r="N262" s="12"/>
      <c r="O262" s="12"/>
      <c r="P262" s="12"/>
    </row>
    <row r="263" spans="2:16" s="7" customFormat="1" hidden="1">
      <c r="B263" s="1">
        <v>43786</v>
      </c>
      <c r="C263" s="12" t="str">
        <f t="shared" si="6"/>
        <v>일</v>
      </c>
      <c r="D263" s="12" t="s">
        <v>58</v>
      </c>
      <c r="E263" s="12" t="s">
        <v>56</v>
      </c>
      <c r="F263" s="12"/>
      <c r="G263" s="12"/>
      <c r="H263" s="12"/>
      <c r="I263" s="12"/>
      <c r="J263" s="12">
        <v>20000</v>
      </c>
      <c r="K263" s="12"/>
      <c r="L263" s="12"/>
      <c r="M263" s="12"/>
      <c r="N263" s="12"/>
      <c r="O263" s="12"/>
      <c r="P263" s="12"/>
    </row>
    <row r="264" spans="2:16" s="7" customFormat="1" hidden="1">
      <c r="B264" s="1">
        <v>43787</v>
      </c>
      <c r="C264" s="12" t="str">
        <f t="shared" si="6"/>
        <v>월</v>
      </c>
      <c r="D264" s="12" t="s">
        <v>58</v>
      </c>
      <c r="E264" s="12" t="s">
        <v>56</v>
      </c>
      <c r="F264" s="12"/>
      <c r="G264" s="12"/>
      <c r="H264" s="12"/>
      <c r="I264" s="12"/>
      <c r="J264" s="12">
        <v>20000</v>
      </c>
      <c r="K264" s="12"/>
      <c r="L264" s="12"/>
      <c r="M264" s="12"/>
      <c r="N264" s="12"/>
      <c r="O264" s="12"/>
      <c r="P264" s="12"/>
    </row>
    <row r="265" spans="2:16" s="7" customFormat="1" hidden="1">
      <c r="B265" s="1">
        <v>43788</v>
      </c>
      <c r="C265" s="12" t="str">
        <f t="shared" si="6"/>
        <v>화</v>
      </c>
      <c r="D265" s="12" t="s">
        <v>58</v>
      </c>
      <c r="E265" s="12" t="s">
        <v>56</v>
      </c>
      <c r="F265" s="12"/>
      <c r="G265" s="12"/>
      <c r="H265" s="12"/>
      <c r="I265" s="12"/>
      <c r="J265" s="12">
        <v>20000</v>
      </c>
      <c r="K265" s="12"/>
      <c r="L265" s="12"/>
      <c r="M265" s="12"/>
      <c r="N265" s="12"/>
      <c r="O265" s="12"/>
      <c r="P265" s="12"/>
    </row>
    <row r="266" spans="2:16" s="7" customFormat="1" hidden="1">
      <c r="B266" s="1">
        <v>43789</v>
      </c>
      <c r="C266" s="12" t="str">
        <f t="shared" si="6"/>
        <v>수</v>
      </c>
      <c r="D266" s="12" t="s">
        <v>58</v>
      </c>
      <c r="E266" s="12" t="s">
        <v>56</v>
      </c>
      <c r="F266" s="12"/>
      <c r="G266" s="12"/>
      <c r="H266" s="12"/>
      <c r="I266" s="12"/>
      <c r="J266" s="12">
        <v>20000</v>
      </c>
      <c r="K266" s="12"/>
      <c r="L266" s="12"/>
      <c r="M266" s="12"/>
      <c r="N266" s="12"/>
      <c r="O266" s="12"/>
      <c r="P266" s="12"/>
    </row>
    <row r="267" spans="2:16" s="7" customFormat="1" hidden="1">
      <c r="B267" s="1">
        <v>43790</v>
      </c>
      <c r="C267" s="12" t="str">
        <f t="shared" si="6"/>
        <v>목</v>
      </c>
      <c r="D267" s="12" t="s">
        <v>58</v>
      </c>
      <c r="E267" s="12" t="s">
        <v>56</v>
      </c>
      <c r="F267" s="12"/>
      <c r="G267" s="12"/>
      <c r="H267" s="12"/>
      <c r="I267" s="12"/>
      <c r="J267" s="12">
        <v>20000</v>
      </c>
      <c r="K267" s="12"/>
      <c r="L267" s="12"/>
      <c r="M267" s="12"/>
      <c r="N267" s="12"/>
      <c r="O267" s="12"/>
      <c r="P267" s="12"/>
    </row>
    <row r="268" spans="2:16" s="7" customFormat="1" hidden="1">
      <c r="B268" s="1">
        <v>43791</v>
      </c>
      <c r="C268" s="12" t="str">
        <f t="shared" si="6"/>
        <v>금</v>
      </c>
      <c r="D268" s="12" t="s">
        <v>58</v>
      </c>
      <c r="E268" s="12" t="s">
        <v>56</v>
      </c>
      <c r="F268" s="12"/>
      <c r="G268" s="12"/>
      <c r="H268" s="12"/>
      <c r="I268" s="12"/>
      <c r="J268" s="12">
        <v>20000</v>
      </c>
      <c r="K268" s="12"/>
      <c r="L268" s="12"/>
      <c r="M268" s="12"/>
      <c r="N268" s="12"/>
      <c r="O268" s="12"/>
      <c r="P268" s="12"/>
    </row>
    <row r="269" spans="2:16" s="7" customFormat="1" hidden="1">
      <c r="B269" s="1">
        <v>43792</v>
      </c>
      <c r="C269" s="12" t="str">
        <f t="shared" si="6"/>
        <v>토</v>
      </c>
      <c r="D269" s="12" t="s">
        <v>58</v>
      </c>
      <c r="E269" s="12" t="s">
        <v>56</v>
      </c>
      <c r="F269" s="12"/>
      <c r="G269" s="12"/>
      <c r="H269" s="12"/>
      <c r="I269" s="12"/>
      <c r="J269" s="12">
        <v>20000</v>
      </c>
      <c r="K269" s="12"/>
      <c r="L269" s="12"/>
      <c r="M269" s="12"/>
      <c r="N269" s="12"/>
      <c r="O269" s="12"/>
      <c r="P269" s="12"/>
    </row>
    <row r="270" spans="2:16" s="7" customFormat="1" hidden="1">
      <c r="B270" s="1">
        <v>43793</v>
      </c>
      <c r="C270" s="12" t="str">
        <f t="shared" si="6"/>
        <v>일</v>
      </c>
      <c r="D270" s="12" t="s">
        <v>58</v>
      </c>
      <c r="E270" s="12" t="s">
        <v>56</v>
      </c>
      <c r="F270" s="12"/>
      <c r="G270" s="12"/>
      <c r="H270" s="12"/>
      <c r="I270" s="12"/>
      <c r="J270" s="12">
        <v>20000</v>
      </c>
      <c r="K270" s="12"/>
      <c r="L270" s="12"/>
      <c r="M270" s="12"/>
      <c r="N270" s="12"/>
      <c r="O270" s="12"/>
      <c r="P270" s="12"/>
    </row>
    <row r="271" spans="2:16" s="7" customFormat="1" hidden="1">
      <c r="B271" s="1">
        <v>43794</v>
      </c>
      <c r="C271" s="12" t="str">
        <f t="shared" si="6"/>
        <v>월</v>
      </c>
      <c r="D271" s="12" t="s">
        <v>58</v>
      </c>
      <c r="E271" s="12" t="s">
        <v>56</v>
      </c>
      <c r="F271" s="12"/>
      <c r="G271" s="12"/>
      <c r="H271" s="12"/>
      <c r="I271" s="12"/>
      <c r="J271" s="12">
        <v>20000</v>
      </c>
      <c r="K271" s="12"/>
      <c r="L271" s="12"/>
      <c r="M271" s="12"/>
      <c r="N271" s="12"/>
      <c r="O271" s="12"/>
      <c r="P271" s="12"/>
    </row>
    <row r="272" spans="2:16" s="7" customFormat="1" hidden="1">
      <c r="B272" s="1">
        <v>43795</v>
      </c>
      <c r="C272" s="12" t="str">
        <f t="shared" si="6"/>
        <v>화</v>
      </c>
      <c r="D272" s="12" t="s">
        <v>58</v>
      </c>
      <c r="E272" s="12" t="s">
        <v>56</v>
      </c>
      <c r="F272" s="12"/>
      <c r="G272" s="12"/>
      <c r="H272" s="12"/>
      <c r="I272" s="12"/>
      <c r="J272" s="12">
        <v>20000</v>
      </c>
      <c r="K272" s="12"/>
      <c r="L272" s="12"/>
      <c r="M272" s="12"/>
      <c r="N272" s="12"/>
      <c r="O272" s="12"/>
      <c r="P272" s="12"/>
    </row>
    <row r="273" spans="2:16" s="7" customFormat="1" hidden="1">
      <c r="B273" s="1">
        <v>43796</v>
      </c>
      <c r="C273" s="12" t="str">
        <f t="shared" si="6"/>
        <v>수</v>
      </c>
      <c r="D273" s="12" t="s">
        <v>58</v>
      </c>
      <c r="E273" s="12" t="s">
        <v>56</v>
      </c>
      <c r="F273" s="12"/>
      <c r="G273" s="12"/>
      <c r="H273" s="12"/>
      <c r="I273" s="12"/>
      <c r="J273" s="12">
        <v>20000</v>
      </c>
      <c r="K273" s="12"/>
      <c r="L273" s="12"/>
      <c r="M273" s="12"/>
      <c r="N273" s="12"/>
      <c r="O273" s="12"/>
      <c r="P273" s="12"/>
    </row>
    <row r="274" spans="2:16" s="7" customFormat="1" hidden="1">
      <c r="B274" s="1">
        <v>43797</v>
      </c>
      <c r="C274" s="12" t="str">
        <f t="shared" si="6"/>
        <v>목</v>
      </c>
      <c r="D274" s="12" t="s">
        <v>58</v>
      </c>
      <c r="E274" s="12" t="s">
        <v>56</v>
      </c>
      <c r="F274" s="12"/>
      <c r="G274" s="12"/>
      <c r="H274" s="12"/>
      <c r="I274" s="12"/>
      <c r="J274" s="12">
        <v>20000</v>
      </c>
      <c r="K274" s="12"/>
      <c r="L274" s="12"/>
      <c r="M274" s="12"/>
      <c r="N274" s="12"/>
      <c r="O274" s="12"/>
      <c r="P274" s="12"/>
    </row>
    <row r="275" spans="2:16" s="7" customFormat="1" hidden="1">
      <c r="B275" s="1">
        <v>43798</v>
      </c>
      <c r="C275" s="12" t="str">
        <f t="shared" si="6"/>
        <v>금</v>
      </c>
      <c r="D275" s="12" t="s">
        <v>58</v>
      </c>
      <c r="E275" s="12" t="s">
        <v>56</v>
      </c>
      <c r="F275" s="12"/>
      <c r="G275" s="12"/>
      <c r="H275" s="12"/>
      <c r="I275" s="12"/>
      <c r="J275" s="12">
        <v>20000</v>
      </c>
      <c r="K275" s="12"/>
      <c r="L275" s="12"/>
      <c r="M275" s="12"/>
      <c r="N275" s="12"/>
      <c r="O275" s="12"/>
      <c r="P275" s="12"/>
    </row>
    <row r="276" spans="2:16" s="7" customFormat="1" hidden="1">
      <c r="B276" s="1">
        <v>43799</v>
      </c>
      <c r="C276" s="12" t="str">
        <f t="shared" si="6"/>
        <v>토</v>
      </c>
      <c r="D276" s="12" t="s">
        <v>58</v>
      </c>
      <c r="E276" s="12" t="s">
        <v>56</v>
      </c>
      <c r="F276" s="12"/>
      <c r="G276" s="12"/>
      <c r="H276" s="12"/>
      <c r="I276" s="12"/>
      <c r="J276" s="12">
        <v>20000</v>
      </c>
      <c r="K276" s="12"/>
      <c r="L276" s="12"/>
      <c r="M276" s="12"/>
      <c r="N276" s="12"/>
      <c r="O276" s="12"/>
      <c r="P276" s="12"/>
    </row>
    <row r="277" spans="2:16" s="7" customFormat="1" hidden="1">
      <c r="B277" s="1">
        <v>43783</v>
      </c>
      <c r="C277" s="12" t="str">
        <f t="shared" ref="C277:C278" si="7">TEXT(B277,"aaa")</f>
        <v>목</v>
      </c>
      <c r="D277" s="12" t="s">
        <v>66</v>
      </c>
      <c r="E277" s="12" t="s">
        <v>56</v>
      </c>
      <c r="F277" s="12"/>
      <c r="G277" s="12"/>
      <c r="H277" s="12"/>
      <c r="I277" s="12"/>
      <c r="J277" s="12">
        <v>-2400</v>
      </c>
      <c r="K277" s="12"/>
      <c r="L277" s="12"/>
      <c r="M277" s="12"/>
      <c r="N277" s="12"/>
      <c r="O277" s="12"/>
      <c r="P277" s="12"/>
    </row>
    <row r="278" spans="2:16" s="7" customFormat="1" hidden="1">
      <c r="B278" s="1">
        <v>43784</v>
      </c>
      <c r="C278" s="12" t="str">
        <f t="shared" si="7"/>
        <v>금</v>
      </c>
      <c r="D278" s="12" t="s">
        <v>66</v>
      </c>
      <c r="E278" s="12" t="s">
        <v>56</v>
      </c>
      <c r="F278" s="12"/>
      <c r="G278" s="12"/>
      <c r="H278" s="12"/>
      <c r="I278" s="12"/>
      <c r="J278" s="12">
        <v>-4260</v>
      </c>
      <c r="K278" s="12"/>
      <c r="L278" s="12"/>
      <c r="M278" s="12"/>
      <c r="N278" s="12"/>
      <c r="O278" s="12"/>
      <c r="P278" s="12"/>
    </row>
    <row r="279" spans="2:16" s="7" customFormat="1" hidden="1">
      <c r="B279" s="1">
        <v>43748</v>
      </c>
      <c r="C279" s="12" t="str">
        <f t="shared" ref="C279:C284" si="8">TEXT(B279,"aaa")</f>
        <v>목</v>
      </c>
      <c r="D279" s="12" t="s">
        <v>67</v>
      </c>
      <c r="E279" s="12" t="s">
        <v>56</v>
      </c>
      <c r="F279" s="12"/>
      <c r="G279" s="12"/>
      <c r="H279" s="12"/>
      <c r="I279" s="12"/>
      <c r="J279" s="10">
        <v>2500000</v>
      </c>
      <c r="K279" s="12"/>
      <c r="L279" s="12"/>
      <c r="M279" s="12"/>
      <c r="N279" s="12"/>
      <c r="O279" s="12"/>
      <c r="P279" s="12"/>
    </row>
    <row r="280" spans="2:16" s="7" customFormat="1" hidden="1">
      <c r="B280" s="1">
        <v>43750</v>
      </c>
      <c r="C280" s="12" t="str">
        <f t="shared" si="8"/>
        <v>토</v>
      </c>
      <c r="D280" s="12" t="s">
        <v>68</v>
      </c>
      <c r="E280" s="12" t="s">
        <v>56</v>
      </c>
      <c r="F280" s="12"/>
      <c r="G280" s="12"/>
      <c r="H280" s="12"/>
      <c r="I280" s="12"/>
      <c r="J280" s="12">
        <v>1000000</v>
      </c>
      <c r="K280" s="12"/>
      <c r="L280" s="12"/>
      <c r="M280" s="12"/>
      <c r="N280" s="12"/>
      <c r="O280" s="12"/>
      <c r="P280" s="12"/>
    </row>
    <row r="281" spans="2:16" s="7" customFormat="1" hidden="1">
      <c r="B281" s="1">
        <v>43774</v>
      </c>
      <c r="C281" s="12" t="str">
        <f t="shared" si="8"/>
        <v>화</v>
      </c>
      <c r="D281" s="12" t="s">
        <v>69</v>
      </c>
      <c r="E281" s="12" t="s">
        <v>56</v>
      </c>
      <c r="F281" s="12"/>
      <c r="G281" s="12"/>
      <c r="H281" s="12"/>
      <c r="I281" s="12"/>
      <c r="J281" s="10">
        <v>6000000</v>
      </c>
      <c r="K281" s="12"/>
      <c r="L281" s="12"/>
      <c r="M281" s="12"/>
      <c r="N281" s="12"/>
      <c r="O281" s="12"/>
      <c r="P281" s="12"/>
    </row>
    <row r="282" spans="2:16" s="7" customFormat="1" hidden="1">
      <c r="B282" s="1">
        <v>43776</v>
      </c>
      <c r="C282" s="12" t="str">
        <f t="shared" si="8"/>
        <v>목</v>
      </c>
      <c r="D282" s="12" t="s">
        <v>70</v>
      </c>
      <c r="E282" s="12" t="s">
        <v>56</v>
      </c>
      <c r="F282" s="12"/>
      <c r="G282" s="12"/>
      <c r="H282" s="12"/>
      <c r="I282" s="12"/>
      <c r="J282" s="10">
        <v>4500000</v>
      </c>
      <c r="K282" s="12"/>
      <c r="L282" s="12"/>
      <c r="M282" s="12"/>
      <c r="N282" s="12"/>
      <c r="O282" s="12"/>
      <c r="P282" s="12"/>
    </row>
    <row r="283" spans="2:16" s="7" customFormat="1" hidden="1">
      <c r="B283" s="1">
        <v>43780</v>
      </c>
      <c r="C283" s="12" t="str">
        <f t="shared" si="8"/>
        <v>월</v>
      </c>
      <c r="D283" s="12" t="s">
        <v>71</v>
      </c>
      <c r="E283" s="12" t="s">
        <v>56</v>
      </c>
      <c r="F283" s="12"/>
      <c r="G283" s="12"/>
      <c r="H283" s="12"/>
      <c r="I283" s="12"/>
      <c r="J283" s="12">
        <v>1500000</v>
      </c>
      <c r="K283" s="12"/>
      <c r="L283" s="12"/>
      <c r="M283" s="12"/>
      <c r="N283" s="12"/>
      <c r="O283" s="12"/>
      <c r="P283" s="12"/>
    </row>
    <row r="284" spans="2:16" s="7" customFormat="1" hidden="1">
      <c r="B284" s="1">
        <v>43800</v>
      </c>
      <c r="C284" s="12" t="str">
        <f t="shared" si="8"/>
        <v>일</v>
      </c>
      <c r="D284" s="12" t="s">
        <v>59</v>
      </c>
      <c r="E284" s="12" t="s">
        <v>56</v>
      </c>
      <c r="F284" s="12"/>
      <c r="G284" s="12"/>
      <c r="H284" s="12"/>
      <c r="I284" s="12"/>
      <c r="J284" s="11">
        <v>25050</v>
      </c>
      <c r="K284" s="12"/>
      <c r="L284" s="12"/>
      <c r="M284" s="12"/>
      <c r="N284" s="12"/>
      <c r="O284" s="12"/>
      <c r="P284" s="12"/>
    </row>
    <row r="285" spans="2:16" s="7" customFormat="1" hidden="1">
      <c r="B285" s="1">
        <v>43800</v>
      </c>
      <c r="C285" s="12" t="str">
        <f t="shared" ref="C285:C348" si="9">TEXT(B285,"aaa")</f>
        <v>일</v>
      </c>
      <c r="D285" s="12" t="s">
        <v>62</v>
      </c>
      <c r="E285" s="12" t="s">
        <v>56</v>
      </c>
      <c r="F285" s="12"/>
      <c r="G285" s="12"/>
      <c r="H285" s="12"/>
      <c r="I285" s="12"/>
      <c r="J285" s="11">
        <v>50064</v>
      </c>
      <c r="K285" s="12"/>
      <c r="L285" s="12"/>
      <c r="M285" s="12"/>
      <c r="N285" s="12"/>
      <c r="O285" s="12"/>
      <c r="P285" s="12"/>
    </row>
    <row r="286" spans="2:16" s="7" customFormat="1" hidden="1">
      <c r="B286" s="1">
        <v>43800</v>
      </c>
      <c r="C286" s="12" t="str">
        <f t="shared" si="9"/>
        <v>일</v>
      </c>
      <c r="D286" s="12" t="s">
        <v>72</v>
      </c>
      <c r="E286" s="12" t="s">
        <v>56</v>
      </c>
      <c r="F286" s="12"/>
      <c r="G286" s="12"/>
      <c r="H286" s="12"/>
      <c r="I286" s="12"/>
      <c r="J286" s="11">
        <v>501023</v>
      </c>
      <c r="K286" s="12"/>
      <c r="L286" s="12"/>
      <c r="M286" s="12"/>
      <c r="N286" s="12"/>
      <c r="O286" s="12"/>
      <c r="P286" s="12"/>
    </row>
    <row r="287" spans="2:16" s="7" customFormat="1" hidden="1">
      <c r="B287" s="1">
        <v>43800</v>
      </c>
      <c r="C287" s="12" t="str">
        <f t="shared" si="9"/>
        <v>일</v>
      </c>
      <c r="D287" s="12" t="s">
        <v>35</v>
      </c>
      <c r="E287" s="12" t="s">
        <v>56</v>
      </c>
      <c r="F287" s="12"/>
      <c r="G287" s="12"/>
      <c r="H287" s="12"/>
      <c r="I287" s="12"/>
      <c r="J287" s="11">
        <v>20000</v>
      </c>
      <c r="K287" s="12"/>
      <c r="L287" s="12"/>
      <c r="M287" s="12"/>
      <c r="N287" s="12"/>
      <c r="O287" s="12"/>
      <c r="P287" s="12"/>
    </row>
    <row r="288" spans="2:16" s="7" customFormat="1" hidden="1">
      <c r="B288" s="1">
        <v>43800</v>
      </c>
      <c r="C288" s="12" t="str">
        <f t="shared" si="9"/>
        <v>일</v>
      </c>
      <c r="D288" s="12" t="s">
        <v>36</v>
      </c>
      <c r="E288" s="12" t="s">
        <v>56</v>
      </c>
      <c r="F288" s="12"/>
      <c r="G288" s="12"/>
      <c r="H288" s="12"/>
      <c r="I288" s="12"/>
      <c r="J288" s="11">
        <v>6599.9999999999991</v>
      </c>
      <c r="K288" s="12"/>
      <c r="L288" s="12"/>
      <c r="M288" s="12"/>
      <c r="N288" s="12"/>
      <c r="O288" s="12"/>
      <c r="P288" s="12"/>
    </row>
    <row r="289" spans="2:16" s="7" customFormat="1" hidden="1">
      <c r="B289" s="1">
        <v>43801</v>
      </c>
      <c r="C289" s="12" t="str">
        <f t="shared" si="9"/>
        <v>월</v>
      </c>
      <c r="D289" s="12" t="s">
        <v>59</v>
      </c>
      <c r="E289" s="12" t="s">
        <v>56</v>
      </c>
      <c r="F289" s="12"/>
      <c r="G289" s="12"/>
      <c r="H289" s="12"/>
      <c r="I289" s="12"/>
      <c r="J289" s="11">
        <v>23962</v>
      </c>
      <c r="K289" s="12"/>
      <c r="L289" s="12"/>
      <c r="M289" s="12"/>
      <c r="N289" s="12"/>
      <c r="O289" s="12"/>
      <c r="P289" s="12"/>
    </row>
    <row r="290" spans="2:16" s="7" customFormat="1" hidden="1">
      <c r="B290" s="1">
        <v>43801</v>
      </c>
      <c r="C290" s="12" t="str">
        <f t="shared" si="9"/>
        <v>월</v>
      </c>
      <c r="D290" s="12" t="s">
        <v>62</v>
      </c>
      <c r="E290" s="12" t="s">
        <v>56</v>
      </c>
      <c r="F290" s="12"/>
      <c r="G290" s="12"/>
      <c r="H290" s="12"/>
      <c r="I290" s="12"/>
      <c r="J290" s="11">
        <v>48392</v>
      </c>
      <c r="K290" s="12"/>
      <c r="L290" s="12"/>
      <c r="M290" s="12"/>
      <c r="N290" s="12"/>
      <c r="O290" s="12"/>
      <c r="P290" s="12"/>
    </row>
    <row r="291" spans="2:16" s="7" customFormat="1" hidden="1">
      <c r="B291" s="1">
        <v>43801</v>
      </c>
      <c r="C291" s="12" t="str">
        <f t="shared" si="9"/>
        <v>월</v>
      </c>
      <c r="D291" s="12" t="s">
        <v>72</v>
      </c>
      <c r="E291" s="12" t="s">
        <v>56</v>
      </c>
      <c r="F291" s="12"/>
      <c r="G291" s="12"/>
      <c r="H291" s="12"/>
      <c r="I291" s="12"/>
      <c r="J291" s="11">
        <v>483331</v>
      </c>
      <c r="K291" s="12"/>
      <c r="L291" s="12"/>
      <c r="M291" s="12"/>
      <c r="N291" s="12"/>
      <c r="O291" s="12"/>
      <c r="P291" s="12"/>
    </row>
    <row r="292" spans="2:16" s="7" customFormat="1" hidden="1">
      <c r="B292" s="1">
        <v>43801</v>
      </c>
      <c r="C292" s="12" t="str">
        <f t="shared" si="9"/>
        <v>월</v>
      </c>
      <c r="D292" s="12" t="s">
        <v>35</v>
      </c>
      <c r="E292" s="12" t="s">
        <v>56</v>
      </c>
      <c r="F292" s="12"/>
      <c r="G292" s="12"/>
      <c r="H292" s="12"/>
      <c r="I292" s="12"/>
      <c r="J292" s="11">
        <v>20000</v>
      </c>
      <c r="K292" s="12"/>
      <c r="L292" s="12"/>
      <c r="M292" s="12"/>
      <c r="N292" s="12"/>
      <c r="O292" s="12"/>
      <c r="P292" s="12"/>
    </row>
    <row r="293" spans="2:16" s="7" customFormat="1" hidden="1">
      <c r="B293" s="1">
        <v>43801</v>
      </c>
      <c r="C293" s="12" t="str">
        <f t="shared" si="9"/>
        <v>월</v>
      </c>
      <c r="D293" s="12" t="s">
        <v>36</v>
      </c>
      <c r="E293" s="12" t="s">
        <v>56</v>
      </c>
      <c r="F293" s="12"/>
      <c r="G293" s="12"/>
      <c r="H293" s="12"/>
      <c r="I293" s="12"/>
      <c r="J293" s="12">
        <v>4360</v>
      </c>
      <c r="K293" s="12"/>
      <c r="L293" s="12"/>
      <c r="M293" s="12"/>
      <c r="N293" s="12"/>
      <c r="O293" s="12"/>
      <c r="P293" s="12"/>
    </row>
    <row r="294" spans="2:16" s="7" customFormat="1" hidden="1">
      <c r="B294" s="1">
        <v>43802</v>
      </c>
      <c r="C294" s="12" t="str">
        <f t="shared" si="9"/>
        <v>화</v>
      </c>
      <c r="D294" s="12" t="s">
        <v>59</v>
      </c>
      <c r="E294" s="12" t="s">
        <v>56</v>
      </c>
      <c r="F294" s="12"/>
      <c r="G294" s="12"/>
      <c r="H294" s="12"/>
      <c r="I294" s="12"/>
      <c r="J294" s="11">
        <v>25278</v>
      </c>
      <c r="K294" s="12"/>
      <c r="L294" s="12"/>
      <c r="M294" s="12"/>
      <c r="N294" s="12"/>
      <c r="O294" s="12"/>
      <c r="P294" s="12"/>
    </row>
    <row r="295" spans="2:16" s="7" customFormat="1" hidden="1">
      <c r="B295" s="1">
        <v>43802</v>
      </c>
      <c r="C295" s="12" t="str">
        <f t="shared" si="9"/>
        <v>화</v>
      </c>
      <c r="D295" s="12" t="s">
        <v>62</v>
      </c>
      <c r="E295" s="12" t="s">
        <v>56</v>
      </c>
      <c r="F295" s="12"/>
      <c r="G295" s="12"/>
      <c r="H295" s="12"/>
      <c r="I295" s="12"/>
      <c r="J295" s="11">
        <v>50330</v>
      </c>
      <c r="K295" s="12"/>
      <c r="L295" s="12"/>
      <c r="M295" s="12"/>
      <c r="N295" s="12"/>
      <c r="O295" s="12"/>
      <c r="P295" s="12"/>
    </row>
    <row r="296" spans="2:16" s="7" customFormat="1" hidden="1">
      <c r="B296" s="1">
        <v>43802</v>
      </c>
      <c r="C296" s="12" t="str">
        <f t="shared" si="9"/>
        <v>화</v>
      </c>
      <c r="D296" s="12" t="s">
        <v>72</v>
      </c>
      <c r="E296" s="12" t="s">
        <v>56</v>
      </c>
      <c r="F296" s="12"/>
      <c r="G296" s="12"/>
      <c r="H296" s="12"/>
      <c r="I296" s="12"/>
      <c r="J296" s="11">
        <v>499445</v>
      </c>
      <c r="K296" s="12"/>
      <c r="L296" s="12"/>
      <c r="M296" s="12"/>
      <c r="N296" s="12"/>
      <c r="O296" s="12"/>
      <c r="P296" s="12"/>
    </row>
    <row r="297" spans="2:16" s="7" customFormat="1" hidden="1">
      <c r="B297" s="1">
        <v>43802</v>
      </c>
      <c r="C297" s="12" t="str">
        <f t="shared" si="9"/>
        <v>화</v>
      </c>
      <c r="D297" s="12" t="s">
        <v>35</v>
      </c>
      <c r="E297" s="12" t="s">
        <v>56</v>
      </c>
      <c r="F297" s="12"/>
      <c r="G297" s="12"/>
      <c r="H297" s="12"/>
      <c r="I297" s="12"/>
      <c r="J297" s="11">
        <v>20000</v>
      </c>
      <c r="K297" s="12"/>
      <c r="L297" s="12"/>
      <c r="M297" s="12"/>
      <c r="N297" s="12"/>
      <c r="O297" s="12"/>
      <c r="P297" s="12"/>
    </row>
    <row r="298" spans="2:16" s="7" customFormat="1" hidden="1">
      <c r="B298" s="1">
        <v>43802</v>
      </c>
      <c r="C298" s="12" t="str">
        <f t="shared" si="9"/>
        <v>화</v>
      </c>
      <c r="D298" s="12" t="s">
        <v>36</v>
      </c>
      <c r="E298" s="12" t="s">
        <v>56</v>
      </c>
      <c r="F298" s="12"/>
      <c r="G298" s="12"/>
      <c r="H298" s="12"/>
      <c r="I298" s="12"/>
      <c r="J298" s="11">
        <f>238000/1.1</f>
        <v>216363.63636363635</v>
      </c>
      <c r="K298" s="12"/>
      <c r="L298" s="12"/>
      <c r="M298" s="12"/>
      <c r="N298" s="12"/>
      <c r="O298" s="12"/>
      <c r="P298" s="12"/>
    </row>
    <row r="299" spans="2:16" s="7" customFormat="1" hidden="1">
      <c r="B299" s="1">
        <v>43803</v>
      </c>
      <c r="C299" s="12" t="str">
        <f t="shared" si="9"/>
        <v>수</v>
      </c>
      <c r="D299" s="12" t="s">
        <v>59</v>
      </c>
      <c r="E299" s="12" t="s">
        <v>56</v>
      </c>
      <c r="F299" s="12"/>
      <c r="G299" s="12"/>
      <c r="H299" s="12"/>
      <c r="I299" s="12"/>
      <c r="J299" s="11">
        <v>25144</v>
      </c>
      <c r="K299" s="12"/>
      <c r="L299" s="12"/>
      <c r="M299" s="12"/>
      <c r="N299" s="12"/>
      <c r="O299" s="12"/>
      <c r="P299" s="12"/>
    </row>
    <row r="300" spans="2:16" s="7" customFormat="1" hidden="1">
      <c r="B300" s="1">
        <v>43803</v>
      </c>
      <c r="C300" s="12" t="str">
        <f t="shared" si="9"/>
        <v>수</v>
      </c>
      <c r="D300" s="12" t="s">
        <v>62</v>
      </c>
      <c r="E300" s="12" t="s">
        <v>56</v>
      </c>
      <c r="F300" s="12"/>
      <c r="G300" s="12"/>
      <c r="H300" s="12"/>
      <c r="I300" s="12"/>
      <c r="J300" s="11">
        <v>48615</v>
      </c>
      <c r="K300" s="12"/>
      <c r="L300" s="12"/>
      <c r="M300" s="12"/>
      <c r="N300" s="12"/>
      <c r="O300" s="12"/>
      <c r="P300" s="12"/>
    </row>
    <row r="301" spans="2:16" s="7" customFormat="1" hidden="1">
      <c r="B301" s="1">
        <v>43803</v>
      </c>
      <c r="C301" s="12" t="str">
        <f t="shared" si="9"/>
        <v>수</v>
      </c>
      <c r="D301" s="12" t="s">
        <v>72</v>
      </c>
      <c r="E301" s="12" t="s">
        <v>56</v>
      </c>
      <c r="F301" s="12"/>
      <c r="G301" s="12"/>
      <c r="H301" s="12"/>
      <c r="I301" s="12"/>
      <c r="J301" s="11">
        <v>484160</v>
      </c>
      <c r="K301" s="12"/>
      <c r="L301" s="12"/>
      <c r="M301" s="12"/>
      <c r="N301" s="12"/>
      <c r="O301" s="12"/>
      <c r="P301" s="12"/>
    </row>
    <row r="302" spans="2:16" s="7" customFormat="1" hidden="1">
      <c r="B302" s="1">
        <v>43803</v>
      </c>
      <c r="C302" s="12" t="str">
        <f t="shared" si="9"/>
        <v>수</v>
      </c>
      <c r="D302" s="12" t="s">
        <v>35</v>
      </c>
      <c r="E302" s="12" t="s">
        <v>56</v>
      </c>
      <c r="F302" s="12"/>
      <c r="G302" s="12"/>
      <c r="H302" s="12"/>
      <c r="I302" s="12"/>
      <c r="J302" s="11">
        <v>20000</v>
      </c>
      <c r="K302" s="12"/>
      <c r="L302" s="12"/>
      <c r="M302" s="12"/>
      <c r="N302" s="12"/>
      <c r="O302" s="12"/>
      <c r="P302" s="12"/>
    </row>
    <row r="303" spans="2:16" s="7" customFormat="1" hidden="1">
      <c r="B303" s="1">
        <v>43803</v>
      </c>
      <c r="C303" s="12" t="str">
        <f t="shared" si="9"/>
        <v>수</v>
      </c>
      <c r="D303" s="12" t="s">
        <v>36</v>
      </c>
      <c r="E303" s="12" t="s">
        <v>56</v>
      </c>
      <c r="F303" s="12"/>
      <c r="G303" s="12"/>
      <c r="H303" s="12"/>
      <c r="I303" s="12"/>
      <c r="J303" s="11">
        <f>6160/1.1</f>
        <v>5600</v>
      </c>
      <c r="K303" s="12"/>
      <c r="L303" s="12"/>
      <c r="M303" s="12"/>
      <c r="N303" s="12"/>
      <c r="O303" s="12"/>
      <c r="P303" s="12"/>
    </row>
    <row r="304" spans="2:16" s="7" customFormat="1" hidden="1">
      <c r="B304" s="1">
        <v>43804</v>
      </c>
      <c r="C304" s="12" t="str">
        <f t="shared" si="9"/>
        <v>목</v>
      </c>
      <c r="D304" s="12" t="s">
        <v>59</v>
      </c>
      <c r="E304" s="12" t="s">
        <v>56</v>
      </c>
      <c r="F304" s="12"/>
      <c r="G304" s="12"/>
      <c r="H304" s="12"/>
      <c r="I304" s="12"/>
      <c r="J304" s="11">
        <v>24640</v>
      </c>
      <c r="K304" s="12"/>
      <c r="L304" s="12"/>
      <c r="M304" s="12"/>
      <c r="N304" s="12"/>
      <c r="O304" s="12"/>
      <c r="P304" s="12"/>
    </row>
    <row r="305" spans="2:16" s="7" customFormat="1" hidden="1">
      <c r="B305" s="1">
        <v>43804</v>
      </c>
      <c r="C305" s="12" t="str">
        <f t="shared" si="9"/>
        <v>목</v>
      </c>
      <c r="D305" s="12" t="s">
        <v>62</v>
      </c>
      <c r="E305" s="12" t="s">
        <v>56</v>
      </c>
      <c r="F305" s="12"/>
      <c r="G305" s="12"/>
      <c r="H305" s="12"/>
      <c r="I305" s="12"/>
      <c r="J305" s="11">
        <v>50478</v>
      </c>
      <c r="K305" s="12"/>
      <c r="L305" s="12"/>
      <c r="M305" s="12"/>
      <c r="N305" s="12"/>
      <c r="O305" s="12"/>
      <c r="P305" s="12"/>
    </row>
    <row r="306" spans="2:16" s="7" customFormat="1" hidden="1">
      <c r="B306" s="1">
        <v>43804</v>
      </c>
      <c r="C306" s="12" t="str">
        <f t="shared" si="9"/>
        <v>목</v>
      </c>
      <c r="D306" s="12" t="s">
        <v>72</v>
      </c>
      <c r="E306" s="12" t="s">
        <v>56</v>
      </c>
      <c r="F306" s="12"/>
      <c r="G306" s="12"/>
      <c r="H306" s="12"/>
      <c r="I306" s="12"/>
      <c r="J306" s="11">
        <v>497363</v>
      </c>
      <c r="K306" s="12"/>
      <c r="L306" s="12"/>
      <c r="M306" s="12"/>
      <c r="N306" s="12"/>
      <c r="O306" s="12"/>
      <c r="P306" s="12"/>
    </row>
    <row r="307" spans="2:16" s="7" customFormat="1" hidden="1">
      <c r="B307" s="1">
        <v>43804</v>
      </c>
      <c r="C307" s="12" t="str">
        <f t="shared" si="9"/>
        <v>목</v>
      </c>
      <c r="D307" s="12" t="s">
        <v>35</v>
      </c>
      <c r="E307" s="12" t="s">
        <v>56</v>
      </c>
      <c r="F307" s="12"/>
      <c r="G307" s="12"/>
      <c r="H307" s="12"/>
      <c r="I307" s="12"/>
      <c r="J307" s="11">
        <v>20000</v>
      </c>
      <c r="K307" s="12"/>
      <c r="L307" s="12"/>
      <c r="M307" s="12"/>
      <c r="N307" s="12"/>
      <c r="O307" s="12"/>
      <c r="P307" s="12"/>
    </row>
    <row r="308" spans="2:16" s="7" customFormat="1" hidden="1">
      <c r="B308" s="1">
        <v>43804</v>
      </c>
      <c r="C308" s="12" t="str">
        <f t="shared" si="9"/>
        <v>목</v>
      </c>
      <c r="D308" s="12" t="s">
        <v>36</v>
      </c>
      <c r="E308" s="12" t="s">
        <v>56</v>
      </c>
      <c r="F308" s="12"/>
      <c r="G308" s="12"/>
      <c r="H308" s="12"/>
      <c r="I308" s="12"/>
      <c r="J308" s="11">
        <f>5478/1.1</f>
        <v>4980</v>
      </c>
      <c r="K308" s="12"/>
      <c r="L308" s="12"/>
      <c r="M308" s="12"/>
      <c r="N308" s="12"/>
      <c r="O308" s="12"/>
      <c r="P308" s="12"/>
    </row>
    <row r="309" spans="2:16" s="7" customFormat="1" hidden="1">
      <c r="B309" s="1">
        <v>43805</v>
      </c>
      <c r="C309" s="12" t="str">
        <f t="shared" si="9"/>
        <v>금</v>
      </c>
      <c r="D309" s="12" t="s">
        <v>59</v>
      </c>
      <c r="E309" s="12" t="s">
        <v>56</v>
      </c>
      <c r="F309" s="12"/>
      <c r="G309" s="12"/>
      <c r="H309" s="12"/>
      <c r="I309" s="12"/>
      <c r="J309" s="11">
        <v>25591</v>
      </c>
      <c r="K309" s="12"/>
      <c r="L309" s="12"/>
      <c r="M309" s="12"/>
      <c r="N309" s="12"/>
      <c r="O309" s="12"/>
      <c r="P309" s="12"/>
    </row>
    <row r="310" spans="2:16" s="7" customFormat="1" hidden="1">
      <c r="B310" s="1">
        <v>43805</v>
      </c>
      <c r="C310" s="12" t="str">
        <f t="shared" si="9"/>
        <v>금</v>
      </c>
      <c r="D310" s="12" t="s">
        <v>62</v>
      </c>
      <c r="E310" s="12" t="s">
        <v>56</v>
      </c>
      <c r="F310" s="12"/>
      <c r="G310" s="12"/>
      <c r="H310" s="12"/>
      <c r="I310" s="12"/>
      <c r="J310" s="11">
        <v>49603</v>
      </c>
      <c r="K310" s="12"/>
      <c r="L310" s="12"/>
      <c r="M310" s="12"/>
      <c r="N310" s="12"/>
      <c r="O310" s="12"/>
      <c r="P310" s="12"/>
    </row>
    <row r="311" spans="2:16" s="7" customFormat="1" hidden="1">
      <c r="B311" s="1">
        <v>43805</v>
      </c>
      <c r="C311" s="12" t="str">
        <f t="shared" si="9"/>
        <v>금</v>
      </c>
      <c r="D311" s="12" t="s">
        <v>72</v>
      </c>
      <c r="E311" s="12" t="s">
        <v>56</v>
      </c>
      <c r="F311" s="12"/>
      <c r="G311" s="12"/>
      <c r="H311" s="12"/>
      <c r="I311" s="12"/>
      <c r="J311" s="11">
        <v>498941</v>
      </c>
      <c r="K311" s="12"/>
      <c r="L311" s="12"/>
      <c r="M311" s="12"/>
      <c r="N311" s="12"/>
      <c r="O311" s="12"/>
      <c r="P311" s="12"/>
    </row>
    <row r="312" spans="2:16" s="7" customFormat="1" hidden="1">
      <c r="B312" s="1">
        <v>43805</v>
      </c>
      <c r="C312" s="12" t="str">
        <f t="shared" si="9"/>
        <v>금</v>
      </c>
      <c r="D312" s="12" t="s">
        <v>35</v>
      </c>
      <c r="E312" s="12" t="s">
        <v>56</v>
      </c>
      <c r="F312" s="12"/>
      <c r="G312" s="12"/>
      <c r="H312" s="12"/>
      <c r="I312" s="12"/>
      <c r="J312" s="11">
        <v>20000</v>
      </c>
      <c r="K312" s="12"/>
      <c r="L312" s="12"/>
      <c r="M312" s="12"/>
      <c r="N312" s="12"/>
      <c r="O312" s="12"/>
      <c r="P312" s="12"/>
    </row>
    <row r="313" spans="2:16" s="7" customFormat="1" hidden="1">
      <c r="B313" s="1">
        <v>43805</v>
      </c>
      <c r="C313" s="12" t="str">
        <f t="shared" si="9"/>
        <v>금</v>
      </c>
      <c r="D313" s="12" t="s">
        <v>36</v>
      </c>
      <c r="E313" s="12" t="s">
        <v>56</v>
      </c>
      <c r="F313" s="12"/>
      <c r="G313" s="12"/>
      <c r="H313" s="12"/>
      <c r="I313" s="12"/>
      <c r="J313" s="11">
        <f>5720/1.1</f>
        <v>5200</v>
      </c>
      <c r="K313" s="12"/>
      <c r="L313" s="12"/>
      <c r="M313" s="12"/>
      <c r="N313" s="12"/>
      <c r="O313" s="12"/>
      <c r="P313" s="12"/>
    </row>
    <row r="314" spans="2:16" s="7" customFormat="1" hidden="1">
      <c r="B314" s="1">
        <v>43806</v>
      </c>
      <c r="C314" s="12" t="str">
        <f t="shared" si="9"/>
        <v>토</v>
      </c>
      <c r="D314" s="12" t="s">
        <v>59</v>
      </c>
      <c r="E314" s="12" t="s">
        <v>56</v>
      </c>
      <c r="F314" s="12"/>
      <c r="G314" s="12"/>
      <c r="H314" s="12"/>
      <c r="I314" s="12"/>
      <c r="J314" s="11">
        <v>25335</v>
      </c>
      <c r="K314" s="12"/>
      <c r="L314" s="12"/>
      <c r="M314" s="12"/>
      <c r="N314" s="12"/>
      <c r="O314" s="12"/>
      <c r="P314" s="12"/>
    </row>
    <row r="315" spans="2:16" s="7" customFormat="1" hidden="1">
      <c r="B315" s="1">
        <v>43806</v>
      </c>
      <c r="C315" s="12" t="str">
        <f t="shared" si="9"/>
        <v>토</v>
      </c>
      <c r="D315" s="12" t="s">
        <v>62</v>
      </c>
      <c r="E315" s="12" t="s">
        <v>56</v>
      </c>
      <c r="F315" s="12"/>
      <c r="G315" s="12"/>
      <c r="H315" s="12"/>
      <c r="I315" s="12"/>
      <c r="J315" s="11">
        <v>52518</v>
      </c>
      <c r="K315" s="12"/>
      <c r="L315" s="12"/>
      <c r="M315" s="12"/>
      <c r="N315" s="12"/>
      <c r="O315" s="12"/>
      <c r="P315" s="12"/>
    </row>
    <row r="316" spans="2:16" s="7" customFormat="1" hidden="1">
      <c r="B316" s="1">
        <v>43806</v>
      </c>
      <c r="C316" s="12" t="str">
        <f t="shared" si="9"/>
        <v>토</v>
      </c>
      <c r="D316" s="12" t="s">
        <v>72</v>
      </c>
      <c r="E316" s="12" t="s">
        <v>56</v>
      </c>
      <c r="F316" s="12"/>
      <c r="G316" s="12"/>
      <c r="H316" s="12"/>
      <c r="I316" s="12"/>
      <c r="J316" s="11">
        <v>535722</v>
      </c>
      <c r="K316" s="12"/>
      <c r="L316" s="12"/>
      <c r="M316" s="12"/>
      <c r="N316" s="12"/>
      <c r="O316" s="12"/>
      <c r="P316" s="12"/>
    </row>
    <row r="317" spans="2:16" s="7" customFormat="1" hidden="1">
      <c r="B317" s="1">
        <v>43806</v>
      </c>
      <c r="C317" s="12" t="str">
        <f t="shared" si="9"/>
        <v>토</v>
      </c>
      <c r="D317" s="12" t="s">
        <v>35</v>
      </c>
      <c r="E317" s="12" t="s">
        <v>56</v>
      </c>
      <c r="F317" s="12"/>
      <c r="G317" s="12"/>
      <c r="H317" s="12"/>
      <c r="I317" s="12"/>
      <c r="J317" s="11">
        <v>20000</v>
      </c>
      <c r="K317" s="12"/>
      <c r="L317" s="12"/>
      <c r="M317" s="12"/>
      <c r="N317" s="12"/>
      <c r="O317" s="12"/>
      <c r="P317" s="12"/>
    </row>
    <row r="318" spans="2:16" s="7" customFormat="1" hidden="1">
      <c r="B318" s="1">
        <v>43806</v>
      </c>
      <c r="C318" s="12" t="str">
        <f t="shared" si="9"/>
        <v>토</v>
      </c>
      <c r="D318" s="12" t="s">
        <v>36</v>
      </c>
      <c r="E318" s="12" t="s">
        <v>56</v>
      </c>
      <c r="F318" s="12"/>
      <c r="G318" s="12"/>
      <c r="H318" s="12"/>
      <c r="I318" s="12"/>
      <c r="J318" s="11">
        <f>4620/1.1</f>
        <v>4200</v>
      </c>
      <c r="K318" s="12"/>
      <c r="L318" s="12"/>
      <c r="M318" s="12"/>
      <c r="N318" s="12"/>
      <c r="O318" s="12"/>
      <c r="P318" s="12"/>
    </row>
    <row r="319" spans="2:16" s="7" customFormat="1" hidden="1">
      <c r="B319" s="1">
        <v>43807</v>
      </c>
      <c r="C319" s="12" t="str">
        <f t="shared" si="9"/>
        <v>일</v>
      </c>
      <c r="D319" s="12" t="s">
        <v>59</v>
      </c>
      <c r="E319" s="12" t="s">
        <v>56</v>
      </c>
      <c r="F319" s="12"/>
      <c r="G319" s="12"/>
      <c r="H319" s="12"/>
      <c r="I319" s="12"/>
      <c r="J319" s="11">
        <v>25053</v>
      </c>
      <c r="K319" s="12"/>
      <c r="L319" s="12"/>
      <c r="M319" s="12"/>
      <c r="N319" s="12"/>
      <c r="O319" s="12"/>
      <c r="P319" s="12"/>
    </row>
    <row r="320" spans="2:16" s="7" customFormat="1" hidden="1">
      <c r="B320" s="1">
        <v>43807</v>
      </c>
      <c r="C320" s="12" t="str">
        <f t="shared" si="9"/>
        <v>일</v>
      </c>
      <c r="D320" s="12" t="s">
        <v>62</v>
      </c>
      <c r="E320" s="12" t="s">
        <v>56</v>
      </c>
      <c r="F320" s="12"/>
      <c r="G320" s="12"/>
      <c r="H320" s="12"/>
      <c r="I320" s="12"/>
      <c r="J320" s="11">
        <v>50474</v>
      </c>
      <c r="K320" s="12"/>
      <c r="L320" s="12"/>
      <c r="M320" s="12"/>
      <c r="N320" s="12"/>
      <c r="O320" s="12"/>
      <c r="P320" s="12"/>
    </row>
    <row r="321" spans="2:16" s="7" customFormat="1" hidden="1">
      <c r="B321" s="1">
        <v>43807</v>
      </c>
      <c r="C321" s="12" t="str">
        <f t="shared" si="9"/>
        <v>일</v>
      </c>
      <c r="D321" s="12" t="s">
        <v>72</v>
      </c>
      <c r="E321" s="12" t="s">
        <v>56</v>
      </c>
      <c r="F321" s="12"/>
      <c r="G321" s="12"/>
      <c r="H321" s="12"/>
      <c r="I321" s="12"/>
      <c r="J321" s="11">
        <v>501350</v>
      </c>
      <c r="K321" s="12"/>
      <c r="L321" s="12"/>
      <c r="M321" s="12"/>
      <c r="N321" s="12"/>
      <c r="O321" s="12"/>
      <c r="P321" s="12"/>
    </row>
    <row r="322" spans="2:16" s="7" customFormat="1" hidden="1">
      <c r="B322" s="1">
        <v>43807</v>
      </c>
      <c r="C322" s="12" t="str">
        <f t="shared" si="9"/>
        <v>일</v>
      </c>
      <c r="D322" s="12" t="s">
        <v>35</v>
      </c>
      <c r="E322" s="12" t="s">
        <v>56</v>
      </c>
      <c r="F322" s="12"/>
      <c r="G322" s="12"/>
      <c r="H322" s="12"/>
      <c r="I322" s="12"/>
      <c r="J322" s="11">
        <v>20000</v>
      </c>
      <c r="K322" s="12"/>
      <c r="L322" s="12"/>
      <c r="M322" s="12"/>
      <c r="N322" s="12"/>
      <c r="O322" s="12"/>
      <c r="P322" s="12"/>
    </row>
    <row r="323" spans="2:16" s="7" customFormat="1" hidden="1">
      <c r="B323" s="1">
        <v>43807</v>
      </c>
      <c r="C323" s="12" t="str">
        <f t="shared" si="9"/>
        <v>일</v>
      </c>
      <c r="D323" s="12" t="s">
        <v>36</v>
      </c>
      <c r="E323" s="12" t="s">
        <v>56</v>
      </c>
      <c r="F323" s="12"/>
      <c r="G323" s="12"/>
      <c r="H323" s="12"/>
      <c r="I323" s="12"/>
      <c r="J323" s="11">
        <f>6380/1.1</f>
        <v>5799.9999999999991</v>
      </c>
      <c r="K323" s="12"/>
      <c r="L323" s="12"/>
      <c r="M323" s="12"/>
      <c r="N323" s="12"/>
      <c r="O323" s="12"/>
      <c r="P323" s="12"/>
    </row>
    <row r="324" spans="2:16" s="7" customFormat="1" hidden="1">
      <c r="B324" s="1">
        <v>43808</v>
      </c>
      <c r="C324" s="12" t="str">
        <f t="shared" si="9"/>
        <v>월</v>
      </c>
      <c r="D324" s="12" t="s">
        <v>59</v>
      </c>
      <c r="E324" s="12" t="s">
        <v>56</v>
      </c>
      <c r="F324" s="12"/>
      <c r="G324" s="12"/>
      <c r="H324" s="12"/>
      <c r="I324" s="12"/>
      <c r="J324" s="11">
        <v>24046</v>
      </c>
      <c r="K324" s="12"/>
      <c r="L324" s="12"/>
      <c r="M324" s="12"/>
      <c r="N324" s="12"/>
      <c r="O324" s="12"/>
      <c r="P324" s="12"/>
    </row>
    <row r="325" spans="2:16" s="7" customFormat="1" hidden="1">
      <c r="B325" s="1">
        <v>43808</v>
      </c>
      <c r="C325" s="12" t="str">
        <f t="shared" si="9"/>
        <v>월</v>
      </c>
      <c r="D325" s="12" t="s">
        <v>62</v>
      </c>
      <c r="E325" s="12" t="s">
        <v>56</v>
      </c>
      <c r="F325" s="12"/>
      <c r="G325" s="12"/>
      <c r="H325" s="12"/>
      <c r="I325" s="12"/>
      <c r="J325" s="11">
        <v>49038</v>
      </c>
      <c r="K325" s="12"/>
      <c r="L325" s="12"/>
      <c r="M325" s="12"/>
      <c r="N325" s="12"/>
      <c r="O325" s="12"/>
      <c r="P325" s="12"/>
    </row>
    <row r="326" spans="2:16" s="7" customFormat="1" hidden="1">
      <c r="B326" s="1">
        <v>43808</v>
      </c>
      <c r="C326" s="12" t="str">
        <f t="shared" si="9"/>
        <v>월</v>
      </c>
      <c r="D326" s="12" t="s">
        <v>72</v>
      </c>
      <c r="E326" s="12" t="s">
        <v>56</v>
      </c>
      <c r="F326" s="12"/>
      <c r="G326" s="12"/>
      <c r="H326" s="12"/>
      <c r="I326" s="12"/>
      <c r="J326" s="11">
        <v>488953</v>
      </c>
      <c r="K326" s="12"/>
      <c r="L326" s="12"/>
      <c r="M326" s="12"/>
      <c r="N326" s="12"/>
      <c r="O326" s="12"/>
      <c r="P326" s="12"/>
    </row>
    <row r="327" spans="2:16" s="7" customFormat="1" hidden="1">
      <c r="B327" s="1">
        <v>43808</v>
      </c>
      <c r="C327" s="12" t="str">
        <f t="shared" si="9"/>
        <v>월</v>
      </c>
      <c r="D327" s="12" t="s">
        <v>35</v>
      </c>
      <c r="E327" s="12" t="s">
        <v>56</v>
      </c>
      <c r="F327" s="12"/>
      <c r="G327" s="12"/>
      <c r="H327" s="12"/>
      <c r="I327" s="12"/>
      <c r="J327" s="11">
        <v>20000</v>
      </c>
      <c r="K327" s="12"/>
      <c r="L327" s="12"/>
      <c r="M327" s="12"/>
      <c r="N327" s="12"/>
      <c r="O327" s="12"/>
      <c r="P327" s="12"/>
    </row>
    <row r="328" spans="2:16" s="7" customFormat="1" hidden="1">
      <c r="B328" s="1">
        <v>43808</v>
      </c>
      <c r="C328" s="12" t="str">
        <f t="shared" si="9"/>
        <v>월</v>
      </c>
      <c r="D328" s="12" t="s">
        <v>36</v>
      </c>
      <c r="E328" s="12" t="s">
        <v>56</v>
      </c>
      <c r="F328" s="12"/>
      <c r="G328" s="12"/>
      <c r="H328" s="12"/>
      <c r="I328" s="12"/>
      <c r="J328" s="11">
        <f>5500/1.1</f>
        <v>5000</v>
      </c>
      <c r="K328" s="12"/>
      <c r="L328" s="12"/>
      <c r="M328" s="12"/>
      <c r="N328" s="12"/>
      <c r="O328" s="12"/>
      <c r="P328" s="12"/>
    </row>
    <row r="329" spans="2:16" s="7" customFormat="1" hidden="1">
      <c r="B329" s="1">
        <v>43809</v>
      </c>
      <c r="C329" s="12" t="str">
        <f t="shared" si="9"/>
        <v>화</v>
      </c>
      <c r="D329" s="12" t="s">
        <v>59</v>
      </c>
      <c r="E329" s="12" t="s">
        <v>56</v>
      </c>
      <c r="F329" s="12"/>
      <c r="G329" s="12"/>
      <c r="H329" s="12"/>
      <c r="I329" s="12"/>
      <c r="J329" s="11">
        <v>25294</v>
      </c>
      <c r="K329" s="12"/>
      <c r="L329" s="12"/>
      <c r="M329" s="12"/>
      <c r="N329" s="12"/>
      <c r="O329" s="12"/>
      <c r="P329" s="12"/>
    </row>
    <row r="330" spans="2:16" s="7" customFormat="1" hidden="1">
      <c r="B330" s="1">
        <v>43809</v>
      </c>
      <c r="C330" s="12" t="str">
        <f t="shared" si="9"/>
        <v>화</v>
      </c>
      <c r="D330" s="12" t="s">
        <v>62</v>
      </c>
      <c r="E330" s="12" t="s">
        <v>56</v>
      </c>
      <c r="F330" s="12"/>
      <c r="G330" s="12"/>
      <c r="H330" s="12"/>
      <c r="I330" s="12"/>
      <c r="J330" s="11">
        <v>48642</v>
      </c>
      <c r="K330" s="12"/>
      <c r="L330" s="12"/>
      <c r="M330" s="12"/>
      <c r="N330" s="12"/>
      <c r="O330" s="12"/>
      <c r="P330" s="12"/>
    </row>
    <row r="331" spans="2:16" s="7" customFormat="1" hidden="1">
      <c r="B331" s="1">
        <v>43809</v>
      </c>
      <c r="C331" s="12" t="str">
        <f t="shared" si="9"/>
        <v>화</v>
      </c>
      <c r="D331" s="12" t="s">
        <v>72</v>
      </c>
      <c r="E331" s="12" t="s">
        <v>56</v>
      </c>
      <c r="F331" s="12"/>
      <c r="G331" s="12"/>
      <c r="H331" s="12"/>
      <c r="I331" s="12"/>
      <c r="J331" s="11">
        <v>492391</v>
      </c>
      <c r="K331" s="12"/>
      <c r="L331" s="12"/>
      <c r="M331" s="12"/>
      <c r="N331" s="12"/>
      <c r="O331" s="12"/>
      <c r="P331" s="12"/>
    </row>
    <row r="332" spans="2:16" s="7" customFormat="1" hidden="1">
      <c r="B332" s="1">
        <v>43809</v>
      </c>
      <c r="C332" s="12" t="str">
        <f t="shared" si="9"/>
        <v>화</v>
      </c>
      <c r="D332" s="12" t="s">
        <v>35</v>
      </c>
      <c r="E332" s="12" t="s">
        <v>56</v>
      </c>
      <c r="F332" s="12"/>
      <c r="G332" s="12"/>
      <c r="H332" s="12"/>
      <c r="I332" s="12"/>
      <c r="J332" s="11">
        <v>20000</v>
      </c>
      <c r="K332" s="12"/>
      <c r="L332" s="12"/>
      <c r="M332" s="12"/>
      <c r="N332" s="12"/>
      <c r="O332" s="12"/>
      <c r="P332" s="12"/>
    </row>
    <row r="333" spans="2:16" s="7" customFormat="1" hidden="1">
      <c r="B333" s="1">
        <v>43809</v>
      </c>
      <c r="C333" s="12" t="str">
        <f t="shared" si="9"/>
        <v>화</v>
      </c>
      <c r="D333" s="12" t="s">
        <v>36</v>
      </c>
      <c r="E333" s="12" t="s">
        <v>56</v>
      </c>
      <c r="F333" s="12"/>
      <c r="G333" s="12"/>
      <c r="H333" s="12"/>
      <c r="I333" s="12"/>
      <c r="J333" s="11">
        <f>7920/1.1</f>
        <v>7199.9999999999991</v>
      </c>
      <c r="K333" s="12"/>
      <c r="L333" s="12"/>
      <c r="M333" s="12"/>
      <c r="N333" s="12"/>
      <c r="O333" s="12"/>
      <c r="P333" s="12"/>
    </row>
    <row r="334" spans="2:16" s="7" customFormat="1" hidden="1">
      <c r="B334" s="1">
        <v>43810</v>
      </c>
      <c r="C334" s="12" t="str">
        <f t="shared" si="9"/>
        <v>수</v>
      </c>
      <c r="D334" s="12" t="s">
        <v>59</v>
      </c>
      <c r="E334" s="12" t="s">
        <v>56</v>
      </c>
      <c r="F334" s="12"/>
      <c r="G334" s="12"/>
      <c r="H334" s="12"/>
      <c r="I334" s="12"/>
      <c r="J334" s="11">
        <v>25143</v>
      </c>
      <c r="K334" s="12"/>
      <c r="L334" s="12"/>
      <c r="M334" s="12"/>
      <c r="N334" s="12"/>
      <c r="O334" s="12"/>
      <c r="P334" s="12"/>
    </row>
    <row r="335" spans="2:16" s="7" customFormat="1" hidden="1">
      <c r="B335" s="1">
        <v>43810</v>
      </c>
      <c r="C335" s="12" t="str">
        <f t="shared" si="9"/>
        <v>수</v>
      </c>
      <c r="D335" s="12" t="s">
        <v>62</v>
      </c>
      <c r="E335" s="12" t="s">
        <v>56</v>
      </c>
      <c r="F335" s="12"/>
      <c r="G335" s="12"/>
      <c r="H335" s="12"/>
      <c r="I335" s="12"/>
      <c r="J335" s="11">
        <v>50353</v>
      </c>
      <c r="K335" s="12"/>
      <c r="L335" s="12"/>
      <c r="M335" s="12"/>
      <c r="N335" s="12"/>
      <c r="O335" s="12"/>
      <c r="P335" s="12"/>
    </row>
    <row r="336" spans="2:16" s="7" customFormat="1" hidden="1">
      <c r="B336" s="1">
        <v>43810</v>
      </c>
      <c r="C336" s="12" t="str">
        <f t="shared" si="9"/>
        <v>수</v>
      </c>
      <c r="D336" s="12" t="s">
        <v>72</v>
      </c>
      <c r="E336" s="12" t="s">
        <v>56</v>
      </c>
      <c r="F336" s="12"/>
      <c r="G336" s="12"/>
      <c r="H336" s="12"/>
      <c r="I336" s="12"/>
      <c r="J336" s="11">
        <v>501665</v>
      </c>
      <c r="K336" s="12"/>
      <c r="L336" s="12"/>
      <c r="M336" s="12"/>
      <c r="N336" s="12"/>
      <c r="O336" s="12"/>
      <c r="P336" s="12"/>
    </row>
    <row r="337" spans="2:16" s="7" customFormat="1" hidden="1">
      <c r="B337" s="1">
        <v>43810</v>
      </c>
      <c r="C337" s="12" t="str">
        <f t="shared" si="9"/>
        <v>수</v>
      </c>
      <c r="D337" s="12" t="s">
        <v>35</v>
      </c>
      <c r="E337" s="12" t="s">
        <v>56</v>
      </c>
      <c r="F337" s="12"/>
      <c r="G337" s="12"/>
      <c r="H337" s="12"/>
      <c r="I337" s="12"/>
      <c r="J337" s="11">
        <v>20000</v>
      </c>
      <c r="K337" s="12"/>
      <c r="L337" s="12"/>
      <c r="M337" s="12"/>
      <c r="N337" s="12"/>
      <c r="O337" s="12"/>
      <c r="P337" s="12"/>
    </row>
    <row r="338" spans="2:16" s="7" customFormat="1" hidden="1">
      <c r="B338" s="1">
        <v>43810</v>
      </c>
      <c r="C338" s="12" t="str">
        <f t="shared" si="9"/>
        <v>수</v>
      </c>
      <c r="D338" s="12" t="s">
        <v>36</v>
      </c>
      <c r="E338" s="12" t="s">
        <v>56</v>
      </c>
      <c r="F338" s="12"/>
      <c r="G338" s="12"/>
      <c r="H338" s="12"/>
      <c r="I338" s="12"/>
      <c r="J338" s="11">
        <f>5720/1.1</f>
        <v>5200</v>
      </c>
      <c r="K338" s="12"/>
      <c r="L338" s="12"/>
      <c r="M338" s="12"/>
      <c r="N338" s="12"/>
      <c r="O338" s="12"/>
      <c r="P338" s="12"/>
    </row>
    <row r="339" spans="2:16" s="7" customFormat="1" hidden="1">
      <c r="B339" s="1">
        <v>43811</v>
      </c>
      <c r="C339" s="12" t="str">
        <f t="shared" si="9"/>
        <v>목</v>
      </c>
      <c r="D339" s="12" t="s">
        <v>59</v>
      </c>
      <c r="E339" s="12" t="s">
        <v>56</v>
      </c>
      <c r="F339" s="12"/>
      <c r="G339" s="12"/>
      <c r="H339" s="12"/>
      <c r="I339" s="12"/>
      <c r="J339" s="11">
        <v>24502</v>
      </c>
      <c r="K339" s="12"/>
      <c r="L339" s="12"/>
      <c r="M339" s="12"/>
      <c r="N339" s="12"/>
      <c r="O339" s="12"/>
      <c r="P339" s="12"/>
    </row>
    <row r="340" spans="2:16" s="7" customFormat="1" hidden="1">
      <c r="B340" s="1">
        <v>43811</v>
      </c>
      <c r="C340" s="12" t="str">
        <f t="shared" si="9"/>
        <v>목</v>
      </c>
      <c r="D340" s="12" t="s">
        <v>62</v>
      </c>
      <c r="E340" s="12" t="s">
        <v>56</v>
      </c>
      <c r="F340" s="12"/>
      <c r="G340" s="12"/>
      <c r="H340" s="12"/>
      <c r="I340" s="12"/>
      <c r="J340" s="11">
        <v>49344</v>
      </c>
      <c r="K340" s="12"/>
      <c r="L340" s="12"/>
      <c r="M340" s="12"/>
      <c r="N340" s="12"/>
      <c r="O340" s="12"/>
      <c r="P340" s="12"/>
    </row>
    <row r="341" spans="2:16" s="7" customFormat="1" hidden="1">
      <c r="B341" s="1">
        <v>43811</v>
      </c>
      <c r="C341" s="12" t="str">
        <f t="shared" si="9"/>
        <v>목</v>
      </c>
      <c r="D341" s="12" t="s">
        <v>72</v>
      </c>
      <c r="E341" s="12" t="s">
        <v>56</v>
      </c>
      <c r="F341" s="12"/>
      <c r="G341" s="12"/>
      <c r="H341" s="12"/>
      <c r="I341" s="12"/>
      <c r="J341" s="11">
        <v>535379</v>
      </c>
      <c r="K341" s="12"/>
      <c r="L341" s="12"/>
      <c r="M341" s="12"/>
      <c r="N341" s="12"/>
      <c r="O341" s="12"/>
      <c r="P341" s="12"/>
    </row>
    <row r="342" spans="2:16" s="7" customFormat="1" hidden="1">
      <c r="B342" s="1">
        <v>43811</v>
      </c>
      <c r="C342" s="12" t="str">
        <f t="shared" si="9"/>
        <v>목</v>
      </c>
      <c r="D342" s="12" t="s">
        <v>35</v>
      </c>
      <c r="E342" s="12" t="s">
        <v>56</v>
      </c>
      <c r="F342" s="12"/>
      <c r="G342" s="12"/>
      <c r="H342" s="12"/>
      <c r="I342" s="12"/>
      <c r="J342" s="11">
        <v>20000</v>
      </c>
      <c r="K342" s="12"/>
      <c r="L342" s="12"/>
      <c r="M342" s="12"/>
      <c r="N342" s="12"/>
      <c r="O342" s="12"/>
      <c r="P342" s="12"/>
    </row>
    <row r="343" spans="2:16" s="7" customFormat="1" hidden="1">
      <c r="B343" s="1">
        <v>43811</v>
      </c>
      <c r="C343" s="12" t="str">
        <f t="shared" si="9"/>
        <v>목</v>
      </c>
      <c r="D343" s="12" t="s">
        <v>36</v>
      </c>
      <c r="E343" s="12" t="s">
        <v>56</v>
      </c>
      <c r="F343" s="12"/>
      <c r="G343" s="12"/>
      <c r="H343" s="12"/>
      <c r="I343" s="12"/>
      <c r="J343" s="11">
        <f>5060/1.1</f>
        <v>4600</v>
      </c>
      <c r="K343" s="12"/>
      <c r="L343" s="12"/>
      <c r="M343" s="12"/>
      <c r="N343" s="12"/>
      <c r="O343" s="12"/>
      <c r="P343" s="12"/>
    </row>
    <row r="344" spans="2:16" s="7" customFormat="1" hidden="1">
      <c r="B344" s="1">
        <v>43812</v>
      </c>
      <c r="C344" s="12" t="str">
        <f t="shared" si="9"/>
        <v>금</v>
      </c>
      <c r="D344" s="12" t="s">
        <v>59</v>
      </c>
      <c r="E344" s="12" t="s">
        <v>56</v>
      </c>
      <c r="F344" s="12"/>
      <c r="G344" s="12"/>
      <c r="H344" s="12"/>
      <c r="I344" s="12"/>
      <c r="J344" s="11">
        <v>25527</v>
      </c>
      <c r="K344" s="12"/>
      <c r="L344" s="12"/>
      <c r="M344" s="12"/>
      <c r="N344" s="12"/>
      <c r="O344" s="12"/>
      <c r="P344" s="12"/>
    </row>
    <row r="345" spans="2:16" s="7" customFormat="1" hidden="1">
      <c r="B345" s="1">
        <v>43812</v>
      </c>
      <c r="C345" s="12" t="str">
        <f t="shared" si="9"/>
        <v>금</v>
      </c>
      <c r="D345" s="12" t="s">
        <v>62</v>
      </c>
      <c r="E345" s="12" t="s">
        <v>56</v>
      </c>
      <c r="F345" s="12"/>
      <c r="G345" s="12"/>
      <c r="H345" s="12"/>
      <c r="I345" s="12"/>
      <c r="J345" s="11">
        <v>49212</v>
      </c>
      <c r="K345" s="12"/>
      <c r="L345" s="12"/>
      <c r="M345" s="12"/>
      <c r="N345" s="12"/>
      <c r="O345" s="12"/>
      <c r="P345" s="12"/>
    </row>
    <row r="346" spans="2:16" s="7" customFormat="1" hidden="1">
      <c r="B346" s="1">
        <v>43812</v>
      </c>
      <c r="C346" s="12" t="str">
        <f t="shared" si="9"/>
        <v>금</v>
      </c>
      <c r="D346" s="12" t="s">
        <v>72</v>
      </c>
      <c r="E346" s="12" t="s">
        <v>56</v>
      </c>
      <c r="F346" s="12"/>
      <c r="G346" s="12"/>
      <c r="H346" s="12"/>
      <c r="I346" s="12"/>
      <c r="J346" s="11">
        <v>660359</v>
      </c>
      <c r="K346" s="12"/>
      <c r="L346" s="12"/>
      <c r="M346" s="12"/>
      <c r="N346" s="12"/>
      <c r="O346" s="12"/>
      <c r="P346" s="12"/>
    </row>
    <row r="347" spans="2:16" s="7" customFormat="1" hidden="1">
      <c r="B347" s="1">
        <v>43812</v>
      </c>
      <c r="C347" s="12" t="str">
        <f t="shared" si="9"/>
        <v>금</v>
      </c>
      <c r="D347" s="12" t="s">
        <v>35</v>
      </c>
      <c r="E347" s="12" t="s">
        <v>56</v>
      </c>
      <c r="F347" s="12"/>
      <c r="G347" s="12"/>
      <c r="H347" s="12"/>
      <c r="I347" s="12"/>
      <c r="J347" s="11">
        <v>20000</v>
      </c>
      <c r="K347" s="12"/>
      <c r="L347" s="12"/>
      <c r="M347" s="12"/>
      <c r="N347" s="12"/>
      <c r="O347" s="12"/>
      <c r="P347" s="12"/>
    </row>
    <row r="348" spans="2:16" s="7" customFormat="1" hidden="1">
      <c r="B348" s="1">
        <v>43812</v>
      </c>
      <c r="C348" s="12" t="str">
        <f t="shared" si="9"/>
        <v>금</v>
      </c>
      <c r="D348" s="12" t="s">
        <v>36</v>
      </c>
      <c r="E348" s="12" t="s">
        <v>56</v>
      </c>
      <c r="F348" s="12"/>
      <c r="G348" s="12"/>
      <c r="H348" s="12"/>
      <c r="I348" s="12"/>
      <c r="J348" s="11">
        <f>5687/1.1</f>
        <v>5170</v>
      </c>
      <c r="K348" s="12"/>
      <c r="L348" s="12"/>
      <c r="M348" s="12"/>
      <c r="N348" s="12"/>
      <c r="O348" s="12"/>
      <c r="P348" s="12"/>
    </row>
    <row r="349" spans="2:16" s="7" customFormat="1" hidden="1">
      <c r="B349" s="1">
        <v>43813</v>
      </c>
      <c r="C349" s="12" t="str">
        <f t="shared" ref="C349:C412" si="10">TEXT(B349,"aaa")</f>
        <v>토</v>
      </c>
      <c r="D349" s="12" t="s">
        <v>59</v>
      </c>
      <c r="E349" s="12" t="s">
        <v>56</v>
      </c>
      <c r="F349" s="12"/>
      <c r="G349" s="12"/>
      <c r="H349" s="12"/>
      <c r="I349" s="12"/>
      <c r="J349" s="11">
        <v>25435</v>
      </c>
      <c r="K349" s="12"/>
      <c r="L349" s="12"/>
      <c r="M349" s="12"/>
      <c r="N349" s="12"/>
      <c r="O349" s="12"/>
      <c r="P349" s="12"/>
    </row>
    <row r="350" spans="2:16" s="7" customFormat="1" hidden="1">
      <c r="B350" s="1">
        <v>43813</v>
      </c>
      <c r="C350" s="12" t="str">
        <f t="shared" si="10"/>
        <v>토</v>
      </c>
      <c r="D350" s="12" t="s">
        <v>62</v>
      </c>
      <c r="E350" s="12" t="s">
        <v>56</v>
      </c>
      <c r="F350" s="12"/>
      <c r="G350" s="12"/>
      <c r="H350" s="12"/>
      <c r="I350" s="12"/>
      <c r="J350" s="11">
        <v>52937</v>
      </c>
      <c r="K350" s="12"/>
      <c r="L350" s="12"/>
      <c r="M350" s="12"/>
      <c r="N350" s="12"/>
      <c r="O350" s="12"/>
      <c r="P350" s="12"/>
    </row>
    <row r="351" spans="2:16" s="7" customFormat="1" hidden="1">
      <c r="B351" s="1">
        <v>43813</v>
      </c>
      <c r="C351" s="12" t="str">
        <f t="shared" si="10"/>
        <v>토</v>
      </c>
      <c r="D351" s="12" t="s">
        <v>72</v>
      </c>
      <c r="E351" s="12" t="s">
        <v>56</v>
      </c>
      <c r="F351" s="12"/>
      <c r="G351" s="12"/>
      <c r="H351" s="12"/>
      <c r="I351" s="12"/>
      <c r="J351" s="11">
        <v>505800</v>
      </c>
      <c r="K351" s="12"/>
      <c r="L351" s="12"/>
      <c r="M351" s="12"/>
      <c r="N351" s="12"/>
      <c r="O351" s="12"/>
      <c r="P351" s="12"/>
    </row>
    <row r="352" spans="2:16" s="7" customFormat="1" hidden="1">
      <c r="B352" s="1">
        <v>43813</v>
      </c>
      <c r="C352" s="12" t="str">
        <f t="shared" si="10"/>
        <v>토</v>
      </c>
      <c r="D352" s="12" t="s">
        <v>35</v>
      </c>
      <c r="E352" s="12" t="s">
        <v>56</v>
      </c>
      <c r="F352" s="12"/>
      <c r="G352" s="12"/>
      <c r="H352" s="12"/>
      <c r="I352" s="12"/>
      <c r="J352" s="11">
        <v>20000</v>
      </c>
      <c r="K352" s="12"/>
      <c r="L352" s="12"/>
      <c r="M352" s="12"/>
      <c r="N352" s="12"/>
      <c r="O352" s="12"/>
      <c r="P352" s="12"/>
    </row>
    <row r="353" spans="2:16" s="7" customFormat="1" hidden="1">
      <c r="B353" s="1">
        <v>43813</v>
      </c>
      <c r="C353" s="12" t="str">
        <f t="shared" si="10"/>
        <v>토</v>
      </c>
      <c r="D353" s="12" t="s">
        <v>36</v>
      </c>
      <c r="E353" s="12" t="s">
        <v>56</v>
      </c>
      <c r="F353" s="12"/>
      <c r="G353" s="12"/>
      <c r="H353" s="12"/>
      <c r="I353" s="12"/>
      <c r="J353" s="11">
        <f>34199/1.1</f>
        <v>31089.999999999996</v>
      </c>
      <c r="K353" s="12"/>
      <c r="L353" s="12"/>
      <c r="M353" s="12"/>
      <c r="N353" s="12"/>
      <c r="O353" s="12"/>
      <c r="P353" s="12"/>
    </row>
    <row r="354" spans="2:16" s="7" customFormat="1" hidden="1">
      <c r="B354" s="1">
        <v>43814</v>
      </c>
      <c r="C354" s="12" t="str">
        <f t="shared" si="10"/>
        <v>일</v>
      </c>
      <c r="D354" s="12" t="s">
        <v>59</v>
      </c>
      <c r="E354" s="12" t="s">
        <v>56</v>
      </c>
      <c r="F354" s="12"/>
      <c r="G354" s="12"/>
      <c r="H354" s="12"/>
      <c r="I354" s="12"/>
      <c r="J354" s="11">
        <v>25029</v>
      </c>
      <c r="K354" s="12"/>
      <c r="L354" s="12"/>
      <c r="M354" s="12"/>
      <c r="N354" s="12"/>
      <c r="O354" s="12"/>
      <c r="P354" s="12"/>
    </row>
    <row r="355" spans="2:16" s="7" customFormat="1" hidden="1">
      <c r="B355" s="1">
        <v>43814</v>
      </c>
      <c r="C355" s="12" t="str">
        <f t="shared" si="10"/>
        <v>일</v>
      </c>
      <c r="D355" s="12" t="s">
        <v>62</v>
      </c>
      <c r="E355" s="12" t="s">
        <v>56</v>
      </c>
      <c r="F355" s="12"/>
      <c r="G355" s="12"/>
      <c r="H355" s="12"/>
      <c r="I355" s="12"/>
      <c r="J355" s="11">
        <v>50268</v>
      </c>
      <c r="K355" s="12"/>
      <c r="L355" s="12"/>
      <c r="M355" s="12"/>
      <c r="N355" s="12"/>
      <c r="O355" s="12"/>
      <c r="P355" s="12"/>
    </row>
    <row r="356" spans="2:16" s="7" customFormat="1" hidden="1">
      <c r="B356" s="1">
        <v>43814</v>
      </c>
      <c r="C356" s="12" t="str">
        <f t="shared" si="10"/>
        <v>일</v>
      </c>
      <c r="D356" s="12" t="s">
        <v>72</v>
      </c>
      <c r="E356" s="12" t="s">
        <v>56</v>
      </c>
      <c r="F356" s="12"/>
      <c r="G356" s="12"/>
      <c r="H356" s="12"/>
      <c r="I356" s="12"/>
      <c r="J356" s="11">
        <v>501303</v>
      </c>
      <c r="K356" s="12"/>
      <c r="L356" s="12"/>
      <c r="M356" s="12"/>
      <c r="N356" s="12"/>
      <c r="O356" s="12"/>
      <c r="P356" s="12"/>
    </row>
    <row r="357" spans="2:16" s="7" customFormat="1" hidden="1">
      <c r="B357" s="1">
        <v>43814</v>
      </c>
      <c r="C357" s="12" t="str">
        <f t="shared" si="10"/>
        <v>일</v>
      </c>
      <c r="D357" s="12" t="s">
        <v>35</v>
      </c>
      <c r="E357" s="12" t="s">
        <v>56</v>
      </c>
      <c r="F357" s="12"/>
      <c r="G357" s="12"/>
      <c r="H357" s="12"/>
      <c r="I357" s="12"/>
      <c r="J357" s="11">
        <v>20000</v>
      </c>
      <c r="K357" s="12"/>
      <c r="L357" s="12"/>
      <c r="M357" s="12"/>
      <c r="N357" s="12"/>
      <c r="O357" s="12"/>
      <c r="P357" s="12"/>
    </row>
    <row r="358" spans="2:16" s="7" customFormat="1" hidden="1">
      <c r="B358" s="1">
        <v>43814</v>
      </c>
      <c r="C358" s="12" t="str">
        <f t="shared" si="10"/>
        <v>일</v>
      </c>
      <c r="D358" s="12" t="s">
        <v>36</v>
      </c>
      <c r="E358" s="12" t="s">
        <v>56</v>
      </c>
      <c r="F358" s="12"/>
      <c r="G358" s="12"/>
      <c r="H358" s="12"/>
      <c r="I358" s="12"/>
      <c r="J358" s="11">
        <f>73029/1.1</f>
        <v>66390</v>
      </c>
      <c r="K358" s="12"/>
      <c r="L358" s="12"/>
      <c r="M358" s="12"/>
      <c r="N358" s="12"/>
      <c r="O358" s="12"/>
      <c r="P358" s="12"/>
    </row>
    <row r="359" spans="2:16" s="7" customFormat="1" hidden="1">
      <c r="B359" s="1">
        <v>43815</v>
      </c>
      <c r="C359" s="12" t="str">
        <f t="shared" si="10"/>
        <v>월</v>
      </c>
      <c r="D359" s="12" t="s">
        <v>59</v>
      </c>
      <c r="E359" s="12" t="s">
        <v>56</v>
      </c>
      <c r="F359" s="12"/>
      <c r="G359" s="12"/>
      <c r="H359" s="12"/>
      <c r="I359" s="12"/>
      <c r="J359" s="11">
        <v>24111</v>
      </c>
      <c r="K359" s="12"/>
      <c r="L359" s="12"/>
      <c r="M359" s="12"/>
      <c r="N359" s="12"/>
      <c r="O359" s="12"/>
      <c r="P359" s="12"/>
    </row>
    <row r="360" spans="2:16" s="7" customFormat="1" hidden="1">
      <c r="B360" s="1">
        <v>43815</v>
      </c>
      <c r="C360" s="12" t="str">
        <f t="shared" si="10"/>
        <v>월</v>
      </c>
      <c r="D360" s="12" t="s">
        <v>62</v>
      </c>
      <c r="E360" s="12" t="s">
        <v>56</v>
      </c>
      <c r="F360" s="12"/>
      <c r="G360" s="12"/>
      <c r="H360" s="12"/>
      <c r="I360" s="12"/>
      <c r="J360" s="11">
        <v>48303</v>
      </c>
      <c r="K360" s="12"/>
      <c r="L360" s="12"/>
      <c r="M360" s="12"/>
      <c r="N360" s="12"/>
      <c r="O360" s="12"/>
      <c r="P360" s="12"/>
    </row>
    <row r="361" spans="2:16" s="7" customFormat="1" hidden="1">
      <c r="B361" s="1">
        <v>43815</v>
      </c>
      <c r="C361" s="12" t="str">
        <f t="shared" si="10"/>
        <v>월</v>
      </c>
      <c r="D361" s="12" t="s">
        <v>72</v>
      </c>
      <c r="E361" s="12" t="s">
        <v>56</v>
      </c>
      <c r="F361" s="12"/>
      <c r="G361" s="12"/>
      <c r="H361" s="12"/>
      <c r="I361" s="12"/>
      <c r="J361" s="11">
        <v>483008</v>
      </c>
      <c r="K361" s="12"/>
      <c r="L361" s="12"/>
      <c r="M361" s="12"/>
      <c r="N361" s="12"/>
      <c r="O361" s="12"/>
      <c r="P361" s="12"/>
    </row>
    <row r="362" spans="2:16" s="7" customFormat="1" hidden="1">
      <c r="B362" s="1">
        <v>43815</v>
      </c>
      <c r="C362" s="12" t="str">
        <f t="shared" si="10"/>
        <v>월</v>
      </c>
      <c r="D362" s="12" t="s">
        <v>35</v>
      </c>
      <c r="E362" s="12" t="s">
        <v>56</v>
      </c>
      <c r="F362" s="12"/>
      <c r="G362" s="12"/>
      <c r="H362" s="12"/>
      <c r="I362" s="12"/>
      <c r="J362" s="11">
        <v>20000</v>
      </c>
      <c r="K362" s="12"/>
      <c r="L362" s="12"/>
      <c r="M362" s="12"/>
      <c r="N362" s="12"/>
      <c r="O362" s="12"/>
      <c r="P362" s="12"/>
    </row>
    <row r="363" spans="2:16" s="7" customFormat="1" hidden="1">
      <c r="B363" s="1">
        <v>43815</v>
      </c>
      <c r="C363" s="12" t="str">
        <f t="shared" si="10"/>
        <v>월</v>
      </c>
      <c r="D363" s="12" t="s">
        <v>36</v>
      </c>
      <c r="E363" s="12" t="s">
        <v>56</v>
      </c>
      <c r="F363" s="12"/>
      <c r="G363" s="12"/>
      <c r="H363" s="12"/>
      <c r="I363" s="12"/>
      <c r="J363" s="11">
        <f>14872/1.1</f>
        <v>13519.999999999998</v>
      </c>
      <c r="K363" s="12"/>
      <c r="L363" s="12"/>
      <c r="M363" s="12"/>
      <c r="N363" s="12"/>
      <c r="O363" s="12"/>
      <c r="P363" s="12"/>
    </row>
    <row r="364" spans="2:16" s="7" customFormat="1" hidden="1">
      <c r="B364" s="1">
        <v>43816</v>
      </c>
      <c r="C364" s="12" t="str">
        <f t="shared" si="10"/>
        <v>화</v>
      </c>
      <c r="D364" s="12" t="s">
        <v>59</v>
      </c>
      <c r="E364" s="12" t="s">
        <v>56</v>
      </c>
      <c r="F364" s="12"/>
      <c r="G364" s="12"/>
      <c r="H364" s="12"/>
      <c r="I364" s="12"/>
      <c r="J364" s="11">
        <v>24294</v>
      </c>
      <c r="K364" s="12"/>
      <c r="L364" s="12"/>
      <c r="M364" s="12"/>
      <c r="N364" s="12"/>
      <c r="O364" s="12"/>
      <c r="P364" s="12"/>
    </row>
    <row r="365" spans="2:16" s="7" customFormat="1" hidden="1">
      <c r="B365" s="1">
        <v>43816</v>
      </c>
      <c r="C365" s="12" t="str">
        <f t="shared" si="10"/>
        <v>화</v>
      </c>
      <c r="D365" s="12" t="s">
        <v>62</v>
      </c>
      <c r="E365" s="12" t="s">
        <v>56</v>
      </c>
      <c r="F365" s="12"/>
      <c r="G365" s="12"/>
      <c r="H365" s="12"/>
      <c r="I365" s="12"/>
      <c r="J365" s="11">
        <v>49118</v>
      </c>
      <c r="K365" s="12"/>
      <c r="L365" s="12"/>
      <c r="M365" s="12"/>
      <c r="N365" s="12"/>
      <c r="O365" s="12"/>
      <c r="P365" s="12"/>
    </row>
    <row r="366" spans="2:16" s="7" customFormat="1" hidden="1">
      <c r="B366" s="1">
        <v>43816</v>
      </c>
      <c r="C366" s="12" t="str">
        <f t="shared" si="10"/>
        <v>화</v>
      </c>
      <c r="D366" s="12" t="s">
        <v>72</v>
      </c>
      <c r="E366" s="12" t="s">
        <v>56</v>
      </c>
      <c r="F366" s="12"/>
      <c r="G366" s="12"/>
      <c r="H366" s="12"/>
      <c r="I366" s="12"/>
      <c r="J366" s="11">
        <v>496204</v>
      </c>
      <c r="K366" s="12"/>
      <c r="L366" s="12"/>
      <c r="M366" s="12"/>
      <c r="N366" s="12"/>
      <c r="O366" s="12"/>
      <c r="P366" s="12"/>
    </row>
    <row r="367" spans="2:16" s="7" customFormat="1" hidden="1">
      <c r="B367" s="1">
        <v>43816</v>
      </c>
      <c r="C367" s="12" t="str">
        <f t="shared" si="10"/>
        <v>화</v>
      </c>
      <c r="D367" s="12" t="s">
        <v>35</v>
      </c>
      <c r="E367" s="12" t="s">
        <v>56</v>
      </c>
      <c r="F367" s="12"/>
      <c r="G367" s="12"/>
      <c r="H367" s="12"/>
      <c r="I367" s="12"/>
      <c r="J367" s="11">
        <v>20000</v>
      </c>
      <c r="K367" s="12"/>
      <c r="L367" s="12"/>
      <c r="M367" s="12"/>
      <c r="N367" s="12"/>
      <c r="O367" s="12"/>
      <c r="P367" s="12"/>
    </row>
    <row r="368" spans="2:16" s="7" customFormat="1" hidden="1">
      <c r="B368" s="1">
        <v>43816</v>
      </c>
      <c r="C368" s="12" t="str">
        <f t="shared" si="10"/>
        <v>화</v>
      </c>
      <c r="D368" s="12" t="s">
        <v>36</v>
      </c>
      <c r="E368" s="12" t="s">
        <v>56</v>
      </c>
      <c r="F368" s="12"/>
      <c r="G368" s="12"/>
      <c r="H368" s="12"/>
      <c r="I368" s="12"/>
      <c r="J368" s="11">
        <f>9020/1.1</f>
        <v>8200</v>
      </c>
      <c r="K368" s="12"/>
      <c r="L368" s="12"/>
      <c r="M368" s="12"/>
      <c r="N368" s="12"/>
      <c r="O368" s="12"/>
      <c r="P368" s="12"/>
    </row>
    <row r="369" spans="2:16" s="7" customFormat="1" hidden="1">
      <c r="B369" s="1">
        <v>43817</v>
      </c>
      <c r="C369" s="12" t="str">
        <f t="shared" si="10"/>
        <v>수</v>
      </c>
      <c r="D369" s="12" t="s">
        <v>59</v>
      </c>
      <c r="E369" s="12" t="s">
        <v>56</v>
      </c>
      <c r="F369" s="12"/>
      <c r="G369" s="12"/>
      <c r="H369" s="12"/>
      <c r="I369" s="12"/>
      <c r="J369" s="11">
        <v>24611</v>
      </c>
      <c r="K369" s="12"/>
      <c r="L369" s="12"/>
      <c r="M369" s="12"/>
      <c r="N369" s="12"/>
      <c r="O369" s="12"/>
      <c r="P369" s="12"/>
    </row>
    <row r="370" spans="2:16" s="7" customFormat="1" hidden="1">
      <c r="B370" s="1">
        <v>43817</v>
      </c>
      <c r="C370" s="12" t="str">
        <f t="shared" si="10"/>
        <v>수</v>
      </c>
      <c r="D370" s="12" t="s">
        <v>62</v>
      </c>
      <c r="E370" s="12" t="s">
        <v>56</v>
      </c>
      <c r="F370" s="12"/>
      <c r="G370" s="12"/>
      <c r="H370" s="12"/>
      <c r="I370" s="12"/>
      <c r="J370" s="11">
        <v>48682</v>
      </c>
      <c r="K370" s="12"/>
      <c r="L370" s="12"/>
      <c r="M370" s="12"/>
      <c r="N370" s="12"/>
      <c r="O370" s="12"/>
      <c r="P370" s="12"/>
    </row>
    <row r="371" spans="2:16" s="7" customFormat="1" hidden="1">
      <c r="B371" s="1">
        <v>43817</v>
      </c>
      <c r="C371" s="12" t="str">
        <f t="shared" si="10"/>
        <v>수</v>
      </c>
      <c r="D371" s="12" t="s">
        <v>72</v>
      </c>
      <c r="E371" s="12" t="s">
        <v>56</v>
      </c>
      <c r="F371" s="12"/>
      <c r="G371" s="12"/>
      <c r="H371" s="12"/>
      <c r="I371" s="12"/>
      <c r="J371" s="11">
        <v>493802</v>
      </c>
      <c r="K371" s="12"/>
      <c r="L371" s="12"/>
      <c r="M371" s="12"/>
      <c r="N371" s="12"/>
      <c r="O371" s="12"/>
      <c r="P371" s="12"/>
    </row>
    <row r="372" spans="2:16" s="7" customFormat="1" hidden="1">
      <c r="B372" s="1">
        <v>43817</v>
      </c>
      <c r="C372" s="12" t="str">
        <f t="shared" si="10"/>
        <v>수</v>
      </c>
      <c r="D372" s="12" t="s">
        <v>35</v>
      </c>
      <c r="E372" s="12" t="s">
        <v>56</v>
      </c>
      <c r="F372" s="12"/>
      <c r="G372" s="12"/>
      <c r="H372" s="12"/>
      <c r="I372" s="12"/>
      <c r="J372" s="11">
        <v>20000</v>
      </c>
      <c r="K372" s="12"/>
      <c r="L372" s="12"/>
      <c r="M372" s="12"/>
      <c r="N372" s="12"/>
      <c r="O372" s="12"/>
      <c r="P372" s="12"/>
    </row>
    <row r="373" spans="2:16" s="7" customFormat="1" hidden="1">
      <c r="B373" s="1">
        <v>43817</v>
      </c>
      <c r="C373" s="12" t="str">
        <f t="shared" si="10"/>
        <v>수</v>
      </c>
      <c r="D373" s="12" t="s">
        <v>36</v>
      </c>
      <c r="E373" s="12" t="s">
        <v>56</v>
      </c>
      <c r="F373" s="12"/>
      <c r="G373" s="12"/>
      <c r="H373" s="12"/>
      <c r="I373" s="12"/>
      <c r="J373" s="11">
        <f>10560/1.1</f>
        <v>9600</v>
      </c>
      <c r="K373" s="12"/>
      <c r="L373" s="12"/>
      <c r="M373" s="12"/>
      <c r="N373" s="12"/>
      <c r="O373" s="12"/>
      <c r="P373" s="12"/>
    </row>
    <row r="374" spans="2:16" s="7" customFormat="1" hidden="1">
      <c r="B374" s="1">
        <v>43817</v>
      </c>
      <c r="C374" s="12" t="str">
        <f t="shared" si="10"/>
        <v>수</v>
      </c>
      <c r="D374" s="12" t="s">
        <v>73</v>
      </c>
      <c r="E374" s="12" t="s">
        <v>56</v>
      </c>
      <c r="F374" s="12"/>
      <c r="G374" s="12"/>
      <c r="H374" s="12"/>
      <c r="I374" s="12"/>
      <c r="J374" s="11">
        <v>1500000</v>
      </c>
      <c r="K374" s="12"/>
      <c r="L374" s="12"/>
      <c r="M374" s="12"/>
      <c r="N374" s="12"/>
      <c r="O374" s="12"/>
      <c r="P374" s="12"/>
    </row>
    <row r="375" spans="2:16" s="7" customFormat="1" hidden="1">
      <c r="B375" s="1">
        <v>43818</v>
      </c>
      <c r="C375" s="12" t="str">
        <f t="shared" si="10"/>
        <v>목</v>
      </c>
      <c r="D375" s="12" t="s">
        <v>59</v>
      </c>
      <c r="E375" s="12" t="s">
        <v>56</v>
      </c>
      <c r="F375" s="12"/>
      <c r="G375" s="12"/>
      <c r="H375" s="12"/>
      <c r="I375" s="12"/>
      <c r="J375" s="11">
        <v>24707</v>
      </c>
      <c r="K375" s="12"/>
      <c r="L375" s="12"/>
      <c r="M375" s="12"/>
      <c r="N375" s="12"/>
      <c r="O375" s="12"/>
      <c r="P375" s="12"/>
    </row>
    <row r="376" spans="2:16" s="7" customFormat="1" hidden="1">
      <c r="B376" s="1">
        <v>43818</v>
      </c>
      <c r="C376" s="12" t="str">
        <f t="shared" si="10"/>
        <v>목</v>
      </c>
      <c r="D376" s="12" t="s">
        <v>62</v>
      </c>
      <c r="E376" s="12" t="s">
        <v>56</v>
      </c>
      <c r="F376" s="12"/>
      <c r="G376" s="12"/>
      <c r="H376" s="12"/>
      <c r="I376" s="12"/>
      <c r="J376" s="11">
        <v>50103</v>
      </c>
      <c r="K376" s="12"/>
      <c r="L376" s="12"/>
      <c r="M376" s="12"/>
      <c r="N376" s="12"/>
      <c r="O376" s="12"/>
      <c r="P376" s="12"/>
    </row>
    <row r="377" spans="2:16" s="7" customFormat="1" hidden="1">
      <c r="B377" s="1">
        <v>43818</v>
      </c>
      <c r="C377" s="12" t="str">
        <f t="shared" si="10"/>
        <v>목</v>
      </c>
      <c r="D377" s="12" t="s">
        <v>72</v>
      </c>
      <c r="E377" s="12" t="s">
        <v>56</v>
      </c>
      <c r="F377" s="12"/>
      <c r="G377" s="12"/>
      <c r="H377" s="12"/>
      <c r="I377" s="12"/>
      <c r="J377" s="11">
        <v>495558</v>
      </c>
      <c r="K377" s="12"/>
      <c r="L377" s="12"/>
      <c r="M377" s="12"/>
      <c r="N377" s="12"/>
      <c r="O377" s="12"/>
      <c r="P377" s="12"/>
    </row>
    <row r="378" spans="2:16" s="7" customFormat="1" hidden="1">
      <c r="B378" s="1">
        <v>43818</v>
      </c>
      <c r="C378" s="12" t="str">
        <f t="shared" si="10"/>
        <v>목</v>
      </c>
      <c r="D378" s="12" t="s">
        <v>35</v>
      </c>
      <c r="E378" s="12" t="s">
        <v>56</v>
      </c>
      <c r="F378" s="12"/>
      <c r="G378" s="12"/>
      <c r="H378" s="12"/>
      <c r="I378" s="12"/>
      <c r="J378" s="11">
        <v>20000</v>
      </c>
      <c r="K378" s="12"/>
      <c r="L378" s="12"/>
      <c r="M378" s="12"/>
      <c r="N378" s="12"/>
      <c r="O378" s="12"/>
      <c r="P378" s="12"/>
    </row>
    <row r="379" spans="2:16" s="7" customFormat="1" hidden="1">
      <c r="B379" s="1">
        <v>43818</v>
      </c>
      <c r="C379" s="12" t="str">
        <f t="shared" si="10"/>
        <v>목</v>
      </c>
      <c r="D379" s="12" t="s">
        <v>36</v>
      </c>
      <c r="E379" s="12" t="s">
        <v>56</v>
      </c>
      <c r="F379" s="12"/>
      <c r="G379" s="12"/>
      <c r="H379" s="12"/>
      <c r="I379" s="12"/>
      <c r="J379" s="11">
        <f>13860/1.1</f>
        <v>12599.999999999998</v>
      </c>
      <c r="K379" s="12"/>
      <c r="L379" s="12"/>
      <c r="M379" s="12"/>
      <c r="N379" s="12"/>
      <c r="O379" s="12"/>
      <c r="P379" s="12"/>
    </row>
    <row r="380" spans="2:16" s="7" customFormat="1" hidden="1">
      <c r="B380" s="1">
        <v>43819</v>
      </c>
      <c r="C380" s="12" t="str">
        <f t="shared" si="10"/>
        <v>금</v>
      </c>
      <c r="D380" s="12" t="s">
        <v>59</v>
      </c>
      <c r="E380" s="12" t="s">
        <v>56</v>
      </c>
      <c r="F380" s="12"/>
      <c r="G380" s="12"/>
      <c r="H380" s="12"/>
      <c r="I380" s="12"/>
      <c r="J380" s="11">
        <v>26167</v>
      </c>
      <c r="K380" s="12"/>
      <c r="L380" s="12"/>
      <c r="M380" s="12"/>
      <c r="N380" s="12"/>
      <c r="O380" s="12"/>
      <c r="P380" s="12"/>
    </row>
    <row r="381" spans="2:16" s="7" customFormat="1" hidden="1">
      <c r="B381" s="1">
        <v>43819</v>
      </c>
      <c r="C381" s="12" t="str">
        <f t="shared" si="10"/>
        <v>금</v>
      </c>
      <c r="D381" s="12" t="s">
        <v>62</v>
      </c>
      <c r="E381" s="12" t="s">
        <v>56</v>
      </c>
      <c r="F381" s="12"/>
      <c r="G381" s="12"/>
      <c r="H381" s="12"/>
      <c r="I381" s="12"/>
      <c r="J381" s="11">
        <v>49883</v>
      </c>
      <c r="K381" s="12"/>
      <c r="L381" s="12"/>
      <c r="M381" s="12"/>
      <c r="N381" s="12"/>
      <c r="O381" s="12"/>
      <c r="P381" s="12"/>
    </row>
    <row r="382" spans="2:16" s="7" customFormat="1" hidden="1">
      <c r="B382" s="1">
        <v>43819</v>
      </c>
      <c r="C382" s="12" t="str">
        <f t="shared" si="10"/>
        <v>금</v>
      </c>
      <c r="D382" s="12" t="s">
        <v>72</v>
      </c>
      <c r="E382" s="12" t="s">
        <v>56</v>
      </c>
      <c r="F382" s="12"/>
      <c r="G382" s="12"/>
      <c r="H382" s="12"/>
      <c r="I382" s="12"/>
      <c r="J382" s="11">
        <v>495653</v>
      </c>
      <c r="K382" s="12"/>
      <c r="L382" s="12"/>
      <c r="M382" s="12"/>
      <c r="N382" s="12"/>
      <c r="O382" s="12"/>
      <c r="P382" s="12"/>
    </row>
    <row r="383" spans="2:16" s="7" customFormat="1" hidden="1">
      <c r="B383" s="1">
        <v>43819</v>
      </c>
      <c r="C383" s="12" t="str">
        <f t="shared" si="10"/>
        <v>금</v>
      </c>
      <c r="D383" s="12" t="s">
        <v>35</v>
      </c>
      <c r="E383" s="12" t="s">
        <v>56</v>
      </c>
      <c r="F383" s="12"/>
      <c r="G383" s="12"/>
      <c r="H383" s="12"/>
      <c r="I383" s="12"/>
      <c r="J383" s="11">
        <v>20000</v>
      </c>
      <c r="K383" s="12"/>
      <c r="L383" s="12"/>
      <c r="M383" s="12"/>
      <c r="N383" s="12"/>
      <c r="O383" s="12"/>
      <c r="P383" s="12"/>
    </row>
    <row r="384" spans="2:16" s="7" customFormat="1" hidden="1">
      <c r="B384" s="1">
        <v>43819</v>
      </c>
      <c r="C384" s="12" t="str">
        <f t="shared" si="10"/>
        <v>금</v>
      </c>
      <c r="D384" s="12" t="s">
        <v>36</v>
      </c>
      <c r="E384" s="12" t="s">
        <v>56</v>
      </c>
      <c r="F384" s="12"/>
      <c r="G384" s="12"/>
      <c r="H384" s="12"/>
      <c r="I384" s="12"/>
      <c r="J384" s="11">
        <f>8580/1.1</f>
        <v>7799.9999999999991</v>
      </c>
      <c r="K384" s="12"/>
      <c r="L384" s="12"/>
      <c r="M384" s="12"/>
      <c r="N384" s="12"/>
      <c r="O384" s="12"/>
      <c r="P384" s="12"/>
    </row>
    <row r="385" spans="2:16" s="7" customFormat="1" hidden="1">
      <c r="B385" s="1">
        <v>43819</v>
      </c>
      <c r="C385" s="12" t="str">
        <f t="shared" si="10"/>
        <v>금</v>
      </c>
      <c r="D385" s="12" t="s">
        <v>74</v>
      </c>
      <c r="E385" s="12" t="s">
        <v>75</v>
      </c>
      <c r="F385" s="12"/>
      <c r="G385" s="12"/>
      <c r="H385" s="12"/>
      <c r="I385" s="12"/>
      <c r="J385" s="11">
        <f>1033*15</f>
        <v>15495</v>
      </c>
      <c r="K385" s="12"/>
      <c r="L385" s="12"/>
      <c r="M385" s="12"/>
      <c r="N385" s="12"/>
      <c r="O385" s="12"/>
      <c r="P385" s="12"/>
    </row>
    <row r="386" spans="2:16" s="7" customFormat="1" hidden="1">
      <c r="B386" s="1">
        <v>43819</v>
      </c>
      <c r="C386" s="12" t="str">
        <f t="shared" si="10"/>
        <v>금</v>
      </c>
      <c r="D386" s="12" t="s">
        <v>74</v>
      </c>
      <c r="E386" s="12" t="s">
        <v>75</v>
      </c>
      <c r="F386" s="12"/>
      <c r="G386" s="12" t="s">
        <v>76</v>
      </c>
      <c r="H386" s="12"/>
      <c r="I386" s="12"/>
      <c r="J386" s="11">
        <f>1*20</f>
        <v>20</v>
      </c>
      <c r="K386" s="12"/>
      <c r="L386" s="12"/>
      <c r="M386" s="12"/>
      <c r="N386" s="12"/>
      <c r="O386" s="12"/>
      <c r="P386" s="12"/>
    </row>
    <row r="387" spans="2:16" s="7" customFormat="1" hidden="1">
      <c r="B387" s="1">
        <v>43817</v>
      </c>
      <c r="C387" s="12" t="str">
        <f t="shared" si="10"/>
        <v>수</v>
      </c>
      <c r="D387" s="12" t="s">
        <v>77</v>
      </c>
      <c r="E387" s="12" t="s">
        <v>78</v>
      </c>
      <c r="F387" s="12"/>
      <c r="G387" s="12" t="s">
        <v>76</v>
      </c>
      <c r="H387" s="12"/>
      <c r="I387" s="12"/>
      <c r="J387" s="11">
        <f>(9+5+9+3+9+4)*100</f>
        <v>3900</v>
      </c>
      <c r="K387" s="12"/>
      <c r="L387" s="12"/>
      <c r="M387" s="12"/>
      <c r="N387" s="12"/>
      <c r="O387" s="12"/>
      <c r="P387" s="12"/>
    </row>
    <row r="388" spans="2:16" s="7" customFormat="1" hidden="1">
      <c r="B388" s="1">
        <v>43817</v>
      </c>
      <c r="C388" s="12" t="str">
        <f t="shared" si="10"/>
        <v>수</v>
      </c>
      <c r="D388" s="12" t="s">
        <v>77</v>
      </c>
      <c r="E388" s="12" t="s">
        <v>78</v>
      </c>
      <c r="F388" s="12"/>
      <c r="G388" s="12"/>
      <c r="H388" s="12"/>
      <c r="I388" s="12"/>
      <c r="J388" s="11">
        <f>10*100</f>
        <v>1000</v>
      </c>
      <c r="K388" s="12"/>
      <c r="L388" s="12"/>
      <c r="M388" s="12"/>
      <c r="N388" s="12"/>
      <c r="O388" s="12"/>
      <c r="P388" s="12"/>
    </row>
    <row r="389" spans="2:16" s="7" customFormat="1" hidden="1">
      <c r="B389" s="1">
        <v>43818</v>
      </c>
      <c r="C389" s="12" t="str">
        <f t="shared" si="10"/>
        <v>목</v>
      </c>
      <c r="D389" s="12" t="s">
        <v>77</v>
      </c>
      <c r="E389" s="12" t="s">
        <v>78</v>
      </c>
      <c r="F389" s="12"/>
      <c r="G389" s="12"/>
      <c r="H389" s="12"/>
      <c r="I389" s="12"/>
      <c r="J389" s="11">
        <f>(9+1+25)*100</f>
        <v>3500</v>
      </c>
      <c r="K389" s="12"/>
      <c r="L389" s="12"/>
      <c r="M389" s="12"/>
      <c r="N389" s="12"/>
      <c r="O389" s="12"/>
      <c r="P389" s="12"/>
    </row>
    <row r="390" spans="2:16" s="7" customFormat="1" hidden="1">
      <c r="B390" s="1">
        <v>43818</v>
      </c>
      <c r="C390" s="12" t="str">
        <f t="shared" si="10"/>
        <v>목</v>
      </c>
      <c r="D390" s="12" t="s">
        <v>77</v>
      </c>
      <c r="E390" s="12" t="s">
        <v>75</v>
      </c>
      <c r="F390" s="12"/>
      <c r="G390" s="12" t="s">
        <v>76</v>
      </c>
      <c r="H390" s="12"/>
      <c r="I390" s="12"/>
      <c r="J390" s="11">
        <f>(2+2)*100</f>
        <v>400</v>
      </c>
      <c r="K390" s="12"/>
      <c r="L390" s="12"/>
      <c r="M390" s="12"/>
      <c r="N390" s="12"/>
      <c r="O390" s="12"/>
      <c r="P390" s="12"/>
    </row>
    <row r="391" spans="2:16" s="7" customFormat="1" hidden="1">
      <c r="B391" s="1">
        <v>43818</v>
      </c>
      <c r="C391" s="12" t="str">
        <f t="shared" si="10"/>
        <v>목</v>
      </c>
      <c r="D391" s="12" t="s">
        <v>77</v>
      </c>
      <c r="E391" s="12" t="s">
        <v>75</v>
      </c>
      <c r="F391" s="12"/>
      <c r="G391" s="12" t="s">
        <v>79</v>
      </c>
      <c r="H391" s="12"/>
      <c r="I391" s="12"/>
      <c r="J391" s="11">
        <f>4*30</f>
        <v>120</v>
      </c>
      <c r="K391" s="12"/>
      <c r="L391" s="12"/>
      <c r="M391" s="12"/>
      <c r="N391" s="12"/>
      <c r="O391" s="12"/>
      <c r="P391" s="12"/>
    </row>
    <row r="392" spans="2:16" s="7" customFormat="1" hidden="1">
      <c r="B392" s="1">
        <v>43819</v>
      </c>
      <c r="C392" s="12" t="str">
        <f t="shared" si="10"/>
        <v>금</v>
      </c>
      <c r="D392" s="12" t="s">
        <v>77</v>
      </c>
      <c r="E392" s="12" t="s">
        <v>75</v>
      </c>
      <c r="F392" s="12"/>
      <c r="G392" s="12"/>
      <c r="H392" s="12"/>
      <c r="I392" s="12"/>
      <c r="J392" s="11">
        <f>169*100</f>
        <v>16900</v>
      </c>
      <c r="K392" s="12"/>
      <c r="L392" s="12"/>
      <c r="M392" s="12"/>
      <c r="N392" s="12"/>
      <c r="O392" s="12"/>
      <c r="P392" s="12"/>
    </row>
    <row r="393" spans="2:16" s="7" customFormat="1" hidden="1">
      <c r="B393" s="1">
        <v>43819</v>
      </c>
      <c r="C393" s="12" t="str">
        <f t="shared" si="10"/>
        <v>금</v>
      </c>
      <c r="D393" s="12" t="s">
        <v>77</v>
      </c>
      <c r="E393" s="12" t="s">
        <v>75</v>
      </c>
      <c r="F393" s="12"/>
      <c r="G393" s="12" t="s">
        <v>76</v>
      </c>
      <c r="H393" s="12"/>
      <c r="I393" s="12"/>
      <c r="J393" s="11">
        <f>1*100</f>
        <v>100</v>
      </c>
      <c r="K393" s="12"/>
      <c r="L393" s="12"/>
      <c r="M393" s="12"/>
      <c r="N393" s="12"/>
      <c r="O393" s="12"/>
      <c r="P393" s="12"/>
    </row>
    <row r="394" spans="2:16" s="7" customFormat="1" hidden="1">
      <c r="B394" s="1">
        <v>43820</v>
      </c>
      <c r="C394" s="12" t="str">
        <f t="shared" si="10"/>
        <v>토</v>
      </c>
      <c r="D394" s="12" t="s">
        <v>59</v>
      </c>
      <c r="E394" s="12" t="s">
        <v>56</v>
      </c>
      <c r="F394" s="12"/>
      <c r="G394" s="12"/>
      <c r="H394" s="12"/>
      <c r="I394" s="12"/>
      <c r="J394" s="11">
        <v>26081</v>
      </c>
      <c r="K394" s="12"/>
      <c r="L394" s="12"/>
      <c r="M394" s="12"/>
      <c r="N394" s="12"/>
      <c r="O394" s="12"/>
      <c r="P394" s="12"/>
    </row>
    <row r="395" spans="2:16" s="7" customFormat="1" hidden="1">
      <c r="B395" s="1">
        <v>43820</v>
      </c>
      <c r="C395" s="12" t="str">
        <f t="shared" si="10"/>
        <v>토</v>
      </c>
      <c r="D395" s="12" t="s">
        <v>62</v>
      </c>
      <c r="E395" s="12" t="s">
        <v>56</v>
      </c>
      <c r="F395" s="12"/>
      <c r="G395" s="12"/>
      <c r="H395" s="12"/>
      <c r="I395" s="12"/>
      <c r="J395" s="11">
        <v>53643</v>
      </c>
      <c r="K395" s="12"/>
      <c r="L395" s="12"/>
      <c r="M395" s="12"/>
      <c r="N395" s="12"/>
      <c r="O395" s="12"/>
      <c r="P395" s="12"/>
    </row>
    <row r="396" spans="2:16" s="7" customFormat="1" hidden="1">
      <c r="B396" s="1">
        <v>43820</v>
      </c>
      <c r="C396" s="12" t="str">
        <f t="shared" si="10"/>
        <v>토</v>
      </c>
      <c r="D396" s="12" t="s">
        <v>72</v>
      </c>
      <c r="E396" s="12" t="s">
        <v>56</v>
      </c>
      <c r="F396" s="12"/>
      <c r="G396" s="12"/>
      <c r="H396" s="12"/>
      <c r="I396" s="12"/>
      <c r="J396" s="11">
        <v>534472</v>
      </c>
      <c r="K396" s="12"/>
      <c r="L396" s="12"/>
      <c r="M396" s="12"/>
      <c r="N396" s="12"/>
      <c r="O396" s="12"/>
      <c r="P396" s="12"/>
    </row>
    <row r="397" spans="2:16" s="7" customFormat="1" hidden="1">
      <c r="B397" s="1">
        <v>43820</v>
      </c>
      <c r="C397" s="12" t="str">
        <f t="shared" si="10"/>
        <v>토</v>
      </c>
      <c r="D397" s="12" t="s">
        <v>35</v>
      </c>
      <c r="E397" s="12" t="s">
        <v>56</v>
      </c>
      <c r="F397" s="12"/>
      <c r="G397" s="12"/>
      <c r="H397" s="12"/>
      <c r="I397" s="12"/>
      <c r="J397" s="11">
        <v>20000</v>
      </c>
      <c r="K397" s="12"/>
      <c r="L397" s="12"/>
      <c r="M397" s="12"/>
      <c r="N397" s="12"/>
      <c r="O397" s="12"/>
      <c r="P397" s="12"/>
    </row>
    <row r="398" spans="2:16" s="7" customFormat="1" hidden="1">
      <c r="B398" s="1">
        <v>43820</v>
      </c>
      <c r="C398" s="12" t="str">
        <f t="shared" si="10"/>
        <v>토</v>
      </c>
      <c r="D398" s="12" t="s">
        <v>36</v>
      </c>
      <c r="E398" s="12" t="s">
        <v>56</v>
      </c>
      <c r="F398" s="12"/>
      <c r="G398" s="12"/>
      <c r="H398" s="12"/>
      <c r="I398" s="12"/>
      <c r="J398" s="11">
        <f>7040/1.1</f>
        <v>6399.9999999999991</v>
      </c>
      <c r="K398" s="12"/>
      <c r="L398" s="12"/>
      <c r="M398" s="12"/>
      <c r="N398" s="12"/>
      <c r="O398" s="12"/>
      <c r="P398" s="12"/>
    </row>
    <row r="399" spans="2:16" s="7" customFormat="1" hidden="1">
      <c r="B399" s="1">
        <v>43821</v>
      </c>
      <c r="C399" s="12" t="str">
        <f t="shared" si="10"/>
        <v>일</v>
      </c>
      <c r="D399" s="12" t="s">
        <v>59</v>
      </c>
      <c r="E399" s="12" t="s">
        <v>56</v>
      </c>
      <c r="F399" s="12"/>
      <c r="G399" s="12"/>
      <c r="H399" s="12"/>
      <c r="I399" s="12"/>
      <c r="J399" s="11">
        <v>25023</v>
      </c>
      <c r="K399" s="12"/>
      <c r="L399" s="12"/>
      <c r="M399" s="12"/>
      <c r="N399" s="12"/>
      <c r="O399" s="12"/>
      <c r="P399" s="12"/>
    </row>
    <row r="400" spans="2:16" s="7" customFormat="1" hidden="1">
      <c r="B400" s="1">
        <v>43821</v>
      </c>
      <c r="C400" s="12" t="str">
        <f t="shared" si="10"/>
        <v>일</v>
      </c>
      <c r="D400" s="12" t="s">
        <v>62</v>
      </c>
      <c r="E400" s="12" t="s">
        <v>56</v>
      </c>
      <c r="F400" s="12"/>
      <c r="G400" s="12"/>
      <c r="H400" s="12"/>
      <c r="I400" s="12"/>
      <c r="J400" s="11">
        <v>50131</v>
      </c>
      <c r="K400" s="12"/>
      <c r="L400" s="12"/>
      <c r="M400" s="12"/>
      <c r="N400" s="12"/>
      <c r="O400" s="12"/>
      <c r="P400" s="12"/>
    </row>
    <row r="401" spans="2:16" s="7" customFormat="1" hidden="1">
      <c r="B401" s="1">
        <v>43821</v>
      </c>
      <c r="C401" s="12" t="str">
        <f t="shared" si="10"/>
        <v>일</v>
      </c>
      <c r="D401" s="12" t="s">
        <v>72</v>
      </c>
      <c r="E401" s="12" t="s">
        <v>56</v>
      </c>
      <c r="F401" s="12"/>
      <c r="G401" s="12"/>
      <c r="H401" s="12"/>
      <c r="I401" s="12"/>
      <c r="J401" s="11">
        <v>500422</v>
      </c>
      <c r="K401" s="12"/>
      <c r="L401" s="12"/>
      <c r="M401" s="12"/>
      <c r="N401" s="12"/>
      <c r="O401" s="12"/>
      <c r="P401" s="12"/>
    </row>
    <row r="402" spans="2:16" s="7" customFormat="1" hidden="1">
      <c r="B402" s="1">
        <v>43821</v>
      </c>
      <c r="C402" s="12" t="str">
        <f t="shared" si="10"/>
        <v>일</v>
      </c>
      <c r="D402" s="12" t="s">
        <v>35</v>
      </c>
      <c r="E402" s="12" t="s">
        <v>56</v>
      </c>
      <c r="F402" s="12"/>
      <c r="G402" s="12"/>
      <c r="H402" s="12"/>
      <c r="I402" s="12"/>
      <c r="J402" s="11">
        <v>20000</v>
      </c>
      <c r="K402" s="12"/>
      <c r="L402" s="12"/>
      <c r="M402" s="12"/>
      <c r="N402" s="12"/>
      <c r="O402" s="12"/>
      <c r="P402" s="12"/>
    </row>
    <row r="403" spans="2:16" s="7" customFormat="1" hidden="1">
      <c r="B403" s="1">
        <v>43821</v>
      </c>
      <c r="C403" s="12" t="str">
        <f t="shared" si="10"/>
        <v>일</v>
      </c>
      <c r="D403" s="12" t="s">
        <v>36</v>
      </c>
      <c r="E403" s="12" t="s">
        <v>56</v>
      </c>
      <c r="F403" s="12"/>
      <c r="G403" s="12"/>
      <c r="H403" s="12"/>
      <c r="I403" s="12"/>
      <c r="J403" s="11">
        <f>8140/1.1</f>
        <v>7399.9999999999991</v>
      </c>
      <c r="K403" s="12"/>
      <c r="L403" s="12"/>
      <c r="M403" s="12"/>
      <c r="N403" s="12"/>
      <c r="O403" s="12"/>
      <c r="P403" s="12"/>
    </row>
    <row r="404" spans="2:16" s="7" customFormat="1" hidden="1">
      <c r="B404" s="1">
        <v>43822</v>
      </c>
      <c r="C404" s="12" t="str">
        <f t="shared" si="10"/>
        <v>월</v>
      </c>
      <c r="D404" s="12" t="s">
        <v>59</v>
      </c>
      <c r="E404" s="12" t="s">
        <v>56</v>
      </c>
      <c r="F404" s="12"/>
      <c r="G404" s="12"/>
      <c r="H404" s="12"/>
      <c r="I404" s="12"/>
      <c r="J404" s="11">
        <v>24146</v>
      </c>
      <c r="K404" s="12"/>
      <c r="L404" s="12"/>
      <c r="M404" s="12"/>
      <c r="N404" s="12"/>
      <c r="O404" s="12"/>
      <c r="P404" s="12"/>
    </row>
    <row r="405" spans="2:16" s="7" customFormat="1" hidden="1">
      <c r="B405" s="1">
        <v>43822</v>
      </c>
      <c r="C405" s="12" t="str">
        <f t="shared" si="10"/>
        <v>월</v>
      </c>
      <c r="D405" s="12" t="s">
        <v>62</v>
      </c>
      <c r="E405" s="12" t="s">
        <v>56</v>
      </c>
      <c r="F405" s="12"/>
      <c r="G405" s="12"/>
      <c r="H405" s="12"/>
      <c r="I405" s="12"/>
      <c r="J405" s="11">
        <v>48348</v>
      </c>
      <c r="K405" s="12"/>
      <c r="L405" s="12"/>
      <c r="M405" s="12"/>
      <c r="N405" s="12"/>
      <c r="O405" s="12"/>
      <c r="P405" s="12"/>
    </row>
    <row r="406" spans="2:16" s="7" customFormat="1" hidden="1">
      <c r="B406" s="1">
        <v>43822</v>
      </c>
      <c r="C406" s="12" t="str">
        <f t="shared" si="10"/>
        <v>월</v>
      </c>
      <c r="D406" s="12" t="s">
        <v>72</v>
      </c>
      <c r="E406" s="12" t="s">
        <v>56</v>
      </c>
      <c r="F406" s="12"/>
      <c r="G406" s="12"/>
      <c r="H406" s="12"/>
      <c r="I406" s="12"/>
      <c r="J406" s="11">
        <v>482007</v>
      </c>
      <c r="K406" s="12"/>
      <c r="L406" s="12"/>
      <c r="M406" s="12"/>
      <c r="N406" s="12"/>
      <c r="O406" s="12"/>
      <c r="P406" s="12"/>
    </row>
    <row r="407" spans="2:16" s="7" customFormat="1" hidden="1">
      <c r="B407" s="1">
        <v>43822</v>
      </c>
      <c r="C407" s="12" t="str">
        <f t="shared" si="10"/>
        <v>월</v>
      </c>
      <c r="D407" s="12" t="s">
        <v>35</v>
      </c>
      <c r="E407" s="12" t="s">
        <v>56</v>
      </c>
      <c r="F407" s="12"/>
      <c r="G407" s="12"/>
      <c r="H407" s="12"/>
      <c r="I407" s="12"/>
      <c r="J407" s="11">
        <v>20000</v>
      </c>
      <c r="K407" s="12"/>
      <c r="L407" s="12"/>
      <c r="M407" s="12"/>
      <c r="N407" s="12"/>
      <c r="O407" s="12"/>
      <c r="P407" s="12"/>
    </row>
    <row r="408" spans="2:16" s="7" customFormat="1" hidden="1">
      <c r="B408" s="1">
        <v>43822</v>
      </c>
      <c r="C408" s="12" t="str">
        <f t="shared" si="10"/>
        <v>월</v>
      </c>
      <c r="D408" s="12" t="s">
        <v>36</v>
      </c>
      <c r="E408" s="12" t="s">
        <v>56</v>
      </c>
      <c r="F408" s="12"/>
      <c r="G408" s="12"/>
      <c r="H408" s="12"/>
      <c r="I408" s="12"/>
      <c r="J408" s="11">
        <f>5500/1.1</f>
        <v>5000</v>
      </c>
      <c r="K408" s="12"/>
      <c r="L408" s="12"/>
      <c r="M408" s="12"/>
      <c r="N408" s="12"/>
      <c r="O408" s="12"/>
      <c r="P408" s="12"/>
    </row>
    <row r="409" spans="2:16" s="7" customFormat="1" hidden="1">
      <c r="B409" s="1">
        <v>43822</v>
      </c>
      <c r="C409" s="12" t="str">
        <f t="shared" si="10"/>
        <v>월</v>
      </c>
      <c r="D409" s="12" t="s">
        <v>74</v>
      </c>
      <c r="E409" s="12" t="s">
        <v>75</v>
      </c>
      <c r="F409" s="12"/>
      <c r="G409" s="12" t="s">
        <v>80</v>
      </c>
      <c r="H409" s="12"/>
      <c r="I409" s="12"/>
      <c r="J409" s="11">
        <f>30*20</f>
        <v>600</v>
      </c>
      <c r="K409" s="12"/>
      <c r="L409" s="12"/>
      <c r="M409" s="12"/>
      <c r="N409" s="12"/>
      <c r="O409" s="12"/>
      <c r="P409" s="12"/>
    </row>
    <row r="410" spans="2:16" s="7" customFormat="1" hidden="1">
      <c r="B410" s="1">
        <v>43822</v>
      </c>
      <c r="C410" s="12" t="str">
        <f t="shared" si="10"/>
        <v>월</v>
      </c>
      <c r="D410" s="12" t="s">
        <v>74</v>
      </c>
      <c r="E410" s="12" t="s">
        <v>75</v>
      </c>
      <c r="F410" s="12"/>
      <c r="G410" s="12" t="s">
        <v>81</v>
      </c>
      <c r="H410" s="12"/>
      <c r="I410" s="12"/>
      <c r="J410" s="11">
        <f>91*20</f>
        <v>1820</v>
      </c>
      <c r="K410" s="12"/>
      <c r="L410" s="12"/>
      <c r="M410" s="12"/>
      <c r="N410" s="12"/>
      <c r="O410" s="12"/>
      <c r="P410" s="12"/>
    </row>
    <row r="411" spans="2:16" s="7" customFormat="1" hidden="1">
      <c r="B411" s="1">
        <v>43822</v>
      </c>
      <c r="C411" s="12" t="str">
        <f t="shared" si="10"/>
        <v>월</v>
      </c>
      <c r="D411" s="12" t="s">
        <v>77</v>
      </c>
      <c r="E411" s="12" t="s">
        <v>75</v>
      </c>
      <c r="F411" s="12"/>
      <c r="G411" s="12" t="s">
        <v>76</v>
      </c>
      <c r="H411" s="12"/>
      <c r="I411" s="12"/>
      <c r="J411" s="11">
        <f>1*30</f>
        <v>30</v>
      </c>
      <c r="K411" s="12"/>
      <c r="L411" s="12"/>
      <c r="M411" s="12"/>
      <c r="N411" s="12"/>
      <c r="O411" s="12"/>
      <c r="P411" s="12"/>
    </row>
    <row r="412" spans="2:16" s="7" customFormat="1" hidden="1">
      <c r="B412" s="1">
        <v>43822</v>
      </c>
      <c r="C412" s="12" t="str">
        <f t="shared" si="10"/>
        <v>월</v>
      </c>
      <c r="D412" s="12" t="s">
        <v>77</v>
      </c>
      <c r="E412" s="12" t="s">
        <v>75</v>
      </c>
      <c r="F412" s="12"/>
      <c r="G412" s="12" t="s">
        <v>76</v>
      </c>
      <c r="H412" s="12"/>
      <c r="I412" s="12"/>
      <c r="J412" s="11">
        <f>1*70</f>
        <v>70</v>
      </c>
      <c r="K412" s="12"/>
      <c r="L412" s="12"/>
      <c r="M412" s="12"/>
      <c r="N412" s="12"/>
      <c r="O412" s="12"/>
      <c r="P412" s="12"/>
    </row>
    <row r="413" spans="2:16" s="7" customFormat="1" hidden="1">
      <c r="B413" s="1">
        <v>43822</v>
      </c>
      <c r="C413" s="12" t="str">
        <f t="shared" ref="C413:C476" si="11">TEXT(B413,"aaa")</f>
        <v>월</v>
      </c>
      <c r="D413" s="12" t="s">
        <v>77</v>
      </c>
      <c r="E413" s="12" t="s">
        <v>75</v>
      </c>
      <c r="F413" s="12"/>
      <c r="G413" s="12" t="s">
        <v>80</v>
      </c>
      <c r="H413" s="12"/>
      <c r="I413" s="12"/>
      <c r="J413" s="11">
        <f>24*70</f>
        <v>1680</v>
      </c>
      <c r="K413" s="12"/>
      <c r="L413" s="12"/>
      <c r="M413" s="12"/>
      <c r="N413" s="12"/>
      <c r="O413" s="12"/>
      <c r="P413" s="12"/>
    </row>
    <row r="414" spans="2:16" s="7" customFormat="1" hidden="1">
      <c r="B414" s="1">
        <v>43822</v>
      </c>
      <c r="C414" s="12" t="str">
        <f t="shared" si="11"/>
        <v>월</v>
      </c>
      <c r="D414" s="12" t="s">
        <v>77</v>
      </c>
      <c r="E414" s="12" t="s">
        <v>75</v>
      </c>
      <c r="F414" s="12"/>
      <c r="G414" s="12" t="s">
        <v>81</v>
      </c>
      <c r="H414" s="12"/>
      <c r="I414" s="12"/>
      <c r="J414" s="11">
        <f>10*30</f>
        <v>300</v>
      </c>
      <c r="K414" s="12"/>
      <c r="L414" s="12"/>
      <c r="M414" s="12"/>
      <c r="N414" s="12"/>
      <c r="O414" s="12"/>
      <c r="P414" s="12"/>
    </row>
    <row r="415" spans="2:16" s="7" customFormat="1" hidden="1">
      <c r="B415" s="1">
        <v>43822</v>
      </c>
      <c r="C415" s="12" t="str">
        <f t="shared" si="11"/>
        <v>월</v>
      </c>
      <c r="D415" s="12" t="s">
        <v>77</v>
      </c>
      <c r="E415" s="12" t="s">
        <v>56</v>
      </c>
      <c r="F415" s="12"/>
      <c r="G415" s="12" t="s">
        <v>82</v>
      </c>
      <c r="H415" s="12"/>
      <c r="I415" s="12"/>
      <c r="J415" s="11">
        <f>5*70</f>
        <v>350</v>
      </c>
      <c r="K415" s="12"/>
      <c r="L415" s="12"/>
      <c r="M415" s="12"/>
      <c r="N415" s="12"/>
      <c r="O415" s="12"/>
      <c r="P415" s="12"/>
    </row>
    <row r="416" spans="2:16" s="7" customFormat="1" hidden="1">
      <c r="B416" s="1">
        <v>43823</v>
      </c>
      <c r="C416" s="12" t="str">
        <f t="shared" si="11"/>
        <v>화</v>
      </c>
      <c r="D416" s="12" t="s">
        <v>59</v>
      </c>
      <c r="E416" s="12" t="s">
        <v>56</v>
      </c>
      <c r="F416" s="12"/>
      <c r="G416" s="12"/>
      <c r="H416" s="12"/>
      <c r="I416" s="12"/>
      <c r="J416" s="11">
        <v>25209</v>
      </c>
      <c r="K416" s="12"/>
      <c r="L416" s="12"/>
      <c r="M416" s="12"/>
      <c r="N416" s="12"/>
      <c r="O416" s="12"/>
      <c r="P416" s="12"/>
    </row>
    <row r="417" spans="2:16" s="7" customFormat="1" hidden="1">
      <c r="B417" s="1">
        <v>43823</v>
      </c>
      <c r="C417" s="12" t="str">
        <f t="shared" si="11"/>
        <v>화</v>
      </c>
      <c r="D417" s="12" t="s">
        <v>62</v>
      </c>
      <c r="E417" s="12" t="s">
        <v>56</v>
      </c>
      <c r="F417" s="12"/>
      <c r="G417" s="12"/>
      <c r="H417" s="12"/>
      <c r="I417" s="12"/>
      <c r="J417" s="11">
        <v>48581</v>
      </c>
      <c r="K417" s="12"/>
      <c r="L417" s="12"/>
      <c r="M417" s="12"/>
      <c r="N417" s="12"/>
      <c r="O417" s="12"/>
      <c r="P417" s="12"/>
    </row>
    <row r="418" spans="2:16" s="7" customFormat="1" hidden="1">
      <c r="B418" s="1">
        <v>43823</v>
      </c>
      <c r="C418" s="12" t="str">
        <f t="shared" si="11"/>
        <v>화</v>
      </c>
      <c r="D418" s="12" t="s">
        <v>72</v>
      </c>
      <c r="E418" s="12" t="s">
        <v>56</v>
      </c>
      <c r="F418" s="12"/>
      <c r="G418" s="12"/>
      <c r="H418" s="12"/>
      <c r="I418" s="12"/>
      <c r="J418" s="11">
        <v>487985</v>
      </c>
      <c r="K418" s="12"/>
      <c r="L418" s="12"/>
      <c r="M418" s="12"/>
      <c r="N418" s="12"/>
      <c r="O418" s="12"/>
      <c r="P418" s="12"/>
    </row>
    <row r="419" spans="2:16" s="7" customFormat="1" hidden="1">
      <c r="B419" s="1">
        <v>43823</v>
      </c>
      <c r="C419" s="12" t="str">
        <f t="shared" si="11"/>
        <v>화</v>
      </c>
      <c r="D419" s="12" t="s">
        <v>35</v>
      </c>
      <c r="E419" s="12" t="s">
        <v>56</v>
      </c>
      <c r="F419" s="12"/>
      <c r="G419" s="12"/>
      <c r="H419" s="12"/>
      <c r="I419" s="12"/>
      <c r="J419" s="11">
        <v>20000</v>
      </c>
      <c r="K419" s="12"/>
      <c r="L419" s="12"/>
      <c r="M419" s="12"/>
      <c r="N419" s="12"/>
      <c r="O419" s="12"/>
      <c r="P419" s="12"/>
    </row>
    <row r="420" spans="2:16" s="7" customFormat="1" hidden="1">
      <c r="B420" s="1">
        <v>43823</v>
      </c>
      <c r="C420" s="12" t="str">
        <f t="shared" si="11"/>
        <v>화</v>
      </c>
      <c r="D420" s="12" t="s">
        <v>36</v>
      </c>
      <c r="E420" s="12" t="s">
        <v>56</v>
      </c>
      <c r="F420" s="12"/>
      <c r="G420" s="12"/>
      <c r="H420" s="12"/>
      <c r="I420" s="12"/>
      <c r="J420" s="11">
        <f>5940/1.1</f>
        <v>5400</v>
      </c>
      <c r="K420" s="12"/>
      <c r="L420" s="12"/>
      <c r="M420" s="12"/>
      <c r="N420" s="12"/>
      <c r="O420" s="12"/>
      <c r="P420" s="12"/>
    </row>
    <row r="421" spans="2:16" s="7" customFormat="1" hidden="1">
      <c r="B421" s="1">
        <v>43823</v>
      </c>
      <c r="C421" s="12" t="str">
        <f t="shared" si="11"/>
        <v>화</v>
      </c>
      <c r="D421" s="12" t="s">
        <v>74</v>
      </c>
      <c r="E421" s="12" t="s">
        <v>83</v>
      </c>
      <c r="F421" s="12"/>
      <c r="G421" s="12" t="s">
        <v>84</v>
      </c>
      <c r="H421" s="12"/>
      <c r="I421" s="12"/>
      <c r="J421" s="11">
        <f>3*20</f>
        <v>60</v>
      </c>
      <c r="K421" s="12"/>
      <c r="L421" s="12"/>
      <c r="M421" s="12"/>
      <c r="N421" s="12"/>
      <c r="O421" s="12"/>
      <c r="P421" s="12"/>
    </row>
    <row r="422" spans="2:16" s="7" customFormat="1" hidden="1">
      <c r="B422" s="1">
        <v>43823</v>
      </c>
      <c r="C422" s="12" t="str">
        <f t="shared" si="11"/>
        <v>화</v>
      </c>
      <c r="D422" s="12" t="s">
        <v>77</v>
      </c>
      <c r="E422" s="12" t="s">
        <v>83</v>
      </c>
      <c r="F422" s="12"/>
      <c r="G422" s="12" t="s">
        <v>76</v>
      </c>
      <c r="H422" s="12"/>
      <c r="I422" s="12"/>
      <c r="J422" s="11">
        <f>1*30</f>
        <v>30</v>
      </c>
      <c r="K422" s="12"/>
      <c r="L422" s="12"/>
      <c r="M422" s="12"/>
      <c r="N422" s="12"/>
      <c r="O422" s="12"/>
      <c r="P422" s="12"/>
    </row>
    <row r="423" spans="2:16" s="7" customFormat="1" hidden="1">
      <c r="B423" s="1">
        <v>43823</v>
      </c>
      <c r="C423" s="12" t="str">
        <f t="shared" si="11"/>
        <v>화</v>
      </c>
      <c r="D423" s="12" t="s">
        <v>77</v>
      </c>
      <c r="E423" s="12" t="s">
        <v>83</v>
      </c>
      <c r="F423" s="12"/>
      <c r="G423" s="12" t="s">
        <v>84</v>
      </c>
      <c r="H423" s="12"/>
      <c r="I423" s="12"/>
      <c r="J423" s="11">
        <f>13*30</f>
        <v>390</v>
      </c>
      <c r="K423" s="12"/>
      <c r="L423" s="12"/>
      <c r="M423" s="12"/>
      <c r="N423" s="12"/>
      <c r="O423" s="12"/>
      <c r="P423" s="12"/>
    </row>
    <row r="424" spans="2:16" s="7" customFormat="1" hidden="1">
      <c r="B424" s="1">
        <v>43823</v>
      </c>
      <c r="C424" s="12" t="str">
        <f t="shared" si="11"/>
        <v>화</v>
      </c>
      <c r="D424" s="12" t="s">
        <v>77</v>
      </c>
      <c r="E424" s="12" t="s">
        <v>75</v>
      </c>
      <c r="F424" s="12"/>
      <c r="G424" s="12" t="s">
        <v>85</v>
      </c>
      <c r="H424" s="12"/>
      <c r="I424" s="12"/>
      <c r="J424" s="11">
        <f>24*70</f>
        <v>1680</v>
      </c>
      <c r="K424" s="12"/>
      <c r="L424" s="12"/>
      <c r="M424" s="12"/>
      <c r="N424" s="12"/>
      <c r="O424" s="12"/>
      <c r="P424" s="12"/>
    </row>
    <row r="425" spans="2:16" s="7" customFormat="1" hidden="1">
      <c r="B425" s="1">
        <v>43823</v>
      </c>
      <c r="C425" s="12" t="str">
        <f t="shared" si="11"/>
        <v>화</v>
      </c>
      <c r="D425" s="12" t="s">
        <v>86</v>
      </c>
      <c r="E425" s="12" t="s">
        <v>87</v>
      </c>
      <c r="F425" s="12"/>
      <c r="G425" s="12"/>
      <c r="H425" s="12"/>
      <c r="I425" s="12"/>
      <c r="J425" s="11">
        <f>250000/1.1</f>
        <v>227272.72727272726</v>
      </c>
      <c r="K425" s="12"/>
      <c r="L425" s="12"/>
      <c r="M425" s="12"/>
      <c r="N425" s="12"/>
      <c r="O425" s="12"/>
      <c r="P425" s="12"/>
    </row>
    <row r="426" spans="2:16" s="7" customFormat="1" hidden="1">
      <c r="B426" s="1">
        <v>43824</v>
      </c>
      <c r="C426" s="12" t="str">
        <f t="shared" si="11"/>
        <v>수</v>
      </c>
      <c r="D426" s="12" t="s">
        <v>59</v>
      </c>
      <c r="E426" s="12" t="s">
        <v>56</v>
      </c>
      <c r="F426" s="12"/>
      <c r="G426" s="12"/>
      <c r="H426" s="12"/>
      <c r="I426" s="12"/>
      <c r="J426" s="11">
        <v>25202</v>
      </c>
      <c r="K426" s="12"/>
      <c r="L426" s="12"/>
      <c r="M426" s="12"/>
      <c r="N426" s="12"/>
      <c r="O426" s="12"/>
      <c r="P426" s="12"/>
    </row>
    <row r="427" spans="2:16" s="7" customFormat="1" hidden="1">
      <c r="B427" s="1">
        <v>43824</v>
      </c>
      <c r="C427" s="12" t="str">
        <f t="shared" si="11"/>
        <v>수</v>
      </c>
      <c r="D427" s="12" t="s">
        <v>62</v>
      </c>
      <c r="E427" s="12" t="s">
        <v>56</v>
      </c>
      <c r="F427" s="12"/>
      <c r="G427" s="12"/>
      <c r="H427" s="12"/>
      <c r="I427" s="12"/>
      <c r="J427" s="11">
        <v>50805</v>
      </c>
      <c r="K427" s="12"/>
      <c r="L427" s="12"/>
      <c r="M427" s="12"/>
      <c r="N427" s="12"/>
      <c r="O427" s="12"/>
      <c r="P427" s="12"/>
    </row>
    <row r="428" spans="2:16" s="7" customFormat="1" hidden="1">
      <c r="B428" s="1">
        <v>43824</v>
      </c>
      <c r="C428" s="12" t="str">
        <f t="shared" si="11"/>
        <v>수</v>
      </c>
      <c r="D428" s="12" t="s">
        <v>72</v>
      </c>
      <c r="E428" s="12" t="s">
        <v>56</v>
      </c>
      <c r="F428" s="12"/>
      <c r="G428" s="12"/>
      <c r="H428" s="12"/>
      <c r="I428" s="12"/>
      <c r="J428" s="11">
        <v>509049</v>
      </c>
      <c r="K428" s="12"/>
      <c r="L428" s="12"/>
      <c r="M428" s="12"/>
      <c r="N428" s="12"/>
      <c r="O428" s="12"/>
      <c r="P428" s="12"/>
    </row>
    <row r="429" spans="2:16" s="7" customFormat="1" hidden="1">
      <c r="B429" s="1">
        <v>43824</v>
      </c>
      <c r="C429" s="12" t="str">
        <f t="shared" si="11"/>
        <v>수</v>
      </c>
      <c r="D429" s="12" t="s">
        <v>35</v>
      </c>
      <c r="E429" s="12" t="s">
        <v>56</v>
      </c>
      <c r="F429" s="12"/>
      <c r="G429" s="12"/>
      <c r="H429" s="12"/>
      <c r="I429" s="12"/>
      <c r="J429" s="11">
        <v>20000</v>
      </c>
      <c r="K429" s="12"/>
      <c r="L429" s="12"/>
      <c r="M429" s="12"/>
      <c r="N429" s="12"/>
      <c r="O429" s="12"/>
      <c r="P429" s="12"/>
    </row>
    <row r="430" spans="2:16" s="7" customFormat="1" hidden="1">
      <c r="B430" s="1">
        <v>43824</v>
      </c>
      <c r="C430" s="12" t="str">
        <f t="shared" si="11"/>
        <v>수</v>
      </c>
      <c r="D430" s="12" t="s">
        <v>36</v>
      </c>
      <c r="E430" s="12" t="s">
        <v>56</v>
      </c>
      <c r="F430" s="12"/>
      <c r="G430" s="12"/>
      <c r="H430" s="12"/>
      <c r="I430" s="12"/>
      <c r="J430" s="11">
        <f>6380/1.1</f>
        <v>5799.9999999999991</v>
      </c>
      <c r="K430" s="12"/>
      <c r="L430" s="12"/>
      <c r="M430" s="12"/>
      <c r="N430" s="12"/>
      <c r="O430" s="12"/>
      <c r="P430" s="12"/>
    </row>
    <row r="431" spans="2:16" s="7" customFormat="1" hidden="1">
      <c r="B431" s="1">
        <v>43825</v>
      </c>
      <c r="C431" s="12" t="str">
        <f t="shared" si="11"/>
        <v>목</v>
      </c>
      <c r="D431" s="12" t="s">
        <v>59</v>
      </c>
      <c r="E431" s="12" t="s">
        <v>56</v>
      </c>
      <c r="F431" s="12"/>
      <c r="G431" s="12"/>
      <c r="H431" s="12"/>
      <c r="I431" s="12"/>
      <c r="J431" s="11">
        <v>24384</v>
      </c>
      <c r="K431" s="12"/>
      <c r="L431" s="12"/>
      <c r="M431" s="12"/>
      <c r="N431" s="12"/>
      <c r="O431" s="12"/>
      <c r="P431" s="12"/>
    </row>
    <row r="432" spans="2:16" s="7" customFormat="1" hidden="1">
      <c r="B432" s="1">
        <v>43825</v>
      </c>
      <c r="C432" s="12" t="str">
        <f t="shared" si="11"/>
        <v>목</v>
      </c>
      <c r="D432" s="12" t="s">
        <v>62</v>
      </c>
      <c r="E432" s="12" t="s">
        <v>56</v>
      </c>
      <c r="F432" s="12"/>
      <c r="G432" s="12"/>
      <c r="H432" s="12"/>
      <c r="I432" s="12"/>
      <c r="J432" s="11">
        <v>49397</v>
      </c>
      <c r="K432" s="12"/>
      <c r="L432" s="12"/>
      <c r="M432" s="12"/>
      <c r="N432" s="12"/>
      <c r="O432" s="12"/>
      <c r="P432" s="12"/>
    </row>
    <row r="433" spans="2:16" s="7" customFormat="1" hidden="1">
      <c r="B433" s="1">
        <v>43825</v>
      </c>
      <c r="C433" s="12" t="str">
        <f t="shared" si="11"/>
        <v>목</v>
      </c>
      <c r="D433" s="12" t="s">
        <v>72</v>
      </c>
      <c r="E433" s="12" t="s">
        <v>56</v>
      </c>
      <c r="F433" s="12"/>
      <c r="G433" s="12"/>
      <c r="H433" s="12"/>
      <c r="I433" s="12"/>
      <c r="J433" s="11">
        <v>506898</v>
      </c>
      <c r="K433" s="12"/>
      <c r="L433" s="12"/>
      <c r="M433" s="12"/>
      <c r="N433" s="12"/>
      <c r="O433" s="12"/>
      <c r="P433" s="12"/>
    </row>
    <row r="434" spans="2:16" s="7" customFormat="1" hidden="1">
      <c r="B434" s="1">
        <v>43825</v>
      </c>
      <c r="C434" s="12" t="str">
        <f t="shared" si="11"/>
        <v>목</v>
      </c>
      <c r="D434" s="12" t="s">
        <v>35</v>
      </c>
      <c r="E434" s="12" t="s">
        <v>56</v>
      </c>
      <c r="F434" s="12"/>
      <c r="G434" s="12"/>
      <c r="H434" s="12"/>
      <c r="I434" s="12"/>
      <c r="J434" s="11">
        <v>20000</v>
      </c>
      <c r="K434" s="12"/>
      <c r="L434" s="12"/>
      <c r="M434" s="12"/>
      <c r="N434" s="12"/>
      <c r="O434" s="12"/>
      <c r="P434" s="12"/>
    </row>
    <row r="435" spans="2:16" s="7" customFormat="1" hidden="1">
      <c r="B435" s="1">
        <v>43825</v>
      </c>
      <c r="C435" s="12" t="str">
        <f t="shared" si="11"/>
        <v>목</v>
      </c>
      <c r="D435" s="12" t="s">
        <v>36</v>
      </c>
      <c r="E435" s="12" t="s">
        <v>56</v>
      </c>
      <c r="F435" s="12"/>
      <c r="G435" s="12"/>
      <c r="H435" s="12"/>
      <c r="I435" s="12"/>
      <c r="J435" s="11">
        <f>9680/1.1</f>
        <v>8800</v>
      </c>
      <c r="K435" s="12"/>
      <c r="L435" s="12"/>
      <c r="M435" s="12"/>
      <c r="N435" s="12"/>
      <c r="O435" s="12"/>
      <c r="P435" s="12"/>
    </row>
    <row r="436" spans="2:16" s="7" customFormat="1" hidden="1">
      <c r="B436" s="1">
        <v>43825</v>
      </c>
      <c r="C436" s="12" t="str">
        <f t="shared" si="11"/>
        <v>목</v>
      </c>
      <c r="D436" s="12" t="s">
        <v>74</v>
      </c>
      <c r="E436" s="12" t="s">
        <v>75</v>
      </c>
      <c r="F436" s="12"/>
      <c r="G436" s="12" t="s">
        <v>88</v>
      </c>
      <c r="H436" s="12"/>
      <c r="I436" s="12"/>
      <c r="J436" s="11">
        <f>33*20</f>
        <v>660</v>
      </c>
      <c r="K436" s="12"/>
      <c r="L436" s="12"/>
      <c r="M436" s="12"/>
      <c r="N436" s="12"/>
      <c r="O436" s="12"/>
      <c r="P436" s="12"/>
    </row>
    <row r="437" spans="2:16" s="7" customFormat="1" hidden="1">
      <c r="B437" s="1">
        <v>43825</v>
      </c>
      <c r="C437" s="12" t="str">
        <f t="shared" si="11"/>
        <v>목</v>
      </c>
      <c r="D437" s="12" t="s">
        <v>77</v>
      </c>
      <c r="E437" s="12" t="s">
        <v>75</v>
      </c>
      <c r="F437" s="12"/>
      <c r="G437" s="12" t="s">
        <v>76</v>
      </c>
      <c r="H437" s="12"/>
      <c r="I437" s="12"/>
      <c r="J437" s="11">
        <f>1*30+1*70</f>
        <v>100</v>
      </c>
      <c r="K437" s="12"/>
      <c r="L437" s="12"/>
      <c r="M437" s="12"/>
      <c r="N437" s="12"/>
      <c r="O437" s="12"/>
      <c r="P437" s="12"/>
    </row>
    <row r="438" spans="2:16" s="7" customFormat="1" hidden="1">
      <c r="B438" s="1">
        <v>43825</v>
      </c>
      <c r="C438" s="12" t="str">
        <f t="shared" si="11"/>
        <v>목</v>
      </c>
      <c r="D438" s="12" t="s">
        <v>77</v>
      </c>
      <c r="E438" s="12" t="s">
        <v>75</v>
      </c>
      <c r="F438" s="12"/>
      <c r="G438" s="12" t="s">
        <v>88</v>
      </c>
      <c r="H438" s="12"/>
      <c r="I438" s="12"/>
      <c r="J438" s="11">
        <f>21*70</f>
        <v>1470</v>
      </c>
      <c r="K438" s="12"/>
      <c r="L438" s="12"/>
      <c r="M438" s="12"/>
      <c r="N438" s="12"/>
      <c r="O438" s="12"/>
      <c r="P438" s="12"/>
    </row>
    <row r="439" spans="2:16" s="7" customFormat="1" hidden="1">
      <c r="B439" s="1">
        <v>43826</v>
      </c>
      <c r="C439" s="12" t="str">
        <f t="shared" si="11"/>
        <v>금</v>
      </c>
      <c r="D439" s="12" t="s">
        <v>59</v>
      </c>
      <c r="E439" s="12" t="s">
        <v>56</v>
      </c>
      <c r="F439" s="12"/>
      <c r="G439" s="12"/>
      <c r="H439" s="12"/>
      <c r="I439" s="12"/>
      <c r="J439" s="11">
        <v>24523</v>
      </c>
      <c r="K439" s="12"/>
      <c r="L439" s="12"/>
      <c r="M439" s="12"/>
      <c r="N439" s="12"/>
      <c r="O439" s="12"/>
      <c r="P439" s="12"/>
    </row>
    <row r="440" spans="2:16" s="7" customFormat="1" hidden="1">
      <c r="B440" s="1">
        <v>43826</v>
      </c>
      <c r="C440" s="12" t="str">
        <f t="shared" si="11"/>
        <v>금</v>
      </c>
      <c r="D440" s="12" t="s">
        <v>62</v>
      </c>
      <c r="E440" s="12" t="s">
        <v>56</v>
      </c>
      <c r="F440" s="12"/>
      <c r="G440" s="12"/>
      <c r="H440" s="12"/>
      <c r="I440" s="12"/>
      <c r="J440" s="11">
        <v>49321</v>
      </c>
      <c r="K440" s="12"/>
      <c r="L440" s="12"/>
      <c r="M440" s="12"/>
      <c r="N440" s="12"/>
      <c r="O440" s="12"/>
      <c r="P440" s="12"/>
    </row>
    <row r="441" spans="2:16" s="7" customFormat="1" hidden="1">
      <c r="B441" s="1">
        <v>43826</v>
      </c>
      <c r="C441" s="12" t="str">
        <f t="shared" si="11"/>
        <v>금</v>
      </c>
      <c r="D441" s="12" t="s">
        <v>72</v>
      </c>
      <c r="E441" s="12" t="s">
        <v>56</v>
      </c>
      <c r="F441" s="12"/>
      <c r="G441" s="12"/>
      <c r="H441" s="12"/>
      <c r="I441" s="12"/>
      <c r="J441" s="11">
        <v>490909</v>
      </c>
      <c r="K441" s="12"/>
      <c r="L441" s="12"/>
      <c r="M441" s="12"/>
      <c r="N441" s="12"/>
      <c r="O441" s="12"/>
      <c r="P441" s="12"/>
    </row>
    <row r="442" spans="2:16" s="7" customFormat="1" hidden="1">
      <c r="B442" s="1">
        <v>43826</v>
      </c>
      <c r="C442" s="12" t="str">
        <f t="shared" si="11"/>
        <v>금</v>
      </c>
      <c r="D442" s="12" t="s">
        <v>35</v>
      </c>
      <c r="E442" s="12" t="s">
        <v>56</v>
      </c>
      <c r="F442" s="12"/>
      <c r="G442" s="12"/>
      <c r="H442" s="12"/>
      <c r="I442" s="12"/>
      <c r="J442" s="11">
        <v>20000</v>
      </c>
      <c r="K442" s="12"/>
      <c r="L442" s="12"/>
      <c r="M442" s="12"/>
      <c r="N442" s="12"/>
      <c r="O442" s="12"/>
      <c r="P442" s="12"/>
    </row>
    <row r="443" spans="2:16" s="7" customFormat="1" hidden="1">
      <c r="B443" s="1">
        <v>43826</v>
      </c>
      <c r="C443" s="12" t="str">
        <f t="shared" si="11"/>
        <v>금</v>
      </c>
      <c r="D443" s="12" t="s">
        <v>36</v>
      </c>
      <c r="E443" s="12" t="s">
        <v>56</v>
      </c>
      <c r="F443" s="12"/>
      <c r="G443" s="12"/>
      <c r="H443" s="12"/>
      <c r="I443" s="12"/>
      <c r="J443" s="11">
        <f>11440/1.1</f>
        <v>10400</v>
      </c>
      <c r="K443" s="12"/>
      <c r="L443" s="12"/>
      <c r="M443" s="12"/>
      <c r="N443" s="12"/>
      <c r="O443" s="12"/>
      <c r="P443" s="12"/>
    </row>
    <row r="444" spans="2:16" s="7" customFormat="1" hidden="1">
      <c r="B444" s="1">
        <v>43826</v>
      </c>
      <c r="C444" s="12" t="str">
        <f t="shared" si="11"/>
        <v>금</v>
      </c>
      <c r="D444" s="12" t="s">
        <v>74</v>
      </c>
      <c r="E444" s="12" t="s">
        <v>83</v>
      </c>
      <c r="F444" s="12"/>
      <c r="G444" s="12" t="s">
        <v>89</v>
      </c>
      <c r="H444" s="12"/>
      <c r="I444" s="12"/>
      <c r="J444" s="11">
        <f>2*20</f>
        <v>40</v>
      </c>
      <c r="K444" s="12"/>
      <c r="L444" s="12"/>
      <c r="M444" s="12"/>
      <c r="N444" s="12"/>
      <c r="O444" s="12"/>
      <c r="P444" s="12"/>
    </row>
    <row r="445" spans="2:16" s="7" customFormat="1" hidden="1">
      <c r="B445" s="1">
        <v>43826</v>
      </c>
      <c r="C445" s="12" t="str">
        <f t="shared" si="11"/>
        <v>금</v>
      </c>
      <c r="D445" s="12" t="s">
        <v>77</v>
      </c>
      <c r="E445" s="12" t="s">
        <v>83</v>
      </c>
      <c r="F445" s="12"/>
      <c r="G445" s="12" t="s">
        <v>76</v>
      </c>
      <c r="H445" s="12"/>
      <c r="I445" s="12"/>
      <c r="J445" s="11">
        <f>1*70</f>
        <v>70</v>
      </c>
      <c r="K445" s="12"/>
      <c r="L445" s="12"/>
      <c r="M445" s="12"/>
      <c r="N445" s="12"/>
      <c r="O445" s="12"/>
      <c r="P445" s="12"/>
    </row>
    <row r="446" spans="2:16" s="7" customFormat="1" hidden="1">
      <c r="B446" s="1">
        <v>43826</v>
      </c>
      <c r="C446" s="12" t="str">
        <f t="shared" si="11"/>
        <v>금</v>
      </c>
      <c r="D446" s="12" t="s">
        <v>77</v>
      </c>
      <c r="E446" s="12" t="s">
        <v>83</v>
      </c>
      <c r="F446" s="12"/>
      <c r="G446" s="12" t="s">
        <v>89</v>
      </c>
      <c r="H446" s="12"/>
      <c r="I446" s="12"/>
      <c r="J446" s="11">
        <f>6*70</f>
        <v>420</v>
      </c>
      <c r="K446" s="12"/>
      <c r="L446" s="12"/>
      <c r="M446" s="12"/>
      <c r="N446" s="12"/>
      <c r="O446" s="12"/>
      <c r="P446" s="12"/>
    </row>
    <row r="447" spans="2:16" s="7" customFormat="1" hidden="1">
      <c r="B447" s="1">
        <v>43826</v>
      </c>
      <c r="C447" s="12" t="str">
        <f t="shared" si="11"/>
        <v>금</v>
      </c>
      <c r="D447" s="12" t="s">
        <v>90</v>
      </c>
      <c r="E447" s="12" t="s">
        <v>75</v>
      </c>
      <c r="F447" s="12"/>
      <c r="G447" s="12"/>
      <c r="H447" s="12"/>
      <c r="I447" s="12"/>
      <c r="J447" s="11">
        <f>2805000/1.1</f>
        <v>2550000</v>
      </c>
      <c r="K447" s="12"/>
      <c r="L447" s="12"/>
      <c r="M447" s="12"/>
      <c r="N447" s="12"/>
      <c r="O447" s="12"/>
      <c r="P447" s="12"/>
    </row>
    <row r="448" spans="2:16" s="7" customFormat="1" hidden="1">
      <c r="B448" s="1">
        <v>43827</v>
      </c>
      <c r="C448" s="12" t="str">
        <f t="shared" si="11"/>
        <v>토</v>
      </c>
      <c r="D448" s="12" t="s">
        <v>59</v>
      </c>
      <c r="E448" s="12" t="s">
        <v>56</v>
      </c>
      <c r="F448" s="12"/>
      <c r="G448" s="12"/>
      <c r="H448" s="12"/>
      <c r="I448" s="12"/>
      <c r="J448" s="11">
        <v>26513</v>
      </c>
      <c r="K448" s="12"/>
      <c r="L448" s="12"/>
      <c r="M448" s="12"/>
      <c r="N448" s="12"/>
      <c r="O448" s="12"/>
      <c r="P448" s="12"/>
    </row>
    <row r="449" spans="2:16" s="7" customFormat="1" hidden="1">
      <c r="B449" s="1">
        <v>43827</v>
      </c>
      <c r="C449" s="12" t="str">
        <f t="shared" si="11"/>
        <v>토</v>
      </c>
      <c r="D449" s="12" t="s">
        <v>62</v>
      </c>
      <c r="E449" s="12" t="s">
        <v>56</v>
      </c>
      <c r="F449" s="12"/>
      <c r="G449" s="12"/>
      <c r="H449" s="12"/>
      <c r="I449" s="12"/>
      <c r="J449" s="11">
        <v>53417</v>
      </c>
      <c r="K449" s="12"/>
      <c r="L449" s="12"/>
      <c r="M449" s="12"/>
      <c r="N449" s="12"/>
      <c r="O449" s="12"/>
      <c r="P449" s="12"/>
    </row>
    <row r="450" spans="2:16" s="7" customFormat="1" hidden="1">
      <c r="B450" s="1">
        <v>43827</v>
      </c>
      <c r="C450" s="12" t="str">
        <f t="shared" si="11"/>
        <v>토</v>
      </c>
      <c r="D450" s="12" t="s">
        <v>72</v>
      </c>
      <c r="E450" s="12" t="s">
        <v>56</v>
      </c>
      <c r="F450" s="12"/>
      <c r="G450" s="12"/>
      <c r="H450" s="12"/>
      <c r="I450" s="12"/>
      <c r="J450" s="11">
        <v>522730</v>
      </c>
      <c r="K450" s="12"/>
      <c r="L450" s="12"/>
      <c r="M450" s="12"/>
      <c r="N450" s="12"/>
      <c r="O450" s="12"/>
      <c r="P450" s="12"/>
    </row>
    <row r="451" spans="2:16" s="7" customFormat="1" hidden="1">
      <c r="B451" s="1">
        <v>43827</v>
      </c>
      <c r="C451" s="12" t="str">
        <f t="shared" si="11"/>
        <v>토</v>
      </c>
      <c r="D451" s="12" t="s">
        <v>35</v>
      </c>
      <c r="E451" s="12" t="s">
        <v>56</v>
      </c>
      <c r="F451" s="12"/>
      <c r="G451" s="12"/>
      <c r="H451" s="12"/>
      <c r="I451" s="12"/>
      <c r="J451" s="11">
        <v>20000</v>
      </c>
      <c r="K451" s="12"/>
      <c r="L451" s="12"/>
      <c r="M451" s="12"/>
      <c r="N451" s="12"/>
      <c r="O451" s="12"/>
      <c r="P451" s="12"/>
    </row>
    <row r="452" spans="2:16" s="7" customFormat="1" hidden="1">
      <c r="B452" s="1">
        <v>43827</v>
      </c>
      <c r="C452" s="12" t="str">
        <f t="shared" si="11"/>
        <v>토</v>
      </c>
      <c r="D452" s="12" t="s">
        <v>36</v>
      </c>
      <c r="E452" s="12" t="s">
        <v>56</v>
      </c>
      <c r="F452" s="12"/>
      <c r="G452" s="12"/>
      <c r="H452" s="12"/>
      <c r="I452" s="12"/>
      <c r="J452" s="11">
        <f>8800/1.1</f>
        <v>7999.9999999999991</v>
      </c>
      <c r="K452" s="12"/>
      <c r="L452" s="12"/>
      <c r="M452" s="12"/>
      <c r="N452" s="12"/>
      <c r="O452" s="12"/>
      <c r="P452" s="12"/>
    </row>
    <row r="453" spans="2:16" s="7" customFormat="1" hidden="1">
      <c r="B453" s="1">
        <v>43828</v>
      </c>
      <c r="C453" s="12" t="str">
        <f t="shared" si="11"/>
        <v>일</v>
      </c>
      <c r="D453" s="12" t="s">
        <v>59</v>
      </c>
      <c r="E453" s="12" t="s">
        <v>56</v>
      </c>
      <c r="F453" s="12"/>
      <c r="G453" s="12"/>
      <c r="H453" s="12"/>
      <c r="I453" s="12"/>
      <c r="J453" s="11">
        <v>25038</v>
      </c>
      <c r="K453" s="12"/>
      <c r="L453" s="12"/>
      <c r="M453" s="12"/>
      <c r="N453" s="12"/>
      <c r="O453" s="12"/>
      <c r="P453" s="12"/>
    </row>
    <row r="454" spans="2:16" s="7" customFormat="1" hidden="1">
      <c r="B454" s="1">
        <v>43828</v>
      </c>
      <c r="C454" s="12" t="str">
        <f t="shared" si="11"/>
        <v>일</v>
      </c>
      <c r="D454" s="12" t="s">
        <v>62</v>
      </c>
      <c r="E454" s="12" t="s">
        <v>56</v>
      </c>
      <c r="F454" s="12"/>
      <c r="G454" s="12"/>
      <c r="H454" s="12"/>
      <c r="I454" s="12"/>
      <c r="J454" s="11">
        <v>50087</v>
      </c>
      <c r="K454" s="12"/>
      <c r="L454" s="12"/>
      <c r="M454" s="12"/>
      <c r="N454" s="12"/>
      <c r="O454" s="12"/>
      <c r="P454" s="12"/>
    </row>
    <row r="455" spans="2:16" s="7" customFormat="1" hidden="1">
      <c r="B455" s="1">
        <v>43828</v>
      </c>
      <c r="C455" s="12" t="str">
        <f t="shared" si="11"/>
        <v>일</v>
      </c>
      <c r="D455" s="12" t="s">
        <v>72</v>
      </c>
      <c r="E455" s="12" t="s">
        <v>56</v>
      </c>
      <c r="F455" s="12"/>
      <c r="G455" s="12"/>
      <c r="H455" s="12"/>
      <c r="I455" s="12"/>
      <c r="J455" s="11">
        <v>500903</v>
      </c>
      <c r="K455" s="12"/>
      <c r="L455" s="12"/>
      <c r="M455" s="12"/>
      <c r="N455" s="12"/>
      <c r="O455" s="12"/>
      <c r="P455" s="12"/>
    </row>
    <row r="456" spans="2:16" s="7" customFormat="1" hidden="1">
      <c r="B456" s="1">
        <v>43828</v>
      </c>
      <c r="C456" s="12" t="str">
        <f t="shared" si="11"/>
        <v>일</v>
      </c>
      <c r="D456" s="12" t="s">
        <v>35</v>
      </c>
      <c r="E456" s="12" t="s">
        <v>56</v>
      </c>
      <c r="F456" s="12"/>
      <c r="G456" s="12"/>
      <c r="H456" s="12"/>
      <c r="I456" s="12"/>
      <c r="J456" s="11">
        <v>20000</v>
      </c>
      <c r="K456" s="12"/>
      <c r="L456" s="12"/>
      <c r="M456" s="12"/>
      <c r="N456" s="12"/>
      <c r="O456" s="12"/>
      <c r="P456" s="12"/>
    </row>
    <row r="457" spans="2:16" s="7" customFormat="1" hidden="1">
      <c r="B457" s="1">
        <v>43828</v>
      </c>
      <c r="C457" s="12" t="str">
        <f t="shared" si="11"/>
        <v>일</v>
      </c>
      <c r="D457" s="12" t="s">
        <v>36</v>
      </c>
      <c r="E457" s="12" t="s">
        <v>56</v>
      </c>
      <c r="F457" s="12"/>
      <c r="G457" s="12"/>
      <c r="H457" s="12"/>
      <c r="I457" s="12"/>
      <c r="J457" s="11">
        <f>9460/1.1</f>
        <v>8600</v>
      </c>
      <c r="K457" s="12"/>
      <c r="L457" s="12"/>
      <c r="M457" s="12"/>
      <c r="N457" s="12"/>
      <c r="O457" s="12"/>
      <c r="P457" s="12"/>
    </row>
    <row r="458" spans="2:16" s="7" customFormat="1" hidden="1">
      <c r="B458" s="1">
        <v>43829</v>
      </c>
      <c r="C458" s="12" t="str">
        <f t="shared" si="11"/>
        <v>월</v>
      </c>
      <c r="D458" s="12" t="s">
        <v>59</v>
      </c>
      <c r="E458" s="12" t="s">
        <v>56</v>
      </c>
      <c r="F458" s="12"/>
      <c r="G458" s="12"/>
      <c r="H458" s="12"/>
      <c r="I458" s="12"/>
      <c r="J458" s="11">
        <v>25008</v>
      </c>
      <c r="K458" s="12"/>
      <c r="L458" s="12"/>
      <c r="M458" s="12"/>
      <c r="N458" s="12"/>
      <c r="O458" s="12"/>
      <c r="P458" s="12"/>
    </row>
    <row r="459" spans="2:16" s="7" customFormat="1" hidden="1">
      <c r="B459" s="1">
        <v>43829</v>
      </c>
      <c r="C459" s="12" t="str">
        <f t="shared" si="11"/>
        <v>월</v>
      </c>
      <c r="D459" s="12" t="s">
        <v>62</v>
      </c>
      <c r="E459" s="12" t="s">
        <v>56</v>
      </c>
      <c r="F459" s="12"/>
      <c r="G459" s="12"/>
      <c r="H459" s="12"/>
      <c r="I459" s="12"/>
      <c r="J459" s="11">
        <v>48434</v>
      </c>
      <c r="K459" s="12"/>
      <c r="L459" s="12"/>
      <c r="M459" s="12"/>
      <c r="N459" s="12"/>
      <c r="O459" s="12"/>
      <c r="P459" s="12"/>
    </row>
    <row r="460" spans="2:16" s="7" customFormat="1" hidden="1">
      <c r="B460" s="1">
        <v>43829</v>
      </c>
      <c r="C460" s="12" t="str">
        <f t="shared" si="11"/>
        <v>월</v>
      </c>
      <c r="D460" s="12" t="s">
        <v>72</v>
      </c>
      <c r="E460" s="12" t="s">
        <v>56</v>
      </c>
      <c r="F460" s="12"/>
      <c r="G460" s="12"/>
      <c r="H460" s="12"/>
      <c r="I460" s="12"/>
      <c r="J460" s="11">
        <v>491635</v>
      </c>
      <c r="K460" s="12"/>
      <c r="L460" s="12"/>
      <c r="M460" s="12"/>
      <c r="N460" s="12"/>
      <c r="O460" s="12"/>
      <c r="P460" s="12"/>
    </row>
    <row r="461" spans="2:16" s="7" customFormat="1" hidden="1">
      <c r="B461" s="1">
        <v>43829</v>
      </c>
      <c r="C461" s="12" t="str">
        <f t="shared" si="11"/>
        <v>월</v>
      </c>
      <c r="D461" s="12" t="s">
        <v>35</v>
      </c>
      <c r="E461" s="12" t="s">
        <v>56</v>
      </c>
      <c r="F461" s="12"/>
      <c r="G461" s="12"/>
      <c r="H461" s="12"/>
      <c r="I461" s="12"/>
      <c r="J461" s="11">
        <v>20000</v>
      </c>
      <c r="K461" s="12"/>
      <c r="L461" s="12"/>
      <c r="M461" s="12"/>
      <c r="N461" s="12"/>
      <c r="O461" s="12"/>
      <c r="P461" s="12"/>
    </row>
    <row r="462" spans="2:16" s="7" customFormat="1" hidden="1">
      <c r="B462" s="1">
        <v>43829</v>
      </c>
      <c r="C462" s="12" t="str">
        <f t="shared" si="11"/>
        <v>월</v>
      </c>
      <c r="D462" s="12" t="s">
        <v>36</v>
      </c>
      <c r="E462" s="12" t="s">
        <v>56</v>
      </c>
      <c r="F462" s="12"/>
      <c r="G462" s="12"/>
      <c r="H462" s="12"/>
      <c r="I462" s="12"/>
      <c r="J462" s="11">
        <f>8580/1.1</f>
        <v>7799.9999999999991</v>
      </c>
      <c r="K462" s="12"/>
      <c r="L462" s="12"/>
      <c r="M462" s="12"/>
      <c r="N462" s="12"/>
      <c r="O462" s="12"/>
      <c r="P462" s="12"/>
    </row>
    <row r="463" spans="2:16" s="7" customFormat="1" hidden="1">
      <c r="B463" s="1">
        <v>43830</v>
      </c>
      <c r="C463" s="12" t="str">
        <f t="shared" si="11"/>
        <v>화</v>
      </c>
      <c r="D463" s="12" t="s">
        <v>59</v>
      </c>
      <c r="E463" s="12" t="s">
        <v>56</v>
      </c>
      <c r="F463" s="12"/>
      <c r="G463" s="12"/>
      <c r="H463" s="12"/>
      <c r="I463" s="12"/>
      <c r="J463" s="11">
        <v>25025</v>
      </c>
      <c r="K463" s="12"/>
      <c r="L463" s="12"/>
      <c r="M463" s="12"/>
      <c r="N463" s="12"/>
      <c r="O463" s="12"/>
      <c r="P463" s="12"/>
    </row>
    <row r="464" spans="2:16" s="7" customFormat="1" hidden="1">
      <c r="B464" s="1">
        <v>43830</v>
      </c>
      <c r="C464" s="12" t="str">
        <f t="shared" si="11"/>
        <v>화</v>
      </c>
      <c r="D464" s="12" t="s">
        <v>62</v>
      </c>
      <c r="E464" s="12" t="s">
        <v>56</v>
      </c>
      <c r="F464" s="12"/>
      <c r="G464" s="12"/>
      <c r="H464" s="12"/>
      <c r="I464" s="12"/>
      <c r="J464" s="11">
        <v>48488</v>
      </c>
      <c r="K464" s="12"/>
      <c r="L464" s="12"/>
      <c r="M464" s="12"/>
      <c r="N464" s="12"/>
      <c r="O464" s="12"/>
      <c r="P464" s="12"/>
    </row>
    <row r="465" spans="2:16" s="7" customFormat="1" hidden="1">
      <c r="B465" s="1">
        <v>43830</v>
      </c>
      <c r="C465" s="12" t="str">
        <f t="shared" si="11"/>
        <v>화</v>
      </c>
      <c r="D465" s="12" t="s">
        <v>72</v>
      </c>
      <c r="E465" s="12" t="s">
        <v>56</v>
      </c>
      <c r="F465" s="12"/>
      <c r="G465" s="12"/>
      <c r="H465" s="12"/>
      <c r="I465" s="12"/>
      <c r="J465" s="11">
        <v>482471</v>
      </c>
      <c r="K465" s="12"/>
      <c r="L465" s="12"/>
      <c r="M465" s="12"/>
      <c r="N465" s="12"/>
      <c r="O465" s="12"/>
      <c r="P465" s="12"/>
    </row>
    <row r="466" spans="2:16" s="7" customFormat="1" hidden="1">
      <c r="B466" s="1">
        <v>43830</v>
      </c>
      <c r="C466" s="12" t="str">
        <f t="shared" si="11"/>
        <v>화</v>
      </c>
      <c r="D466" s="12" t="s">
        <v>35</v>
      </c>
      <c r="E466" s="12" t="s">
        <v>56</v>
      </c>
      <c r="F466" s="12"/>
      <c r="G466" s="12"/>
      <c r="H466" s="12"/>
      <c r="I466" s="12"/>
      <c r="J466" s="11">
        <v>20000</v>
      </c>
      <c r="K466" s="12"/>
      <c r="L466" s="12"/>
      <c r="M466" s="12"/>
      <c r="N466" s="12"/>
      <c r="O466" s="12"/>
      <c r="P466" s="12"/>
    </row>
    <row r="467" spans="2:16" s="7" customFormat="1" hidden="1">
      <c r="B467" s="1">
        <v>43830</v>
      </c>
      <c r="C467" s="12" t="str">
        <f t="shared" si="11"/>
        <v>화</v>
      </c>
      <c r="D467" s="12" t="s">
        <v>36</v>
      </c>
      <c r="E467" s="12" t="s">
        <v>56</v>
      </c>
      <c r="F467" s="12"/>
      <c r="G467" s="12"/>
      <c r="H467" s="12"/>
      <c r="I467" s="12"/>
      <c r="J467" s="11">
        <f>4972/1.1</f>
        <v>4520</v>
      </c>
      <c r="K467" s="12"/>
      <c r="L467" s="12"/>
      <c r="M467" s="12"/>
      <c r="N467" s="12"/>
      <c r="O467" s="12"/>
      <c r="P467" s="12"/>
    </row>
    <row r="468" spans="2:16" s="7" customFormat="1" hidden="1">
      <c r="B468" s="1">
        <v>43831</v>
      </c>
      <c r="C468" s="12" t="str">
        <f t="shared" si="11"/>
        <v>수</v>
      </c>
      <c r="D468" s="12" t="s">
        <v>59</v>
      </c>
      <c r="E468" s="12" t="s">
        <v>56</v>
      </c>
      <c r="F468" s="12"/>
      <c r="G468" s="12"/>
      <c r="H468" s="12"/>
      <c r="I468" s="12"/>
      <c r="J468" s="11">
        <v>24210</v>
      </c>
      <c r="K468" s="12"/>
      <c r="L468" s="12"/>
      <c r="M468" s="12"/>
      <c r="N468" s="12"/>
      <c r="O468" s="12"/>
      <c r="P468" s="12"/>
    </row>
    <row r="469" spans="2:16" s="7" customFormat="1" hidden="1">
      <c r="B469" s="1">
        <v>43831</v>
      </c>
      <c r="C469" s="12" t="str">
        <f t="shared" si="11"/>
        <v>수</v>
      </c>
      <c r="D469" s="12" t="s">
        <v>62</v>
      </c>
      <c r="E469" s="12" t="s">
        <v>56</v>
      </c>
      <c r="F469" s="12"/>
      <c r="G469" s="12"/>
      <c r="H469" s="12"/>
      <c r="I469" s="12"/>
      <c r="J469" s="11">
        <v>50968</v>
      </c>
      <c r="K469" s="12"/>
      <c r="L469" s="12"/>
      <c r="M469" s="12"/>
      <c r="N469" s="12"/>
      <c r="O469" s="12"/>
      <c r="P469" s="12"/>
    </row>
    <row r="470" spans="2:16" s="7" customFormat="1" hidden="1">
      <c r="B470" s="1">
        <v>43831</v>
      </c>
      <c r="C470" s="12" t="str">
        <f t="shared" si="11"/>
        <v>수</v>
      </c>
      <c r="D470" s="12" t="s">
        <v>72</v>
      </c>
      <c r="E470" s="12" t="s">
        <v>56</v>
      </c>
      <c r="F470" s="12"/>
      <c r="G470" s="12"/>
      <c r="H470" s="12"/>
      <c r="I470" s="12"/>
      <c r="J470" s="11">
        <v>507324</v>
      </c>
      <c r="K470" s="12"/>
      <c r="L470" s="12"/>
      <c r="M470" s="12"/>
      <c r="N470" s="12"/>
      <c r="O470" s="12"/>
      <c r="P470" s="12"/>
    </row>
    <row r="471" spans="2:16" s="7" customFormat="1" hidden="1">
      <c r="B471" s="1">
        <v>43831</v>
      </c>
      <c r="C471" s="12" t="str">
        <f t="shared" si="11"/>
        <v>수</v>
      </c>
      <c r="D471" s="12" t="s">
        <v>35</v>
      </c>
      <c r="E471" s="12" t="s">
        <v>56</v>
      </c>
      <c r="F471" s="12"/>
      <c r="G471" s="12"/>
      <c r="H471" s="12"/>
      <c r="I471" s="12"/>
      <c r="J471" s="11">
        <v>20000</v>
      </c>
      <c r="K471" s="12"/>
      <c r="L471" s="12"/>
      <c r="M471" s="12"/>
      <c r="N471" s="12"/>
      <c r="O471" s="12"/>
      <c r="P471" s="12"/>
    </row>
    <row r="472" spans="2:16" s="7" customFormat="1" hidden="1">
      <c r="B472" s="1">
        <v>43831</v>
      </c>
      <c r="C472" s="12" t="str">
        <f t="shared" si="11"/>
        <v>수</v>
      </c>
      <c r="D472" s="12" t="s">
        <v>36</v>
      </c>
      <c r="E472" s="12" t="s">
        <v>56</v>
      </c>
      <c r="F472" s="12"/>
      <c r="G472" s="12"/>
      <c r="H472" s="12"/>
      <c r="I472" s="12"/>
      <c r="J472" s="11">
        <f>6600/1.1</f>
        <v>5999.9999999999991</v>
      </c>
      <c r="K472" s="12"/>
      <c r="L472" s="12"/>
      <c r="M472" s="12"/>
      <c r="N472" s="12"/>
      <c r="O472" s="12"/>
      <c r="P472" s="12"/>
    </row>
    <row r="473" spans="2:16" s="7" customFormat="1" hidden="1">
      <c r="B473" s="1">
        <v>43832</v>
      </c>
      <c r="C473" s="12" t="str">
        <f t="shared" si="11"/>
        <v>목</v>
      </c>
      <c r="D473" s="12" t="s">
        <v>59</v>
      </c>
      <c r="E473" s="12" t="s">
        <v>56</v>
      </c>
      <c r="F473" s="12"/>
      <c r="G473" s="12"/>
      <c r="H473" s="12"/>
      <c r="I473" s="12"/>
      <c r="J473" s="11">
        <v>25247</v>
      </c>
      <c r="K473" s="12"/>
      <c r="L473" s="12"/>
      <c r="M473" s="12"/>
      <c r="N473" s="12"/>
      <c r="O473" s="12"/>
      <c r="P473" s="12"/>
    </row>
    <row r="474" spans="2:16" s="7" customFormat="1" hidden="1">
      <c r="B474" s="1">
        <v>43832</v>
      </c>
      <c r="C474" s="12" t="str">
        <f t="shared" si="11"/>
        <v>목</v>
      </c>
      <c r="D474" s="12" t="s">
        <v>62</v>
      </c>
      <c r="E474" s="12" t="s">
        <v>56</v>
      </c>
      <c r="F474" s="12"/>
      <c r="G474" s="12"/>
      <c r="H474" s="12"/>
      <c r="I474" s="12"/>
      <c r="J474" s="11">
        <v>49752</v>
      </c>
      <c r="K474" s="12"/>
      <c r="L474" s="12"/>
      <c r="M474" s="12"/>
      <c r="N474" s="12"/>
      <c r="O474" s="12"/>
      <c r="P474" s="12"/>
    </row>
    <row r="475" spans="2:16" s="7" customFormat="1" hidden="1">
      <c r="B475" s="1">
        <v>43832</v>
      </c>
      <c r="C475" s="12" t="str">
        <f t="shared" si="11"/>
        <v>목</v>
      </c>
      <c r="D475" s="12" t="s">
        <v>72</v>
      </c>
      <c r="E475" s="12" t="s">
        <v>56</v>
      </c>
      <c r="F475" s="12"/>
      <c r="G475" s="12"/>
      <c r="H475" s="12"/>
      <c r="I475" s="12"/>
      <c r="J475" s="11">
        <v>506596</v>
      </c>
      <c r="K475" s="12"/>
      <c r="L475" s="12"/>
      <c r="M475" s="12"/>
      <c r="N475" s="12"/>
      <c r="O475" s="12"/>
      <c r="P475" s="12"/>
    </row>
    <row r="476" spans="2:16" s="7" customFormat="1" hidden="1">
      <c r="B476" s="1">
        <v>43832</v>
      </c>
      <c r="C476" s="12" t="str">
        <f t="shared" si="11"/>
        <v>목</v>
      </c>
      <c r="D476" s="12" t="s">
        <v>35</v>
      </c>
      <c r="E476" s="12" t="s">
        <v>56</v>
      </c>
      <c r="F476" s="12"/>
      <c r="G476" s="12"/>
      <c r="H476" s="12"/>
      <c r="I476" s="12"/>
      <c r="J476" s="11">
        <v>20000</v>
      </c>
      <c r="K476" s="12"/>
      <c r="L476" s="12"/>
      <c r="M476" s="12"/>
      <c r="N476" s="12"/>
      <c r="O476" s="12"/>
      <c r="P476" s="12"/>
    </row>
    <row r="477" spans="2:16" s="7" customFormat="1" hidden="1">
      <c r="B477" s="1">
        <v>43832</v>
      </c>
      <c r="C477" s="12" t="str">
        <f t="shared" ref="C477:C524" si="12">TEXT(B477,"aaa")</f>
        <v>목</v>
      </c>
      <c r="D477" s="12" t="s">
        <v>36</v>
      </c>
      <c r="E477" s="12" t="s">
        <v>56</v>
      </c>
      <c r="F477" s="12"/>
      <c r="G477" s="12"/>
      <c r="H477" s="12"/>
      <c r="I477" s="12"/>
      <c r="J477" s="11">
        <f>7700/1.1</f>
        <v>6999.9999999999991</v>
      </c>
      <c r="K477" s="12"/>
      <c r="L477" s="12"/>
      <c r="M477" s="12"/>
      <c r="N477" s="12"/>
      <c r="O477" s="12"/>
      <c r="P477" s="12"/>
    </row>
    <row r="478" spans="2:16" s="7" customFormat="1" hidden="1">
      <c r="B478" s="1">
        <v>43832</v>
      </c>
      <c r="C478" s="12" t="str">
        <f t="shared" si="12"/>
        <v>목</v>
      </c>
      <c r="D478" s="12" t="s">
        <v>77</v>
      </c>
      <c r="E478" s="12" t="s">
        <v>75</v>
      </c>
      <c r="F478" s="12"/>
      <c r="G478" s="12" t="s">
        <v>91</v>
      </c>
      <c r="H478" s="12"/>
      <c r="I478" s="12"/>
      <c r="J478" s="11">
        <f>2*70</f>
        <v>140</v>
      </c>
      <c r="K478" s="12"/>
      <c r="L478" s="12"/>
      <c r="M478" s="12"/>
      <c r="N478" s="12"/>
      <c r="O478" s="12"/>
      <c r="P478" s="12"/>
    </row>
    <row r="479" spans="2:16" s="7" customFormat="1" hidden="1">
      <c r="B479" s="1">
        <v>43832</v>
      </c>
      <c r="C479" s="12" t="str">
        <f t="shared" si="12"/>
        <v>목</v>
      </c>
      <c r="D479" s="12" t="s">
        <v>77</v>
      </c>
      <c r="E479" s="12" t="s">
        <v>75</v>
      </c>
      <c r="F479" s="12"/>
      <c r="G479" s="12" t="s">
        <v>89</v>
      </c>
      <c r="H479" s="12"/>
      <c r="I479" s="12"/>
      <c r="J479" s="11">
        <f>14*70</f>
        <v>980</v>
      </c>
      <c r="K479" s="12"/>
      <c r="L479" s="12"/>
      <c r="M479" s="12"/>
      <c r="N479" s="12"/>
      <c r="O479" s="12"/>
      <c r="P479" s="12"/>
    </row>
    <row r="480" spans="2:16" s="7" customFormat="1" hidden="1">
      <c r="B480" s="1">
        <v>43832</v>
      </c>
      <c r="C480" s="12" t="str">
        <f t="shared" si="12"/>
        <v>목</v>
      </c>
      <c r="D480" s="12" t="s">
        <v>39</v>
      </c>
      <c r="E480" s="12" t="s">
        <v>75</v>
      </c>
      <c r="F480" s="12"/>
      <c r="G480" s="12" t="s">
        <v>89</v>
      </c>
      <c r="H480" s="12"/>
      <c r="I480" s="12"/>
      <c r="J480" s="11">
        <f>22*20</f>
        <v>440</v>
      </c>
      <c r="K480" s="12"/>
      <c r="L480" s="12"/>
      <c r="M480" s="12"/>
      <c r="N480" s="12"/>
      <c r="O480" s="12"/>
      <c r="P480" s="12"/>
    </row>
    <row r="481" spans="2:16" s="7" customFormat="1" hidden="1">
      <c r="B481" s="1">
        <v>43833</v>
      </c>
      <c r="C481" s="12" t="str">
        <f t="shared" si="12"/>
        <v>금</v>
      </c>
      <c r="D481" s="12" t="s">
        <v>59</v>
      </c>
      <c r="E481" s="12" t="s">
        <v>56</v>
      </c>
      <c r="F481" s="12"/>
      <c r="G481" s="12"/>
      <c r="H481" s="12"/>
      <c r="I481" s="12"/>
      <c r="J481" s="11">
        <v>25155</v>
      </c>
      <c r="K481" s="12"/>
      <c r="L481" s="12"/>
      <c r="M481" s="12"/>
      <c r="N481" s="12"/>
      <c r="O481" s="12"/>
      <c r="P481" s="12"/>
    </row>
    <row r="482" spans="2:16" s="7" customFormat="1" hidden="1">
      <c r="B482" s="1">
        <v>43833</v>
      </c>
      <c r="C482" s="12" t="str">
        <f t="shared" si="12"/>
        <v>금</v>
      </c>
      <c r="D482" s="12" t="s">
        <v>62</v>
      </c>
      <c r="E482" s="12" t="s">
        <v>56</v>
      </c>
      <c r="F482" s="12"/>
      <c r="G482" s="12"/>
      <c r="H482" s="12"/>
      <c r="I482" s="12"/>
      <c r="J482" s="11">
        <v>49100</v>
      </c>
      <c r="K482" s="12"/>
      <c r="L482" s="12"/>
      <c r="M482" s="12"/>
      <c r="N482" s="12"/>
      <c r="O482" s="12"/>
      <c r="P482" s="12"/>
    </row>
    <row r="483" spans="2:16" s="7" customFormat="1" hidden="1">
      <c r="B483" s="1">
        <v>43833</v>
      </c>
      <c r="C483" s="12" t="str">
        <f t="shared" si="12"/>
        <v>금</v>
      </c>
      <c r="D483" s="12" t="s">
        <v>72</v>
      </c>
      <c r="E483" s="12" t="s">
        <v>56</v>
      </c>
      <c r="F483" s="12"/>
      <c r="G483" s="12"/>
      <c r="H483" s="12"/>
      <c r="I483" s="12"/>
      <c r="J483" s="11">
        <v>486203</v>
      </c>
      <c r="K483" s="12"/>
      <c r="L483" s="12"/>
      <c r="M483" s="12"/>
      <c r="N483" s="12"/>
      <c r="O483" s="12"/>
      <c r="P483" s="12"/>
    </row>
    <row r="484" spans="2:16" s="7" customFormat="1" hidden="1">
      <c r="B484" s="1">
        <v>43833</v>
      </c>
      <c r="C484" s="12" t="str">
        <f t="shared" si="12"/>
        <v>금</v>
      </c>
      <c r="D484" s="12" t="s">
        <v>35</v>
      </c>
      <c r="E484" s="12" t="s">
        <v>56</v>
      </c>
      <c r="F484" s="12"/>
      <c r="G484" s="12"/>
      <c r="H484" s="12"/>
      <c r="I484" s="12"/>
      <c r="J484" s="11">
        <v>20000</v>
      </c>
      <c r="K484" s="12"/>
      <c r="L484" s="12"/>
      <c r="M484" s="12"/>
      <c r="N484" s="12"/>
      <c r="O484" s="12"/>
      <c r="P484" s="12"/>
    </row>
    <row r="485" spans="2:16" s="7" customFormat="1" hidden="1">
      <c r="B485" s="1">
        <v>43833</v>
      </c>
      <c r="C485" s="12" t="str">
        <f t="shared" si="12"/>
        <v>금</v>
      </c>
      <c r="D485" s="12" t="s">
        <v>36</v>
      </c>
      <c r="E485" s="12" t="s">
        <v>56</v>
      </c>
      <c r="F485" s="12"/>
      <c r="G485" s="12"/>
      <c r="H485" s="12"/>
      <c r="I485" s="12"/>
      <c r="J485" s="11">
        <f>11220/1.1</f>
        <v>10200</v>
      </c>
      <c r="K485" s="12"/>
      <c r="L485" s="12"/>
      <c r="M485" s="12"/>
      <c r="N485" s="12"/>
      <c r="O485" s="12"/>
      <c r="P485" s="12"/>
    </row>
    <row r="486" spans="2:16" s="7" customFormat="1" hidden="1">
      <c r="B486" s="1">
        <v>43833</v>
      </c>
      <c r="C486" s="12" t="str">
        <f t="shared" si="12"/>
        <v>금</v>
      </c>
      <c r="D486" s="12" t="s">
        <v>92</v>
      </c>
      <c r="E486" s="12" t="s">
        <v>56</v>
      </c>
      <c r="F486" s="12"/>
      <c r="G486" s="12"/>
      <c r="H486" s="12"/>
      <c r="I486" s="12"/>
      <c r="J486" s="11">
        <f>5523000/1.1</f>
        <v>5020909.0909090908</v>
      </c>
      <c r="K486" s="12"/>
      <c r="L486" s="12"/>
      <c r="M486" s="12"/>
      <c r="N486" s="12"/>
      <c r="O486" s="12"/>
      <c r="P486" s="12"/>
    </row>
    <row r="487" spans="2:16" s="7" customFormat="1" hidden="1">
      <c r="B487" s="1">
        <v>43834</v>
      </c>
      <c r="C487" s="12" t="str">
        <f t="shared" si="12"/>
        <v>토</v>
      </c>
      <c r="D487" s="12" t="s">
        <v>59</v>
      </c>
      <c r="E487" s="12" t="s">
        <v>56</v>
      </c>
      <c r="F487" s="12"/>
      <c r="G487" s="12"/>
      <c r="H487" s="12"/>
      <c r="I487" s="12"/>
      <c r="J487" s="11">
        <v>25317</v>
      </c>
      <c r="K487" s="12"/>
      <c r="L487" s="12"/>
      <c r="M487" s="12"/>
      <c r="N487" s="12"/>
      <c r="O487" s="12"/>
      <c r="P487" s="12"/>
    </row>
    <row r="488" spans="2:16" s="7" customFormat="1" hidden="1">
      <c r="B488" s="1">
        <v>43834</v>
      </c>
      <c r="C488" s="12" t="str">
        <f t="shared" si="12"/>
        <v>토</v>
      </c>
      <c r="D488" s="12" t="s">
        <v>62</v>
      </c>
      <c r="E488" s="12" t="s">
        <v>56</v>
      </c>
      <c r="F488" s="12"/>
      <c r="G488" s="12"/>
      <c r="H488" s="12"/>
      <c r="I488" s="12"/>
      <c r="J488" s="11">
        <v>53171</v>
      </c>
      <c r="K488" s="12"/>
      <c r="L488" s="12"/>
      <c r="M488" s="12"/>
      <c r="N488" s="12"/>
      <c r="O488" s="12"/>
      <c r="P488" s="12"/>
    </row>
    <row r="489" spans="2:16" s="7" customFormat="1" hidden="1">
      <c r="B489" s="1">
        <v>43834</v>
      </c>
      <c r="C489" s="12" t="str">
        <f t="shared" si="12"/>
        <v>토</v>
      </c>
      <c r="D489" s="12" t="s">
        <v>72</v>
      </c>
      <c r="E489" s="12" t="s">
        <v>56</v>
      </c>
      <c r="F489" s="12"/>
      <c r="G489" s="12"/>
      <c r="H489" s="12"/>
      <c r="I489" s="12"/>
      <c r="J489" s="11">
        <v>524868</v>
      </c>
      <c r="K489" s="12"/>
      <c r="L489" s="12"/>
      <c r="M489" s="12"/>
      <c r="N489" s="12"/>
      <c r="O489" s="12"/>
      <c r="P489" s="12"/>
    </row>
    <row r="490" spans="2:16" s="7" customFormat="1" hidden="1">
      <c r="B490" s="1">
        <v>43834</v>
      </c>
      <c r="C490" s="12" t="str">
        <f t="shared" si="12"/>
        <v>토</v>
      </c>
      <c r="D490" s="12" t="s">
        <v>35</v>
      </c>
      <c r="E490" s="12" t="s">
        <v>56</v>
      </c>
      <c r="F490" s="12"/>
      <c r="G490" s="12"/>
      <c r="H490" s="12"/>
      <c r="I490" s="12"/>
      <c r="J490" s="11">
        <v>20000</v>
      </c>
      <c r="K490" s="12"/>
      <c r="L490" s="12"/>
      <c r="M490" s="12"/>
      <c r="N490" s="12"/>
      <c r="O490" s="12"/>
      <c r="P490" s="12"/>
    </row>
    <row r="491" spans="2:16" s="7" customFormat="1" hidden="1">
      <c r="B491" s="1">
        <v>43834</v>
      </c>
      <c r="C491" s="12" t="str">
        <f t="shared" si="12"/>
        <v>토</v>
      </c>
      <c r="D491" s="12" t="s">
        <v>36</v>
      </c>
      <c r="E491" s="12" t="s">
        <v>56</v>
      </c>
      <c r="F491" s="12"/>
      <c r="G491" s="12"/>
      <c r="H491" s="12"/>
      <c r="I491" s="12"/>
      <c r="J491" s="11">
        <f>8976/1.1</f>
        <v>8159.9999999999991</v>
      </c>
      <c r="K491" s="12"/>
      <c r="L491" s="12"/>
      <c r="M491" s="12"/>
      <c r="N491" s="12"/>
      <c r="O491" s="12"/>
      <c r="P491" s="12"/>
    </row>
    <row r="492" spans="2:16" s="7" customFormat="1" hidden="1">
      <c r="B492" s="1">
        <v>43835</v>
      </c>
      <c r="C492" s="12" t="str">
        <f t="shared" si="12"/>
        <v>일</v>
      </c>
      <c r="D492" s="12" t="s">
        <v>59</v>
      </c>
      <c r="E492" s="12" t="s">
        <v>56</v>
      </c>
      <c r="F492" s="12"/>
      <c r="G492" s="12"/>
      <c r="H492" s="12"/>
      <c r="I492" s="12"/>
      <c r="J492" s="11">
        <v>25019</v>
      </c>
      <c r="K492" s="12"/>
      <c r="L492" s="12"/>
      <c r="M492" s="12"/>
      <c r="N492" s="12"/>
      <c r="O492" s="12"/>
      <c r="P492" s="12"/>
    </row>
    <row r="493" spans="2:16" s="7" customFormat="1" hidden="1">
      <c r="B493" s="1">
        <v>43835</v>
      </c>
      <c r="C493" s="12" t="str">
        <f t="shared" si="12"/>
        <v>일</v>
      </c>
      <c r="D493" s="12" t="s">
        <v>62</v>
      </c>
      <c r="E493" s="12" t="s">
        <v>56</v>
      </c>
      <c r="F493" s="12"/>
      <c r="G493" s="12"/>
      <c r="H493" s="12"/>
      <c r="I493" s="12"/>
      <c r="J493" s="11">
        <v>50056</v>
      </c>
      <c r="K493" s="12"/>
      <c r="L493" s="12"/>
      <c r="M493" s="12"/>
      <c r="N493" s="12"/>
      <c r="O493" s="12"/>
      <c r="P493" s="12"/>
    </row>
    <row r="494" spans="2:16" s="7" customFormat="1" hidden="1">
      <c r="B494" s="1">
        <v>43835</v>
      </c>
      <c r="C494" s="12" t="str">
        <f t="shared" si="12"/>
        <v>일</v>
      </c>
      <c r="D494" s="12" t="s">
        <v>72</v>
      </c>
      <c r="E494" s="12" t="s">
        <v>56</v>
      </c>
      <c r="F494" s="12"/>
      <c r="G494" s="12"/>
      <c r="H494" s="12"/>
      <c r="I494" s="12"/>
      <c r="J494" s="11">
        <v>500863</v>
      </c>
      <c r="K494" s="12"/>
      <c r="L494" s="12"/>
      <c r="M494" s="12"/>
      <c r="N494" s="12"/>
      <c r="O494" s="12"/>
      <c r="P494" s="12"/>
    </row>
    <row r="495" spans="2:16" s="7" customFormat="1" hidden="1">
      <c r="B495" s="1">
        <v>43835</v>
      </c>
      <c r="C495" s="12" t="str">
        <f t="shared" si="12"/>
        <v>일</v>
      </c>
      <c r="D495" s="12" t="s">
        <v>35</v>
      </c>
      <c r="E495" s="12" t="s">
        <v>56</v>
      </c>
      <c r="F495" s="12"/>
      <c r="G495" s="12"/>
      <c r="H495" s="12"/>
      <c r="I495" s="12"/>
      <c r="J495" s="11">
        <v>20000</v>
      </c>
      <c r="K495" s="12"/>
      <c r="L495" s="12"/>
      <c r="M495" s="12"/>
      <c r="N495" s="12"/>
      <c r="O495" s="12"/>
      <c r="P495" s="12"/>
    </row>
    <row r="496" spans="2:16" s="7" customFormat="1" hidden="1">
      <c r="B496" s="1">
        <v>43835</v>
      </c>
      <c r="C496" s="12" t="str">
        <f t="shared" si="12"/>
        <v>일</v>
      </c>
      <c r="D496" s="12" t="s">
        <v>36</v>
      </c>
      <c r="E496" s="12" t="s">
        <v>56</v>
      </c>
      <c r="F496" s="12"/>
      <c r="G496" s="12"/>
      <c r="H496" s="12"/>
      <c r="I496" s="12"/>
      <c r="J496" s="11">
        <f>9020/1.1</f>
        <v>8200</v>
      </c>
      <c r="K496" s="12"/>
      <c r="L496" s="12"/>
      <c r="M496" s="12"/>
      <c r="N496" s="12"/>
      <c r="O496" s="12"/>
      <c r="P496" s="12"/>
    </row>
    <row r="497" spans="2:16" s="7" customFormat="1" hidden="1">
      <c r="B497" s="1">
        <v>43835</v>
      </c>
      <c r="C497" s="12" t="str">
        <f t="shared" si="12"/>
        <v>일</v>
      </c>
      <c r="D497" s="12" t="s">
        <v>77</v>
      </c>
      <c r="E497" s="12" t="s">
        <v>75</v>
      </c>
      <c r="F497" s="12"/>
      <c r="G497" s="12" t="s">
        <v>93</v>
      </c>
      <c r="H497" s="12"/>
      <c r="I497" s="12"/>
      <c r="J497" s="11">
        <f>9*30</f>
        <v>270</v>
      </c>
      <c r="K497" s="12"/>
      <c r="L497" s="12"/>
      <c r="M497" s="12"/>
      <c r="N497" s="12"/>
      <c r="O497" s="12"/>
      <c r="P497" s="12"/>
    </row>
    <row r="498" spans="2:16" s="7" customFormat="1" hidden="1">
      <c r="B498" s="1">
        <v>43835</v>
      </c>
      <c r="C498" s="12" t="str">
        <f t="shared" si="12"/>
        <v>일</v>
      </c>
      <c r="D498" s="12" t="s">
        <v>39</v>
      </c>
      <c r="E498" s="12" t="s">
        <v>75</v>
      </c>
      <c r="F498" s="12"/>
      <c r="G498" s="12" t="s">
        <v>93</v>
      </c>
      <c r="H498" s="12"/>
      <c r="I498" s="12"/>
      <c r="J498" s="11">
        <f>15*20</f>
        <v>300</v>
      </c>
      <c r="K498" s="12"/>
      <c r="L498" s="12"/>
      <c r="M498" s="12"/>
      <c r="N498" s="12"/>
      <c r="O498" s="12"/>
      <c r="P498" s="12"/>
    </row>
    <row r="499" spans="2:16" s="12" customFormat="1" hidden="1">
      <c r="B499" s="1">
        <v>43836</v>
      </c>
      <c r="C499" s="12" t="str">
        <f t="shared" si="12"/>
        <v>월</v>
      </c>
      <c r="D499" s="12" t="s">
        <v>59</v>
      </c>
      <c r="E499" s="12" t="s">
        <v>56</v>
      </c>
      <c r="J499" s="11">
        <v>24361</v>
      </c>
    </row>
    <row r="500" spans="2:16" s="12" customFormat="1" hidden="1">
      <c r="B500" s="1">
        <v>43836</v>
      </c>
      <c r="C500" s="12" t="str">
        <f t="shared" si="12"/>
        <v>월</v>
      </c>
      <c r="D500" s="12" t="s">
        <v>62</v>
      </c>
      <c r="E500" s="12" t="s">
        <v>56</v>
      </c>
      <c r="J500" s="11">
        <v>48648</v>
      </c>
    </row>
    <row r="501" spans="2:16" s="12" customFormat="1" hidden="1">
      <c r="B501" s="1">
        <v>43836</v>
      </c>
      <c r="C501" s="12" t="str">
        <f t="shared" si="12"/>
        <v>월</v>
      </c>
      <c r="D501" s="12" t="s">
        <v>72</v>
      </c>
      <c r="E501" s="12" t="s">
        <v>56</v>
      </c>
      <c r="J501" s="11">
        <v>489928</v>
      </c>
    </row>
    <row r="502" spans="2:16" s="12" customFormat="1" hidden="1">
      <c r="B502" s="1">
        <v>43836</v>
      </c>
      <c r="C502" s="12" t="str">
        <f t="shared" si="12"/>
        <v>월</v>
      </c>
      <c r="D502" s="12" t="s">
        <v>35</v>
      </c>
      <c r="E502" s="12" t="s">
        <v>56</v>
      </c>
      <c r="J502" s="11">
        <v>20000</v>
      </c>
    </row>
    <row r="503" spans="2:16" s="12" customFormat="1" hidden="1">
      <c r="B503" s="1">
        <v>43836</v>
      </c>
      <c r="C503" s="12" t="str">
        <f t="shared" si="12"/>
        <v>월</v>
      </c>
      <c r="D503" s="12" t="s">
        <v>36</v>
      </c>
      <c r="E503" s="12" t="s">
        <v>56</v>
      </c>
      <c r="J503" s="11">
        <f>9460/1.1</f>
        <v>8600</v>
      </c>
    </row>
    <row r="504" spans="2:16" s="12" customFormat="1" hidden="1">
      <c r="B504" s="1">
        <v>43836</v>
      </c>
      <c r="C504" s="12" t="str">
        <f t="shared" si="12"/>
        <v>월</v>
      </c>
      <c r="D504" s="12" t="s">
        <v>77</v>
      </c>
      <c r="E504" s="12" t="s">
        <v>56</v>
      </c>
      <c r="G504" s="12" t="s">
        <v>82</v>
      </c>
      <c r="J504" s="11">
        <f>6*70</f>
        <v>420</v>
      </c>
    </row>
    <row r="505" spans="2:16" s="12" customFormat="1" hidden="1">
      <c r="B505" s="1">
        <v>43836</v>
      </c>
      <c r="C505" s="12" t="str">
        <f t="shared" si="12"/>
        <v>월</v>
      </c>
      <c r="D505" s="12" t="s">
        <v>94</v>
      </c>
      <c r="E505" s="12" t="s">
        <v>87</v>
      </c>
      <c r="J505" s="11">
        <f>250000/1.1</f>
        <v>227272.72727272726</v>
      </c>
    </row>
    <row r="506" spans="2:16" s="12" customFormat="1" hidden="1">
      <c r="B506" s="1">
        <v>43837</v>
      </c>
      <c r="C506" s="12" t="str">
        <f t="shared" si="12"/>
        <v>화</v>
      </c>
      <c r="D506" s="12" t="s">
        <v>59</v>
      </c>
      <c r="E506" s="12" t="s">
        <v>56</v>
      </c>
      <c r="J506" s="11">
        <v>25136</v>
      </c>
    </row>
    <row r="507" spans="2:16" s="12" customFormat="1" hidden="1">
      <c r="B507" s="1">
        <v>43837</v>
      </c>
      <c r="C507" s="12" t="str">
        <f t="shared" si="12"/>
        <v>화</v>
      </c>
      <c r="D507" s="12" t="s">
        <v>62</v>
      </c>
      <c r="E507" s="12" t="s">
        <v>56</v>
      </c>
      <c r="J507" s="11">
        <v>50327</v>
      </c>
    </row>
    <row r="508" spans="2:16" s="12" customFormat="1" hidden="1">
      <c r="B508" s="1">
        <v>43837</v>
      </c>
      <c r="C508" s="12" t="str">
        <f t="shared" si="12"/>
        <v>화</v>
      </c>
      <c r="D508" s="12" t="s">
        <v>72</v>
      </c>
      <c r="E508" s="12" t="s">
        <v>56</v>
      </c>
      <c r="J508" s="11">
        <v>489707</v>
      </c>
    </row>
    <row r="509" spans="2:16" s="12" customFormat="1" hidden="1">
      <c r="B509" s="1">
        <v>43837</v>
      </c>
      <c r="C509" s="12" t="str">
        <f t="shared" si="12"/>
        <v>화</v>
      </c>
      <c r="D509" s="12" t="s">
        <v>35</v>
      </c>
      <c r="E509" s="12" t="s">
        <v>56</v>
      </c>
      <c r="J509" s="11">
        <v>20000</v>
      </c>
    </row>
    <row r="510" spans="2:16" s="12" customFormat="1" hidden="1">
      <c r="B510" s="1">
        <v>43837</v>
      </c>
      <c r="C510" s="12" t="str">
        <f t="shared" si="12"/>
        <v>화</v>
      </c>
      <c r="D510" s="12" t="s">
        <v>36</v>
      </c>
      <c r="E510" s="12" t="s">
        <v>56</v>
      </c>
      <c r="J510" s="11">
        <f>8250/1.1</f>
        <v>7499.9999999999991</v>
      </c>
    </row>
    <row r="511" spans="2:16" s="12" customFormat="1" hidden="1">
      <c r="B511" s="1">
        <v>43838</v>
      </c>
      <c r="C511" s="12" t="str">
        <f t="shared" si="12"/>
        <v>수</v>
      </c>
      <c r="D511" s="12" t="s">
        <v>59</v>
      </c>
      <c r="E511" s="12" t="s">
        <v>56</v>
      </c>
      <c r="J511" s="11">
        <v>24838</v>
      </c>
    </row>
    <row r="512" spans="2:16" s="12" customFormat="1" hidden="1">
      <c r="B512" s="1">
        <v>43838</v>
      </c>
      <c r="C512" s="12" t="str">
        <f t="shared" si="12"/>
        <v>수</v>
      </c>
      <c r="D512" s="12" t="s">
        <v>62</v>
      </c>
      <c r="E512" s="12" t="s">
        <v>56</v>
      </c>
      <c r="J512" s="11">
        <v>48829</v>
      </c>
    </row>
    <row r="513" spans="2:10" s="12" customFormat="1" hidden="1">
      <c r="B513" s="1">
        <v>43838</v>
      </c>
      <c r="C513" s="12" t="str">
        <f t="shared" si="12"/>
        <v>수</v>
      </c>
      <c r="D513" s="12" t="s">
        <v>72</v>
      </c>
      <c r="E513" s="12" t="s">
        <v>56</v>
      </c>
      <c r="J513" s="11">
        <v>495239</v>
      </c>
    </row>
    <row r="514" spans="2:10" s="12" customFormat="1" hidden="1">
      <c r="B514" s="1">
        <v>43838</v>
      </c>
      <c r="C514" s="12" t="str">
        <f t="shared" si="12"/>
        <v>수</v>
      </c>
      <c r="D514" s="12" t="s">
        <v>35</v>
      </c>
      <c r="E514" s="12" t="s">
        <v>56</v>
      </c>
      <c r="J514" s="11">
        <v>20000</v>
      </c>
    </row>
    <row r="515" spans="2:10" s="12" customFormat="1" hidden="1">
      <c r="B515" s="1">
        <v>43838</v>
      </c>
      <c r="C515" s="12" t="str">
        <f t="shared" si="12"/>
        <v>수</v>
      </c>
      <c r="D515" s="12" t="s">
        <v>36</v>
      </c>
      <c r="E515" s="12" t="s">
        <v>56</v>
      </c>
      <c r="J515" s="11">
        <f>9680/1.1</f>
        <v>8800</v>
      </c>
    </row>
    <row r="516" spans="2:10" s="12" customFormat="1" hidden="1">
      <c r="B516" s="1">
        <v>43839</v>
      </c>
      <c r="C516" s="12" t="str">
        <f t="shared" si="12"/>
        <v>목</v>
      </c>
      <c r="D516" s="12" t="s">
        <v>59</v>
      </c>
      <c r="E516" s="12" t="s">
        <v>56</v>
      </c>
      <c r="J516" s="11">
        <v>25030</v>
      </c>
    </row>
    <row r="517" spans="2:10" s="12" customFormat="1" hidden="1">
      <c r="B517" s="1">
        <v>43839</v>
      </c>
      <c r="C517" s="12" t="str">
        <f t="shared" si="12"/>
        <v>목</v>
      </c>
      <c r="D517" s="12" t="s">
        <v>62</v>
      </c>
      <c r="E517" s="12" t="s">
        <v>56</v>
      </c>
      <c r="J517" s="11">
        <v>49879</v>
      </c>
    </row>
    <row r="518" spans="2:10" s="12" customFormat="1" hidden="1">
      <c r="B518" s="1">
        <v>43839</v>
      </c>
      <c r="C518" s="12" t="str">
        <f t="shared" si="12"/>
        <v>목</v>
      </c>
      <c r="D518" s="12" t="s">
        <v>72</v>
      </c>
      <c r="E518" s="12" t="s">
        <v>56</v>
      </c>
      <c r="J518" s="11">
        <v>491968</v>
      </c>
    </row>
    <row r="519" spans="2:10" s="12" customFormat="1" hidden="1">
      <c r="B519" s="1">
        <v>43839</v>
      </c>
      <c r="C519" s="12" t="str">
        <f t="shared" si="12"/>
        <v>목</v>
      </c>
      <c r="D519" s="12" t="s">
        <v>36</v>
      </c>
      <c r="E519" s="12" t="s">
        <v>56</v>
      </c>
      <c r="J519" s="11">
        <f>28600/1.1</f>
        <v>25999.999999999996</v>
      </c>
    </row>
    <row r="520" spans="2:10" s="12" customFormat="1" hidden="1">
      <c r="B520" s="1">
        <v>43840</v>
      </c>
      <c r="C520" s="12" t="str">
        <f t="shared" si="12"/>
        <v>금</v>
      </c>
      <c r="D520" s="12" t="s">
        <v>59</v>
      </c>
      <c r="E520" s="12" t="s">
        <v>56</v>
      </c>
      <c r="J520" s="11">
        <v>25323</v>
      </c>
    </row>
    <row r="521" spans="2:10" s="12" customFormat="1" hidden="1">
      <c r="B521" s="1">
        <v>43840</v>
      </c>
      <c r="C521" s="12" t="str">
        <f t="shared" si="12"/>
        <v>금</v>
      </c>
      <c r="D521" s="12" t="s">
        <v>62</v>
      </c>
      <c r="E521" s="12" t="s">
        <v>56</v>
      </c>
      <c r="J521" s="11">
        <v>49081</v>
      </c>
    </row>
    <row r="522" spans="2:10" s="12" customFormat="1" hidden="1">
      <c r="B522" s="1">
        <v>43840</v>
      </c>
      <c r="C522" s="12" t="str">
        <f t="shared" si="12"/>
        <v>금</v>
      </c>
      <c r="D522" s="12" t="s">
        <v>72</v>
      </c>
      <c r="E522" s="12" t="s">
        <v>56</v>
      </c>
      <c r="J522" s="11">
        <v>496107</v>
      </c>
    </row>
    <row r="523" spans="2:10" s="12" customFormat="1" hidden="1">
      <c r="B523" s="1">
        <v>43840</v>
      </c>
      <c r="C523" s="12" t="str">
        <f t="shared" si="12"/>
        <v>금</v>
      </c>
      <c r="D523" s="12" t="s">
        <v>35</v>
      </c>
      <c r="E523" s="12" t="s">
        <v>56</v>
      </c>
      <c r="J523" s="11">
        <v>40000</v>
      </c>
    </row>
    <row r="524" spans="2:10" s="12" customFormat="1" hidden="1">
      <c r="B524" s="1">
        <v>43840</v>
      </c>
      <c r="C524" s="12" t="str">
        <f t="shared" si="12"/>
        <v>금</v>
      </c>
      <c r="D524" s="12" t="s">
        <v>36</v>
      </c>
      <c r="E524" s="12" t="s">
        <v>56</v>
      </c>
      <c r="J524" s="11">
        <f>17820/1.1</f>
        <v>16199.999999999998</v>
      </c>
    </row>
    <row r="525" spans="2:10" s="12" customFormat="1" hidden="1">
      <c r="B525" s="1">
        <v>43840</v>
      </c>
      <c r="C525" s="12" t="str">
        <f>TEXT(B525,"aaa")</f>
        <v>금</v>
      </c>
      <c r="D525" s="12" t="s">
        <v>77</v>
      </c>
      <c r="E525" s="12" t="s">
        <v>56</v>
      </c>
      <c r="G525" s="12" t="s">
        <v>95</v>
      </c>
      <c r="J525" s="11">
        <f>70</f>
        <v>70</v>
      </c>
    </row>
    <row r="526" spans="2:10" s="12" customFormat="1" hidden="1">
      <c r="B526" s="1">
        <v>43840</v>
      </c>
      <c r="C526" s="12" t="str">
        <f t="shared" ref="C526:C589" si="13">TEXT(B526,"aaa")</f>
        <v>금</v>
      </c>
      <c r="D526" s="12" t="s">
        <v>77</v>
      </c>
      <c r="E526" s="12" t="s">
        <v>56</v>
      </c>
      <c r="G526" s="12" t="s">
        <v>96</v>
      </c>
      <c r="J526" s="11">
        <f>(16+12)*70</f>
        <v>1960</v>
      </c>
    </row>
    <row r="527" spans="2:10" s="12" customFormat="1" hidden="1">
      <c r="B527" s="1">
        <v>43840</v>
      </c>
      <c r="C527" s="12" t="str">
        <f t="shared" si="13"/>
        <v>금</v>
      </c>
      <c r="D527" s="12" t="s">
        <v>39</v>
      </c>
      <c r="E527" s="12" t="s">
        <v>56</v>
      </c>
      <c r="G527" s="12" t="s">
        <v>96</v>
      </c>
      <c r="J527" s="11">
        <f>(550+66)/1.1</f>
        <v>560</v>
      </c>
    </row>
    <row r="528" spans="2:10" s="12" customFormat="1" hidden="1">
      <c r="B528" s="1">
        <v>43841</v>
      </c>
      <c r="C528" s="12" t="str">
        <f t="shared" si="13"/>
        <v>토</v>
      </c>
      <c r="D528" s="12" t="s">
        <v>59</v>
      </c>
      <c r="E528" s="12" t="s">
        <v>56</v>
      </c>
      <c r="J528" s="11">
        <v>25293</v>
      </c>
    </row>
    <row r="529" spans="2:10" s="12" customFormat="1" hidden="1">
      <c r="B529" s="1">
        <v>43841</v>
      </c>
      <c r="C529" s="12" t="str">
        <f t="shared" si="13"/>
        <v>토</v>
      </c>
      <c r="D529" s="12" t="s">
        <v>62</v>
      </c>
      <c r="E529" s="12" t="s">
        <v>56</v>
      </c>
      <c r="J529" s="11">
        <v>53180</v>
      </c>
    </row>
    <row r="530" spans="2:10" s="12" customFormat="1" hidden="1">
      <c r="B530" s="1">
        <v>43841</v>
      </c>
      <c r="C530" s="12" t="str">
        <f t="shared" si="13"/>
        <v>토</v>
      </c>
      <c r="D530" s="12" t="s">
        <v>72</v>
      </c>
      <c r="E530" s="12" t="s">
        <v>56</v>
      </c>
      <c r="J530" s="11">
        <v>536188</v>
      </c>
    </row>
    <row r="531" spans="2:10" s="12" customFormat="1" hidden="1">
      <c r="B531" s="1">
        <v>43841</v>
      </c>
      <c r="C531" s="12" t="str">
        <f t="shared" si="13"/>
        <v>토</v>
      </c>
      <c r="D531" s="12" t="s">
        <v>35</v>
      </c>
      <c r="E531" s="12" t="s">
        <v>56</v>
      </c>
      <c r="J531" s="11">
        <v>40000</v>
      </c>
    </row>
    <row r="532" spans="2:10" s="12" customFormat="1" hidden="1">
      <c r="B532" s="1">
        <v>43841</v>
      </c>
      <c r="C532" s="12" t="str">
        <f t="shared" si="13"/>
        <v>토</v>
      </c>
      <c r="D532" s="12" t="s">
        <v>36</v>
      </c>
      <c r="E532" s="12" t="s">
        <v>56</v>
      </c>
      <c r="J532" s="11">
        <f>16269/1.1</f>
        <v>14789.999999999998</v>
      </c>
    </row>
    <row r="533" spans="2:10" s="12" customFormat="1" hidden="1">
      <c r="B533" s="1">
        <v>43842</v>
      </c>
      <c r="C533" s="12" t="str">
        <f t="shared" si="13"/>
        <v>일</v>
      </c>
      <c r="D533" s="12" t="s">
        <v>59</v>
      </c>
      <c r="E533" s="12" t="s">
        <v>56</v>
      </c>
      <c r="J533" s="11">
        <v>25102</v>
      </c>
    </row>
    <row r="534" spans="2:10" s="12" customFormat="1" hidden="1">
      <c r="B534" s="1">
        <v>43842</v>
      </c>
      <c r="C534" s="12" t="str">
        <f t="shared" si="13"/>
        <v>일</v>
      </c>
      <c r="D534" s="12" t="s">
        <v>62</v>
      </c>
      <c r="E534" s="12" t="s">
        <v>56</v>
      </c>
      <c r="J534" s="11">
        <v>50229</v>
      </c>
    </row>
    <row r="535" spans="2:10" s="12" customFormat="1" hidden="1">
      <c r="B535" s="1">
        <v>43842</v>
      </c>
      <c r="C535" s="12" t="str">
        <f t="shared" si="13"/>
        <v>일</v>
      </c>
      <c r="D535" s="12" t="s">
        <v>72</v>
      </c>
      <c r="E535" s="12" t="s">
        <v>56</v>
      </c>
      <c r="J535" s="11">
        <v>502252</v>
      </c>
    </row>
    <row r="536" spans="2:10" s="12" customFormat="1" hidden="1">
      <c r="B536" s="1">
        <v>43842</v>
      </c>
      <c r="C536" s="12" t="str">
        <f t="shared" si="13"/>
        <v>일</v>
      </c>
      <c r="D536" s="12" t="s">
        <v>35</v>
      </c>
      <c r="E536" s="12" t="s">
        <v>56</v>
      </c>
      <c r="J536" s="11">
        <v>40000</v>
      </c>
    </row>
    <row r="537" spans="2:10" s="12" customFormat="1" hidden="1">
      <c r="B537" s="1">
        <v>43842</v>
      </c>
      <c r="C537" s="12" t="str">
        <f t="shared" si="13"/>
        <v>일</v>
      </c>
      <c r="D537" s="12" t="s">
        <v>36</v>
      </c>
      <c r="E537" s="12" t="s">
        <v>56</v>
      </c>
      <c r="J537" s="11">
        <f>36300/1.1</f>
        <v>33000</v>
      </c>
    </row>
    <row r="538" spans="2:10" s="12" customFormat="1" hidden="1">
      <c r="B538" s="1">
        <v>43843</v>
      </c>
      <c r="C538" s="12" t="str">
        <f t="shared" si="13"/>
        <v>월</v>
      </c>
      <c r="D538" s="12" t="s">
        <v>59</v>
      </c>
      <c r="E538" s="12" t="s">
        <v>56</v>
      </c>
      <c r="J538" s="11">
        <v>24749</v>
      </c>
    </row>
    <row r="539" spans="2:10" s="12" customFormat="1" hidden="1">
      <c r="B539" s="1">
        <v>43843</v>
      </c>
      <c r="C539" s="12" t="str">
        <f t="shared" si="13"/>
        <v>월</v>
      </c>
      <c r="D539" s="12" t="s">
        <v>62</v>
      </c>
      <c r="E539" s="12" t="s">
        <v>56</v>
      </c>
      <c r="J539" s="11">
        <v>48691</v>
      </c>
    </row>
    <row r="540" spans="2:10" s="12" customFormat="1" hidden="1">
      <c r="B540" s="1">
        <v>43843</v>
      </c>
      <c r="C540" s="12" t="str">
        <f t="shared" si="13"/>
        <v>월</v>
      </c>
      <c r="D540" s="12" t="s">
        <v>72</v>
      </c>
      <c r="E540" s="12" t="s">
        <v>56</v>
      </c>
      <c r="J540" s="11">
        <v>481370</v>
      </c>
    </row>
    <row r="541" spans="2:10" s="12" customFormat="1" hidden="1">
      <c r="B541" s="1">
        <v>43843</v>
      </c>
      <c r="C541" s="12" t="str">
        <f t="shared" si="13"/>
        <v>월</v>
      </c>
      <c r="D541" s="12" t="s">
        <v>35</v>
      </c>
      <c r="E541" s="12" t="s">
        <v>56</v>
      </c>
      <c r="J541" s="11">
        <v>40000</v>
      </c>
    </row>
    <row r="542" spans="2:10" s="12" customFormat="1" hidden="1">
      <c r="B542" s="1">
        <v>43843</v>
      </c>
      <c r="C542" s="12" t="str">
        <f t="shared" si="13"/>
        <v>월</v>
      </c>
      <c r="D542" s="12" t="s">
        <v>36</v>
      </c>
      <c r="E542" s="12" t="s">
        <v>56</v>
      </c>
      <c r="J542" s="11">
        <f>89980/1.1</f>
        <v>81800</v>
      </c>
    </row>
    <row r="543" spans="2:10" s="12" customFormat="1" hidden="1">
      <c r="B543" s="1">
        <v>43843</v>
      </c>
      <c r="C543" s="12" t="str">
        <f t="shared" si="13"/>
        <v>월</v>
      </c>
      <c r="D543" s="12" t="s">
        <v>77</v>
      </c>
      <c r="E543" s="12" t="s">
        <v>56</v>
      </c>
      <c r="G543" s="12" t="s">
        <v>95</v>
      </c>
      <c r="J543" s="11">
        <f>70</f>
        <v>70</v>
      </c>
    </row>
    <row r="544" spans="2:10" s="12" customFormat="1" hidden="1">
      <c r="B544" s="1">
        <v>43843</v>
      </c>
      <c r="C544" s="12" t="str">
        <f t="shared" si="13"/>
        <v>월</v>
      </c>
      <c r="D544" s="12" t="s">
        <v>77</v>
      </c>
      <c r="E544" s="12" t="s">
        <v>56</v>
      </c>
      <c r="G544" s="12" t="s">
        <v>96</v>
      </c>
      <c r="J544" s="11">
        <f>243*70</f>
        <v>17010</v>
      </c>
    </row>
    <row r="545" spans="2:10" s="12" customFormat="1" hidden="1">
      <c r="B545" s="1">
        <v>43844</v>
      </c>
      <c r="C545" s="12" t="str">
        <f t="shared" si="13"/>
        <v>화</v>
      </c>
      <c r="D545" s="12" t="s">
        <v>59</v>
      </c>
      <c r="E545" s="12" t="s">
        <v>56</v>
      </c>
      <c r="J545" s="11">
        <v>24810</v>
      </c>
    </row>
    <row r="546" spans="2:10" s="12" customFormat="1" hidden="1">
      <c r="B546" s="1">
        <v>43844</v>
      </c>
      <c r="C546" s="12" t="str">
        <f t="shared" si="13"/>
        <v>화</v>
      </c>
      <c r="D546" s="12" t="s">
        <v>62</v>
      </c>
      <c r="E546" s="12" t="s">
        <v>56</v>
      </c>
      <c r="J546" s="11">
        <v>49247</v>
      </c>
    </row>
    <row r="547" spans="2:10" s="12" customFormat="1" hidden="1">
      <c r="B547" s="1">
        <v>43844</v>
      </c>
      <c r="C547" s="12" t="str">
        <f t="shared" si="13"/>
        <v>화</v>
      </c>
      <c r="D547" s="12" t="s">
        <v>72</v>
      </c>
      <c r="E547" s="12" t="s">
        <v>56</v>
      </c>
      <c r="J547" s="11">
        <v>604360</v>
      </c>
    </row>
    <row r="548" spans="2:10" s="12" customFormat="1" hidden="1">
      <c r="B548" s="1">
        <v>43844</v>
      </c>
      <c r="C548" s="12" t="str">
        <f t="shared" si="13"/>
        <v>화</v>
      </c>
      <c r="D548" s="12" t="s">
        <v>35</v>
      </c>
      <c r="E548" s="12" t="s">
        <v>56</v>
      </c>
      <c r="J548" s="11">
        <v>40000</v>
      </c>
    </row>
    <row r="549" spans="2:10" s="12" customFormat="1" hidden="1">
      <c r="B549" s="1">
        <v>43844</v>
      </c>
      <c r="C549" s="12" t="str">
        <f t="shared" si="13"/>
        <v>화</v>
      </c>
      <c r="D549" s="12" t="s">
        <v>36</v>
      </c>
      <c r="E549" s="12" t="s">
        <v>56</v>
      </c>
      <c r="J549" s="11">
        <f>33880/1.1</f>
        <v>30799.999999999996</v>
      </c>
    </row>
    <row r="550" spans="2:10" s="12" customFormat="1" hidden="1">
      <c r="B550" s="1">
        <v>43844</v>
      </c>
      <c r="C550" s="12" t="str">
        <f t="shared" si="13"/>
        <v>화</v>
      </c>
      <c r="D550" s="12" t="s">
        <v>77</v>
      </c>
      <c r="E550" s="12" t="s">
        <v>56</v>
      </c>
      <c r="G550" s="12" t="s">
        <v>96</v>
      </c>
      <c r="J550" s="11">
        <f>332*70</f>
        <v>23240</v>
      </c>
    </row>
    <row r="551" spans="2:10" s="12" customFormat="1" hidden="1">
      <c r="B551" s="1">
        <v>43844</v>
      </c>
      <c r="C551" s="12" t="str">
        <f t="shared" si="13"/>
        <v>화</v>
      </c>
      <c r="D551" s="12" t="s">
        <v>77</v>
      </c>
      <c r="E551" s="12" t="s">
        <v>56</v>
      </c>
      <c r="G551" s="12" t="s">
        <v>82</v>
      </c>
      <c r="J551" s="11">
        <f>11*70</f>
        <v>770</v>
      </c>
    </row>
    <row r="552" spans="2:10" s="12" customFormat="1" hidden="1">
      <c r="B552" s="1">
        <v>43845</v>
      </c>
      <c r="C552" s="12" t="str">
        <f t="shared" si="13"/>
        <v>수</v>
      </c>
      <c r="D552" s="12" t="s">
        <v>59</v>
      </c>
      <c r="E552" s="12" t="s">
        <v>56</v>
      </c>
      <c r="J552" s="11">
        <v>24404</v>
      </c>
    </row>
    <row r="553" spans="2:10" s="12" customFormat="1" hidden="1">
      <c r="B553" s="1">
        <v>43845</v>
      </c>
      <c r="C553" s="12" t="str">
        <f t="shared" si="13"/>
        <v>수</v>
      </c>
      <c r="D553" s="12" t="s">
        <v>62</v>
      </c>
      <c r="E553" s="12" t="s">
        <v>56</v>
      </c>
      <c r="J553" s="11">
        <v>50234</v>
      </c>
    </row>
    <row r="554" spans="2:10" s="12" customFormat="1" hidden="1">
      <c r="B554" s="1">
        <v>43845</v>
      </c>
      <c r="C554" s="12" t="str">
        <f t="shared" si="13"/>
        <v>수</v>
      </c>
      <c r="D554" s="12" t="s">
        <v>72</v>
      </c>
      <c r="E554" s="12" t="s">
        <v>56</v>
      </c>
      <c r="J554" s="11">
        <v>684990</v>
      </c>
    </row>
    <row r="555" spans="2:10" s="12" customFormat="1" hidden="1">
      <c r="B555" s="1">
        <v>43845</v>
      </c>
      <c r="C555" s="12" t="str">
        <f t="shared" si="13"/>
        <v>수</v>
      </c>
      <c r="D555" s="12" t="s">
        <v>35</v>
      </c>
      <c r="E555" s="12" t="s">
        <v>56</v>
      </c>
      <c r="J555" s="11">
        <v>40000</v>
      </c>
    </row>
    <row r="556" spans="2:10" s="12" customFormat="1" hidden="1">
      <c r="B556" s="1">
        <v>43845</v>
      </c>
      <c r="C556" s="12" t="str">
        <f t="shared" si="13"/>
        <v>수</v>
      </c>
      <c r="D556" s="12" t="s">
        <v>36</v>
      </c>
      <c r="E556" s="12" t="s">
        <v>56</v>
      </c>
      <c r="J556" s="11">
        <f>19140/1.1</f>
        <v>17400</v>
      </c>
    </row>
    <row r="557" spans="2:10" s="12" customFormat="1" hidden="1">
      <c r="B557" s="1">
        <v>43846</v>
      </c>
      <c r="C557" s="12" t="str">
        <f t="shared" si="13"/>
        <v>목</v>
      </c>
      <c r="D557" s="12" t="s">
        <v>59</v>
      </c>
      <c r="E557" s="12" t="s">
        <v>56</v>
      </c>
      <c r="J557" s="11">
        <v>25351</v>
      </c>
    </row>
    <row r="558" spans="2:10" s="12" customFormat="1" hidden="1">
      <c r="B558" s="1">
        <v>43846</v>
      </c>
      <c r="C558" s="12" t="str">
        <f t="shared" si="13"/>
        <v>목</v>
      </c>
      <c r="D558" s="12" t="s">
        <v>62</v>
      </c>
      <c r="E558" s="12" t="s">
        <v>56</v>
      </c>
      <c r="J558" s="11">
        <v>49365</v>
      </c>
    </row>
    <row r="559" spans="2:10" s="12" customFormat="1" hidden="1">
      <c r="B559" s="1">
        <v>43846</v>
      </c>
      <c r="C559" s="12" t="str">
        <f t="shared" si="13"/>
        <v>목</v>
      </c>
      <c r="D559" s="12" t="s">
        <v>72</v>
      </c>
      <c r="E559" s="12" t="s">
        <v>56</v>
      </c>
      <c r="J559" s="11">
        <v>553775</v>
      </c>
    </row>
    <row r="560" spans="2:10" s="12" customFormat="1" hidden="1">
      <c r="B560" s="1">
        <v>43846</v>
      </c>
      <c r="C560" s="12" t="str">
        <f t="shared" si="13"/>
        <v>목</v>
      </c>
      <c r="D560" s="12" t="s">
        <v>35</v>
      </c>
      <c r="E560" s="12" t="s">
        <v>56</v>
      </c>
      <c r="J560" s="11">
        <v>40000</v>
      </c>
    </row>
    <row r="561" spans="2:10" s="12" customFormat="1" hidden="1">
      <c r="B561" s="1">
        <v>43846</v>
      </c>
      <c r="C561" s="12" t="str">
        <f t="shared" si="13"/>
        <v>목</v>
      </c>
      <c r="D561" s="12" t="s">
        <v>36</v>
      </c>
      <c r="E561" s="12" t="s">
        <v>56</v>
      </c>
      <c r="J561" s="11">
        <f>14520/1.1</f>
        <v>13199.999999999998</v>
      </c>
    </row>
    <row r="562" spans="2:10" s="12" customFormat="1" hidden="1">
      <c r="B562" s="1">
        <v>43847</v>
      </c>
      <c r="C562" s="12" t="str">
        <f t="shared" si="13"/>
        <v>금</v>
      </c>
      <c r="D562" s="12" t="s">
        <v>59</v>
      </c>
      <c r="E562" s="12" t="s">
        <v>56</v>
      </c>
      <c r="J562" s="11">
        <v>25200</v>
      </c>
    </row>
    <row r="563" spans="2:10" s="12" customFormat="1" hidden="1">
      <c r="B563" s="1">
        <v>43847</v>
      </c>
      <c r="C563" s="12" t="str">
        <f t="shared" si="13"/>
        <v>금</v>
      </c>
      <c r="D563" s="12" t="s">
        <v>62</v>
      </c>
      <c r="E563" s="12" t="s">
        <v>56</v>
      </c>
      <c r="J563" s="11">
        <v>49280</v>
      </c>
    </row>
    <row r="564" spans="2:10" s="12" customFormat="1" hidden="1">
      <c r="B564" s="1">
        <v>43847</v>
      </c>
      <c r="C564" s="12" t="str">
        <f t="shared" si="13"/>
        <v>금</v>
      </c>
      <c r="D564" s="12" t="s">
        <v>72</v>
      </c>
      <c r="E564" s="12" t="s">
        <v>56</v>
      </c>
      <c r="J564" s="11">
        <v>465220</v>
      </c>
    </row>
    <row r="565" spans="2:10" s="12" customFormat="1" hidden="1">
      <c r="B565" s="1">
        <v>43847</v>
      </c>
      <c r="C565" s="12" t="str">
        <f t="shared" si="13"/>
        <v>금</v>
      </c>
      <c r="D565" s="12" t="s">
        <v>35</v>
      </c>
      <c r="E565" s="12" t="s">
        <v>56</v>
      </c>
      <c r="J565" s="11">
        <v>40000</v>
      </c>
    </row>
    <row r="566" spans="2:10" s="12" customFormat="1" hidden="1">
      <c r="B566" s="1">
        <v>43847</v>
      </c>
      <c r="C566" s="12" t="str">
        <f t="shared" si="13"/>
        <v>금</v>
      </c>
      <c r="D566" s="12" t="s">
        <v>36</v>
      </c>
      <c r="E566" s="12" t="s">
        <v>56</v>
      </c>
      <c r="J566" s="11">
        <f>15620/1.1</f>
        <v>14199.999999999998</v>
      </c>
    </row>
    <row r="567" spans="2:10" s="12" customFormat="1" hidden="1">
      <c r="B567" s="1">
        <v>43848</v>
      </c>
      <c r="C567" s="12" t="str">
        <f t="shared" si="13"/>
        <v>토</v>
      </c>
      <c r="D567" s="12" t="s">
        <v>59</v>
      </c>
      <c r="E567" s="12" t="s">
        <v>56</v>
      </c>
      <c r="J567" s="11">
        <v>25384</v>
      </c>
    </row>
    <row r="568" spans="2:10" s="12" customFormat="1" hidden="1">
      <c r="B568" s="1">
        <v>43848</v>
      </c>
      <c r="C568" s="12" t="str">
        <f t="shared" si="13"/>
        <v>토</v>
      </c>
      <c r="D568" s="12" t="s">
        <v>62</v>
      </c>
      <c r="E568" s="12" t="s">
        <v>56</v>
      </c>
      <c r="J568" s="11">
        <v>52954</v>
      </c>
    </row>
    <row r="569" spans="2:10" s="12" customFormat="1" hidden="1">
      <c r="B569" s="1">
        <v>43848</v>
      </c>
      <c r="C569" s="12" t="str">
        <f t="shared" si="13"/>
        <v>토</v>
      </c>
      <c r="D569" s="12" t="s">
        <v>72</v>
      </c>
      <c r="E569" s="12" t="s">
        <v>56</v>
      </c>
      <c r="J569" s="11">
        <v>498379</v>
      </c>
    </row>
    <row r="570" spans="2:10" s="12" customFormat="1" hidden="1">
      <c r="B570" s="1">
        <v>43848</v>
      </c>
      <c r="C570" s="12" t="str">
        <f t="shared" si="13"/>
        <v>토</v>
      </c>
      <c r="D570" s="12" t="s">
        <v>35</v>
      </c>
      <c r="E570" s="12" t="s">
        <v>56</v>
      </c>
      <c r="J570" s="11">
        <v>40000</v>
      </c>
    </row>
    <row r="571" spans="2:10" s="12" customFormat="1" hidden="1">
      <c r="B571" s="1">
        <v>43848</v>
      </c>
      <c r="C571" s="12" t="str">
        <f t="shared" si="13"/>
        <v>토</v>
      </c>
      <c r="D571" s="12" t="s">
        <v>36</v>
      </c>
      <c r="E571" s="12" t="s">
        <v>56</v>
      </c>
      <c r="J571" s="11">
        <f>9900/1.1</f>
        <v>9000</v>
      </c>
    </row>
    <row r="572" spans="2:10" s="12" customFormat="1" hidden="1">
      <c r="B572" s="1">
        <v>43849</v>
      </c>
      <c r="C572" s="12" t="str">
        <f t="shared" si="13"/>
        <v>일</v>
      </c>
      <c r="D572" s="12" t="s">
        <v>59</v>
      </c>
      <c r="E572" s="12" t="s">
        <v>56</v>
      </c>
      <c r="J572" s="11">
        <v>25032</v>
      </c>
    </row>
    <row r="573" spans="2:10" s="12" customFormat="1" hidden="1">
      <c r="B573" s="1">
        <v>43849</v>
      </c>
      <c r="C573" s="12" t="str">
        <f t="shared" si="13"/>
        <v>일</v>
      </c>
      <c r="D573" s="12" t="s">
        <v>62</v>
      </c>
      <c r="E573" s="12" t="s">
        <v>56</v>
      </c>
      <c r="J573" s="11">
        <v>50287</v>
      </c>
    </row>
    <row r="574" spans="2:10" s="12" customFormat="1" hidden="1">
      <c r="B574" s="1">
        <v>43849</v>
      </c>
      <c r="C574" s="12" t="str">
        <f t="shared" si="13"/>
        <v>일</v>
      </c>
      <c r="D574" s="12" t="s">
        <v>72</v>
      </c>
      <c r="E574" s="12" t="s">
        <v>56</v>
      </c>
      <c r="J574" s="11">
        <v>501252</v>
      </c>
    </row>
    <row r="575" spans="2:10" s="12" customFormat="1" hidden="1">
      <c r="B575" s="1">
        <v>43849</v>
      </c>
      <c r="C575" s="12" t="str">
        <f t="shared" si="13"/>
        <v>일</v>
      </c>
      <c r="D575" s="12" t="s">
        <v>35</v>
      </c>
      <c r="E575" s="12" t="s">
        <v>56</v>
      </c>
      <c r="J575" s="11">
        <v>40000</v>
      </c>
    </row>
    <row r="576" spans="2:10" s="12" customFormat="1" hidden="1">
      <c r="B576" s="1">
        <v>43849</v>
      </c>
      <c r="C576" s="12" t="str">
        <f t="shared" si="13"/>
        <v>일</v>
      </c>
      <c r="D576" s="12" t="s">
        <v>36</v>
      </c>
      <c r="E576" s="12" t="s">
        <v>56</v>
      </c>
      <c r="J576" s="11">
        <f>9680/1.1</f>
        <v>8800</v>
      </c>
    </row>
    <row r="577" spans="2:10" s="12" customFormat="1" hidden="1">
      <c r="B577" s="1">
        <v>43850</v>
      </c>
      <c r="C577" s="12" t="str">
        <f t="shared" si="13"/>
        <v>월</v>
      </c>
      <c r="D577" s="12" t="s">
        <v>59</v>
      </c>
      <c r="E577" s="12" t="s">
        <v>56</v>
      </c>
      <c r="J577" s="11">
        <v>24943</v>
      </c>
    </row>
    <row r="578" spans="2:10" s="12" customFormat="1" hidden="1">
      <c r="B578" s="1">
        <v>43850</v>
      </c>
      <c r="C578" s="12" t="str">
        <f t="shared" si="13"/>
        <v>월</v>
      </c>
      <c r="D578" s="12" t="s">
        <v>62</v>
      </c>
      <c r="E578" s="12" t="s">
        <v>56</v>
      </c>
      <c r="J578" s="11">
        <v>48673</v>
      </c>
    </row>
    <row r="579" spans="2:10" s="12" customFormat="1" hidden="1">
      <c r="B579" s="1">
        <v>43850</v>
      </c>
      <c r="C579" s="12" t="str">
        <f t="shared" si="13"/>
        <v>월</v>
      </c>
      <c r="D579" s="12" t="s">
        <v>72</v>
      </c>
      <c r="E579" s="12" t="s">
        <v>56</v>
      </c>
      <c r="J579" s="11">
        <v>480127</v>
      </c>
    </row>
    <row r="580" spans="2:10" s="12" customFormat="1" hidden="1">
      <c r="B580" s="1">
        <v>43850</v>
      </c>
      <c r="C580" s="12" t="str">
        <f t="shared" si="13"/>
        <v>월</v>
      </c>
      <c r="D580" s="12" t="s">
        <v>35</v>
      </c>
      <c r="E580" s="12" t="s">
        <v>56</v>
      </c>
      <c r="J580" s="11">
        <v>40000</v>
      </c>
    </row>
    <row r="581" spans="2:10" s="12" customFormat="1" hidden="1">
      <c r="B581" s="1">
        <v>43850</v>
      </c>
      <c r="C581" s="12" t="str">
        <f t="shared" si="13"/>
        <v>월</v>
      </c>
      <c r="D581" s="12" t="s">
        <v>36</v>
      </c>
      <c r="E581" s="12" t="s">
        <v>56</v>
      </c>
      <c r="J581" s="11">
        <f>8327/1.1</f>
        <v>7569.9999999999991</v>
      </c>
    </row>
    <row r="582" spans="2:10" s="12" customFormat="1" hidden="1">
      <c r="B582" s="1">
        <v>43851</v>
      </c>
      <c r="C582" s="12" t="str">
        <f t="shared" si="13"/>
        <v>화</v>
      </c>
      <c r="D582" s="12" t="s">
        <v>59</v>
      </c>
      <c r="E582" s="12" t="s">
        <v>56</v>
      </c>
      <c r="J582" s="11">
        <v>25062</v>
      </c>
    </row>
    <row r="583" spans="2:10" s="12" customFormat="1" hidden="1">
      <c r="B583" s="1">
        <v>43851</v>
      </c>
      <c r="C583" s="12" t="str">
        <f t="shared" si="13"/>
        <v>화</v>
      </c>
      <c r="D583" s="12" t="s">
        <v>62</v>
      </c>
      <c r="E583" s="12" t="s">
        <v>56</v>
      </c>
      <c r="J583" s="11">
        <v>48795</v>
      </c>
    </row>
    <row r="584" spans="2:10" s="12" customFormat="1" hidden="1">
      <c r="B584" s="1">
        <v>43851</v>
      </c>
      <c r="C584" s="12" t="str">
        <f t="shared" si="13"/>
        <v>화</v>
      </c>
      <c r="D584" s="12" t="s">
        <v>72</v>
      </c>
      <c r="E584" s="12" t="s">
        <v>56</v>
      </c>
      <c r="J584" s="11">
        <v>499793</v>
      </c>
    </row>
    <row r="585" spans="2:10" s="12" customFormat="1" hidden="1">
      <c r="B585" s="1">
        <v>43851</v>
      </c>
      <c r="C585" s="12" t="str">
        <f t="shared" si="13"/>
        <v>화</v>
      </c>
      <c r="D585" s="12" t="s">
        <v>35</v>
      </c>
      <c r="E585" s="12" t="s">
        <v>56</v>
      </c>
      <c r="J585" s="11">
        <v>40000</v>
      </c>
    </row>
    <row r="586" spans="2:10" s="12" customFormat="1" hidden="1">
      <c r="B586" s="1">
        <v>43851</v>
      </c>
      <c r="C586" s="12" t="str">
        <f t="shared" si="13"/>
        <v>화</v>
      </c>
      <c r="D586" s="12" t="s">
        <v>36</v>
      </c>
      <c r="E586" s="12" t="s">
        <v>56</v>
      </c>
      <c r="J586" s="11">
        <f>2794/1.1</f>
        <v>2540</v>
      </c>
    </row>
    <row r="587" spans="2:10" s="12" customFormat="1" hidden="1">
      <c r="B587" s="1">
        <v>43851</v>
      </c>
      <c r="C587" s="12" t="str">
        <f t="shared" si="13"/>
        <v>화</v>
      </c>
      <c r="D587" s="12" t="s">
        <v>77</v>
      </c>
      <c r="E587" s="12" t="s">
        <v>56</v>
      </c>
      <c r="G587" s="12" t="s">
        <v>82</v>
      </c>
      <c r="J587" s="11">
        <f>7*70</f>
        <v>490</v>
      </c>
    </row>
    <row r="588" spans="2:10" s="12" customFormat="1" hidden="1">
      <c r="B588" s="1">
        <v>43852</v>
      </c>
      <c r="C588" s="12" t="str">
        <f t="shared" si="13"/>
        <v>수</v>
      </c>
      <c r="D588" s="12" t="s">
        <v>59</v>
      </c>
      <c r="E588" s="12" t="s">
        <v>56</v>
      </c>
      <c r="J588" s="11">
        <v>24888</v>
      </c>
    </row>
    <row r="589" spans="2:10" s="12" customFormat="1" hidden="1">
      <c r="B589" s="1">
        <v>43852</v>
      </c>
      <c r="C589" s="12" t="str">
        <f t="shared" si="13"/>
        <v>수</v>
      </c>
      <c r="D589" s="12" t="s">
        <v>62</v>
      </c>
      <c r="E589" s="12" t="s">
        <v>56</v>
      </c>
      <c r="J589" s="11">
        <v>48827</v>
      </c>
    </row>
    <row r="590" spans="2:10" s="12" customFormat="1" hidden="1">
      <c r="B590" s="1">
        <v>43852</v>
      </c>
      <c r="C590" s="12" t="str">
        <f t="shared" ref="C590:C653" si="14">TEXT(B590,"aaa")</f>
        <v>수</v>
      </c>
      <c r="D590" s="12" t="s">
        <v>72</v>
      </c>
      <c r="E590" s="12" t="s">
        <v>56</v>
      </c>
      <c r="J590" s="11">
        <v>490496</v>
      </c>
    </row>
    <row r="591" spans="2:10" s="12" customFormat="1" hidden="1">
      <c r="B591" s="1">
        <v>43852</v>
      </c>
      <c r="C591" s="12" t="str">
        <f t="shared" si="14"/>
        <v>수</v>
      </c>
      <c r="D591" s="12" t="s">
        <v>35</v>
      </c>
      <c r="E591" s="12" t="s">
        <v>56</v>
      </c>
      <c r="J591" s="11">
        <v>40000</v>
      </c>
    </row>
    <row r="592" spans="2:10" s="12" customFormat="1" hidden="1">
      <c r="B592" s="1">
        <v>43852</v>
      </c>
      <c r="C592" s="12" t="str">
        <f t="shared" si="14"/>
        <v>수</v>
      </c>
      <c r="D592" s="12" t="s">
        <v>36</v>
      </c>
      <c r="E592" s="12" t="s">
        <v>56</v>
      </c>
      <c r="J592" s="11">
        <f>1826/1.1</f>
        <v>1659.9999999999998</v>
      </c>
    </row>
    <row r="593" spans="2:10" s="12" customFormat="1" hidden="1">
      <c r="B593" s="1">
        <v>43853</v>
      </c>
      <c r="C593" s="12" t="str">
        <f t="shared" si="14"/>
        <v>목</v>
      </c>
      <c r="D593" s="12" t="s">
        <v>59</v>
      </c>
      <c r="E593" s="12" t="s">
        <v>56</v>
      </c>
      <c r="J593" s="11">
        <v>25051</v>
      </c>
    </row>
    <row r="594" spans="2:10" s="12" customFormat="1" hidden="1">
      <c r="B594" s="1">
        <v>43853</v>
      </c>
      <c r="C594" s="12" t="str">
        <f t="shared" si="14"/>
        <v>목</v>
      </c>
      <c r="D594" s="12" t="s">
        <v>62</v>
      </c>
      <c r="E594" s="12" t="s">
        <v>56</v>
      </c>
      <c r="J594" s="11">
        <v>50576</v>
      </c>
    </row>
    <row r="595" spans="2:10" s="12" customFormat="1" hidden="1">
      <c r="B595" s="1">
        <v>43853</v>
      </c>
      <c r="C595" s="12" t="str">
        <f t="shared" si="14"/>
        <v>목</v>
      </c>
      <c r="D595" s="12" t="s">
        <v>72</v>
      </c>
      <c r="E595" s="12" t="s">
        <v>56</v>
      </c>
      <c r="J595" s="11">
        <v>494002</v>
      </c>
    </row>
    <row r="596" spans="2:10" s="12" customFormat="1" hidden="1">
      <c r="B596" s="1">
        <v>43853</v>
      </c>
      <c r="C596" s="12" t="str">
        <f t="shared" si="14"/>
        <v>목</v>
      </c>
      <c r="D596" s="12" t="s">
        <v>35</v>
      </c>
      <c r="E596" s="12" t="s">
        <v>56</v>
      </c>
      <c r="J596" s="11">
        <v>40000</v>
      </c>
    </row>
    <row r="597" spans="2:10" s="12" customFormat="1" hidden="1">
      <c r="B597" s="1">
        <v>43853</v>
      </c>
      <c r="C597" s="12" t="str">
        <f t="shared" si="14"/>
        <v>목</v>
      </c>
      <c r="D597" s="12" t="s">
        <v>36</v>
      </c>
      <c r="E597" s="12" t="s">
        <v>56</v>
      </c>
      <c r="J597" s="11">
        <f>1331/1.1</f>
        <v>1210</v>
      </c>
    </row>
    <row r="598" spans="2:10" s="12" customFormat="1" hidden="1">
      <c r="B598" s="1">
        <v>43854</v>
      </c>
      <c r="C598" s="12" t="str">
        <f t="shared" si="14"/>
        <v>금</v>
      </c>
      <c r="D598" s="12" t="s">
        <v>59</v>
      </c>
      <c r="E598" s="12" t="s">
        <v>56</v>
      </c>
      <c r="J598" s="11">
        <v>24730</v>
      </c>
    </row>
    <row r="599" spans="2:10" s="12" customFormat="1" hidden="1">
      <c r="B599" s="1">
        <v>43854</v>
      </c>
      <c r="C599" s="12" t="str">
        <f t="shared" si="14"/>
        <v>금</v>
      </c>
      <c r="D599" s="12" t="s">
        <v>62</v>
      </c>
      <c r="E599" s="12" t="s">
        <v>56</v>
      </c>
      <c r="J599" s="11">
        <v>51482</v>
      </c>
    </row>
    <row r="600" spans="2:10" s="12" customFormat="1" hidden="1">
      <c r="B600" s="1">
        <v>43854</v>
      </c>
      <c r="C600" s="12" t="str">
        <f t="shared" si="14"/>
        <v>금</v>
      </c>
      <c r="D600" s="12" t="s">
        <v>72</v>
      </c>
      <c r="E600" s="12" t="s">
        <v>56</v>
      </c>
      <c r="J600" s="11">
        <v>517886</v>
      </c>
    </row>
    <row r="601" spans="2:10" s="12" customFormat="1" hidden="1">
      <c r="B601" s="1">
        <v>43854</v>
      </c>
      <c r="C601" s="12" t="str">
        <f t="shared" si="14"/>
        <v>금</v>
      </c>
      <c r="D601" s="12" t="s">
        <v>35</v>
      </c>
      <c r="E601" s="12" t="s">
        <v>56</v>
      </c>
      <c r="J601" s="11">
        <v>40000</v>
      </c>
    </row>
    <row r="602" spans="2:10" s="12" customFormat="1" hidden="1">
      <c r="B602" s="1">
        <v>43854</v>
      </c>
      <c r="C602" s="12" t="str">
        <f t="shared" si="14"/>
        <v>금</v>
      </c>
      <c r="D602" s="12" t="s">
        <v>36</v>
      </c>
      <c r="E602" s="12" t="s">
        <v>56</v>
      </c>
      <c r="J602" s="11">
        <f>3476/1.1</f>
        <v>3159.9999999999995</v>
      </c>
    </row>
    <row r="603" spans="2:10" s="12" customFormat="1" hidden="1">
      <c r="B603" s="1">
        <v>43855</v>
      </c>
      <c r="C603" s="12" t="str">
        <f t="shared" si="14"/>
        <v>토</v>
      </c>
      <c r="D603" s="12" t="s">
        <v>59</v>
      </c>
      <c r="E603" s="12" t="s">
        <v>56</v>
      </c>
      <c r="J603" s="11">
        <v>25293</v>
      </c>
    </row>
    <row r="604" spans="2:10" s="12" customFormat="1" hidden="1">
      <c r="B604" s="1">
        <v>43855</v>
      </c>
      <c r="C604" s="12" t="str">
        <f t="shared" si="14"/>
        <v>토</v>
      </c>
      <c r="D604" s="12" t="s">
        <v>62</v>
      </c>
      <c r="E604" s="12" t="s">
        <v>56</v>
      </c>
      <c r="J604" s="11">
        <v>51360</v>
      </c>
    </row>
    <row r="605" spans="2:10" s="12" customFormat="1" hidden="1">
      <c r="B605" s="1">
        <v>43855</v>
      </c>
      <c r="C605" s="12" t="str">
        <f t="shared" si="14"/>
        <v>토</v>
      </c>
      <c r="D605" s="12" t="s">
        <v>72</v>
      </c>
      <c r="E605" s="12" t="s">
        <v>56</v>
      </c>
      <c r="J605" s="11">
        <v>516444</v>
      </c>
    </row>
    <row r="606" spans="2:10" s="12" customFormat="1" hidden="1">
      <c r="B606" s="1">
        <v>43855</v>
      </c>
      <c r="C606" s="12" t="str">
        <f t="shared" si="14"/>
        <v>토</v>
      </c>
      <c r="D606" s="12" t="s">
        <v>35</v>
      </c>
      <c r="E606" s="12" t="s">
        <v>56</v>
      </c>
      <c r="J606" s="11">
        <v>40000</v>
      </c>
    </row>
    <row r="607" spans="2:10" s="12" customFormat="1" hidden="1">
      <c r="B607" s="1">
        <v>43855</v>
      </c>
      <c r="C607" s="12" t="str">
        <f t="shared" si="14"/>
        <v>토</v>
      </c>
      <c r="D607" s="12" t="s">
        <v>36</v>
      </c>
      <c r="E607" s="12" t="s">
        <v>56</v>
      </c>
      <c r="J607" s="11">
        <f>4092/1.1</f>
        <v>3719.9999999999995</v>
      </c>
    </row>
    <row r="608" spans="2:10" s="12" customFormat="1" hidden="1">
      <c r="B608" s="1">
        <v>43856</v>
      </c>
      <c r="C608" s="12" t="str">
        <f t="shared" si="14"/>
        <v>일</v>
      </c>
      <c r="D608" s="12" t="s">
        <v>59</v>
      </c>
      <c r="E608" s="12" t="s">
        <v>56</v>
      </c>
      <c r="J608" s="11">
        <v>25052</v>
      </c>
    </row>
    <row r="609" spans="2:10" s="12" customFormat="1" hidden="1">
      <c r="B609" s="1">
        <v>43856</v>
      </c>
      <c r="C609" s="12" t="str">
        <f t="shared" si="14"/>
        <v>일</v>
      </c>
      <c r="D609" s="12" t="s">
        <v>62</v>
      </c>
      <c r="E609" s="12" t="s">
        <v>56</v>
      </c>
      <c r="J609" s="11">
        <v>50159</v>
      </c>
    </row>
    <row r="610" spans="2:10" s="12" customFormat="1" hidden="1">
      <c r="B610" s="1">
        <v>43856</v>
      </c>
      <c r="C610" s="12" t="str">
        <f t="shared" si="14"/>
        <v>일</v>
      </c>
      <c r="D610" s="12" t="s">
        <v>72</v>
      </c>
      <c r="E610" s="12" t="s">
        <v>56</v>
      </c>
      <c r="J610" s="11">
        <v>593910</v>
      </c>
    </row>
    <row r="611" spans="2:10" s="12" customFormat="1" hidden="1">
      <c r="B611" s="1">
        <v>43856</v>
      </c>
      <c r="C611" s="12" t="str">
        <f t="shared" si="14"/>
        <v>일</v>
      </c>
      <c r="D611" s="12" t="s">
        <v>35</v>
      </c>
      <c r="E611" s="12" t="s">
        <v>56</v>
      </c>
      <c r="J611" s="11">
        <v>40000</v>
      </c>
    </row>
    <row r="612" spans="2:10" s="12" customFormat="1" hidden="1">
      <c r="B612" s="1">
        <v>43856</v>
      </c>
      <c r="C612" s="12" t="str">
        <f t="shared" si="14"/>
        <v>일</v>
      </c>
      <c r="D612" s="12" t="s">
        <v>36</v>
      </c>
      <c r="E612" s="12" t="s">
        <v>56</v>
      </c>
      <c r="J612" s="11">
        <f>4246/1.1</f>
        <v>3859.9999999999995</v>
      </c>
    </row>
    <row r="613" spans="2:10" s="12" customFormat="1" hidden="1">
      <c r="B613" s="1">
        <v>43857</v>
      </c>
      <c r="C613" s="12" t="str">
        <f t="shared" si="14"/>
        <v>월</v>
      </c>
      <c r="D613" s="12" t="s">
        <v>59</v>
      </c>
      <c r="E613" s="12" t="s">
        <v>56</v>
      </c>
      <c r="J613" s="11">
        <v>25045</v>
      </c>
    </row>
    <row r="614" spans="2:10" s="12" customFormat="1" hidden="1">
      <c r="B614" s="1">
        <v>43857</v>
      </c>
      <c r="C614" s="12" t="str">
        <f t="shared" si="14"/>
        <v>월</v>
      </c>
      <c r="D614" s="12" t="s">
        <v>62</v>
      </c>
      <c r="E614" s="12" t="s">
        <v>56</v>
      </c>
      <c r="J614" s="11">
        <v>50158</v>
      </c>
    </row>
    <row r="615" spans="2:10" s="12" customFormat="1" hidden="1">
      <c r="B615" s="1">
        <v>43857</v>
      </c>
      <c r="C615" s="12" t="str">
        <f t="shared" si="14"/>
        <v>월</v>
      </c>
      <c r="D615" s="12" t="s">
        <v>72</v>
      </c>
      <c r="E615" s="12" t="s">
        <v>56</v>
      </c>
      <c r="J615" s="11">
        <v>600972</v>
      </c>
    </row>
    <row r="616" spans="2:10" s="12" customFormat="1" hidden="1">
      <c r="B616" s="1">
        <v>43857</v>
      </c>
      <c r="C616" s="12" t="str">
        <f t="shared" si="14"/>
        <v>월</v>
      </c>
      <c r="D616" s="12" t="s">
        <v>35</v>
      </c>
      <c r="E616" s="12" t="s">
        <v>56</v>
      </c>
      <c r="J616" s="11">
        <v>40000</v>
      </c>
    </row>
    <row r="617" spans="2:10" s="12" customFormat="1" hidden="1">
      <c r="B617" s="1">
        <v>43857</v>
      </c>
      <c r="C617" s="12" t="str">
        <f t="shared" si="14"/>
        <v>월</v>
      </c>
      <c r="D617" s="12" t="s">
        <v>36</v>
      </c>
      <c r="E617" s="12" t="s">
        <v>56</v>
      </c>
      <c r="J617" s="11">
        <f>5687/1.1</f>
        <v>5170</v>
      </c>
    </row>
    <row r="618" spans="2:10" s="12" customFormat="1" hidden="1">
      <c r="B618" s="1">
        <v>43858</v>
      </c>
      <c r="C618" s="12" t="str">
        <f t="shared" si="14"/>
        <v>화</v>
      </c>
      <c r="D618" s="12" t="s">
        <v>59</v>
      </c>
      <c r="E618" s="12" t="s">
        <v>56</v>
      </c>
      <c r="J618" s="11">
        <v>24487</v>
      </c>
    </row>
    <row r="619" spans="2:10" s="12" customFormat="1" hidden="1">
      <c r="B619" s="1">
        <v>43858</v>
      </c>
      <c r="C619" s="12" t="str">
        <f t="shared" si="14"/>
        <v>화</v>
      </c>
      <c r="D619" s="12" t="s">
        <v>62</v>
      </c>
      <c r="E619" s="12" t="s">
        <v>56</v>
      </c>
      <c r="J619" s="11">
        <v>48587</v>
      </c>
    </row>
    <row r="620" spans="2:10" s="12" customFormat="1" hidden="1">
      <c r="B620" s="1">
        <v>43858</v>
      </c>
      <c r="C620" s="12" t="str">
        <f t="shared" si="14"/>
        <v>화</v>
      </c>
      <c r="D620" s="12" t="s">
        <v>72</v>
      </c>
      <c r="E620" s="12" t="s">
        <v>56</v>
      </c>
      <c r="J620" s="11">
        <v>686218</v>
      </c>
    </row>
    <row r="621" spans="2:10" s="12" customFormat="1" hidden="1">
      <c r="B621" s="1">
        <v>43858</v>
      </c>
      <c r="C621" s="12" t="str">
        <f t="shared" si="14"/>
        <v>화</v>
      </c>
      <c r="D621" s="12" t="s">
        <v>35</v>
      </c>
      <c r="E621" s="12" t="s">
        <v>56</v>
      </c>
      <c r="J621" s="11">
        <v>40000</v>
      </c>
    </row>
    <row r="622" spans="2:10" s="12" customFormat="1" hidden="1">
      <c r="B622" s="1">
        <v>43858</v>
      </c>
      <c r="C622" s="12" t="str">
        <f t="shared" si="14"/>
        <v>화</v>
      </c>
      <c r="D622" s="12" t="s">
        <v>36</v>
      </c>
      <c r="E622" s="12" t="s">
        <v>56</v>
      </c>
      <c r="J622" s="11">
        <f>6281/1.1</f>
        <v>5709.9999999999991</v>
      </c>
    </row>
    <row r="623" spans="2:10" s="12" customFormat="1" hidden="1">
      <c r="B623" s="1">
        <v>43858</v>
      </c>
      <c r="C623" s="12" t="str">
        <f t="shared" si="14"/>
        <v>화</v>
      </c>
      <c r="D623" s="12" t="s">
        <v>77</v>
      </c>
      <c r="E623" s="12" t="s">
        <v>56</v>
      </c>
      <c r="G623" s="12" t="s">
        <v>82</v>
      </c>
      <c r="J623" s="11">
        <f>4*70</f>
        <v>280</v>
      </c>
    </row>
    <row r="624" spans="2:10" s="12" customFormat="1" hidden="1">
      <c r="B624" s="1">
        <v>43859</v>
      </c>
      <c r="C624" s="12" t="str">
        <f t="shared" si="14"/>
        <v>수</v>
      </c>
      <c r="D624" s="12" t="s">
        <v>59</v>
      </c>
      <c r="E624" s="12" t="s">
        <v>56</v>
      </c>
      <c r="J624" s="11">
        <v>25154</v>
      </c>
    </row>
    <row r="625" spans="2:10" s="12" customFormat="1" hidden="1">
      <c r="B625" s="1">
        <v>43859</v>
      </c>
      <c r="C625" s="12" t="str">
        <f t="shared" si="14"/>
        <v>수</v>
      </c>
      <c r="D625" s="12" t="s">
        <v>62</v>
      </c>
      <c r="E625" s="12" t="s">
        <v>56</v>
      </c>
      <c r="J625" s="11">
        <v>49075</v>
      </c>
    </row>
    <row r="626" spans="2:10" s="12" customFormat="1" hidden="1">
      <c r="B626" s="1">
        <v>43859</v>
      </c>
      <c r="C626" s="12" t="str">
        <f t="shared" si="14"/>
        <v>수</v>
      </c>
      <c r="D626" s="12" t="s">
        <v>72</v>
      </c>
      <c r="E626" s="12" t="s">
        <v>56</v>
      </c>
      <c r="J626" s="11">
        <v>886929</v>
      </c>
    </row>
    <row r="627" spans="2:10" s="12" customFormat="1" hidden="1">
      <c r="B627" s="1">
        <v>43859</v>
      </c>
      <c r="C627" s="12" t="str">
        <f t="shared" si="14"/>
        <v>수</v>
      </c>
      <c r="D627" s="12" t="s">
        <v>35</v>
      </c>
      <c r="E627" s="12" t="s">
        <v>56</v>
      </c>
      <c r="J627" s="11">
        <v>40000</v>
      </c>
    </row>
    <row r="628" spans="2:10" s="12" customFormat="1" hidden="1">
      <c r="B628" s="1">
        <v>43859</v>
      </c>
      <c r="C628" s="12" t="str">
        <f t="shared" si="14"/>
        <v>수</v>
      </c>
      <c r="D628" s="12" t="s">
        <v>36</v>
      </c>
      <c r="E628" s="12" t="s">
        <v>56</v>
      </c>
      <c r="J628" s="11">
        <f>10736/1.1</f>
        <v>9760</v>
      </c>
    </row>
    <row r="629" spans="2:10" s="12" customFormat="1" hidden="1">
      <c r="B629" s="1">
        <v>43860</v>
      </c>
      <c r="C629" s="12" t="str">
        <f t="shared" si="14"/>
        <v>목</v>
      </c>
      <c r="D629" s="12" t="s">
        <v>59</v>
      </c>
      <c r="E629" s="12" t="s">
        <v>56</v>
      </c>
      <c r="J629" s="11">
        <v>25112</v>
      </c>
    </row>
    <row r="630" spans="2:10" s="12" customFormat="1" hidden="1">
      <c r="B630" s="1">
        <v>43860</v>
      </c>
      <c r="C630" s="12" t="str">
        <f t="shared" si="14"/>
        <v>목</v>
      </c>
      <c r="D630" s="12" t="s">
        <v>62</v>
      </c>
      <c r="E630" s="12" t="s">
        <v>56</v>
      </c>
      <c r="J630" s="11">
        <v>50557</v>
      </c>
    </row>
    <row r="631" spans="2:10" s="12" customFormat="1" hidden="1">
      <c r="B631" s="1">
        <v>43860</v>
      </c>
      <c r="C631" s="12" t="str">
        <f t="shared" si="14"/>
        <v>목</v>
      </c>
      <c r="D631" s="12" t="s">
        <v>72</v>
      </c>
      <c r="E631" s="12" t="s">
        <v>56</v>
      </c>
      <c r="J631" s="11">
        <v>877355</v>
      </c>
    </row>
    <row r="632" spans="2:10" s="12" customFormat="1" hidden="1">
      <c r="B632" s="1">
        <v>43860</v>
      </c>
      <c r="C632" s="12" t="str">
        <f t="shared" si="14"/>
        <v>목</v>
      </c>
      <c r="D632" s="12" t="s">
        <v>97</v>
      </c>
      <c r="E632" s="12" t="s">
        <v>75</v>
      </c>
      <c r="G632" s="12" t="s">
        <v>98</v>
      </c>
      <c r="J632" s="11">
        <v>20906</v>
      </c>
    </row>
    <row r="633" spans="2:10" s="12" customFormat="1" hidden="1">
      <c r="B633" s="1">
        <v>43860</v>
      </c>
      <c r="C633" s="12" t="str">
        <f t="shared" si="14"/>
        <v>목</v>
      </c>
      <c r="D633" s="12" t="s">
        <v>35</v>
      </c>
      <c r="E633" s="12" t="s">
        <v>56</v>
      </c>
      <c r="J633" s="11">
        <v>40000</v>
      </c>
    </row>
    <row r="634" spans="2:10" s="12" customFormat="1" hidden="1">
      <c r="B634" s="1">
        <v>43860</v>
      </c>
      <c r="C634" s="12" t="str">
        <f t="shared" si="14"/>
        <v>목</v>
      </c>
      <c r="D634" s="12" t="s">
        <v>36</v>
      </c>
      <c r="E634" s="12" t="s">
        <v>56</v>
      </c>
      <c r="J634" s="11">
        <f>9746/1.1</f>
        <v>8860</v>
      </c>
    </row>
    <row r="635" spans="2:10" s="12" customFormat="1" hidden="1">
      <c r="B635" s="1">
        <v>43861</v>
      </c>
      <c r="C635" s="12" t="str">
        <f t="shared" si="14"/>
        <v>금</v>
      </c>
      <c r="D635" s="12" t="s">
        <v>59</v>
      </c>
      <c r="E635" s="12" t="s">
        <v>56</v>
      </c>
      <c r="J635" s="11">
        <v>24943</v>
      </c>
    </row>
    <row r="636" spans="2:10" s="12" customFormat="1" hidden="1">
      <c r="B636" s="1">
        <v>43861</v>
      </c>
      <c r="C636" s="12" t="str">
        <f t="shared" si="14"/>
        <v>금</v>
      </c>
      <c r="D636" s="12" t="s">
        <v>62</v>
      </c>
      <c r="E636" s="12" t="s">
        <v>56</v>
      </c>
      <c r="J636" s="11">
        <v>49605</v>
      </c>
    </row>
    <row r="637" spans="2:10" s="12" customFormat="1" hidden="1">
      <c r="B637" s="1">
        <v>43861</v>
      </c>
      <c r="C637" s="12" t="str">
        <f t="shared" si="14"/>
        <v>금</v>
      </c>
      <c r="D637" s="12" t="s">
        <v>72</v>
      </c>
      <c r="E637" s="12" t="s">
        <v>56</v>
      </c>
      <c r="J637" s="11">
        <v>884997</v>
      </c>
    </row>
    <row r="638" spans="2:10" s="12" customFormat="1" hidden="1">
      <c r="B638" s="1">
        <v>43861</v>
      </c>
      <c r="C638" s="12" t="str">
        <f t="shared" si="14"/>
        <v>금</v>
      </c>
      <c r="D638" s="12" t="s">
        <v>97</v>
      </c>
      <c r="E638" s="12" t="s">
        <v>75</v>
      </c>
      <c r="G638" s="12" t="s">
        <v>98</v>
      </c>
      <c r="J638" s="11">
        <v>22089</v>
      </c>
    </row>
    <row r="639" spans="2:10" s="12" customFormat="1" hidden="1">
      <c r="B639" s="1">
        <v>43861</v>
      </c>
      <c r="C639" s="12" t="str">
        <f t="shared" si="14"/>
        <v>금</v>
      </c>
      <c r="D639" s="12" t="s">
        <v>35</v>
      </c>
      <c r="E639" s="12" t="s">
        <v>56</v>
      </c>
      <c r="J639" s="11">
        <v>40000</v>
      </c>
    </row>
    <row r="640" spans="2:10" s="12" customFormat="1" hidden="1">
      <c r="B640" s="1">
        <v>43861</v>
      </c>
      <c r="C640" s="12" t="str">
        <f t="shared" si="14"/>
        <v>금</v>
      </c>
      <c r="D640" s="12" t="s">
        <v>36</v>
      </c>
      <c r="E640" s="12" t="s">
        <v>56</v>
      </c>
      <c r="J640" s="11">
        <f>5621/1.1</f>
        <v>5110</v>
      </c>
    </row>
    <row r="641" spans="2:10" s="12" customFormat="1" hidden="1">
      <c r="B641" s="1">
        <v>43862</v>
      </c>
      <c r="C641" s="12" t="str">
        <f t="shared" si="14"/>
        <v>토</v>
      </c>
      <c r="D641" s="12" t="s">
        <v>59</v>
      </c>
      <c r="E641" s="12" t="s">
        <v>56</v>
      </c>
      <c r="J641" s="11">
        <v>25207</v>
      </c>
    </row>
    <row r="642" spans="2:10" s="12" customFormat="1" hidden="1">
      <c r="B642" s="1">
        <v>43862</v>
      </c>
      <c r="C642" s="12" t="str">
        <f t="shared" si="14"/>
        <v>토</v>
      </c>
      <c r="D642" s="12" t="s">
        <v>62</v>
      </c>
      <c r="E642" s="12" t="s">
        <v>56</v>
      </c>
      <c r="J642" s="11">
        <v>51859</v>
      </c>
    </row>
    <row r="643" spans="2:10" s="12" customFormat="1" hidden="1">
      <c r="B643" s="1">
        <v>43862</v>
      </c>
      <c r="C643" s="12" t="str">
        <f t="shared" si="14"/>
        <v>토</v>
      </c>
      <c r="D643" s="12" t="s">
        <v>72</v>
      </c>
      <c r="E643" s="12" t="s">
        <v>56</v>
      </c>
      <c r="J643" s="11">
        <v>943975</v>
      </c>
    </row>
    <row r="644" spans="2:10" s="12" customFormat="1" hidden="1">
      <c r="B644" s="1">
        <v>43862</v>
      </c>
      <c r="C644" s="12" t="str">
        <f t="shared" si="14"/>
        <v>토</v>
      </c>
      <c r="D644" s="12" t="s">
        <v>35</v>
      </c>
      <c r="E644" s="12" t="s">
        <v>56</v>
      </c>
      <c r="J644" s="11">
        <v>40000</v>
      </c>
    </row>
    <row r="645" spans="2:10" s="12" customFormat="1" hidden="1">
      <c r="B645" s="1">
        <v>43862</v>
      </c>
      <c r="C645" s="12" t="str">
        <f t="shared" si="14"/>
        <v>토</v>
      </c>
      <c r="D645" s="12" t="s">
        <v>36</v>
      </c>
      <c r="E645" s="12" t="s">
        <v>56</v>
      </c>
      <c r="J645" s="11">
        <f>5038/1.1</f>
        <v>4580</v>
      </c>
    </row>
    <row r="646" spans="2:10" s="12" customFormat="1" hidden="1">
      <c r="B646" s="1">
        <v>43863</v>
      </c>
      <c r="C646" s="12" t="str">
        <f t="shared" si="14"/>
        <v>일</v>
      </c>
      <c r="D646" s="12" t="s">
        <v>59</v>
      </c>
      <c r="E646" s="12" t="s">
        <v>56</v>
      </c>
      <c r="J646" s="11">
        <v>25051</v>
      </c>
    </row>
    <row r="647" spans="2:10" s="12" customFormat="1" hidden="1">
      <c r="B647" s="1">
        <v>43863</v>
      </c>
      <c r="C647" s="12" t="str">
        <f t="shared" si="14"/>
        <v>일</v>
      </c>
      <c r="D647" s="12" t="s">
        <v>62</v>
      </c>
      <c r="E647" s="12" t="s">
        <v>56</v>
      </c>
      <c r="J647" s="11">
        <v>50262</v>
      </c>
    </row>
    <row r="648" spans="2:10" s="12" customFormat="1" hidden="1">
      <c r="B648" s="1">
        <v>43863</v>
      </c>
      <c r="C648" s="12" t="str">
        <f t="shared" si="14"/>
        <v>일</v>
      </c>
      <c r="D648" s="12" t="s">
        <v>72</v>
      </c>
      <c r="E648" s="12" t="s">
        <v>56</v>
      </c>
      <c r="J648" s="11">
        <v>940952</v>
      </c>
    </row>
    <row r="649" spans="2:10" s="12" customFormat="1" hidden="1">
      <c r="B649" s="1">
        <v>43863</v>
      </c>
      <c r="C649" s="12" t="str">
        <f t="shared" si="14"/>
        <v>일</v>
      </c>
      <c r="D649" s="12" t="s">
        <v>35</v>
      </c>
      <c r="E649" s="12" t="s">
        <v>56</v>
      </c>
      <c r="J649" s="11">
        <v>40000</v>
      </c>
    </row>
    <row r="650" spans="2:10" s="12" customFormat="1" hidden="1">
      <c r="B650" s="1">
        <v>43863</v>
      </c>
      <c r="C650" s="12" t="str">
        <f t="shared" si="14"/>
        <v>일</v>
      </c>
      <c r="D650" s="12" t="s">
        <v>36</v>
      </c>
      <c r="E650" s="12" t="s">
        <v>56</v>
      </c>
      <c r="J650" s="11">
        <f>5929/1.1</f>
        <v>5390</v>
      </c>
    </row>
    <row r="651" spans="2:10" s="12" customFormat="1" hidden="1">
      <c r="B651" s="1">
        <v>43864</v>
      </c>
      <c r="C651" s="12" t="str">
        <f t="shared" si="14"/>
        <v>월</v>
      </c>
      <c r="D651" s="12" t="s">
        <v>59</v>
      </c>
      <c r="E651" s="12" t="s">
        <v>56</v>
      </c>
      <c r="J651" s="11">
        <v>24985</v>
      </c>
    </row>
    <row r="652" spans="2:10" s="12" customFormat="1" hidden="1">
      <c r="B652" s="1">
        <v>43864</v>
      </c>
      <c r="C652" s="12" t="str">
        <f t="shared" si="14"/>
        <v>월</v>
      </c>
      <c r="D652" s="12" t="s">
        <v>62</v>
      </c>
      <c r="E652" s="12" t="s">
        <v>56</v>
      </c>
      <c r="J652" s="11">
        <v>48641</v>
      </c>
    </row>
    <row r="653" spans="2:10" s="12" customFormat="1" hidden="1">
      <c r="B653" s="1">
        <v>43864</v>
      </c>
      <c r="C653" s="12" t="str">
        <f t="shared" si="14"/>
        <v>월</v>
      </c>
      <c r="D653" s="12" t="s">
        <v>72</v>
      </c>
      <c r="E653" s="12" t="s">
        <v>56</v>
      </c>
      <c r="J653" s="11">
        <v>967479</v>
      </c>
    </row>
    <row r="654" spans="2:10" s="12" customFormat="1" hidden="1">
      <c r="B654" s="1">
        <v>43864</v>
      </c>
      <c r="C654" s="12" t="str">
        <f t="shared" ref="C654:C717" si="15">TEXT(B654,"aaa")</f>
        <v>월</v>
      </c>
      <c r="D654" s="12" t="s">
        <v>35</v>
      </c>
      <c r="E654" s="12" t="s">
        <v>56</v>
      </c>
      <c r="J654" s="11">
        <v>40000</v>
      </c>
    </row>
    <row r="655" spans="2:10" s="12" customFormat="1" hidden="1">
      <c r="B655" s="1">
        <v>43864</v>
      </c>
      <c r="C655" s="12" t="str">
        <f t="shared" si="15"/>
        <v>월</v>
      </c>
      <c r="D655" s="12" t="s">
        <v>36</v>
      </c>
      <c r="E655" s="12" t="s">
        <v>56</v>
      </c>
      <c r="J655" s="11">
        <v>3769.9999999999995</v>
      </c>
    </row>
    <row r="656" spans="2:10" s="12" customFormat="1" hidden="1">
      <c r="B656" s="1">
        <v>43865</v>
      </c>
      <c r="C656" s="12" t="str">
        <f t="shared" si="15"/>
        <v>화</v>
      </c>
      <c r="D656" s="12" t="s">
        <v>59</v>
      </c>
      <c r="E656" s="12" t="s">
        <v>56</v>
      </c>
      <c r="J656" s="11">
        <v>24994</v>
      </c>
    </row>
    <row r="657" spans="2:10" s="12" customFormat="1" hidden="1">
      <c r="B657" s="1">
        <v>43865</v>
      </c>
      <c r="C657" s="12" t="str">
        <f t="shared" si="15"/>
        <v>화</v>
      </c>
      <c r="D657" s="12" t="s">
        <v>62</v>
      </c>
      <c r="E657" s="12" t="s">
        <v>56</v>
      </c>
      <c r="J657" s="11">
        <v>49541</v>
      </c>
    </row>
    <row r="658" spans="2:10" s="12" customFormat="1" hidden="1">
      <c r="B658" s="1">
        <v>43865</v>
      </c>
      <c r="C658" s="12" t="str">
        <f t="shared" si="15"/>
        <v>화</v>
      </c>
      <c r="D658" s="12" t="s">
        <v>72</v>
      </c>
      <c r="E658" s="12" t="s">
        <v>56</v>
      </c>
      <c r="J658" s="11">
        <v>778733</v>
      </c>
    </row>
    <row r="659" spans="2:10" s="12" customFormat="1" hidden="1">
      <c r="B659" s="1">
        <v>43865</v>
      </c>
      <c r="C659" s="12" t="str">
        <f t="shared" si="15"/>
        <v>화</v>
      </c>
      <c r="D659" s="12" t="s">
        <v>35</v>
      </c>
      <c r="E659" s="12" t="s">
        <v>56</v>
      </c>
      <c r="J659" s="11">
        <v>40000</v>
      </c>
    </row>
    <row r="660" spans="2:10" s="12" customFormat="1" hidden="1">
      <c r="B660" s="1">
        <v>43865</v>
      </c>
      <c r="C660" s="12" t="str">
        <f t="shared" si="15"/>
        <v>화</v>
      </c>
      <c r="D660" s="12" t="s">
        <v>36</v>
      </c>
      <c r="E660" s="12" t="s">
        <v>56</v>
      </c>
      <c r="J660" s="11">
        <v>2760</v>
      </c>
    </row>
    <row r="661" spans="2:10" s="12" customFormat="1" hidden="1">
      <c r="B661" s="1">
        <v>43866</v>
      </c>
      <c r="C661" s="12" t="str">
        <f t="shared" si="15"/>
        <v>수</v>
      </c>
      <c r="D661" s="12" t="s">
        <v>59</v>
      </c>
      <c r="E661" s="12" t="s">
        <v>56</v>
      </c>
      <c r="J661" s="11">
        <v>24996</v>
      </c>
    </row>
    <row r="662" spans="2:10" s="12" customFormat="1" hidden="1">
      <c r="B662" s="1">
        <v>43866</v>
      </c>
      <c r="C662" s="12" t="str">
        <f t="shared" si="15"/>
        <v>수</v>
      </c>
      <c r="D662" s="12" t="s">
        <v>62</v>
      </c>
      <c r="E662" s="12" t="s">
        <v>56</v>
      </c>
      <c r="J662" s="11">
        <v>49920</v>
      </c>
    </row>
    <row r="663" spans="2:10" s="12" customFormat="1" hidden="1">
      <c r="B663" s="1">
        <v>43866</v>
      </c>
      <c r="C663" s="12" t="str">
        <f t="shared" si="15"/>
        <v>수</v>
      </c>
      <c r="D663" s="12" t="s">
        <v>72</v>
      </c>
      <c r="E663" s="12" t="s">
        <v>56</v>
      </c>
      <c r="J663" s="11">
        <v>783943</v>
      </c>
    </row>
    <row r="664" spans="2:10" s="12" customFormat="1" hidden="1">
      <c r="B664" s="1">
        <v>43866</v>
      </c>
      <c r="C664" s="12" t="str">
        <f t="shared" si="15"/>
        <v>수</v>
      </c>
      <c r="D664" s="12" t="s">
        <v>35</v>
      </c>
      <c r="E664" s="12" t="s">
        <v>56</v>
      </c>
      <c r="J664" s="11">
        <v>40000</v>
      </c>
    </row>
    <row r="665" spans="2:10" s="12" customFormat="1" hidden="1">
      <c r="B665" s="1">
        <v>43866</v>
      </c>
      <c r="C665" s="12" t="str">
        <f t="shared" si="15"/>
        <v>수</v>
      </c>
      <c r="D665" s="12" t="s">
        <v>36</v>
      </c>
      <c r="E665" s="12" t="s">
        <v>56</v>
      </c>
      <c r="J665" s="11">
        <v>2300</v>
      </c>
    </row>
    <row r="666" spans="2:10" s="12" customFormat="1" hidden="1">
      <c r="B666" s="1">
        <v>43867</v>
      </c>
      <c r="C666" s="12" t="str">
        <f t="shared" si="15"/>
        <v>목</v>
      </c>
      <c r="D666" s="12" t="s">
        <v>59</v>
      </c>
      <c r="E666" s="12" t="s">
        <v>56</v>
      </c>
      <c r="J666" s="11">
        <v>23266</v>
      </c>
    </row>
    <row r="667" spans="2:10" s="12" customFormat="1" hidden="1">
      <c r="B667" s="1">
        <v>43867</v>
      </c>
      <c r="C667" s="12" t="str">
        <f t="shared" si="15"/>
        <v>목</v>
      </c>
      <c r="D667" s="12" t="s">
        <v>62</v>
      </c>
      <c r="E667" s="12" t="s">
        <v>56</v>
      </c>
      <c r="J667" s="11">
        <v>49386</v>
      </c>
    </row>
    <row r="668" spans="2:10" s="12" customFormat="1" hidden="1">
      <c r="B668" s="1">
        <v>43867</v>
      </c>
      <c r="C668" s="12" t="str">
        <f t="shared" si="15"/>
        <v>목</v>
      </c>
      <c r="D668" s="12" t="s">
        <v>72</v>
      </c>
      <c r="E668" s="12" t="s">
        <v>56</v>
      </c>
      <c r="J668" s="11">
        <v>783018</v>
      </c>
    </row>
    <row r="669" spans="2:10" s="12" customFormat="1" hidden="1">
      <c r="B669" s="1">
        <v>43867</v>
      </c>
      <c r="C669" s="12" t="str">
        <f t="shared" si="15"/>
        <v>목</v>
      </c>
      <c r="D669" s="12" t="s">
        <v>35</v>
      </c>
      <c r="E669" s="12" t="s">
        <v>56</v>
      </c>
      <c r="J669" s="11">
        <v>40000</v>
      </c>
    </row>
    <row r="670" spans="2:10" s="12" customFormat="1" hidden="1">
      <c r="B670" s="1">
        <v>43867</v>
      </c>
      <c r="C670" s="12" t="str">
        <f t="shared" si="15"/>
        <v>목</v>
      </c>
      <c r="D670" s="12" t="s">
        <v>36</v>
      </c>
      <c r="E670" s="12" t="s">
        <v>56</v>
      </c>
      <c r="J670" s="11">
        <v>1419.9999999999998</v>
      </c>
    </row>
    <row r="671" spans="2:10" s="12" customFormat="1" hidden="1">
      <c r="B671" s="1">
        <v>43868</v>
      </c>
      <c r="C671" s="12" t="str">
        <f t="shared" si="15"/>
        <v>금</v>
      </c>
      <c r="D671" s="12" t="s">
        <v>59</v>
      </c>
      <c r="E671" s="12" t="s">
        <v>56</v>
      </c>
      <c r="J671" s="11">
        <v>25901</v>
      </c>
    </row>
    <row r="672" spans="2:10" s="12" customFormat="1" hidden="1">
      <c r="B672" s="1">
        <v>43868</v>
      </c>
      <c r="C672" s="12" t="str">
        <f t="shared" si="15"/>
        <v>금</v>
      </c>
      <c r="D672" s="12" t="s">
        <v>62</v>
      </c>
      <c r="E672" s="12" t="s">
        <v>56</v>
      </c>
      <c r="J672" s="11">
        <v>49270</v>
      </c>
    </row>
    <row r="673" spans="2:10" s="12" customFormat="1" hidden="1">
      <c r="B673" s="1">
        <v>43868</v>
      </c>
      <c r="C673" s="12" t="str">
        <f t="shared" si="15"/>
        <v>금</v>
      </c>
      <c r="D673" s="12" t="s">
        <v>60</v>
      </c>
      <c r="E673" s="12" t="s">
        <v>75</v>
      </c>
      <c r="J673" s="11">
        <v>67166</v>
      </c>
    </row>
    <row r="674" spans="2:10" s="12" customFormat="1" hidden="1">
      <c r="B674" s="1">
        <v>43868</v>
      </c>
      <c r="C674" s="12" t="str">
        <f t="shared" si="15"/>
        <v>금</v>
      </c>
      <c r="D674" s="12" t="s">
        <v>99</v>
      </c>
      <c r="E674" s="12" t="s">
        <v>75</v>
      </c>
      <c r="J674" s="11">
        <v>32275</v>
      </c>
    </row>
    <row r="675" spans="2:10" s="12" customFormat="1" hidden="1">
      <c r="B675" s="1">
        <v>43868</v>
      </c>
      <c r="C675" s="12" t="str">
        <f t="shared" si="15"/>
        <v>금</v>
      </c>
      <c r="D675" s="12" t="s">
        <v>72</v>
      </c>
      <c r="E675" s="12" t="s">
        <v>56</v>
      </c>
      <c r="J675" s="11">
        <v>810349</v>
      </c>
    </row>
    <row r="676" spans="2:10" s="12" customFormat="1" hidden="1">
      <c r="B676" s="1">
        <v>43868</v>
      </c>
      <c r="C676" s="12" t="str">
        <f t="shared" si="15"/>
        <v>금</v>
      </c>
      <c r="D676" s="12" t="s">
        <v>35</v>
      </c>
      <c r="E676" s="12" t="s">
        <v>56</v>
      </c>
      <c r="J676" s="11">
        <v>40000</v>
      </c>
    </row>
    <row r="677" spans="2:10" s="12" customFormat="1" hidden="1">
      <c r="B677" s="1">
        <v>43868</v>
      </c>
      <c r="C677" s="12" t="str">
        <f t="shared" si="15"/>
        <v>금</v>
      </c>
      <c r="D677" s="12" t="s">
        <v>36</v>
      </c>
      <c r="E677" s="12" t="s">
        <v>56</v>
      </c>
      <c r="J677" s="11">
        <v>2899.9999999999995</v>
      </c>
    </row>
    <row r="678" spans="2:10" s="12" customFormat="1" hidden="1">
      <c r="B678" s="1">
        <v>43869</v>
      </c>
      <c r="C678" s="12" t="str">
        <f t="shared" si="15"/>
        <v>토</v>
      </c>
      <c r="D678" s="12" t="s">
        <v>59</v>
      </c>
      <c r="E678" s="12" t="s">
        <v>56</v>
      </c>
      <c r="J678" s="11">
        <v>25807</v>
      </c>
    </row>
    <row r="679" spans="2:10" s="12" customFormat="1" hidden="1">
      <c r="B679" s="1">
        <v>43869</v>
      </c>
      <c r="C679" s="12" t="str">
        <f t="shared" si="15"/>
        <v>토</v>
      </c>
      <c r="D679" s="12" t="s">
        <v>62</v>
      </c>
      <c r="E679" s="12" t="s">
        <v>56</v>
      </c>
      <c r="J679" s="11">
        <v>52980</v>
      </c>
    </row>
    <row r="680" spans="2:10" s="12" customFormat="1" hidden="1">
      <c r="B680" s="1">
        <v>43869</v>
      </c>
      <c r="C680" s="12" t="str">
        <f t="shared" si="15"/>
        <v>토</v>
      </c>
      <c r="D680" s="12" t="s">
        <v>72</v>
      </c>
      <c r="E680" s="12" t="s">
        <v>56</v>
      </c>
      <c r="J680" s="11">
        <v>834251</v>
      </c>
    </row>
    <row r="681" spans="2:10" s="12" customFormat="1" hidden="1">
      <c r="B681" s="1">
        <v>43869</v>
      </c>
      <c r="C681" s="12" t="str">
        <f t="shared" si="15"/>
        <v>토</v>
      </c>
      <c r="D681" s="12" t="s">
        <v>35</v>
      </c>
      <c r="E681" s="12" t="s">
        <v>56</v>
      </c>
      <c r="J681" s="11">
        <v>40000</v>
      </c>
    </row>
    <row r="682" spans="2:10" s="12" customFormat="1" hidden="1">
      <c r="B682" s="1">
        <v>43869</v>
      </c>
      <c r="C682" s="12" t="str">
        <f t="shared" si="15"/>
        <v>토</v>
      </c>
      <c r="D682" s="12" t="s">
        <v>36</v>
      </c>
      <c r="E682" s="12" t="s">
        <v>56</v>
      </c>
      <c r="J682" s="11">
        <v>3509.9999999999995</v>
      </c>
    </row>
    <row r="683" spans="2:10" s="12" customFormat="1" hidden="1">
      <c r="B683" s="1">
        <v>43870</v>
      </c>
      <c r="C683" s="12" t="str">
        <f t="shared" si="15"/>
        <v>일</v>
      </c>
      <c r="D683" s="12" t="s">
        <v>59</v>
      </c>
      <c r="E683" s="12" t="s">
        <v>56</v>
      </c>
      <c r="J683" s="11">
        <v>25052</v>
      </c>
    </row>
    <row r="684" spans="2:10" s="12" customFormat="1" hidden="1">
      <c r="B684" s="1">
        <v>43870</v>
      </c>
      <c r="C684" s="12" t="str">
        <f t="shared" si="15"/>
        <v>일</v>
      </c>
      <c r="D684" s="12" t="s">
        <v>62</v>
      </c>
      <c r="E684" s="12" t="s">
        <v>56</v>
      </c>
      <c r="J684" s="11">
        <v>50187</v>
      </c>
    </row>
    <row r="685" spans="2:10" s="12" customFormat="1" hidden="1">
      <c r="B685" s="1">
        <v>43870</v>
      </c>
      <c r="C685" s="12" t="str">
        <f t="shared" si="15"/>
        <v>일</v>
      </c>
      <c r="D685" s="12" t="s">
        <v>72</v>
      </c>
      <c r="E685" s="12" t="s">
        <v>56</v>
      </c>
      <c r="J685" s="11">
        <v>948018</v>
      </c>
    </row>
    <row r="686" spans="2:10" s="12" customFormat="1" hidden="1">
      <c r="B686" s="1">
        <v>43870</v>
      </c>
      <c r="C686" s="12" t="str">
        <f t="shared" si="15"/>
        <v>일</v>
      </c>
      <c r="D686" s="12" t="s">
        <v>35</v>
      </c>
      <c r="E686" s="12" t="s">
        <v>56</v>
      </c>
      <c r="J686" s="11">
        <v>40000</v>
      </c>
    </row>
    <row r="687" spans="2:10" s="12" customFormat="1" hidden="1">
      <c r="B687" s="1">
        <v>43870</v>
      </c>
      <c r="C687" s="12" t="str">
        <f t="shared" si="15"/>
        <v>일</v>
      </c>
      <c r="D687" s="12" t="s">
        <v>36</v>
      </c>
      <c r="E687" s="12" t="s">
        <v>56</v>
      </c>
      <c r="J687" s="11">
        <v>1889.9999999999998</v>
      </c>
    </row>
    <row r="688" spans="2:10" s="12" customFormat="1" hidden="1">
      <c r="B688" s="1">
        <v>43871</v>
      </c>
      <c r="C688" s="12" t="str">
        <f t="shared" si="15"/>
        <v>월</v>
      </c>
      <c r="D688" s="12" t="s">
        <v>59</v>
      </c>
      <c r="E688" s="12" t="s">
        <v>56</v>
      </c>
      <c r="J688" s="11">
        <v>25007</v>
      </c>
    </row>
    <row r="689" spans="2:10" s="12" customFormat="1" hidden="1">
      <c r="B689" s="1">
        <v>43871</v>
      </c>
      <c r="C689" s="12" t="str">
        <f t="shared" si="15"/>
        <v>월</v>
      </c>
      <c r="D689" s="12" t="s">
        <v>62</v>
      </c>
      <c r="E689" s="12" t="s">
        <v>56</v>
      </c>
      <c r="J689" s="11">
        <v>48782</v>
      </c>
    </row>
    <row r="690" spans="2:10" s="12" customFormat="1" hidden="1">
      <c r="B690" s="1">
        <v>43871</v>
      </c>
      <c r="C690" s="12" t="str">
        <f t="shared" si="15"/>
        <v>월</v>
      </c>
      <c r="D690" s="12" t="s">
        <v>60</v>
      </c>
      <c r="E690" s="12" t="s">
        <v>75</v>
      </c>
      <c r="J690" s="11">
        <v>113411</v>
      </c>
    </row>
    <row r="691" spans="2:10" s="12" customFormat="1" hidden="1">
      <c r="B691" s="1">
        <v>43871</v>
      </c>
      <c r="C691" s="12" t="str">
        <f t="shared" si="15"/>
        <v>월</v>
      </c>
      <c r="D691" s="12" t="s">
        <v>99</v>
      </c>
      <c r="E691" s="12" t="s">
        <v>75</v>
      </c>
      <c r="J691" s="11">
        <v>57142</v>
      </c>
    </row>
    <row r="692" spans="2:10" s="12" customFormat="1" hidden="1">
      <c r="B692" s="1">
        <v>43871</v>
      </c>
      <c r="C692" s="12" t="str">
        <f t="shared" si="15"/>
        <v>월</v>
      </c>
      <c r="D692" s="12" t="s">
        <v>72</v>
      </c>
      <c r="E692" s="12" t="s">
        <v>56</v>
      </c>
      <c r="J692" s="11">
        <v>861713</v>
      </c>
    </row>
    <row r="693" spans="2:10" s="12" customFormat="1" hidden="1">
      <c r="B693" s="1">
        <v>43871</v>
      </c>
      <c r="C693" s="12" t="str">
        <f t="shared" si="15"/>
        <v>월</v>
      </c>
      <c r="D693" s="12" t="s">
        <v>35</v>
      </c>
      <c r="E693" s="12" t="s">
        <v>56</v>
      </c>
      <c r="J693" s="11">
        <v>40000</v>
      </c>
    </row>
    <row r="694" spans="2:10" s="12" customFormat="1" hidden="1">
      <c r="B694" s="1">
        <v>43871</v>
      </c>
      <c r="C694" s="12" t="str">
        <f t="shared" si="15"/>
        <v>월</v>
      </c>
      <c r="D694" s="12" t="s">
        <v>36</v>
      </c>
      <c r="E694" s="12" t="s">
        <v>56</v>
      </c>
      <c r="J694" s="11">
        <v>5060</v>
      </c>
    </row>
    <row r="695" spans="2:10" s="12" customFormat="1" hidden="1">
      <c r="B695" s="1">
        <v>43872</v>
      </c>
      <c r="C695" s="12" t="str">
        <f t="shared" si="15"/>
        <v>화</v>
      </c>
      <c r="D695" s="12" t="s">
        <v>59</v>
      </c>
      <c r="E695" s="12" t="s">
        <v>56</v>
      </c>
      <c r="J695" s="11">
        <v>25031</v>
      </c>
    </row>
    <row r="696" spans="2:10" s="12" customFormat="1" hidden="1">
      <c r="B696" s="1">
        <v>43872</v>
      </c>
      <c r="C696" s="12" t="str">
        <f t="shared" si="15"/>
        <v>화</v>
      </c>
      <c r="D696" s="12" t="s">
        <v>62</v>
      </c>
      <c r="E696" s="12" t="s">
        <v>56</v>
      </c>
      <c r="J696" s="11">
        <v>50367</v>
      </c>
    </row>
    <row r="697" spans="2:10" s="12" customFormat="1" hidden="1">
      <c r="B697" s="1">
        <v>43872</v>
      </c>
      <c r="C697" s="12" t="str">
        <f t="shared" si="15"/>
        <v>화</v>
      </c>
      <c r="D697" s="12" t="s">
        <v>60</v>
      </c>
      <c r="E697" s="12" t="s">
        <v>75</v>
      </c>
      <c r="J697" s="11">
        <v>115027</v>
      </c>
    </row>
    <row r="698" spans="2:10" s="12" customFormat="1" hidden="1">
      <c r="B698" s="1">
        <v>43872</v>
      </c>
      <c r="C698" s="12" t="str">
        <f t="shared" si="15"/>
        <v>화</v>
      </c>
      <c r="D698" s="12" t="s">
        <v>99</v>
      </c>
      <c r="E698" s="12" t="s">
        <v>75</v>
      </c>
      <c r="J698" s="11">
        <v>79711</v>
      </c>
    </row>
    <row r="699" spans="2:10" s="12" customFormat="1" hidden="1">
      <c r="B699" s="1">
        <v>43872</v>
      </c>
      <c r="C699" s="12" t="str">
        <f t="shared" si="15"/>
        <v>화</v>
      </c>
      <c r="D699" s="12" t="s">
        <v>72</v>
      </c>
      <c r="E699" s="12" t="s">
        <v>56</v>
      </c>
      <c r="J699" s="11">
        <v>1046622</v>
      </c>
    </row>
    <row r="700" spans="2:10" s="12" customFormat="1" hidden="1">
      <c r="B700" s="1">
        <v>43872</v>
      </c>
      <c r="C700" s="12" t="str">
        <f t="shared" si="15"/>
        <v>화</v>
      </c>
      <c r="D700" s="12" t="s">
        <v>35</v>
      </c>
      <c r="E700" s="12" t="s">
        <v>56</v>
      </c>
      <c r="J700" s="11">
        <v>40000</v>
      </c>
    </row>
    <row r="701" spans="2:10" s="12" customFormat="1" hidden="1">
      <c r="B701" s="1">
        <v>43872</v>
      </c>
      <c r="C701" s="12" t="str">
        <f t="shared" si="15"/>
        <v>화</v>
      </c>
      <c r="D701" s="12" t="s">
        <v>36</v>
      </c>
      <c r="E701" s="12" t="s">
        <v>56</v>
      </c>
      <c r="J701" s="11">
        <v>7399.9999999999991</v>
      </c>
    </row>
    <row r="702" spans="2:10" s="12" customFormat="1" hidden="1">
      <c r="B702" s="1">
        <v>43873</v>
      </c>
      <c r="C702" s="12" t="str">
        <f t="shared" si="15"/>
        <v>수</v>
      </c>
      <c r="D702" s="12" t="s">
        <v>59</v>
      </c>
      <c r="E702" s="12" t="s">
        <v>56</v>
      </c>
      <c r="J702" s="11">
        <v>24956</v>
      </c>
    </row>
    <row r="703" spans="2:10" s="12" customFormat="1" hidden="1">
      <c r="B703" s="1">
        <v>43873</v>
      </c>
      <c r="C703" s="12" t="str">
        <f t="shared" si="15"/>
        <v>수</v>
      </c>
      <c r="D703" s="12" t="s">
        <v>62</v>
      </c>
      <c r="E703" s="12" t="s">
        <v>56</v>
      </c>
      <c r="J703" s="11">
        <v>49536</v>
      </c>
    </row>
    <row r="704" spans="2:10" s="12" customFormat="1" hidden="1">
      <c r="B704" s="1">
        <v>43873</v>
      </c>
      <c r="C704" s="12" t="str">
        <f t="shared" si="15"/>
        <v>수</v>
      </c>
      <c r="D704" s="12" t="s">
        <v>60</v>
      </c>
      <c r="E704" s="12" t="s">
        <v>75</v>
      </c>
      <c r="J704" s="11">
        <v>128474</v>
      </c>
    </row>
    <row r="705" spans="2:10" s="12" customFormat="1" hidden="1">
      <c r="B705" s="1">
        <v>43873</v>
      </c>
      <c r="C705" s="12" t="str">
        <f t="shared" si="15"/>
        <v>수</v>
      </c>
      <c r="D705" s="12" t="s">
        <v>99</v>
      </c>
      <c r="E705" s="12" t="s">
        <v>75</v>
      </c>
      <c r="J705" s="11">
        <v>95244</v>
      </c>
    </row>
    <row r="706" spans="2:10" s="12" customFormat="1" hidden="1">
      <c r="B706" s="1">
        <v>43873</v>
      </c>
      <c r="C706" s="12" t="str">
        <f t="shared" si="15"/>
        <v>수</v>
      </c>
      <c r="D706" s="12" t="s">
        <v>72</v>
      </c>
      <c r="E706" s="12" t="s">
        <v>56</v>
      </c>
      <c r="J706" s="11">
        <v>1273431</v>
      </c>
    </row>
    <row r="707" spans="2:10" s="12" customFormat="1" hidden="1">
      <c r="B707" s="1">
        <v>43873</v>
      </c>
      <c r="C707" s="12" t="str">
        <f t="shared" si="15"/>
        <v>수</v>
      </c>
      <c r="D707" s="12" t="s">
        <v>35</v>
      </c>
      <c r="E707" s="12" t="s">
        <v>56</v>
      </c>
      <c r="J707" s="11">
        <v>40000</v>
      </c>
    </row>
    <row r="708" spans="2:10" s="12" customFormat="1" hidden="1">
      <c r="B708" s="1">
        <v>43873</v>
      </c>
      <c r="C708" s="12" t="str">
        <f t="shared" si="15"/>
        <v>수</v>
      </c>
      <c r="D708" s="12" t="s">
        <v>36</v>
      </c>
      <c r="E708" s="12" t="s">
        <v>56</v>
      </c>
      <c r="J708" s="11">
        <v>6149.9999999999991</v>
      </c>
    </row>
    <row r="709" spans="2:10" s="12" customFormat="1" hidden="1">
      <c r="B709" s="1">
        <v>43874</v>
      </c>
      <c r="C709" s="12" t="str">
        <f t="shared" si="15"/>
        <v>목</v>
      </c>
      <c r="D709" s="12" t="s">
        <v>59</v>
      </c>
      <c r="E709" s="12" t="s">
        <v>56</v>
      </c>
      <c r="J709" s="11">
        <v>24314</v>
      </c>
    </row>
    <row r="710" spans="2:10" s="12" customFormat="1" hidden="1">
      <c r="B710" s="1">
        <v>43874</v>
      </c>
      <c r="C710" s="12" t="str">
        <f t="shared" si="15"/>
        <v>목</v>
      </c>
      <c r="D710" s="12" t="s">
        <v>62</v>
      </c>
      <c r="E710" s="12" t="s">
        <v>56</v>
      </c>
      <c r="J710" s="11">
        <v>48891</v>
      </c>
    </row>
    <row r="711" spans="2:10" s="12" customFormat="1" hidden="1">
      <c r="B711" s="1">
        <v>43874</v>
      </c>
      <c r="C711" s="12" t="str">
        <f t="shared" si="15"/>
        <v>목</v>
      </c>
      <c r="D711" s="12" t="s">
        <v>60</v>
      </c>
      <c r="E711" s="12" t="s">
        <v>75</v>
      </c>
      <c r="J711" s="11">
        <v>141392</v>
      </c>
    </row>
    <row r="712" spans="2:10" s="12" customFormat="1" hidden="1">
      <c r="B712" s="1">
        <v>43874</v>
      </c>
      <c r="C712" s="12" t="str">
        <f t="shared" si="15"/>
        <v>목</v>
      </c>
      <c r="D712" s="12" t="s">
        <v>99</v>
      </c>
      <c r="E712" s="12" t="s">
        <v>75</v>
      </c>
      <c r="J712" s="11">
        <v>96100</v>
      </c>
    </row>
    <row r="713" spans="2:10" s="12" customFormat="1" hidden="1">
      <c r="B713" s="1">
        <v>43874</v>
      </c>
      <c r="C713" s="12" t="str">
        <f t="shared" si="15"/>
        <v>목</v>
      </c>
      <c r="D713" s="12" t="s">
        <v>72</v>
      </c>
      <c r="E713" s="12" t="s">
        <v>56</v>
      </c>
      <c r="J713" s="11">
        <v>977869</v>
      </c>
    </row>
    <row r="714" spans="2:10" s="12" customFormat="1" hidden="1">
      <c r="B714" s="1">
        <v>43874</v>
      </c>
      <c r="C714" s="12" t="str">
        <f t="shared" si="15"/>
        <v>목</v>
      </c>
      <c r="D714" s="12" t="s">
        <v>35</v>
      </c>
      <c r="E714" s="12" t="s">
        <v>56</v>
      </c>
      <c r="J714" s="11">
        <v>40000</v>
      </c>
    </row>
    <row r="715" spans="2:10" s="12" customFormat="1" hidden="1">
      <c r="B715" s="1">
        <v>43874</v>
      </c>
      <c r="C715" s="12" t="str">
        <f t="shared" si="15"/>
        <v>목</v>
      </c>
      <c r="D715" s="12" t="s">
        <v>36</v>
      </c>
      <c r="E715" s="12" t="s">
        <v>56</v>
      </c>
      <c r="J715" s="11">
        <v>7049.9999999999991</v>
      </c>
    </row>
    <row r="716" spans="2:10" s="12" customFormat="1" hidden="1">
      <c r="B716" s="1">
        <v>43875</v>
      </c>
      <c r="C716" s="12" t="str">
        <f t="shared" si="15"/>
        <v>금</v>
      </c>
      <c r="D716" s="12" t="s">
        <v>59</v>
      </c>
      <c r="E716" s="12" t="s">
        <v>56</v>
      </c>
      <c r="J716" s="11">
        <v>25092</v>
      </c>
    </row>
    <row r="717" spans="2:10" s="12" customFormat="1" hidden="1">
      <c r="B717" s="1">
        <v>43875</v>
      </c>
      <c r="C717" s="12" t="str">
        <f t="shared" si="15"/>
        <v>금</v>
      </c>
      <c r="D717" s="12" t="s">
        <v>62</v>
      </c>
      <c r="E717" s="12" t="s">
        <v>56</v>
      </c>
      <c r="J717" s="11">
        <v>49140</v>
      </c>
    </row>
    <row r="718" spans="2:10" s="12" customFormat="1" hidden="1">
      <c r="B718" s="1">
        <v>43875</v>
      </c>
      <c r="C718" s="12" t="str">
        <f t="shared" ref="C718:C816" si="16">TEXT(B718,"aaa")</f>
        <v>금</v>
      </c>
      <c r="D718" s="12" t="s">
        <v>60</v>
      </c>
      <c r="E718" s="12" t="s">
        <v>75</v>
      </c>
      <c r="J718" s="11">
        <v>141363</v>
      </c>
    </row>
    <row r="719" spans="2:10" s="12" customFormat="1" hidden="1">
      <c r="B719" s="1">
        <v>43875</v>
      </c>
      <c r="C719" s="12" t="str">
        <f t="shared" si="16"/>
        <v>금</v>
      </c>
      <c r="D719" s="12" t="s">
        <v>99</v>
      </c>
      <c r="E719" s="12" t="s">
        <v>75</v>
      </c>
      <c r="J719" s="11">
        <v>97370</v>
      </c>
    </row>
    <row r="720" spans="2:10" s="12" customFormat="1" hidden="1">
      <c r="B720" s="1">
        <v>43875</v>
      </c>
      <c r="C720" s="12" t="str">
        <f t="shared" si="16"/>
        <v>금</v>
      </c>
      <c r="D720" s="12" t="s">
        <v>72</v>
      </c>
      <c r="E720" s="12" t="s">
        <v>56</v>
      </c>
      <c r="J720" s="11">
        <v>915783</v>
      </c>
    </row>
    <row r="721" spans="2:10" s="12" customFormat="1" hidden="1">
      <c r="B721" s="1">
        <v>43875</v>
      </c>
      <c r="C721" s="12" t="str">
        <f t="shared" si="16"/>
        <v>금</v>
      </c>
      <c r="D721" s="12" t="s">
        <v>35</v>
      </c>
      <c r="E721" s="12" t="s">
        <v>56</v>
      </c>
      <c r="J721" s="11">
        <v>40000</v>
      </c>
    </row>
    <row r="722" spans="2:10" s="12" customFormat="1" hidden="1">
      <c r="B722" s="1">
        <v>43875</v>
      </c>
      <c r="C722" s="12" t="str">
        <f t="shared" si="16"/>
        <v>금</v>
      </c>
      <c r="D722" s="12" t="s">
        <v>36</v>
      </c>
      <c r="E722" s="12" t="s">
        <v>56</v>
      </c>
      <c r="J722" s="11">
        <v>4470</v>
      </c>
    </row>
    <row r="723" spans="2:10" s="12" customFormat="1" hidden="1">
      <c r="B723" s="1">
        <v>43876</v>
      </c>
      <c r="C723" s="12" t="str">
        <f t="shared" si="16"/>
        <v>토</v>
      </c>
      <c r="D723" s="12" t="s">
        <v>59</v>
      </c>
      <c r="E723" s="12" t="s">
        <v>56</v>
      </c>
      <c r="J723" s="11">
        <v>25548</v>
      </c>
    </row>
    <row r="724" spans="2:10" s="12" customFormat="1" hidden="1">
      <c r="B724" s="1">
        <v>43876</v>
      </c>
      <c r="C724" s="12" t="str">
        <f t="shared" si="16"/>
        <v>토</v>
      </c>
      <c r="D724" s="12" t="s">
        <v>62</v>
      </c>
      <c r="E724" s="12" t="s">
        <v>56</v>
      </c>
      <c r="J724" s="11">
        <v>53097</v>
      </c>
    </row>
    <row r="725" spans="2:10" s="12" customFormat="1" hidden="1">
      <c r="B725" s="1">
        <v>43876</v>
      </c>
      <c r="C725" s="12" t="str">
        <f t="shared" si="16"/>
        <v>토</v>
      </c>
      <c r="D725" s="12" t="s">
        <v>60</v>
      </c>
      <c r="E725" s="12" t="s">
        <v>75</v>
      </c>
      <c r="J725" s="11">
        <v>154516</v>
      </c>
    </row>
    <row r="726" spans="2:10" s="12" customFormat="1" hidden="1">
      <c r="B726" s="1">
        <v>43876</v>
      </c>
      <c r="C726" s="12" t="str">
        <f t="shared" si="16"/>
        <v>토</v>
      </c>
      <c r="D726" s="12" t="s">
        <v>99</v>
      </c>
      <c r="E726" s="12" t="s">
        <v>75</v>
      </c>
      <c r="J726" s="11">
        <v>104333</v>
      </c>
    </row>
    <row r="727" spans="2:10" s="12" customFormat="1" hidden="1">
      <c r="B727" s="1">
        <v>43876</v>
      </c>
      <c r="C727" s="12" t="str">
        <f t="shared" si="16"/>
        <v>토</v>
      </c>
      <c r="D727" s="12" t="s">
        <v>72</v>
      </c>
      <c r="E727" s="12" t="s">
        <v>56</v>
      </c>
      <c r="J727" s="11">
        <v>860913</v>
      </c>
    </row>
    <row r="728" spans="2:10" s="12" customFormat="1" hidden="1">
      <c r="B728" s="1">
        <v>43876</v>
      </c>
      <c r="C728" s="12" t="str">
        <f t="shared" si="16"/>
        <v>토</v>
      </c>
      <c r="D728" s="12" t="s">
        <v>35</v>
      </c>
      <c r="E728" s="12" t="s">
        <v>56</v>
      </c>
      <c r="J728" s="11">
        <v>40000</v>
      </c>
    </row>
    <row r="729" spans="2:10" s="12" customFormat="1" hidden="1">
      <c r="B729" s="1">
        <v>43876</v>
      </c>
      <c r="C729" s="12" t="str">
        <f t="shared" si="16"/>
        <v>토</v>
      </c>
      <c r="D729" s="12" t="s">
        <v>36</v>
      </c>
      <c r="E729" s="12" t="s">
        <v>56</v>
      </c>
      <c r="J729" s="11">
        <v>4029.9999999999995</v>
      </c>
    </row>
    <row r="730" spans="2:10" s="12" customFormat="1" hidden="1">
      <c r="B730" s="1">
        <v>43877</v>
      </c>
      <c r="C730" s="12" t="str">
        <f t="shared" si="16"/>
        <v>일</v>
      </c>
      <c r="D730" s="12" t="s">
        <v>59</v>
      </c>
      <c r="E730" s="12" t="s">
        <v>56</v>
      </c>
      <c r="J730" s="11">
        <v>25036</v>
      </c>
    </row>
    <row r="731" spans="2:10" s="12" customFormat="1" hidden="1">
      <c r="B731" s="1">
        <v>43877</v>
      </c>
      <c r="C731" s="12" t="str">
        <f t="shared" si="16"/>
        <v>일</v>
      </c>
      <c r="D731" s="12" t="s">
        <v>62</v>
      </c>
      <c r="E731" s="12" t="s">
        <v>56</v>
      </c>
      <c r="J731" s="11">
        <v>50151</v>
      </c>
    </row>
    <row r="732" spans="2:10" s="12" customFormat="1" hidden="1">
      <c r="B732" s="1">
        <v>43877</v>
      </c>
      <c r="C732" s="12" t="str">
        <f t="shared" si="16"/>
        <v>일</v>
      </c>
      <c r="D732" s="12" t="s">
        <v>60</v>
      </c>
      <c r="E732" s="12" t="s">
        <v>75</v>
      </c>
      <c r="J732" s="11">
        <v>150810</v>
      </c>
    </row>
    <row r="733" spans="2:10" s="12" customFormat="1" hidden="1">
      <c r="B733" s="1">
        <v>43877</v>
      </c>
      <c r="C733" s="12" t="str">
        <f t="shared" si="16"/>
        <v>일</v>
      </c>
      <c r="D733" s="12" t="s">
        <v>99</v>
      </c>
      <c r="E733" s="12" t="s">
        <v>75</v>
      </c>
      <c r="J733" s="11">
        <v>100567</v>
      </c>
    </row>
    <row r="734" spans="2:10" s="12" customFormat="1" hidden="1">
      <c r="B734" s="1">
        <v>43877</v>
      </c>
      <c r="C734" s="12" t="str">
        <f t="shared" si="16"/>
        <v>일</v>
      </c>
      <c r="D734" s="12" t="s">
        <v>72</v>
      </c>
      <c r="E734" s="12" t="s">
        <v>56</v>
      </c>
      <c r="J734" s="11">
        <v>801780</v>
      </c>
    </row>
    <row r="735" spans="2:10" s="12" customFormat="1" hidden="1">
      <c r="B735" s="1">
        <v>43877</v>
      </c>
      <c r="C735" s="12" t="str">
        <f t="shared" si="16"/>
        <v>일</v>
      </c>
      <c r="D735" s="12" t="s">
        <v>35</v>
      </c>
      <c r="E735" s="12" t="s">
        <v>56</v>
      </c>
      <c r="J735" s="11">
        <v>40000</v>
      </c>
    </row>
    <row r="736" spans="2:10" s="12" customFormat="1" hidden="1">
      <c r="B736" s="1">
        <v>43877</v>
      </c>
      <c r="C736" s="12" t="str">
        <f t="shared" si="16"/>
        <v>일</v>
      </c>
      <c r="D736" s="12" t="s">
        <v>36</v>
      </c>
      <c r="E736" s="12" t="s">
        <v>56</v>
      </c>
      <c r="J736" s="11">
        <v>3149.9999999999995</v>
      </c>
    </row>
    <row r="737" spans="2:10" s="12" customFormat="1" hidden="1">
      <c r="B737" s="1">
        <v>43878</v>
      </c>
      <c r="C737" s="12" t="str">
        <f t="shared" si="16"/>
        <v>월</v>
      </c>
      <c r="D737" s="12" t="s">
        <v>59</v>
      </c>
      <c r="E737" s="12" t="s">
        <v>56</v>
      </c>
      <c r="J737" s="11">
        <v>25062</v>
      </c>
    </row>
    <row r="738" spans="2:10" s="12" customFormat="1" hidden="1">
      <c r="B738" s="1">
        <v>43878</v>
      </c>
      <c r="C738" s="12" t="str">
        <f t="shared" si="16"/>
        <v>월</v>
      </c>
      <c r="D738" s="12" t="s">
        <v>62</v>
      </c>
      <c r="E738" s="12" t="s">
        <v>56</v>
      </c>
      <c r="J738" s="11">
        <v>48554</v>
      </c>
    </row>
    <row r="739" spans="2:10" s="12" customFormat="1" hidden="1">
      <c r="B739" s="1">
        <v>43878</v>
      </c>
      <c r="C739" s="12" t="str">
        <f t="shared" si="16"/>
        <v>월</v>
      </c>
      <c r="D739" s="12" t="s">
        <v>60</v>
      </c>
      <c r="E739" s="12" t="s">
        <v>75</v>
      </c>
      <c r="J739" s="11">
        <v>145221</v>
      </c>
    </row>
    <row r="740" spans="2:10" s="12" customFormat="1" hidden="1">
      <c r="B740" s="1">
        <v>43878</v>
      </c>
      <c r="C740" s="12" t="str">
        <f t="shared" si="16"/>
        <v>월</v>
      </c>
      <c r="D740" s="12" t="s">
        <v>99</v>
      </c>
      <c r="E740" s="12" t="s">
        <v>75</v>
      </c>
      <c r="J740" s="11">
        <v>97916</v>
      </c>
    </row>
    <row r="741" spans="2:10" s="12" customFormat="1" hidden="1">
      <c r="B741" s="1">
        <v>43878</v>
      </c>
      <c r="C741" s="12" t="str">
        <f t="shared" si="16"/>
        <v>월</v>
      </c>
      <c r="D741" s="12" t="s">
        <v>72</v>
      </c>
      <c r="E741" s="12" t="s">
        <v>56</v>
      </c>
      <c r="J741" s="11">
        <v>785804</v>
      </c>
    </row>
    <row r="742" spans="2:10" s="12" customFormat="1" hidden="1">
      <c r="B742" s="1">
        <v>43878</v>
      </c>
      <c r="C742" s="12" t="str">
        <f t="shared" si="16"/>
        <v>월</v>
      </c>
      <c r="D742" s="12" t="s">
        <v>35</v>
      </c>
      <c r="E742" s="12" t="s">
        <v>56</v>
      </c>
      <c r="J742" s="11">
        <v>40000</v>
      </c>
    </row>
    <row r="743" spans="2:10" s="12" customFormat="1" hidden="1">
      <c r="B743" s="1">
        <v>43878</v>
      </c>
      <c r="C743" s="12" t="str">
        <f t="shared" si="16"/>
        <v>월</v>
      </c>
      <c r="D743" s="12" t="s">
        <v>36</v>
      </c>
      <c r="E743" s="12" t="s">
        <v>56</v>
      </c>
      <c r="J743" s="11">
        <v>2979.9999999999995</v>
      </c>
    </row>
    <row r="744" spans="2:10" s="12" customFormat="1" hidden="1">
      <c r="B744" s="1">
        <v>43879</v>
      </c>
      <c r="C744" s="12" t="str">
        <f t="shared" si="16"/>
        <v>화</v>
      </c>
      <c r="D744" s="12" t="s">
        <v>59</v>
      </c>
      <c r="E744" s="12" t="s">
        <v>56</v>
      </c>
      <c r="J744" s="11">
        <v>24148</v>
      </c>
    </row>
    <row r="745" spans="2:10" s="12" customFormat="1" hidden="1">
      <c r="B745" s="1">
        <v>43879</v>
      </c>
      <c r="C745" s="12" t="str">
        <f t="shared" si="16"/>
        <v>화</v>
      </c>
      <c r="D745" s="12" t="s">
        <v>62</v>
      </c>
      <c r="E745" s="12" t="s">
        <v>56</v>
      </c>
      <c r="J745" s="11">
        <v>49801</v>
      </c>
    </row>
    <row r="746" spans="2:10" s="12" customFormat="1" hidden="1">
      <c r="B746" s="1">
        <v>43879</v>
      </c>
      <c r="C746" s="12" t="str">
        <f t="shared" si="16"/>
        <v>화</v>
      </c>
      <c r="D746" s="12" t="s">
        <v>60</v>
      </c>
      <c r="E746" s="12" t="s">
        <v>75</v>
      </c>
      <c r="J746" s="11">
        <v>148874</v>
      </c>
    </row>
    <row r="747" spans="2:10" s="12" customFormat="1" hidden="1">
      <c r="B747" s="1">
        <v>43879</v>
      </c>
      <c r="C747" s="12" t="str">
        <f t="shared" si="16"/>
        <v>화</v>
      </c>
      <c r="D747" s="12" t="s">
        <v>99</v>
      </c>
      <c r="E747" s="12" t="s">
        <v>75</v>
      </c>
      <c r="J747" s="11">
        <v>99182</v>
      </c>
    </row>
    <row r="748" spans="2:10" s="12" customFormat="1" hidden="1">
      <c r="B748" s="1">
        <v>43879</v>
      </c>
      <c r="C748" s="12" t="str">
        <f t="shared" si="16"/>
        <v>화</v>
      </c>
      <c r="D748" s="12" t="s">
        <v>72</v>
      </c>
      <c r="E748" s="12" t="s">
        <v>56</v>
      </c>
      <c r="J748" s="11">
        <v>816053</v>
      </c>
    </row>
    <row r="749" spans="2:10" s="12" customFormat="1" hidden="1">
      <c r="B749" s="1">
        <v>43879</v>
      </c>
      <c r="C749" s="12" t="str">
        <f t="shared" si="16"/>
        <v>화</v>
      </c>
      <c r="D749" s="12" t="s">
        <v>35</v>
      </c>
      <c r="E749" s="12" t="s">
        <v>56</v>
      </c>
      <c r="J749" s="11">
        <v>40000</v>
      </c>
    </row>
    <row r="750" spans="2:10" s="12" customFormat="1" hidden="1">
      <c r="B750" s="1">
        <v>43879</v>
      </c>
      <c r="C750" s="12" t="str">
        <f t="shared" si="16"/>
        <v>화</v>
      </c>
      <c r="D750" s="12" t="s">
        <v>36</v>
      </c>
      <c r="E750" s="12" t="s">
        <v>56</v>
      </c>
      <c r="J750" s="11">
        <v>11839.999999999998</v>
      </c>
    </row>
    <row r="751" spans="2:10" s="12" customFormat="1" hidden="1">
      <c r="B751" s="1">
        <v>43880</v>
      </c>
      <c r="C751" s="12" t="str">
        <f t="shared" si="16"/>
        <v>수</v>
      </c>
      <c r="D751" s="12" t="s">
        <v>59</v>
      </c>
      <c r="E751" s="12" t="s">
        <v>56</v>
      </c>
      <c r="J751" s="11">
        <v>24705</v>
      </c>
    </row>
    <row r="752" spans="2:10" s="12" customFormat="1" hidden="1">
      <c r="B752" s="1">
        <v>43880</v>
      </c>
      <c r="C752" s="12" t="str">
        <f t="shared" si="16"/>
        <v>수</v>
      </c>
      <c r="D752" s="12" t="s">
        <v>62</v>
      </c>
      <c r="E752" s="12" t="s">
        <v>56</v>
      </c>
      <c r="J752" s="11">
        <v>49139</v>
      </c>
    </row>
    <row r="753" spans="2:10" s="12" customFormat="1" hidden="1">
      <c r="B753" s="1">
        <v>43880</v>
      </c>
      <c r="C753" s="12" t="str">
        <f t="shared" si="16"/>
        <v>수</v>
      </c>
      <c r="D753" s="12" t="s">
        <v>60</v>
      </c>
      <c r="E753" s="12" t="s">
        <v>75</v>
      </c>
      <c r="J753" s="11">
        <v>147403</v>
      </c>
    </row>
    <row r="754" spans="2:10" s="12" customFormat="1" hidden="1">
      <c r="B754" s="1">
        <v>43880</v>
      </c>
      <c r="C754" s="12" t="str">
        <f t="shared" si="16"/>
        <v>수</v>
      </c>
      <c r="D754" s="12" t="s">
        <v>99</v>
      </c>
      <c r="E754" s="12" t="s">
        <v>75</v>
      </c>
      <c r="J754" s="11">
        <v>98531</v>
      </c>
    </row>
    <row r="755" spans="2:10" s="12" customFormat="1" hidden="1">
      <c r="B755" s="1">
        <v>43880</v>
      </c>
      <c r="C755" s="12" t="str">
        <f t="shared" si="16"/>
        <v>수</v>
      </c>
      <c r="D755" s="12" t="s">
        <v>72</v>
      </c>
      <c r="E755" s="12" t="s">
        <v>56</v>
      </c>
      <c r="J755" s="11">
        <v>955570</v>
      </c>
    </row>
    <row r="756" spans="2:10" s="12" customFormat="1" hidden="1">
      <c r="B756" s="1">
        <v>43880</v>
      </c>
      <c r="C756" s="12" t="str">
        <f t="shared" si="16"/>
        <v>수</v>
      </c>
      <c r="D756" s="12" t="s">
        <v>35</v>
      </c>
      <c r="E756" s="12" t="s">
        <v>56</v>
      </c>
      <c r="J756" s="11">
        <v>40000</v>
      </c>
    </row>
    <row r="757" spans="2:10" s="12" customFormat="1" hidden="1">
      <c r="B757" s="1">
        <v>43880</v>
      </c>
      <c r="C757" s="12" t="str">
        <f t="shared" si="16"/>
        <v>수</v>
      </c>
      <c r="D757" s="12" t="s">
        <v>36</v>
      </c>
      <c r="E757" s="12" t="s">
        <v>56</v>
      </c>
      <c r="J757" s="11">
        <v>12529.999999999998</v>
      </c>
    </row>
    <row r="758" spans="2:10" s="12" customFormat="1" hidden="1">
      <c r="B758" s="1">
        <v>43881</v>
      </c>
      <c r="C758" s="12" t="str">
        <f t="shared" si="16"/>
        <v>목</v>
      </c>
      <c r="D758" s="12" t="s">
        <v>59</v>
      </c>
      <c r="E758" s="12" t="s">
        <v>56</v>
      </c>
      <c r="J758" s="11">
        <v>25396</v>
      </c>
    </row>
    <row r="759" spans="2:10" s="12" customFormat="1" hidden="1">
      <c r="B759" s="1">
        <v>43881</v>
      </c>
      <c r="C759" s="12" t="str">
        <f t="shared" si="16"/>
        <v>목</v>
      </c>
      <c r="D759" s="12" t="s">
        <v>62</v>
      </c>
      <c r="E759" s="12" t="s">
        <v>56</v>
      </c>
      <c r="J759" s="11">
        <v>49969</v>
      </c>
    </row>
    <row r="760" spans="2:10" s="12" customFormat="1" hidden="1">
      <c r="B760" s="1">
        <v>43881</v>
      </c>
      <c r="C760" s="12" t="str">
        <f t="shared" si="16"/>
        <v>목</v>
      </c>
      <c r="D760" s="12" t="s">
        <v>60</v>
      </c>
      <c r="E760" s="12" t="s">
        <v>75</v>
      </c>
      <c r="J760" s="11">
        <v>152714</v>
      </c>
    </row>
    <row r="761" spans="2:10" s="12" customFormat="1" hidden="1">
      <c r="B761" s="1">
        <v>43881</v>
      </c>
      <c r="C761" s="12" t="str">
        <f t="shared" si="16"/>
        <v>목</v>
      </c>
      <c r="D761" s="12" t="s">
        <v>99</v>
      </c>
      <c r="E761" s="12" t="s">
        <v>75</v>
      </c>
      <c r="J761" s="11">
        <v>100943</v>
      </c>
    </row>
    <row r="762" spans="2:10" s="12" customFormat="1" hidden="1">
      <c r="B762" s="1">
        <v>43881</v>
      </c>
      <c r="C762" s="12" t="str">
        <f t="shared" si="16"/>
        <v>목</v>
      </c>
      <c r="D762" s="12" t="s">
        <v>64</v>
      </c>
      <c r="E762" s="12" t="s">
        <v>56</v>
      </c>
      <c r="J762" s="11">
        <v>117740</v>
      </c>
    </row>
    <row r="763" spans="2:10" s="12" customFormat="1" hidden="1">
      <c r="B763" s="1">
        <v>43881</v>
      </c>
      <c r="C763" s="12" t="str">
        <f t="shared" si="16"/>
        <v>목</v>
      </c>
      <c r="D763" s="12" t="s">
        <v>72</v>
      </c>
      <c r="E763" s="12" t="s">
        <v>56</v>
      </c>
      <c r="J763" s="11">
        <v>986135</v>
      </c>
    </row>
    <row r="764" spans="2:10" s="12" customFormat="1" hidden="1">
      <c r="B764" s="1">
        <v>43881</v>
      </c>
      <c r="C764" s="12" t="str">
        <f t="shared" si="16"/>
        <v>목</v>
      </c>
      <c r="D764" s="12" t="s">
        <v>35</v>
      </c>
      <c r="E764" s="12" t="s">
        <v>56</v>
      </c>
      <c r="J764" s="11">
        <v>40000</v>
      </c>
    </row>
    <row r="765" spans="2:10" s="12" customFormat="1" hidden="1">
      <c r="B765" s="1">
        <v>43881</v>
      </c>
      <c r="C765" s="12" t="str">
        <f t="shared" si="16"/>
        <v>목</v>
      </c>
      <c r="D765" s="12" t="s">
        <v>36</v>
      </c>
      <c r="E765" s="12" t="s">
        <v>56</v>
      </c>
      <c r="J765" s="11">
        <v>8520</v>
      </c>
    </row>
    <row r="766" spans="2:10" s="12" customFormat="1" hidden="1">
      <c r="B766" s="1">
        <v>43882</v>
      </c>
      <c r="C766" s="12" t="str">
        <f t="shared" si="16"/>
        <v>금</v>
      </c>
      <c r="D766" s="12" t="s">
        <v>59</v>
      </c>
      <c r="E766" s="12" t="s">
        <v>56</v>
      </c>
      <c r="J766" s="11">
        <v>23660</v>
      </c>
    </row>
    <row r="767" spans="2:10" s="12" customFormat="1" hidden="1">
      <c r="B767" s="1">
        <v>43882</v>
      </c>
      <c r="C767" s="12" t="str">
        <f t="shared" si="16"/>
        <v>금</v>
      </c>
      <c r="D767" s="12" t="s">
        <v>62</v>
      </c>
      <c r="E767" s="12" t="s">
        <v>56</v>
      </c>
      <c r="J767" s="11">
        <v>49631</v>
      </c>
    </row>
    <row r="768" spans="2:10" s="12" customFormat="1" hidden="1">
      <c r="B768" s="1">
        <v>43882</v>
      </c>
      <c r="C768" s="12" t="str">
        <f t="shared" si="16"/>
        <v>금</v>
      </c>
      <c r="D768" s="12" t="s">
        <v>60</v>
      </c>
      <c r="E768" s="12" t="s">
        <v>75</v>
      </c>
      <c r="J768" s="11">
        <v>148239</v>
      </c>
    </row>
    <row r="769" spans="2:10" s="12" customFormat="1" hidden="1">
      <c r="B769" s="1">
        <v>43882</v>
      </c>
      <c r="C769" s="12" t="str">
        <f t="shared" si="16"/>
        <v>금</v>
      </c>
      <c r="D769" s="12" t="s">
        <v>99</v>
      </c>
      <c r="E769" s="12" t="s">
        <v>75</v>
      </c>
      <c r="J769" s="11">
        <v>99950</v>
      </c>
    </row>
    <row r="770" spans="2:10" s="12" customFormat="1" hidden="1">
      <c r="B770" s="1">
        <v>43882</v>
      </c>
      <c r="C770" s="12" t="str">
        <f t="shared" si="16"/>
        <v>금</v>
      </c>
      <c r="D770" s="12" t="s">
        <v>64</v>
      </c>
      <c r="E770" s="12" t="s">
        <v>56</v>
      </c>
      <c r="J770" s="11">
        <v>116341</v>
      </c>
    </row>
    <row r="771" spans="2:10" s="12" customFormat="1" hidden="1">
      <c r="B771" s="1">
        <v>43882</v>
      </c>
      <c r="C771" s="12" t="str">
        <f t="shared" si="16"/>
        <v>금</v>
      </c>
      <c r="D771" s="12" t="s">
        <v>72</v>
      </c>
      <c r="E771" s="12" t="s">
        <v>56</v>
      </c>
      <c r="J771" s="11">
        <v>977618</v>
      </c>
    </row>
    <row r="772" spans="2:10" s="12" customFormat="1" hidden="1">
      <c r="B772" s="1">
        <v>43882</v>
      </c>
      <c r="C772" s="12" t="str">
        <f t="shared" si="16"/>
        <v>금</v>
      </c>
      <c r="D772" s="12" t="s">
        <v>35</v>
      </c>
      <c r="E772" s="12" t="s">
        <v>56</v>
      </c>
      <c r="J772" s="11">
        <v>40000</v>
      </c>
    </row>
    <row r="773" spans="2:10" s="12" customFormat="1" hidden="1">
      <c r="B773" s="1">
        <v>43882</v>
      </c>
      <c r="C773" s="12" t="str">
        <f t="shared" si="16"/>
        <v>금</v>
      </c>
      <c r="D773" s="12" t="s">
        <v>36</v>
      </c>
      <c r="E773" s="12" t="s">
        <v>56</v>
      </c>
      <c r="J773" s="11">
        <v>4580</v>
      </c>
    </row>
    <row r="774" spans="2:10" s="12" customFormat="1" hidden="1">
      <c r="B774" s="1">
        <v>43883</v>
      </c>
      <c r="C774" s="12" t="str">
        <f t="shared" si="16"/>
        <v>토</v>
      </c>
      <c r="D774" s="12" t="s">
        <v>59</v>
      </c>
      <c r="E774" s="12" t="s">
        <v>56</v>
      </c>
      <c r="J774" s="11">
        <v>26992</v>
      </c>
    </row>
    <row r="775" spans="2:10" s="12" customFormat="1" hidden="1">
      <c r="B775" s="1">
        <v>43883</v>
      </c>
      <c r="C775" s="12" t="str">
        <f t="shared" si="16"/>
        <v>토</v>
      </c>
      <c r="D775" s="12" t="s">
        <v>62</v>
      </c>
      <c r="E775" s="12" t="s">
        <v>56</v>
      </c>
      <c r="J775" s="11">
        <v>52753</v>
      </c>
    </row>
    <row r="776" spans="2:10" s="12" customFormat="1" hidden="1">
      <c r="B776" s="1">
        <v>43883</v>
      </c>
      <c r="C776" s="12" t="str">
        <f t="shared" si="16"/>
        <v>토</v>
      </c>
      <c r="D776" s="12" t="s">
        <v>60</v>
      </c>
      <c r="E776" s="12" t="s">
        <v>75</v>
      </c>
      <c r="J776" s="11">
        <v>156739</v>
      </c>
    </row>
    <row r="777" spans="2:10" s="12" customFormat="1" hidden="1">
      <c r="B777" s="1">
        <v>43883</v>
      </c>
      <c r="C777" s="12" t="str">
        <f t="shared" si="16"/>
        <v>토</v>
      </c>
      <c r="D777" s="12" t="s">
        <v>99</v>
      </c>
      <c r="E777" s="12" t="s">
        <v>75</v>
      </c>
      <c r="J777" s="11">
        <v>102911</v>
      </c>
    </row>
    <row r="778" spans="2:10" s="12" customFormat="1" hidden="1">
      <c r="B778" s="1">
        <v>43883</v>
      </c>
      <c r="C778" s="12" t="str">
        <f t="shared" si="16"/>
        <v>토</v>
      </c>
      <c r="D778" s="12" t="s">
        <v>64</v>
      </c>
      <c r="E778" s="12" t="s">
        <v>56</v>
      </c>
      <c r="J778" s="11">
        <v>116977</v>
      </c>
    </row>
    <row r="779" spans="2:10" s="12" customFormat="1" hidden="1">
      <c r="B779" s="1">
        <v>43883</v>
      </c>
      <c r="C779" s="12" t="str">
        <f t="shared" si="16"/>
        <v>토</v>
      </c>
      <c r="D779" s="12" t="s">
        <v>72</v>
      </c>
      <c r="E779" s="12" t="s">
        <v>56</v>
      </c>
      <c r="J779" s="11">
        <v>1038014</v>
      </c>
    </row>
    <row r="780" spans="2:10" s="12" customFormat="1" hidden="1">
      <c r="B780" s="1">
        <v>43883</v>
      </c>
      <c r="C780" s="12" t="str">
        <f t="shared" si="16"/>
        <v>토</v>
      </c>
      <c r="D780" s="12" t="s">
        <v>35</v>
      </c>
      <c r="E780" s="12" t="s">
        <v>56</v>
      </c>
      <c r="J780" s="11">
        <v>40000</v>
      </c>
    </row>
    <row r="781" spans="2:10" s="12" customFormat="1" hidden="1">
      <c r="B781" s="1">
        <v>43883</v>
      </c>
      <c r="C781" s="12" t="str">
        <f t="shared" si="16"/>
        <v>토</v>
      </c>
      <c r="D781" s="12" t="s">
        <v>36</v>
      </c>
      <c r="E781" s="12" t="s">
        <v>56</v>
      </c>
      <c r="J781" s="11">
        <v>4530</v>
      </c>
    </row>
    <row r="782" spans="2:10" s="12" customFormat="1" hidden="1">
      <c r="B782" s="1">
        <v>43884</v>
      </c>
      <c r="C782" s="12" t="str">
        <f t="shared" si="16"/>
        <v>일</v>
      </c>
      <c r="D782" s="12" t="s">
        <v>59</v>
      </c>
      <c r="E782" s="12" t="s">
        <v>56</v>
      </c>
      <c r="J782" s="11">
        <v>25049</v>
      </c>
    </row>
    <row r="783" spans="2:10" s="12" customFormat="1" hidden="1">
      <c r="B783" s="1">
        <v>43884</v>
      </c>
      <c r="C783" s="12" t="str">
        <f t="shared" si="16"/>
        <v>일</v>
      </c>
      <c r="D783" s="12" t="s">
        <v>62</v>
      </c>
      <c r="E783" s="12" t="s">
        <v>56</v>
      </c>
      <c r="J783" s="11">
        <v>50231</v>
      </c>
    </row>
    <row r="784" spans="2:10" s="12" customFormat="1" hidden="1">
      <c r="B784" s="1">
        <v>43884</v>
      </c>
      <c r="C784" s="12" t="str">
        <f t="shared" si="16"/>
        <v>일</v>
      </c>
      <c r="D784" s="12" t="s">
        <v>60</v>
      </c>
      <c r="E784" s="12" t="s">
        <v>75</v>
      </c>
      <c r="J784" s="11">
        <v>150432</v>
      </c>
    </row>
    <row r="785" spans="2:10" s="12" customFormat="1" hidden="1">
      <c r="B785" s="1">
        <v>43884</v>
      </c>
      <c r="C785" s="12" t="str">
        <f t="shared" si="16"/>
        <v>일</v>
      </c>
      <c r="D785" s="12" t="s">
        <v>99</v>
      </c>
      <c r="E785" s="12" t="s">
        <v>75</v>
      </c>
      <c r="J785" s="11">
        <v>100276</v>
      </c>
    </row>
    <row r="786" spans="2:10" s="12" customFormat="1" hidden="1">
      <c r="B786" s="1">
        <v>43884</v>
      </c>
      <c r="C786" s="12" t="str">
        <f t="shared" si="16"/>
        <v>일</v>
      </c>
      <c r="D786" s="12" t="s">
        <v>64</v>
      </c>
      <c r="E786" s="12" t="s">
        <v>56</v>
      </c>
      <c r="J786" s="11">
        <v>102044</v>
      </c>
    </row>
    <row r="787" spans="2:10" s="12" customFormat="1" hidden="1">
      <c r="B787" s="1">
        <v>43884</v>
      </c>
      <c r="C787" s="12" t="str">
        <f t="shared" si="16"/>
        <v>일</v>
      </c>
      <c r="D787" s="12" t="s">
        <v>72</v>
      </c>
      <c r="E787" s="12" t="s">
        <v>56</v>
      </c>
      <c r="J787" s="11">
        <v>1156344</v>
      </c>
    </row>
    <row r="788" spans="2:10" s="12" customFormat="1" hidden="1">
      <c r="B788" s="1">
        <v>43884</v>
      </c>
      <c r="C788" s="12" t="str">
        <f t="shared" si="16"/>
        <v>일</v>
      </c>
      <c r="D788" s="12" t="s">
        <v>35</v>
      </c>
      <c r="E788" s="12" t="s">
        <v>56</v>
      </c>
      <c r="J788" s="11">
        <v>40000</v>
      </c>
    </row>
    <row r="789" spans="2:10" s="12" customFormat="1" hidden="1">
      <c r="B789" s="1">
        <v>43884</v>
      </c>
      <c r="C789" s="12" t="str">
        <f t="shared" si="16"/>
        <v>일</v>
      </c>
      <c r="D789" s="12" t="s">
        <v>36</v>
      </c>
      <c r="E789" s="12" t="s">
        <v>56</v>
      </c>
      <c r="J789" s="11">
        <v>8410</v>
      </c>
    </row>
    <row r="790" spans="2:10" s="12" customFormat="1" hidden="1">
      <c r="B790" s="1">
        <v>43885</v>
      </c>
      <c r="C790" s="12" t="str">
        <f t="shared" si="16"/>
        <v>월</v>
      </c>
      <c r="D790" s="12" t="s">
        <v>59</v>
      </c>
      <c r="E790" s="12" t="s">
        <v>56</v>
      </c>
      <c r="J790" s="11">
        <v>25019</v>
      </c>
    </row>
    <row r="791" spans="2:10" s="12" customFormat="1" hidden="1">
      <c r="B791" s="1">
        <v>43885</v>
      </c>
      <c r="C791" s="12" t="str">
        <f t="shared" si="16"/>
        <v>월</v>
      </c>
      <c r="D791" s="12" t="s">
        <v>62</v>
      </c>
      <c r="E791" s="12" t="s">
        <v>56</v>
      </c>
      <c r="J791" s="11">
        <v>49616</v>
      </c>
    </row>
    <row r="792" spans="2:10" s="12" customFormat="1" hidden="1">
      <c r="B792" s="1">
        <v>43885</v>
      </c>
      <c r="C792" s="12" t="str">
        <f t="shared" si="16"/>
        <v>월</v>
      </c>
      <c r="D792" s="12" t="s">
        <v>60</v>
      </c>
      <c r="E792" s="12" t="s">
        <v>75</v>
      </c>
      <c r="J792" s="11">
        <v>145106</v>
      </c>
    </row>
    <row r="793" spans="2:10" s="12" customFormat="1" hidden="1">
      <c r="B793" s="1">
        <v>43885</v>
      </c>
      <c r="C793" s="12" t="str">
        <f t="shared" si="16"/>
        <v>월</v>
      </c>
      <c r="D793" s="12" t="s">
        <v>99</v>
      </c>
      <c r="E793" s="12" t="s">
        <v>75</v>
      </c>
      <c r="J793" s="11">
        <v>96801</v>
      </c>
    </row>
    <row r="794" spans="2:10" s="12" customFormat="1" hidden="1">
      <c r="B794" s="1">
        <v>43885</v>
      </c>
      <c r="C794" s="12" t="str">
        <f t="shared" si="16"/>
        <v>월</v>
      </c>
      <c r="D794" s="12" t="s">
        <v>64</v>
      </c>
      <c r="E794" s="12" t="s">
        <v>56</v>
      </c>
      <c r="J794" s="11">
        <v>97792</v>
      </c>
    </row>
    <row r="795" spans="2:10" s="12" customFormat="1" hidden="1">
      <c r="B795" s="1">
        <v>43885</v>
      </c>
      <c r="C795" s="12" t="str">
        <f t="shared" si="16"/>
        <v>월</v>
      </c>
      <c r="D795" s="12" t="s">
        <v>72</v>
      </c>
      <c r="E795" s="12" t="s">
        <v>56</v>
      </c>
      <c r="J795" s="11">
        <v>1577445</v>
      </c>
    </row>
    <row r="796" spans="2:10" s="12" customFormat="1" hidden="1">
      <c r="B796" s="1">
        <v>43885</v>
      </c>
      <c r="C796" s="12" t="str">
        <f t="shared" si="16"/>
        <v>월</v>
      </c>
      <c r="D796" s="12" t="s">
        <v>35</v>
      </c>
      <c r="E796" s="12" t="s">
        <v>56</v>
      </c>
      <c r="J796" s="11">
        <v>40000</v>
      </c>
    </row>
    <row r="797" spans="2:10" s="12" customFormat="1" hidden="1">
      <c r="B797" s="1">
        <v>43885</v>
      </c>
      <c r="C797" s="12" t="str">
        <f t="shared" si="16"/>
        <v>월</v>
      </c>
      <c r="D797" s="12" t="s">
        <v>36</v>
      </c>
      <c r="E797" s="12" t="s">
        <v>56</v>
      </c>
      <c r="J797" s="11">
        <v>9170</v>
      </c>
    </row>
    <row r="798" spans="2:10" s="12" customFormat="1" hidden="1">
      <c r="B798" s="1">
        <v>43886</v>
      </c>
      <c r="C798" s="12" t="str">
        <f t="shared" si="16"/>
        <v>화</v>
      </c>
      <c r="D798" s="12" t="s">
        <v>59</v>
      </c>
      <c r="E798" s="12" t="s">
        <v>56</v>
      </c>
      <c r="J798" s="11">
        <v>21776</v>
      </c>
    </row>
    <row r="799" spans="2:10" s="12" customFormat="1" hidden="1">
      <c r="B799" s="1">
        <v>43886</v>
      </c>
      <c r="C799" s="12" t="str">
        <f t="shared" si="16"/>
        <v>화</v>
      </c>
      <c r="D799" s="12" t="s">
        <v>62</v>
      </c>
      <c r="E799" s="12" t="s">
        <v>56</v>
      </c>
      <c r="J799" s="11">
        <v>50163</v>
      </c>
    </row>
    <row r="800" spans="2:10" s="12" customFormat="1" hidden="1">
      <c r="B800" s="1">
        <v>43886</v>
      </c>
      <c r="C800" s="12" t="str">
        <f t="shared" si="16"/>
        <v>화</v>
      </c>
      <c r="D800" s="12" t="s">
        <v>60</v>
      </c>
      <c r="E800" s="12" t="s">
        <v>75</v>
      </c>
      <c r="J800" s="11">
        <v>151239</v>
      </c>
    </row>
    <row r="801" spans="2:10" s="12" customFormat="1" hidden="1">
      <c r="B801" s="1">
        <v>43886</v>
      </c>
      <c r="C801" s="12" t="str">
        <f t="shared" si="16"/>
        <v>화</v>
      </c>
      <c r="D801" s="12" t="s">
        <v>99</v>
      </c>
      <c r="E801" s="12" t="s">
        <v>75</v>
      </c>
      <c r="J801" s="11">
        <v>100980</v>
      </c>
    </row>
    <row r="802" spans="2:10" s="12" customFormat="1" hidden="1">
      <c r="B802" s="1">
        <v>43886</v>
      </c>
      <c r="C802" s="12" t="str">
        <f t="shared" si="16"/>
        <v>화</v>
      </c>
      <c r="D802" s="12" t="s">
        <v>64</v>
      </c>
      <c r="E802" s="12" t="s">
        <v>56</v>
      </c>
      <c r="J802" s="11">
        <v>46828</v>
      </c>
    </row>
    <row r="803" spans="2:10" s="12" customFormat="1" hidden="1">
      <c r="B803" s="1">
        <v>43886</v>
      </c>
      <c r="C803" s="12" t="str">
        <f t="shared" si="16"/>
        <v>화</v>
      </c>
      <c r="D803" s="12" t="s">
        <v>72</v>
      </c>
      <c r="E803" s="12" t="s">
        <v>56</v>
      </c>
      <c r="J803" s="11">
        <v>1981573</v>
      </c>
    </row>
    <row r="804" spans="2:10" s="12" customFormat="1" hidden="1">
      <c r="B804" s="1">
        <v>43886</v>
      </c>
      <c r="C804" s="12" t="str">
        <f t="shared" si="16"/>
        <v>화</v>
      </c>
      <c r="D804" s="12" t="s">
        <v>35</v>
      </c>
      <c r="E804" s="12" t="s">
        <v>56</v>
      </c>
      <c r="J804" s="11">
        <v>40000</v>
      </c>
    </row>
    <row r="805" spans="2:10" s="12" customFormat="1" hidden="1">
      <c r="B805" s="1">
        <v>43886</v>
      </c>
      <c r="C805" s="12" t="str">
        <f t="shared" si="16"/>
        <v>화</v>
      </c>
      <c r="D805" s="12" t="s">
        <v>36</v>
      </c>
      <c r="E805" s="12" t="s">
        <v>56</v>
      </c>
      <c r="J805" s="11">
        <v>11299.999999999998</v>
      </c>
    </row>
    <row r="806" spans="2:10" s="12" customFormat="1" hidden="1">
      <c r="B806" s="1">
        <v>43887</v>
      </c>
      <c r="C806" s="12" t="str">
        <f t="shared" si="16"/>
        <v>수</v>
      </c>
      <c r="D806" s="12" t="s">
        <v>59</v>
      </c>
      <c r="E806" s="12" t="s">
        <v>56</v>
      </c>
      <c r="J806" s="11">
        <v>24653</v>
      </c>
    </row>
    <row r="807" spans="2:10" s="12" customFormat="1" hidden="1">
      <c r="B807" s="1">
        <v>43887</v>
      </c>
      <c r="C807" s="12" t="str">
        <f t="shared" si="16"/>
        <v>수</v>
      </c>
      <c r="D807" s="12" t="s">
        <v>62</v>
      </c>
      <c r="E807" s="12" t="s">
        <v>56</v>
      </c>
      <c r="J807" s="11">
        <v>49299</v>
      </c>
    </row>
    <row r="808" spans="2:10" s="12" customFormat="1" hidden="1">
      <c r="B808" s="1">
        <v>43887</v>
      </c>
      <c r="C808" s="12" t="str">
        <f t="shared" si="16"/>
        <v>수</v>
      </c>
      <c r="D808" s="12" t="s">
        <v>60</v>
      </c>
      <c r="E808" s="12" t="s">
        <v>75</v>
      </c>
      <c r="J808" s="11">
        <v>150159</v>
      </c>
    </row>
    <row r="809" spans="2:10" s="12" customFormat="1" hidden="1">
      <c r="B809" s="1">
        <v>43887</v>
      </c>
      <c r="C809" s="12" t="str">
        <f t="shared" si="16"/>
        <v>수</v>
      </c>
      <c r="D809" s="12" t="s">
        <v>99</v>
      </c>
      <c r="E809" s="12" t="s">
        <v>75</v>
      </c>
      <c r="J809" s="11">
        <v>100641</v>
      </c>
    </row>
    <row r="810" spans="2:10" s="12" customFormat="1" hidden="1">
      <c r="B810" s="1">
        <v>43887</v>
      </c>
      <c r="C810" s="12" t="str">
        <f t="shared" si="16"/>
        <v>수</v>
      </c>
      <c r="D810" s="12" t="s">
        <v>99</v>
      </c>
      <c r="E810" s="12" t="s">
        <v>56</v>
      </c>
      <c r="J810" s="11">
        <v>111254</v>
      </c>
    </row>
    <row r="811" spans="2:10" s="12" customFormat="1" hidden="1">
      <c r="B811" s="1">
        <v>43887</v>
      </c>
      <c r="C811" s="12" t="str">
        <f t="shared" si="16"/>
        <v>수</v>
      </c>
      <c r="D811" s="12" t="s">
        <v>64</v>
      </c>
      <c r="E811" s="12" t="s">
        <v>56</v>
      </c>
      <c r="J811" s="11">
        <v>113862</v>
      </c>
    </row>
    <row r="812" spans="2:10" s="12" customFormat="1" hidden="1">
      <c r="B812" s="1">
        <v>43887</v>
      </c>
      <c r="C812" s="12" t="str">
        <f t="shared" si="16"/>
        <v>수</v>
      </c>
      <c r="D812" s="12" t="s">
        <v>72</v>
      </c>
      <c r="E812" s="12" t="s">
        <v>56</v>
      </c>
      <c r="J812" s="11">
        <v>1508890</v>
      </c>
    </row>
    <row r="813" spans="2:10" s="12" customFormat="1" hidden="1">
      <c r="B813" s="1">
        <v>43887</v>
      </c>
      <c r="C813" s="12" t="str">
        <f t="shared" si="16"/>
        <v>수</v>
      </c>
      <c r="D813" s="12" t="s">
        <v>35</v>
      </c>
      <c r="E813" s="12" t="s">
        <v>56</v>
      </c>
      <c r="J813" s="11">
        <v>40000</v>
      </c>
    </row>
    <row r="814" spans="2:10" s="12" customFormat="1" hidden="1">
      <c r="B814" s="1">
        <v>43887</v>
      </c>
      <c r="C814" s="12" t="str">
        <f t="shared" si="16"/>
        <v>수</v>
      </c>
      <c r="D814" s="12" t="s">
        <v>36</v>
      </c>
      <c r="E814" s="12" t="s">
        <v>56</v>
      </c>
      <c r="J814" s="11">
        <v>10180</v>
      </c>
    </row>
    <row r="815" spans="2:10" s="12" customFormat="1" hidden="1">
      <c r="B815" s="1">
        <v>43888</v>
      </c>
      <c r="C815" s="12" t="str">
        <f t="shared" si="16"/>
        <v>목</v>
      </c>
      <c r="D815" s="12" t="s">
        <v>59</v>
      </c>
      <c r="E815" s="12" t="s">
        <v>56</v>
      </c>
      <c r="J815" s="11">
        <v>23750</v>
      </c>
    </row>
    <row r="816" spans="2:10" s="12" customFormat="1" hidden="1">
      <c r="B816" s="1">
        <v>43888</v>
      </c>
      <c r="C816" s="12" t="str">
        <f t="shared" si="16"/>
        <v>목</v>
      </c>
      <c r="D816" s="12" t="s">
        <v>62</v>
      </c>
      <c r="E816" s="12" t="s">
        <v>56</v>
      </c>
      <c r="J816" s="11">
        <v>50451</v>
      </c>
    </row>
    <row r="817" spans="2:10" s="12" customFormat="1" hidden="1">
      <c r="B817" s="1">
        <v>43888</v>
      </c>
      <c r="C817" s="12" t="str">
        <f t="shared" ref="C817:C880" si="17">TEXT(B817,"aaa")</f>
        <v>목</v>
      </c>
      <c r="D817" s="12" t="s">
        <v>99</v>
      </c>
      <c r="E817" s="12" t="s">
        <v>56</v>
      </c>
      <c r="J817" s="11">
        <v>182686</v>
      </c>
    </row>
    <row r="818" spans="2:10" s="12" customFormat="1" hidden="1">
      <c r="B818" s="1">
        <v>43888</v>
      </c>
      <c r="C818" s="12" t="str">
        <f t="shared" si="17"/>
        <v>목</v>
      </c>
      <c r="D818" s="12" t="s">
        <v>60</v>
      </c>
      <c r="E818" s="12" t="s">
        <v>75</v>
      </c>
      <c r="J818" s="11">
        <v>151008</v>
      </c>
    </row>
    <row r="819" spans="2:10" s="12" customFormat="1" hidden="1">
      <c r="B819" s="1">
        <v>43888</v>
      </c>
      <c r="C819" s="12" t="str">
        <f t="shared" si="17"/>
        <v>목</v>
      </c>
      <c r="D819" s="12" t="s">
        <v>99</v>
      </c>
      <c r="E819" s="12" t="s">
        <v>75</v>
      </c>
      <c r="J819" s="11">
        <v>98364</v>
      </c>
    </row>
    <row r="820" spans="2:10" s="12" customFormat="1" hidden="1">
      <c r="B820" s="1">
        <v>43888</v>
      </c>
      <c r="C820" s="12" t="str">
        <f t="shared" si="17"/>
        <v>목</v>
      </c>
      <c r="D820" s="12" t="s">
        <v>64</v>
      </c>
      <c r="E820" s="12" t="s">
        <v>56</v>
      </c>
      <c r="J820" s="11">
        <v>114945</v>
      </c>
    </row>
    <row r="821" spans="2:10" s="12" customFormat="1" hidden="1">
      <c r="B821" s="1">
        <v>43888</v>
      </c>
      <c r="C821" s="12" t="str">
        <f t="shared" si="17"/>
        <v>목</v>
      </c>
      <c r="D821" s="12" t="s">
        <v>72</v>
      </c>
      <c r="E821" s="12" t="s">
        <v>56</v>
      </c>
      <c r="J821" s="11">
        <v>1429646</v>
      </c>
    </row>
    <row r="822" spans="2:10" s="12" customFormat="1" hidden="1">
      <c r="B822" s="1">
        <v>43888</v>
      </c>
      <c r="C822" s="12" t="str">
        <f t="shared" si="17"/>
        <v>목</v>
      </c>
      <c r="D822" s="12" t="s">
        <v>100</v>
      </c>
      <c r="E822" s="12" t="s">
        <v>56</v>
      </c>
      <c r="J822" s="11">
        <v>30625</v>
      </c>
    </row>
    <row r="823" spans="2:10" s="12" customFormat="1" hidden="1">
      <c r="B823" s="1">
        <v>43888</v>
      </c>
      <c r="C823" s="12" t="str">
        <f t="shared" si="17"/>
        <v>목</v>
      </c>
      <c r="D823" s="12" t="s">
        <v>101</v>
      </c>
      <c r="E823" s="12" t="s">
        <v>56</v>
      </c>
      <c r="J823" s="11">
        <v>30561</v>
      </c>
    </row>
    <row r="824" spans="2:10" s="12" customFormat="1" hidden="1">
      <c r="B824" s="1">
        <v>43888</v>
      </c>
      <c r="C824" s="12" t="str">
        <f t="shared" si="17"/>
        <v>목</v>
      </c>
      <c r="D824" s="12" t="s">
        <v>35</v>
      </c>
      <c r="E824" s="12" t="s">
        <v>56</v>
      </c>
      <c r="J824" s="11">
        <v>40000</v>
      </c>
    </row>
    <row r="825" spans="2:10" s="12" customFormat="1" hidden="1">
      <c r="B825" s="1">
        <v>43888</v>
      </c>
      <c r="C825" s="12" t="str">
        <f t="shared" si="17"/>
        <v>목</v>
      </c>
      <c r="D825" s="12" t="s">
        <v>36</v>
      </c>
      <c r="E825" s="12" t="s">
        <v>56</v>
      </c>
      <c r="J825" s="11">
        <v>5060</v>
      </c>
    </row>
    <row r="826" spans="2:10" s="12" customFormat="1" hidden="1">
      <c r="B826" s="1">
        <v>43889</v>
      </c>
      <c r="C826" s="12" t="str">
        <f t="shared" si="17"/>
        <v>금</v>
      </c>
      <c r="D826" s="12" t="s">
        <v>59</v>
      </c>
      <c r="E826" s="12" t="s">
        <v>56</v>
      </c>
      <c r="J826" s="11">
        <v>24049</v>
      </c>
    </row>
    <row r="827" spans="2:10" s="12" customFormat="1" hidden="1">
      <c r="B827" s="1">
        <v>43889</v>
      </c>
      <c r="C827" s="12" t="str">
        <f t="shared" si="17"/>
        <v>금</v>
      </c>
      <c r="D827" s="12" t="s">
        <v>62</v>
      </c>
      <c r="E827" s="12" t="s">
        <v>56</v>
      </c>
      <c r="J827" s="11">
        <v>49602</v>
      </c>
    </row>
    <row r="828" spans="2:10" s="12" customFormat="1" hidden="1">
      <c r="B828" s="1">
        <v>43889</v>
      </c>
      <c r="C828" s="12" t="str">
        <f t="shared" si="17"/>
        <v>금</v>
      </c>
      <c r="D828" s="12" t="s">
        <v>99</v>
      </c>
      <c r="E828" s="12" t="s">
        <v>56</v>
      </c>
      <c r="J828" s="11">
        <v>232179</v>
      </c>
    </row>
    <row r="829" spans="2:10" s="12" customFormat="1" hidden="1">
      <c r="B829" s="1">
        <v>43889</v>
      </c>
      <c r="C829" s="12" t="str">
        <f t="shared" si="17"/>
        <v>금</v>
      </c>
      <c r="D829" s="12" t="s">
        <v>60</v>
      </c>
      <c r="E829" s="12" t="s">
        <v>75</v>
      </c>
      <c r="J829" s="11">
        <v>146465</v>
      </c>
    </row>
    <row r="830" spans="2:10" s="12" customFormat="1" hidden="1">
      <c r="B830" s="1">
        <v>43889</v>
      </c>
      <c r="C830" s="12" t="str">
        <f t="shared" si="17"/>
        <v>금</v>
      </c>
      <c r="D830" s="12" t="s">
        <v>99</v>
      </c>
      <c r="E830" s="12" t="s">
        <v>75</v>
      </c>
      <c r="J830" s="11">
        <v>97845</v>
      </c>
    </row>
    <row r="831" spans="2:10" s="12" customFormat="1" hidden="1">
      <c r="B831" s="1">
        <v>43889</v>
      </c>
      <c r="C831" s="12" t="str">
        <f t="shared" si="17"/>
        <v>금</v>
      </c>
      <c r="D831" s="12" t="s">
        <v>64</v>
      </c>
      <c r="E831" s="12" t="s">
        <v>56</v>
      </c>
      <c r="J831" s="11">
        <v>113615</v>
      </c>
    </row>
    <row r="832" spans="2:10" s="12" customFormat="1" hidden="1">
      <c r="B832" s="1">
        <v>43889</v>
      </c>
      <c r="C832" s="12" t="str">
        <f t="shared" si="17"/>
        <v>금</v>
      </c>
      <c r="D832" s="12" t="s">
        <v>72</v>
      </c>
      <c r="E832" s="12" t="s">
        <v>56</v>
      </c>
      <c r="J832" s="11">
        <v>1415107</v>
      </c>
    </row>
    <row r="833" spans="2:10" s="12" customFormat="1" hidden="1">
      <c r="B833" s="1">
        <v>43889</v>
      </c>
      <c r="C833" s="12" t="str">
        <f t="shared" si="17"/>
        <v>금</v>
      </c>
      <c r="D833" s="12" t="s">
        <v>100</v>
      </c>
      <c r="E833" s="12" t="s">
        <v>56</v>
      </c>
      <c r="J833" s="11">
        <v>7192</v>
      </c>
    </row>
    <row r="834" spans="2:10" s="12" customFormat="1" hidden="1">
      <c r="B834" s="1">
        <v>43889</v>
      </c>
      <c r="C834" s="12" t="str">
        <f t="shared" si="17"/>
        <v>금</v>
      </c>
      <c r="D834" s="12" t="s">
        <v>101</v>
      </c>
      <c r="E834" s="12" t="s">
        <v>56</v>
      </c>
      <c r="J834" s="11">
        <v>9003</v>
      </c>
    </row>
    <row r="835" spans="2:10" s="12" customFormat="1" hidden="1">
      <c r="B835" s="1">
        <v>43889</v>
      </c>
      <c r="C835" s="12" t="str">
        <f t="shared" si="17"/>
        <v>금</v>
      </c>
      <c r="D835" s="12" t="s">
        <v>35</v>
      </c>
      <c r="E835" s="12" t="s">
        <v>56</v>
      </c>
      <c r="J835" s="11">
        <v>40000</v>
      </c>
    </row>
    <row r="836" spans="2:10" s="12" customFormat="1" hidden="1">
      <c r="B836" s="1">
        <v>43889</v>
      </c>
      <c r="C836" s="12" t="str">
        <f t="shared" si="17"/>
        <v>금</v>
      </c>
      <c r="D836" s="12" t="s">
        <v>36</v>
      </c>
      <c r="E836" s="12" t="s">
        <v>56</v>
      </c>
      <c r="J836" s="11">
        <v>4630</v>
      </c>
    </row>
    <row r="837" spans="2:10" s="12" customFormat="1" hidden="1">
      <c r="B837" s="1">
        <v>43890</v>
      </c>
      <c r="C837" s="12" t="str">
        <f t="shared" si="17"/>
        <v>토</v>
      </c>
      <c r="D837" s="12" t="s">
        <v>59</v>
      </c>
      <c r="E837" s="12" t="s">
        <v>56</v>
      </c>
      <c r="J837" s="11">
        <v>26181</v>
      </c>
    </row>
    <row r="838" spans="2:10" s="12" customFormat="1" hidden="1">
      <c r="B838" s="1">
        <v>43890</v>
      </c>
      <c r="C838" s="12" t="str">
        <f t="shared" si="17"/>
        <v>토</v>
      </c>
      <c r="D838" s="12" t="s">
        <v>62</v>
      </c>
      <c r="E838" s="12" t="s">
        <v>56</v>
      </c>
      <c r="J838" s="11">
        <v>50630</v>
      </c>
    </row>
    <row r="839" spans="2:10" s="12" customFormat="1" hidden="1">
      <c r="B839" s="1">
        <v>43890</v>
      </c>
      <c r="C839" s="12" t="str">
        <f t="shared" si="17"/>
        <v>토</v>
      </c>
      <c r="D839" s="12" t="s">
        <v>99</v>
      </c>
      <c r="E839" s="12" t="s">
        <v>56</v>
      </c>
      <c r="J839" s="11">
        <v>249525</v>
      </c>
    </row>
    <row r="840" spans="2:10" s="12" customFormat="1" hidden="1">
      <c r="B840" s="1">
        <v>43890</v>
      </c>
      <c r="C840" s="12" t="str">
        <f t="shared" si="17"/>
        <v>토</v>
      </c>
      <c r="D840" s="12" t="s">
        <v>60</v>
      </c>
      <c r="E840" s="12" t="s">
        <v>75</v>
      </c>
      <c r="J840" s="11">
        <v>83388</v>
      </c>
    </row>
    <row r="841" spans="2:10" s="12" customFormat="1" hidden="1">
      <c r="B841" s="1">
        <v>43890</v>
      </c>
      <c r="C841" s="12" t="str">
        <f t="shared" si="17"/>
        <v>토</v>
      </c>
      <c r="D841" s="12" t="s">
        <v>99</v>
      </c>
      <c r="E841" s="12" t="s">
        <v>75</v>
      </c>
      <c r="J841" s="11">
        <v>68204</v>
      </c>
    </row>
    <row r="842" spans="2:10" s="12" customFormat="1" hidden="1">
      <c r="B842" s="1">
        <v>43890</v>
      </c>
      <c r="C842" s="12" t="str">
        <f t="shared" si="17"/>
        <v>토</v>
      </c>
      <c r="D842" s="12" t="s">
        <v>64</v>
      </c>
      <c r="E842" s="12" t="s">
        <v>56</v>
      </c>
      <c r="J842" s="11">
        <v>42732</v>
      </c>
    </row>
    <row r="843" spans="2:10" s="12" customFormat="1" hidden="1">
      <c r="B843" s="1">
        <v>43890</v>
      </c>
      <c r="C843" s="12" t="str">
        <f t="shared" si="17"/>
        <v>토</v>
      </c>
      <c r="D843" s="12" t="s">
        <v>72</v>
      </c>
      <c r="E843" s="12" t="s">
        <v>56</v>
      </c>
      <c r="J843" s="11">
        <v>1239708</v>
      </c>
    </row>
    <row r="844" spans="2:10" s="12" customFormat="1" hidden="1">
      <c r="B844" s="1">
        <v>43890</v>
      </c>
      <c r="C844" s="12" t="str">
        <f t="shared" si="17"/>
        <v>토</v>
      </c>
      <c r="D844" s="12" t="s">
        <v>35</v>
      </c>
      <c r="E844" s="12" t="s">
        <v>56</v>
      </c>
      <c r="J844" s="11">
        <v>40000</v>
      </c>
    </row>
    <row r="845" spans="2:10" s="12" customFormat="1" hidden="1">
      <c r="B845" s="1">
        <v>43890</v>
      </c>
      <c r="C845" s="12" t="str">
        <f t="shared" si="17"/>
        <v>토</v>
      </c>
      <c r="D845" s="12" t="s">
        <v>36</v>
      </c>
      <c r="E845" s="12" t="s">
        <v>56</v>
      </c>
      <c r="J845" s="11">
        <v>3629.9999999999995</v>
      </c>
    </row>
    <row r="846" spans="2:10" s="12" customFormat="1" hidden="1">
      <c r="B846" s="1">
        <v>43891</v>
      </c>
      <c r="C846" s="12" t="str">
        <f t="shared" si="17"/>
        <v>일</v>
      </c>
      <c r="D846" s="12" t="s">
        <v>59</v>
      </c>
      <c r="E846" s="12" t="s">
        <v>56</v>
      </c>
      <c r="J846" s="11">
        <v>24896</v>
      </c>
    </row>
    <row r="847" spans="2:10" s="12" customFormat="1" hidden="1">
      <c r="B847" s="1">
        <v>43891</v>
      </c>
      <c r="C847" s="12" t="str">
        <f t="shared" si="17"/>
        <v>일</v>
      </c>
      <c r="D847" s="12" t="s">
        <v>62</v>
      </c>
      <c r="E847" s="12" t="s">
        <v>56</v>
      </c>
      <c r="J847" s="11">
        <v>50142</v>
      </c>
    </row>
    <row r="848" spans="2:10" s="12" customFormat="1" hidden="1">
      <c r="B848" s="1">
        <v>43891</v>
      </c>
      <c r="C848" s="12" t="str">
        <f t="shared" si="17"/>
        <v>일</v>
      </c>
      <c r="D848" s="12" t="s">
        <v>99</v>
      </c>
      <c r="E848" s="12" t="s">
        <v>56</v>
      </c>
      <c r="J848" s="11">
        <v>250875</v>
      </c>
    </row>
    <row r="849" spans="2:10" s="12" customFormat="1" hidden="1">
      <c r="B849" s="1">
        <v>43891</v>
      </c>
      <c r="C849" s="12" t="str">
        <f t="shared" si="17"/>
        <v>일</v>
      </c>
      <c r="D849" s="12" t="s">
        <v>72</v>
      </c>
      <c r="E849" s="12" t="s">
        <v>56</v>
      </c>
      <c r="J849" s="11">
        <v>1202324</v>
      </c>
    </row>
    <row r="850" spans="2:10" s="12" customFormat="1" hidden="1">
      <c r="B850" s="1">
        <v>43891</v>
      </c>
      <c r="C850" s="12" t="str">
        <f t="shared" si="17"/>
        <v>일</v>
      </c>
      <c r="D850" s="12" t="s">
        <v>35</v>
      </c>
      <c r="E850" s="12" t="s">
        <v>56</v>
      </c>
      <c r="J850" s="11">
        <v>40000</v>
      </c>
    </row>
    <row r="851" spans="2:10" s="12" customFormat="1" hidden="1">
      <c r="B851" s="1">
        <v>43891</v>
      </c>
      <c r="C851" s="12" t="str">
        <f t="shared" si="17"/>
        <v>일</v>
      </c>
      <c r="D851" s="12" t="s">
        <v>36</v>
      </c>
      <c r="E851" s="12" t="s">
        <v>56</v>
      </c>
      <c r="J851" s="11">
        <v>3789.9999999999995</v>
      </c>
    </row>
    <row r="852" spans="2:10" s="12" customFormat="1" hidden="1">
      <c r="B852" s="1">
        <v>43892</v>
      </c>
      <c r="C852" s="12" t="str">
        <f t="shared" si="17"/>
        <v>월</v>
      </c>
      <c r="D852" s="12" t="s">
        <v>59</v>
      </c>
      <c r="E852" s="12" t="s">
        <v>56</v>
      </c>
      <c r="J852" s="11">
        <v>23767</v>
      </c>
    </row>
    <row r="853" spans="2:10" s="12" customFormat="1" hidden="1">
      <c r="B853" s="1">
        <v>43892</v>
      </c>
      <c r="C853" s="12" t="str">
        <f t="shared" si="17"/>
        <v>월</v>
      </c>
      <c r="D853" s="12" t="s">
        <v>62</v>
      </c>
      <c r="E853" s="12" t="s">
        <v>56</v>
      </c>
      <c r="J853" s="11">
        <v>48538</v>
      </c>
    </row>
    <row r="854" spans="2:10" s="12" customFormat="1" hidden="1">
      <c r="B854" s="1">
        <v>43892</v>
      </c>
      <c r="C854" s="12" t="str">
        <f t="shared" si="17"/>
        <v>월</v>
      </c>
      <c r="D854" s="12" t="s">
        <v>99</v>
      </c>
      <c r="E854" s="12" t="s">
        <v>56</v>
      </c>
      <c r="J854" s="11">
        <v>243451</v>
      </c>
    </row>
    <row r="855" spans="2:10" s="12" customFormat="1" hidden="1">
      <c r="B855" s="1">
        <v>43892</v>
      </c>
      <c r="C855" s="12" t="str">
        <f t="shared" si="17"/>
        <v>월</v>
      </c>
      <c r="D855" s="12" t="s">
        <v>72</v>
      </c>
      <c r="E855" s="12" t="s">
        <v>56</v>
      </c>
      <c r="J855" s="11">
        <v>1168022</v>
      </c>
    </row>
    <row r="856" spans="2:10" s="12" customFormat="1" hidden="1">
      <c r="B856" s="1">
        <v>43892</v>
      </c>
      <c r="C856" s="12" t="str">
        <f t="shared" si="17"/>
        <v>월</v>
      </c>
      <c r="D856" s="12" t="s">
        <v>35</v>
      </c>
      <c r="E856" s="12" t="s">
        <v>56</v>
      </c>
      <c r="J856" s="11">
        <v>40000</v>
      </c>
    </row>
    <row r="857" spans="2:10" s="12" customFormat="1" hidden="1">
      <c r="B857" s="1">
        <v>43892</v>
      </c>
      <c r="C857" s="12" t="str">
        <f t="shared" si="17"/>
        <v>월</v>
      </c>
      <c r="D857" s="12" t="s">
        <v>36</v>
      </c>
      <c r="E857" s="12" t="s">
        <v>56</v>
      </c>
      <c r="J857" s="11">
        <v>2969.9999999999995</v>
      </c>
    </row>
    <row r="858" spans="2:10" s="12" customFormat="1" hidden="1">
      <c r="B858" s="1">
        <v>43893</v>
      </c>
      <c r="C858" s="12" t="str">
        <f t="shared" si="17"/>
        <v>화</v>
      </c>
      <c r="D858" s="12" t="s">
        <v>59</v>
      </c>
      <c r="E858" s="12" t="s">
        <v>56</v>
      </c>
      <c r="J858" s="11">
        <v>23871</v>
      </c>
    </row>
    <row r="859" spans="2:10" s="12" customFormat="1" hidden="1">
      <c r="B859" s="1">
        <v>43893</v>
      </c>
      <c r="C859" s="12" t="str">
        <f t="shared" si="17"/>
        <v>화</v>
      </c>
      <c r="D859" s="12" t="s">
        <v>62</v>
      </c>
      <c r="E859" s="12" t="s">
        <v>56</v>
      </c>
      <c r="J859" s="11">
        <v>50217</v>
      </c>
    </row>
    <row r="860" spans="2:10" s="12" customFormat="1" hidden="1">
      <c r="B860" s="1">
        <v>43893</v>
      </c>
      <c r="C860" s="12" t="str">
        <f t="shared" si="17"/>
        <v>화</v>
      </c>
      <c r="D860" s="12" t="s">
        <v>99</v>
      </c>
      <c r="E860" s="12" t="s">
        <v>56</v>
      </c>
      <c r="J860" s="11">
        <v>251796</v>
      </c>
    </row>
    <row r="861" spans="2:10" s="12" customFormat="1" hidden="1">
      <c r="B861" s="1">
        <v>43893</v>
      </c>
      <c r="C861" s="12" t="str">
        <f t="shared" si="17"/>
        <v>화</v>
      </c>
      <c r="D861" s="12" t="s">
        <v>60</v>
      </c>
      <c r="E861" s="12" t="s">
        <v>75</v>
      </c>
      <c r="J861" s="11">
        <v>90511</v>
      </c>
    </row>
    <row r="862" spans="2:10" s="12" customFormat="1" hidden="1">
      <c r="B862" s="1">
        <v>43893</v>
      </c>
      <c r="C862" s="12" t="str">
        <f t="shared" si="17"/>
        <v>화</v>
      </c>
      <c r="D862" s="12" t="s">
        <v>72</v>
      </c>
      <c r="E862" s="12" t="s">
        <v>56</v>
      </c>
      <c r="J862" s="11">
        <v>1165707</v>
      </c>
    </row>
    <row r="863" spans="2:10" s="12" customFormat="1" hidden="1">
      <c r="B863" s="1">
        <v>43893</v>
      </c>
      <c r="C863" s="12" t="str">
        <f t="shared" si="17"/>
        <v>화</v>
      </c>
      <c r="D863" s="12" t="s">
        <v>35</v>
      </c>
      <c r="E863" s="12" t="s">
        <v>56</v>
      </c>
      <c r="J863" s="11">
        <v>40000</v>
      </c>
    </row>
    <row r="864" spans="2:10" s="12" customFormat="1" hidden="1">
      <c r="B864" s="1">
        <v>43893</v>
      </c>
      <c r="C864" s="12" t="str">
        <f t="shared" si="17"/>
        <v>화</v>
      </c>
      <c r="D864" s="12" t="s">
        <v>36</v>
      </c>
      <c r="E864" s="12" t="s">
        <v>56</v>
      </c>
      <c r="J864" s="11">
        <v>3799.9999999999995</v>
      </c>
    </row>
    <row r="865" spans="2:10" s="12" customFormat="1" hidden="1">
      <c r="B865" s="1">
        <v>43894</v>
      </c>
      <c r="C865" s="12" t="str">
        <f t="shared" si="17"/>
        <v>수</v>
      </c>
      <c r="D865" s="12" t="s">
        <v>59</v>
      </c>
      <c r="E865" s="12" t="s">
        <v>56</v>
      </c>
      <c r="J865" s="11">
        <v>25685</v>
      </c>
    </row>
    <row r="866" spans="2:10" s="12" customFormat="1" hidden="1">
      <c r="B866" s="1">
        <v>43894</v>
      </c>
      <c r="C866" s="12" t="str">
        <f t="shared" si="17"/>
        <v>수</v>
      </c>
      <c r="D866" s="12" t="s">
        <v>62</v>
      </c>
      <c r="E866" s="12" t="s">
        <v>56</v>
      </c>
      <c r="J866" s="11">
        <v>48430</v>
      </c>
    </row>
    <row r="867" spans="2:10" s="12" customFormat="1" hidden="1">
      <c r="B867" s="1">
        <v>43894</v>
      </c>
      <c r="C867" s="12" t="str">
        <f t="shared" si="17"/>
        <v>수</v>
      </c>
      <c r="D867" s="12" t="s">
        <v>99</v>
      </c>
      <c r="E867" s="12" t="s">
        <v>56</v>
      </c>
      <c r="J867" s="11">
        <v>244644</v>
      </c>
    </row>
    <row r="868" spans="2:10" s="12" customFormat="1" hidden="1">
      <c r="B868" s="1">
        <v>43894</v>
      </c>
      <c r="C868" s="12" t="str">
        <f t="shared" si="17"/>
        <v>수</v>
      </c>
      <c r="D868" s="12" t="s">
        <v>60</v>
      </c>
      <c r="E868" s="12" t="s">
        <v>75</v>
      </c>
      <c r="J868" s="11">
        <v>91027</v>
      </c>
    </row>
    <row r="869" spans="2:10" s="12" customFormat="1" hidden="1">
      <c r="B869" s="1">
        <v>43894</v>
      </c>
      <c r="C869" s="12" t="str">
        <f t="shared" si="17"/>
        <v>수</v>
      </c>
      <c r="D869" s="12" t="s">
        <v>99</v>
      </c>
      <c r="E869" s="12" t="s">
        <v>75</v>
      </c>
      <c r="J869" s="11">
        <v>113126</v>
      </c>
    </row>
    <row r="870" spans="2:10" s="12" customFormat="1" hidden="1">
      <c r="B870" s="1">
        <v>43894</v>
      </c>
      <c r="C870" s="12" t="str">
        <f t="shared" si="17"/>
        <v>수</v>
      </c>
      <c r="D870" s="12" t="s">
        <v>72</v>
      </c>
      <c r="E870" s="12" t="s">
        <v>56</v>
      </c>
      <c r="J870" s="11">
        <v>847988</v>
      </c>
    </row>
    <row r="871" spans="2:10" s="12" customFormat="1" hidden="1">
      <c r="B871" s="1">
        <v>43894</v>
      </c>
      <c r="C871" s="12" t="str">
        <f t="shared" si="17"/>
        <v>수</v>
      </c>
      <c r="D871" s="12" t="s">
        <v>35</v>
      </c>
      <c r="E871" s="12" t="s">
        <v>56</v>
      </c>
      <c r="J871" s="11">
        <v>40000</v>
      </c>
    </row>
    <row r="872" spans="2:10" s="12" customFormat="1" hidden="1">
      <c r="B872" s="1">
        <v>43894</v>
      </c>
      <c r="C872" s="12" t="str">
        <f t="shared" si="17"/>
        <v>수</v>
      </c>
      <c r="D872" s="12" t="s">
        <v>36</v>
      </c>
      <c r="E872" s="12" t="s">
        <v>56</v>
      </c>
      <c r="J872" s="11">
        <v>6549.9999999999991</v>
      </c>
    </row>
    <row r="873" spans="2:10" s="12" customFormat="1" hidden="1">
      <c r="B873" s="1">
        <v>43895</v>
      </c>
      <c r="C873" s="12" t="str">
        <f t="shared" si="17"/>
        <v>목</v>
      </c>
      <c r="D873" s="12" t="s">
        <v>59</v>
      </c>
      <c r="E873" s="12" t="s">
        <v>56</v>
      </c>
      <c r="J873" s="11">
        <v>24511</v>
      </c>
    </row>
    <row r="874" spans="2:10" s="12" customFormat="1" hidden="1">
      <c r="B874" s="1">
        <v>43895</v>
      </c>
      <c r="C874" s="12" t="str">
        <f t="shared" si="17"/>
        <v>목</v>
      </c>
      <c r="D874" s="12" t="s">
        <v>62</v>
      </c>
      <c r="E874" s="12" t="s">
        <v>56</v>
      </c>
      <c r="J874" s="11">
        <v>49318</v>
      </c>
    </row>
    <row r="875" spans="2:10" s="12" customFormat="1" hidden="1">
      <c r="B875" s="1">
        <v>43895</v>
      </c>
      <c r="C875" s="12" t="str">
        <f t="shared" si="17"/>
        <v>목</v>
      </c>
      <c r="D875" s="12" t="s">
        <v>99</v>
      </c>
      <c r="E875" s="12" t="s">
        <v>56</v>
      </c>
      <c r="J875" s="11">
        <v>247808</v>
      </c>
    </row>
    <row r="876" spans="2:10" s="12" customFormat="1" hidden="1">
      <c r="B876" s="1">
        <v>43895</v>
      </c>
      <c r="C876" s="12" t="str">
        <f t="shared" si="17"/>
        <v>목</v>
      </c>
      <c r="D876" s="12" t="s">
        <v>60</v>
      </c>
      <c r="E876" s="12" t="s">
        <v>75</v>
      </c>
      <c r="J876" s="11">
        <v>91488</v>
      </c>
    </row>
    <row r="877" spans="2:10" s="12" customFormat="1" hidden="1">
      <c r="B877" s="1">
        <v>43895</v>
      </c>
      <c r="C877" s="12" t="str">
        <f t="shared" si="17"/>
        <v>목</v>
      </c>
      <c r="D877" s="12" t="s">
        <v>99</v>
      </c>
      <c r="E877" s="12" t="s">
        <v>75</v>
      </c>
      <c r="J877" s="11">
        <v>113952</v>
      </c>
    </row>
    <row r="878" spans="2:10" s="12" customFormat="1" hidden="1">
      <c r="B878" s="1">
        <v>43895</v>
      </c>
      <c r="C878" s="12" t="str">
        <f t="shared" si="17"/>
        <v>목</v>
      </c>
      <c r="D878" s="12" t="s">
        <v>72</v>
      </c>
      <c r="E878" s="12" t="s">
        <v>56</v>
      </c>
      <c r="J878" s="11">
        <v>751846</v>
      </c>
    </row>
    <row r="879" spans="2:10" s="12" customFormat="1" hidden="1">
      <c r="B879" s="1">
        <v>43895</v>
      </c>
      <c r="C879" s="12" t="str">
        <f t="shared" si="17"/>
        <v>목</v>
      </c>
      <c r="D879" s="12" t="s">
        <v>35</v>
      </c>
      <c r="E879" s="12" t="s">
        <v>56</v>
      </c>
      <c r="J879" s="11">
        <v>40000</v>
      </c>
    </row>
    <row r="880" spans="2:10" s="12" customFormat="1" hidden="1">
      <c r="B880" s="1">
        <v>43895</v>
      </c>
      <c r="C880" s="12" t="str">
        <f t="shared" si="17"/>
        <v>목</v>
      </c>
      <c r="D880" s="12" t="s">
        <v>36</v>
      </c>
      <c r="E880" s="12" t="s">
        <v>56</v>
      </c>
      <c r="J880" s="11">
        <v>5300</v>
      </c>
    </row>
    <row r="881" spans="2:10" s="12" customFormat="1" hidden="1">
      <c r="B881" s="1">
        <v>43896</v>
      </c>
      <c r="C881" s="12" t="str">
        <f t="shared" ref="C881:C944" si="18">TEXT(B881,"aaa")</f>
        <v>금</v>
      </c>
      <c r="D881" s="12" t="s">
        <v>59</v>
      </c>
      <c r="E881" s="12" t="s">
        <v>56</v>
      </c>
      <c r="J881" s="11">
        <v>26202</v>
      </c>
    </row>
    <row r="882" spans="2:10" s="12" customFormat="1" hidden="1">
      <c r="B882" s="1">
        <v>43896</v>
      </c>
      <c r="C882" s="12" t="str">
        <f t="shared" si="18"/>
        <v>금</v>
      </c>
      <c r="D882" s="12" t="s">
        <v>62</v>
      </c>
      <c r="E882" s="12" t="s">
        <v>56</v>
      </c>
      <c r="J882" s="11">
        <v>50108</v>
      </c>
    </row>
    <row r="883" spans="2:10" s="12" customFormat="1" hidden="1">
      <c r="B883" s="1">
        <v>43896</v>
      </c>
      <c r="C883" s="12" t="str">
        <f t="shared" si="18"/>
        <v>금</v>
      </c>
      <c r="D883" s="12" t="s">
        <v>99</v>
      </c>
      <c r="E883" s="12" t="s">
        <v>56</v>
      </c>
      <c r="J883" s="11">
        <v>167196</v>
      </c>
    </row>
    <row r="884" spans="2:10" s="12" customFormat="1" hidden="1">
      <c r="B884" s="1">
        <v>43896</v>
      </c>
      <c r="C884" s="12" t="str">
        <f t="shared" si="18"/>
        <v>금</v>
      </c>
      <c r="D884" s="12" t="s">
        <v>60</v>
      </c>
      <c r="E884" s="12" t="s">
        <v>75</v>
      </c>
      <c r="J884" s="11">
        <v>91068</v>
      </c>
    </row>
    <row r="885" spans="2:10" s="12" customFormat="1" hidden="1">
      <c r="B885" s="1">
        <v>43896</v>
      </c>
      <c r="C885" s="12" t="str">
        <f t="shared" si="18"/>
        <v>금</v>
      </c>
      <c r="D885" s="12" t="s">
        <v>99</v>
      </c>
      <c r="E885" s="12" t="s">
        <v>75</v>
      </c>
      <c r="J885" s="11">
        <v>114351</v>
      </c>
    </row>
    <row r="886" spans="2:10" s="12" customFormat="1" hidden="1">
      <c r="B886" s="1">
        <v>43896</v>
      </c>
      <c r="C886" s="12" t="str">
        <f t="shared" si="18"/>
        <v>금</v>
      </c>
      <c r="D886" s="12" t="s">
        <v>72</v>
      </c>
      <c r="E886" s="12" t="s">
        <v>56</v>
      </c>
      <c r="J886" s="11">
        <v>762515</v>
      </c>
    </row>
    <row r="887" spans="2:10" s="12" customFormat="1" hidden="1">
      <c r="B887" s="1">
        <v>43896</v>
      </c>
      <c r="C887" s="12" t="str">
        <f t="shared" si="18"/>
        <v>금</v>
      </c>
      <c r="D887" s="12" t="s">
        <v>35</v>
      </c>
      <c r="E887" s="12" t="s">
        <v>56</v>
      </c>
      <c r="J887" s="11">
        <v>40000</v>
      </c>
    </row>
    <row r="888" spans="2:10" s="12" customFormat="1" hidden="1">
      <c r="B888" s="1">
        <v>43896</v>
      </c>
      <c r="C888" s="12" t="str">
        <f t="shared" si="18"/>
        <v>금</v>
      </c>
      <c r="D888" s="12" t="s">
        <v>36</v>
      </c>
      <c r="E888" s="12" t="s">
        <v>56</v>
      </c>
      <c r="J888" s="11">
        <v>4390</v>
      </c>
    </row>
    <row r="889" spans="2:10" s="12" customFormat="1" hidden="1">
      <c r="B889" s="1">
        <v>43897</v>
      </c>
      <c r="C889" s="12" t="str">
        <f t="shared" si="18"/>
        <v>토</v>
      </c>
      <c r="D889" s="12" t="s">
        <v>59</v>
      </c>
      <c r="E889" s="12" t="s">
        <v>56</v>
      </c>
      <c r="J889" s="11">
        <v>26068</v>
      </c>
    </row>
    <row r="890" spans="2:10" s="12" customFormat="1" hidden="1">
      <c r="B890" s="1">
        <v>43897</v>
      </c>
      <c r="C890" s="12" t="str">
        <f t="shared" si="18"/>
        <v>토</v>
      </c>
      <c r="D890" s="12" t="s">
        <v>62</v>
      </c>
      <c r="E890" s="12" t="s">
        <v>56</v>
      </c>
      <c r="J890" s="11">
        <v>53236</v>
      </c>
    </row>
    <row r="891" spans="2:10" s="12" customFormat="1" hidden="1">
      <c r="B891" s="1">
        <v>43897</v>
      </c>
      <c r="C891" s="12" t="str">
        <f t="shared" si="18"/>
        <v>토</v>
      </c>
      <c r="D891" s="12" t="s">
        <v>99</v>
      </c>
      <c r="E891" s="12" t="s">
        <v>56</v>
      </c>
      <c r="J891" s="11">
        <v>94855</v>
      </c>
    </row>
    <row r="892" spans="2:10" s="12" customFormat="1" hidden="1">
      <c r="B892" s="1">
        <v>43897</v>
      </c>
      <c r="C892" s="12" t="str">
        <f t="shared" si="18"/>
        <v>토</v>
      </c>
      <c r="D892" s="12" t="s">
        <v>60</v>
      </c>
      <c r="E892" s="12" t="s">
        <v>75</v>
      </c>
      <c r="J892" s="11">
        <v>92091</v>
      </c>
    </row>
    <row r="893" spans="2:10" s="12" customFormat="1" hidden="1">
      <c r="B893" s="1">
        <v>43897</v>
      </c>
      <c r="C893" s="12" t="str">
        <f t="shared" si="18"/>
        <v>토</v>
      </c>
      <c r="D893" s="12" t="s">
        <v>99</v>
      </c>
      <c r="E893" s="12" t="s">
        <v>75</v>
      </c>
      <c r="J893" s="11">
        <v>115321</v>
      </c>
    </row>
    <row r="894" spans="2:10" s="12" customFormat="1" hidden="1">
      <c r="B894" s="1">
        <v>43897</v>
      </c>
      <c r="C894" s="12" t="str">
        <f t="shared" si="18"/>
        <v>토</v>
      </c>
      <c r="D894" s="12" t="s">
        <v>72</v>
      </c>
      <c r="E894" s="12" t="s">
        <v>56</v>
      </c>
      <c r="J894" s="11">
        <v>818350</v>
      </c>
    </row>
    <row r="895" spans="2:10" s="12" customFormat="1" hidden="1">
      <c r="B895" s="1">
        <v>43897</v>
      </c>
      <c r="C895" s="12" t="str">
        <f t="shared" si="18"/>
        <v>토</v>
      </c>
      <c r="D895" s="12" t="s">
        <v>35</v>
      </c>
      <c r="E895" s="12" t="s">
        <v>56</v>
      </c>
      <c r="J895" s="11">
        <v>40000</v>
      </c>
    </row>
    <row r="896" spans="2:10" s="12" customFormat="1" hidden="1">
      <c r="B896" s="1">
        <v>43897</v>
      </c>
      <c r="C896" s="12" t="str">
        <f t="shared" si="18"/>
        <v>토</v>
      </c>
      <c r="D896" s="12" t="s">
        <v>36</v>
      </c>
      <c r="E896" s="12" t="s">
        <v>56</v>
      </c>
      <c r="J896" s="11">
        <v>6169.9999999999991</v>
      </c>
    </row>
    <row r="897" spans="2:10" s="12" customFormat="1" hidden="1">
      <c r="B897" s="1">
        <v>43898</v>
      </c>
      <c r="C897" s="12" t="str">
        <f t="shared" si="18"/>
        <v>일</v>
      </c>
      <c r="D897" s="12" t="s">
        <v>59</v>
      </c>
      <c r="E897" s="12" t="s">
        <v>56</v>
      </c>
      <c r="J897" s="11">
        <v>23918</v>
      </c>
    </row>
    <row r="898" spans="2:10" s="12" customFormat="1" hidden="1">
      <c r="B898" s="1">
        <v>43898</v>
      </c>
      <c r="C898" s="12" t="str">
        <f t="shared" si="18"/>
        <v>일</v>
      </c>
      <c r="D898" s="12" t="s">
        <v>62</v>
      </c>
      <c r="E898" s="12" t="s">
        <v>56</v>
      </c>
      <c r="J898" s="11">
        <v>50203</v>
      </c>
    </row>
    <row r="899" spans="2:10" s="12" customFormat="1" hidden="1">
      <c r="B899" s="1">
        <v>43898</v>
      </c>
      <c r="C899" s="12" t="str">
        <f t="shared" si="18"/>
        <v>일</v>
      </c>
      <c r="D899" s="12" t="s">
        <v>99</v>
      </c>
      <c r="E899" s="12" t="s">
        <v>56</v>
      </c>
      <c r="J899" s="11">
        <v>100479</v>
      </c>
    </row>
    <row r="900" spans="2:10" s="12" customFormat="1" hidden="1">
      <c r="B900" s="1">
        <v>43898</v>
      </c>
      <c r="C900" s="12" t="str">
        <f t="shared" si="18"/>
        <v>일</v>
      </c>
      <c r="D900" s="12" t="s">
        <v>60</v>
      </c>
      <c r="E900" s="12" t="s">
        <v>75</v>
      </c>
      <c r="J900" s="11">
        <v>80228</v>
      </c>
    </row>
    <row r="901" spans="2:10" s="12" customFormat="1" hidden="1">
      <c r="B901" s="1">
        <v>43898</v>
      </c>
      <c r="C901" s="12" t="str">
        <f t="shared" si="18"/>
        <v>일</v>
      </c>
      <c r="D901" s="12" t="s">
        <v>99</v>
      </c>
      <c r="E901" s="12" t="s">
        <v>75</v>
      </c>
      <c r="J901" s="11">
        <v>100457</v>
      </c>
    </row>
    <row r="902" spans="2:10" s="12" customFormat="1" hidden="1">
      <c r="B902" s="1">
        <v>43898</v>
      </c>
      <c r="C902" s="12" t="str">
        <f t="shared" si="18"/>
        <v>일</v>
      </c>
      <c r="D902" s="12" t="s">
        <v>72</v>
      </c>
      <c r="E902" s="12" t="s">
        <v>56</v>
      </c>
      <c r="J902" s="11">
        <v>801211</v>
      </c>
    </row>
    <row r="903" spans="2:10" s="12" customFormat="1" hidden="1">
      <c r="B903" s="1">
        <v>43898</v>
      </c>
      <c r="C903" s="12" t="str">
        <f t="shared" si="18"/>
        <v>일</v>
      </c>
      <c r="D903" s="12" t="s">
        <v>35</v>
      </c>
      <c r="E903" s="12" t="s">
        <v>56</v>
      </c>
      <c r="J903" s="11">
        <v>40000</v>
      </c>
    </row>
    <row r="904" spans="2:10" s="12" customFormat="1" hidden="1">
      <c r="B904" s="1">
        <v>43898</v>
      </c>
      <c r="C904" s="12" t="str">
        <f t="shared" si="18"/>
        <v>일</v>
      </c>
      <c r="D904" s="12" t="s">
        <v>36</v>
      </c>
      <c r="E904" s="12" t="s">
        <v>56</v>
      </c>
      <c r="J904" s="11">
        <v>4059.9999999999995</v>
      </c>
    </row>
    <row r="905" spans="2:10" s="12" customFormat="1" hidden="1">
      <c r="B905" s="1">
        <v>43899</v>
      </c>
      <c r="C905" s="12" t="str">
        <f t="shared" si="18"/>
        <v>월</v>
      </c>
      <c r="D905" s="12" t="s">
        <v>59</v>
      </c>
      <c r="E905" s="12" t="s">
        <v>56</v>
      </c>
      <c r="J905" s="11">
        <v>23906</v>
      </c>
    </row>
    <row r="906" spans="2:10" s="12" customFormat="1" hidden="1">
      <c r="B906" s="1">
        <v>43899</v>
      </c>
      <c r="C906" s="12" t="str">
        <f t="shared" si="18"/>
        <v>월</v>
      </c>
      <c r="D906" s="12" t="s">
        <v>62</v>
      </c>
      <c r="E906" s="12" t="s">
        <v>56</v>
      </c>
      <c r="J906" s="11">
        <v>48783</v>
      </c>
    </row>
    <row r="907" spans="2:10" s="12" customFormat="1" hidden="1">
      <c r="B907" s="1">
        <v>43899</v>
      </c>
      <c r="C907" s="12" t="str">
        <f t="shared" si="18"/>
        <v>월</v>
      </c>
      <c r="D907" s="12" t="s">
        <v>99</v>
      </c>
      <c r="E907" s="12" t="s">
        <v>56</v>
      </c>
      <c r="J907" s="11">
        <v>98877</v>
      </c>
    </row>
    <row r="908" spans="2:10" s="12" customFormat="1" hidden="1">
      <c r="B908" s="1">
        <v>43899</v>
      </c>
      <c r="C908" s="12" t="str">
        <f t="shared" si="18"/>
        <v>월</v>
      </c>
      <c r="D908" s="12" t="s">
        <v>60</v>
      </c>
      <c r="E908" s="12" t="s">
        <v>75</v>
      </c>
      <c r="J908" s="11">
        <v>45752</v>
      </c>
    </row>
    <row r="909" spans="2:10" s="12" customFormat="1" hidden="1">
      <c r="B909" s="1">
        <v>43899</v>
      </c>
      <c r="C909" s="12" t="str">
        <f t="shared" si="18"/>
        <v>월</v>
      </c>
      <c r="D909" s="12" t="s">
        <v>99</v>
      </c>
      <c r="E909" s="12" t="s">
        <v>75</v>
      </c>
      <c r="J909" s="11">
        <v>60474</v>
      </c>
    </row>
    <row r="910" spans="2:10" s="12" customFormat="1" hidden="1">
      <c r="B910" s="1">
        <v>43899</v>
      </c>
      <c r="C910" s="12" t="str">
        <f t="shared" si="18"/>
        <v>월</v>
      </c>
      <c r="D910" s="12" t="s">
        <v>72</v>
      </c>
      <c r="E910" s="12" t="s">
        <v>56</v>
      </c>
      <c r="J910" s="11">
        <v>776856</v>
      </c>
    </row>
    <row r="911" spans="2:10" s="12" customFormat="1" hidden="1">
      <c r="B911" s="1">
        <v>43899</v>
      </c>
      <c r="C911" s="12" t="str">
        <f t="shared" si="18"/>
        <v>월</v>
      </c>
      <c r="D911" s="12" t="s">
        <v>35</v>
      </c>
      <c r="E911" s="12" t="s">
        <v>56</v>
      </c>
      <c r="J911" s="11">
        <v>40000</v>
      </c>
    </row>
    <row r="912" spans="2:10" s="12" customFormat="1" hidden="1">
      <c r="B912" s="1">
        <v>43899</v>
      </c>
      <c r="C912" s="12" t="str">
        <f t="shared" si="18"/>
        <v>월</v>
      </c>
      <c r="D912" s="12" t="s">
        <v>36</v>
      </c>
      <c r="E912" s="12" t="s">
        <v>56</v>
      </c>
      <c r="J912" s="11">
        <v>6669.9999999999991</v>
      </c>
    </row>
    <row r="913" spans="2:10" s="12" customFormat="1" hidden="1">
      <c r="B913" s="1">
        <v>43900</v>
      </c>
      <c r="C913" s="12" t="str">
        <f t="shared" si="18"/>
        <v>화</v>
      </c>
      <c r="D913" s="12" t="s">
        <v>59</v>
      </c>
      <c r="E913" s="12" t="s">
        <v>56</v>
      </c>
      <c r="J913" s="11">
        <v>24385</v>
      </c>
    </row>
    <row r="914" spans="2:10" s="12" customFormat="1" hidden="1">
      <c r="B914" s="1">
        <v>43900</v>
      </c>
      <c r="C914" s="12" t="str">
        <f t="shared" si="18"/>
        <v>화</v>
      </c>
      <c r="D914" s="12" t="s">
        <v>62</v>
      </c>
      <c r="E914" s="12" t="s">
        <v>56</v>
      </c>
      <c r="J914" s="11">
        <v>49892</v>
      </c>
    </row>
    <row r="915" spans="2:10" s="12" customFormat="1" hidden="1">
      <c r="B915" s="1">
        <v>43900</v>
      </c>
      <c r="C915" s="12" t="str">
        <f t="shared" si="18"/>
        <v>화</v>
      </c>
      <c r="D915" s="12" t="s">
        <v>99</v>
      </c>
      <c r="E915" s="12" t="s">
        <v>56</v>
      </c>
      <c r="J915" s="11">
        <v>100905</v>
      </c>
    </row>
    <row r="916" spans="2:10" s="12" customFormat="1" hidden="1">
      <c r="B916" s="1">
        <v>43900</v>
      </c>
      <c r="C916" s="12" t="str">
        <f t="shared" si="18"/>
        <v>화</v>
      </c>
      <c r="D916" s="12" t="s">
        <v>72</v>
      </c>
      <c r="E916" s="12" t="s">
        <v>56</v>
      </c>
      <c r="J916" s="11">
        <v>800054</v>
      </c>
    </row>
    <row r="917" spans="2:10" s="12" customFormat="1" hidden="1">
      <c r="B917" s="1">
        <v>43900</v>
      </c>
      <c r="C917" s="12" t="str">
        <f t="shared" si="18"/>
        <v>화</v>
      </c>
      <c r="D917" s="12" t="s">
        <v>35</v>
      </c>
      <c r="E917" s="12" t="s">
        <v>56</v>
      </c>
      <c r="J917" s="11">
        <v>40000</v>
      </c>
    </row>
    <row r="918" spans="2:10" s="12" customFormat="1" hidden="1">
      <c r="B918" s="1">
        <v>43900</v>
      </c>
      <c r="C918" s="12" t="str">
        <f t="shared" si="18"/>
        <v>화</v>
      </c>
      <c r="D918" s="12" t="s">
        <v>36</v>
      </c>
      <c r="E918" s="12" t="s">
        <v>56</v>
      </c>
      <c r="J918" s="11">
        <v>57869.999999999993</v>
      </c>
    </row>
    <row r="919" spans="2:10" s="12" customFormat="1" hidden="1">
      <c r="B919" s="1">
        <v>43900</v>
      </c>
      <c r="C919" s="12" t="str">
        <f t="shared" si="18"/>
        <v>화</v>
      </c>
      <c r="D919" s="12" t="s">
        <v>102</v>
      </c>
      <c r="E919" s="12" t="s">
        <v>56</v>
      </c>
      <c r="J919" s="11">
        <f>900000/1.1</f>
        <v>818181.81818181812</v>
      </c>
    </row>
    <row r="920" spans="2:10" s="12" customFormat="1" hidden="1">
      <c r="B920" s="1">
        <v>43901</v>
      </c>
      <c r="C920" s="12" t="str">
        <f t="shared" si="18"/>
        <v>수</v>
      </c>
      <c r="D920" s="12" t="s">
        <v>59</v>
      </c>
      <c r="E920" s="12" t="s">
        <v>56</v>
      </c>
      <c r="J920" s="11">
        <v>24884</v>
      </c>
    </row>
    <row r="921" spans="2:10" s="12" customFormat="1" hidden="1">
      <c r="B921" s="1">
        <v>43901</v>
      </c>
      <c r="C921" s="12" t="str">
        <f t="shared" si="18"/>
        <v>수</v>
      </c>
      <c r="D921" s="12" t="s">
        <v>62</v>
      </c>
      <c r="E921" s="12" t="s">
        <v>56</v>
      </c>
      <c r="J921" s="11">
        <v>48955</v>
      </c>
    </row>
    <row r="922" spans="2:10" s="12" customFormat="1" hidden="1">
      <c r="B922" s="1">
        <v>43901</v>
      </c>
      <c r="C922" s="12" t="str">
        <f t="shared" si="18"/>
        <v>수</v>
      </c>
      <c r="D922" s="12" t="s">
        <v>99</v>
      </c>
      <c r="E922" s="12" t="s">
        <v>56</v>
      </c>
      <c r="J922" s="11">
        <v>96615</v>
      </c>
    </row>
    <row r="923" spans="2:10" s="12" customFormat="1" hidden="1">
      <c r="B923" s="1">
        <v>43901</v>
      </c>
      <c r="C923" s="12" t="str">
        <f t="shared" si="18"/>
        <v>수</v>
      </c>
      <c r="D923" s="12" t="s">
        <v>72</v>
      </c>
      <c r="E923" s="12" t="s">
        <v>56</v>
      </c>
      <c r="J923" s="11">
        <v>787574</v>
      </c>
    </row>
    <row r="924" spans="2:10" s="12" customFormat="1" hidden="1">
      <c r="B924" s="1">
        <v>43901</v>
      </c>
      <c r="C924" s="12" t="str">
        <f t="shared" si="18"/>
        <v>수</v>
      </c>
      <c r="D924" s="12" t="s">
        <v>35</v>
      </c>
      <c r="E924" s="12" t="s">
        <v>56</v>
      </c>
      <c r="J924" s="11">
        <v>40000</v>
      </c>
    </row>
    <row r="925" spans="2:10" s="12" customFormat="1" hidden="1">
      <c r="B925" s="1">
        <v>43901</v>
      </c>
      <c r="C925" s="12" t="str">
        <f t="shared" si="18"/>
        <v>수</v>
      </c>
      <c r="D925" s="12" t="s">
        <v>36</v>
      </c>
      <c r="E925" s="12" t="s">
        <v>56</v>
      </c>
      <c r="J925" s="11">
        <v>67250</v>
      </c>
    </row>
    <row r="926" spans="2:10" s="12" customFormat="1" hidden="1">
      <c r="B926" s="1">
        <v>43890</v>
      </c>
      <c r="C926" s="12" t="str">
        <f t="shared" si="18"/>
        <v>토</v>
      </c>
      <c r="D926" s="12" t="s">
        <v>92</v>
      </c>
      <c r="E926" s="12" t="s">
        <v>56</v>
      </c>
      <c r="J926" s="11">
        <f>6000000+15909</f>
        <v>6015909</v>
      </c>
    </row>
    <row r="927" spans="2:10" s="12" customFormat="1" hidden="1">
      <c r="B927" s="1">
        <v>43890</v>
      </c>
      <c r="C927" s="12" t="str">
        <f t="shared" si="18"/>
        <v>토</v>
      </c>
      <c r="D927" s="12" t="s">
        <v>92</v>
      </c>
      <c r="E927" s="12" t="s">
        <v>56</v>
      </c>
      <c r="J927" s="11">
        <v>2400000</v>
      </c>
    </row>
    <row r="928" spans="2:10" s="12" customFormat="1" hidden="1">
      <c r="B928" s="1">
        <v>43895</v>
      </c>
      <c r="C928" s="12" t="str">
        <f t="shared" si="18"/>
        <v>목</v>
      </c>
      <c r="D928" s="12" t="s">
        <v>103</v>
      </c>
      <c r="E928" s="12" t="s">
        <v>56</v>
      </c>
      <c r="J928" s="11">
        <v>29801</v>
      </c>
    </row>
    <row r="929" spans="2:10" s="12" customFormat="1" hidden="1">
      <c r="B929" s="1">
        <v>43885</v>
      </c>
      <c r="C929" s="12" t="str">
        <f t="shared" si="18"/>
        <v>월</v>
      </c>
      <c r="D929" s="12" t="s">
        <v>103</v>
      </c>
      <c r="E929" s="12" t="s">
        <v>56</v>
      </c>
      <c r="J929" s="11">
        <v>39251</v>
      </c>
    </row>
    <row r="930" spans="2:10" s="12" customFormat="1" hidden="1">
      <c r="B930" s="1">
        <v>43887</v>
      </c>
      <c r="C930" s="12" t="str">
        <f t="shared" si="18"/>
        <v>수</v>
      </c>
      <c r="D930" s="12" t="s">
        <v>103</v>
      </c>
      <c r="E930" s="12" t="s">
        <v>56</v>
      </c>
      <c r="J930" s="11">
        <v>50000</v>
      </c>
    </row>
    <row r="931" spans="2:10" s="12" customFormat="1" hidden="1">
      <c r="B931" s="1">
        <v>43888</v>
      </c>
      <c r="C931" s="12" t="str">
        <f t="shared" si="18"/>
        <v>목</v>
      </c>
      <c r="D931" s="12" t="s">
        <v>103</v>
      </c>
      <c r="E931" s="12" t="s">
        <v>56</v>
      </c>
      <c r="J931" s="11">
        <v>50000</v>
      </c>
    </row>
    <row r="932" spans="2:10" s="12" customFormat="1" hidden="1">
      <c r="B932" s="1">
        <v>43889</v>
      </c>
      <c r="C932" s="12" t="str">
        <f t="shared" si="18"/>
        <v>금</v>
      </c>
      <c r="D932" s="12" t="s">
        <v>103</v>
      </c>
      <c r="E932" s="12" t="s">
        <v>56</v>
      </c>
      <c r="J932" s="11">
        <v>35283</v>
      </c>
    </row>
    <row r="933" spans="2:10" s="12" customFormat="1" hidden="1">
      <c r="B933" s="1">
        <v>43902</v>
      </c>
      <c r="C933" s="12" t="str">
        <f t="shared" si="18"/>
        <v>목</v>
      </c>
      <c r="D933" s="12" t="s">
        <v>59</v>
      </c>
      <c r="E933" s="12" t="s">
        <v>56</v>
      </c>
      <c r="J933" s="11">
        <v>18412</v>
      </c>
    </row>
    <row r="934" spans="2:10" s="12" customFormat="1" hidden="1">
      <c r="B934" s="1">
        <v>43902</v>
      </c>
      <c r="C934" s="12" t="str">
        <f t="shared" si="18"/>
        <v>목</v>
      </c>
      <c r="D934" s="12" t="s">
        <v>62</v>
      </c>
      <c r="E934" s="12" t="s">
        <v>56</v>
      </c>
      <c r="J934" s="11">
        <v>36663</v>
      </c>
    </row>
    <row r="935" spans="2:10" s="12" customFormat="1" hidden="1">
      <c r="B935" s="1">
        <v>43902</v>
      </c>
      <c r="C935" s="12" t="str">
        <f t="shared" si="18"/>
        <v>목</v>
      </c>
      <c r="D935" s="12" t="s">
        <v>99</v>
      </c>
      <c r="E935" s="12" t="s">
        <v>56</v>
      </c>
      <c r="J935" s="11">
        <v>73400</v>
      </c>
    </row>
    <row r="936" spans="2:10" s="12" customFormat="1" hidden="1">
      <c r="B936" s="1">
        <v>43902</v>
      </c>
      <c r="C936" s="12" t="str">
        <f t="shared" si="18"/>
        <v>목</v>
      </c>
      <c r="D936" s="12" t="s">
        <v>72</v>
      </c>
      <c r="E936" s="12" t="s">
        <v>56</v>
      </c>
      <c r="J936" s="11">
        <v>646600</v>
      </c>
    </row>
    <row r="937" spans="2:10" s="12" customFormat="1" hidden="1">
      <c r="B937" s="1">
        <v>43902</v>
      </c>
      <c r="C937" s="12" t="str">
        <f t="shared" si="18"/>
        <v>목</v>
      </c>
      <c r="D937" s="12" t="s">
        <v>104</v>
      </c>
      <c r="E937" s="12" t="s">
        <v>56</v>
      </c>
      <c r="J937" s="11">
        <v>107518</v>
      </c>
    </row>
    <row r="938" spans="2:10" s="12" customFormat="1" hidden="1">
      <c r="B938" s="1">
        <v>43902</v>
      </c>
      <c r="C938" s="12" t="str">
        <f t="shared" si="18"/>
        <v>목</v>
      </c>
      <c r="D938" s="12" t="s">
        <v>35</v>
      </c>
      <c r="E938" s="12" t="s">
        <v>56</v>
      </c>
      <c r="J938" s="11">
        <v>40000</v>
      </c>
    </row>
    <row r="939" spans="2:10" s="12" customFormat="1" hidden="1">
      <c r="B939" s="1">
        <v>43902</v>
      </c>
      <c r="C939" s="12" t="str">
        <f t="shared" si="18"/>
        <v>목</v>
      </c>
      <c r="D939" s="12" t="s">
        <v>36</v>
      </c>
      <c r="E939" s="12" t="s">
        <v>56</v>
      </c>
      <c r="J939" s="11">
        <v>43180</v>
      </c>
    </row>
    <row r="940" spans="2:10" s="12" customFormat="1" hidden="1">
      <c r="B940" s="1">
        <v>43903</v>
      </c>
      <c r="C940" s="12" t="str">
        <f t="shared" si="18"/>
        <v>금</v>
      </c>
      <c r="D940" s="12" t="s">
        <v>72</v>
      </c>
      <c r="E940" s="12" t="s">
        <v>56</v>
      </c>
      <c r="J940" s="11">
        <v>285531</v>
      </c>
    </row>
    <row r="941" spans="2:10" s="12" customFormat="1" hidden="1">
      <c r="B941" s="1">
        <v>43903</v>
      </c>
      <c r="C941" s="12" t="str">
        <f t="shared" si="18"/>
        <v>금</v>
      </c>
      <c r="D941" s="12" t="s">
        <v>104</v>
      </c>
      <c r="E941" s="12" t="s">
        <v>56</v>
      </c>
      <c r="J941" s="11">
        <v>108058</v>
      </c>
    </row>
    <row r="942" spans="2:10" s="12" customFormat="1" hidden="1">
      <c r="B942" s="1">
        <v>43903</v>
      </c>
      <c r="C942" s="12" t="str">
        <f t="shared" si="18"/>
        <v>금</v>
      </c>
      <c r="D942" s="12" t="s">
        <v>35</v>
      </c>
      <c r="E942" s="12" t="s">
        <v>56</v>
      </c>
      <c r="J942" s="11">
        <v>40000</v>
      </c>
    </row>
    <row r="943" spans="2:10" s="12" customFormat="1" hidden="1">
      <c r="B943" s="1">
        <v>43903</v>
      </c>
      <c r="C943" s="12" t="str">
        <f t="shared" si="18"/>
        <v>금</v>
      </c>
      <c r="D943" s="12" t="s">
        <v>36</v>
      </c>
      <c r="E943" s="12" t="s">
        <v>56</v>
      </c>
      <c r="J943" s="11">
        <v>28999.999999999996</v>
      </c>
    </row>
    <row r="944" spans="2:10" s="12" customFormat="1" hidden="1">
      <c r="B944" s="1">
        <v>43904</v>
      </c>
      <c r="C944" s="12" t="str">
        <f t="shared" si="18"/>
        <v>토</v>
      </c>
      <c r="D944" s="12" t="s">
        <v>72</v>
      </c>
      <c r="E944" s="12" t="s">
        <v>56</v>
      </c>
      <c r="J944" s="11">
        <v>308193</v>
      </c>
    </row>
    <row r="945" spans="2:10" s="12" customFormat="1" hidden="1">
      <c r="B945" s="1">
        <v>43904</v>
      </c>
      <c r="C945" s="12" t="str">
        <f t="shared" ref="C945:C1008" si="19">TEXT(B945,"aaa")</f>
        <v>토</v>
      </c>
      <c r="D945" s="12" t="s">
        <v>104</v>
      </c>
      <c r="E945" s="12" t="s">
        <v>56</v>
      </c>
      <c r="J945" s="11">
        <v>112509</v>
      </c>
    </row>
    <row r="946" spans="2:10" s="12" customFormat="1" hidden="1">
      <c r="B946" s="1">
        <v>43904</v>
      </c>
      <c r="C946" s="12" t="str">
        <f t="shared" si="19"/>
        <v>토</v>
      </c>
      <c r="D946" s="12" t="s">
        <v>35</v>
      </c>
      <c r="E946" s="12" t="s">
        <v>56</v>
      </c>
      <c r="J946" s="11">
        <v>40000</v>
      </c>
    </row>
    <row r="947" spans="2:10" s="12" customFormat="1" hidden="1">
      <c r="B947" s="1">
        <v>43904</v>
      </c>
      <c r="C947" s="12" t="str">
        <f t="shared" si="19"/>
        <v>토</v>
      </c>
      <c r="D947" s="12" t="s">
        <v>36</v>
      </c>
      <c r="E947" s="12" t="s">
        <v>56</v>
      </c>
      <c r="J947" s="11">
        <v>31589.999999999996</v>
      </c>
    </row>
    <row r="948" spans="2:10" s="12" customFormat="1" hidden="1">
      <c r="B948" s="1">
        <v>43905</v>
      </c>
      <c r="C948" s="12" t="str">
        <f t="shared" si="19"/>
        <v>일</v>
      </c>
      <c r="D948" s="12" t="s">
        <v>72</v>
      </c>
      <c r="E948" s="12" t="s">
        <v>56</v>
      </c>
      <c r="J948" s="11">
        <v>300794</v>
      </c>
    </row>
    <row r="949" spans="2:10" s="12" customFormat="1" hidden="1">
      <c r="B949" s="1">
        <v>43905</v>
      </c>
      <c r="C949" s="12" t="str">
        <f t="shared" si="19"/>
        <v>일</v>
      </c>
      <c r="D949" s="12" t="s">
        <v>104</v>
      </c>
      <c r="E949" s="12" t="s">
        <v>56</v>
      </c>
      <c r="J949" s="11">
        <v>100404</v>
      </c>
    </row>
    <row r="950" spans="2:10" s="12" customFormat="1" hidden="1">
      <c r="B950" s="1">
        <v>43905</v>
      </c>
      <c r="C950" s="12" t="str">
        <f t="shared" si="19"/>
        <v>일</v>
      </c>
      <c r="D950" s="12" t="s">
        <v>35</v>
      </c>
      <c r="E950" s="12" t="s">
        <v>56</v>
      </c>
      <c r="J950" s="11">
        <v>40000</v>
      </c>
    </row>
    <row r="951" spans="2:10" s="12" customFormat="1" hidden="1">
      <c r="B951" s="1">
        <v>43905</v>
      </c>
      <c r="C951" s="12" t="str">
        <f t="shared" si="19"/>
        <v>일</v>
      </c>
      <c r="D951" s="12" t="s">
        <v>36</v>
      </c>
      <c r="E951" s="12" t="s">
        <v>56</v>
      </c>
      <c r="J951" s="11">
        <v>32669.999999999996</v>
      </c>
    </row>
    <row r="952" spans="2:10" s="12" customFormat="1" hidden="1">
      <c r="B952" s="1">
        <v>43906</v>
      </c>
      <c r="C952" s="12" t="str">
        <f t="shared" si="19"/>
        <v>월</v>
      </c>
      <c r="D952" s="12" t="s">
        <v>72</v>
      </c>
      <c r="E952" s="12" t="s">
        <v>56</v>
      </c>
      <c r="J952" s="11">
        <v>291717</v>
      </c>
    </row>
    <row r="953" spans="2:10" s="12" customFormat="1" hidden="1">
      <c r="B953" s="1">
        <v>43906</v>
      </c>
      <c r="C953" s="12" t="str">
        <f t="shared" si="19"/>
        <v>월</v>
      </c>
      <c r="D953" s="12" t="s">
        <v>104</v>
      </c>
      <c r="E953" s="12" t="s">
        <v>56</v>
      </c>
      <c r="J953" s="11">
        <v>96289</v>
      </c>
    </row>
    <row r="954" spans="2:10" s="12" customFormat="1" hidden="1">
      <c r="B954" s="1">
        <v>43906</v>
      </c>
      <c r="C954" s="12" t="str">
        <f t="shared" si="19"/>
        <v>월</v>
      </c>
      <c r="D954" s="12" t="s">
        <v>35</v>
      </c>
      <c r="E954" s="12" t="s">
        <v>56</v>
      </c>
      <c r="J954" s="11">
        <v>40000</v>
      </c>
    </row>
    <row r="955" spans="2:10" s="12" customFormat="1" hidden="1">
      <c r="B955" s="1">
        <v>43906</v>
      </c>
      <c r="C955" s="12" t="str">
        <f t="shared" si="19"/>
        <v>월</v>
      </c>
      <c r="D955" s="12" t="s">
        <v>36</v>
      </c>
      <c r="E955" s="12" t="s">
        <v>56</v>
      </c>
      <c r="J955" s="11">
        <v>32679.999999999996</v>
      </c>
    </row>
    <row r="956" spans="2:10" s="12" customFormat="1" hidden="1">
      <c r="B956" s="1">
        <v>43907</v>
      </c>
      <c r="C956" s="12" t="str">
        <f t="shared" si="19"/>
        <v>화</v>
      </c>
      <c r="D956" s="12" t="s">
        <v>72</v>
      </c>
      <c r="E956" s="12" t="s">
        <v>56</v>
      </c>
      <c r="J956" s="11">
        <v>297007</v>
      </c>
    </row>
    <row r="957" spans="2:10" s="12" customFormat="1" hidden="1">
      <c r="B957" s="1">
        <v>43907</v>
      </c>
      <c r="C957" s="12" t="str">
        <f t="shared" si="19"/>
        <v>화</v>
      </c>
      <c r="D957" s="12" t="s">
        <v>104</v>
      </c>
      <c r="E957" s="12" t="s">
        <v>56</v>
      </c>
      <c r="J957" s="11">
        <v>100970</v>
      </c>
    </row>
    <row r="958" spans="2:10" s="12" customFormat="1" hidden="1">
      <c r="B958" s="1">
        <v>43907</v>
      </c>
      <c r="C958" s="12" t="str">
        <f t="shared" si="19"/>
        <v>화</v>
      </c>
      <c r="D958" s="12" t="s">
        <v>35</v>
      </c>
      <c r="E958" s="12" t="s">
        <v>56</v>
      </c>
      <c r="J958" s="11">
        <v>40000</v>
      </c>
    </row>
    <row r="959" spans="2:10" s="12" customFormat="1" hidden="1">
      <c r="B959" s="1">
        <v>43907</v>
      </c>
      <c r="C959" s="12" t="str">
        <f t="shared" si="19"/>
        <v>화</v>
      </c>
      <c r="D959" s="12" t="s">
        <v>36</v>
      </c>
      <c r="E959" s="12" t="s">
        <v>56</v>
      </c>
      <c r="J959" s="11">
        <v>35400</v>
      </c>
    </row>
    <row r="960" spans="2:10" s="12" customFormat="1" hidden="1">
      <c r="B960" s="1">
        <v>43908</v>
      </c>
      <c r="C960" s="12" t="str">
        <f t="shared" si="19"/>
        <v>수</v>
      </c>
      <c r="D960" s="12" t="s">
        <v>99</v>
      </c>
      <c r="E960" s="12" t="s">
        <v>56</v>
      </c>
      <c r="J960" s="11">
        <v>114819</v>
      </c>
    </row>
    <row r="961" spans="2:10" s="12" customFormat="1" hidden="1">
      <c r="B961" s="1">
        <v>43908</v>
      </c>
      <c r="C961" s="12" t="str">
        <f t="shared" si="19"/>
        <v>수</v>
      </c>
      <c r="D961" s="12" t="s">
        <v>72</v>
      </c>
      <c r="E961" s="12" t="s">
        <v>56</v>
      </c>
      <c r="J961" s="11">
        <v>582410</v>
      </c>
    </row>
    <row r="962" spans="2:10" s="12" customFormat="1" hidden="1">
      <c r="B962" s="1">
        <v>43908</v>
      </c>
      <c r="C962" s="12" t="str">
        <f t="shared" si="19"/>
        <v>수</v>
      </c>
      <c r="D962" s="12" t="s">
        <v>104</v>
      </c>
      <c r="E962" s="12" t="s">
        <v>56</v>
      </c>
      <c r="J962" s="11">
        <v>527873</v>
      </c>
    </row>
    <row r="963" spans="2:10" s="12" customFormat="1" hidden="1">
      <c r="B963" s="1">
        <v>43908</v>
      </c>
      <c r="C963" s="12" t="str">
        <f t="shared" si="19"/>
        <v>수</v>
      </c>
      <c r="D963" s="12" t="s">
        <v>35</v>
      </c>
      <c r="E963" s="12" t="s">
        <v>56</v>
      </c>
      <c r="J963" s="11">
        <v>40000</v>
      </c>
    </row>
    <row r="964" spans="2:10" s="12" customFormat="1" hidden="1">
      <c r="B964" s="1">
        <v>43908</v>
      </c>
      <c r="C964" s="12" t="str">
        <f t="shared" si="19"/>
        <v>수</v>
      </c>
      <c r="D964" s="12" t="s">
        <v>36</v>
      </c>
      <c r="E964" s="12" t="s">
        <v>56</v>
      </c>
      <c r="J964" s="11">
        <v>33440</v>
      </c>
    </row>
    <row r="965" spans="2:10" s="12" customFormat="1" hidden="1">
      <c r="B965" s="1">
        <v>43909</v>
      </c>
      <c r="C965" s="12" t="str">
        <f t="shared" si="19"/>
        <v>목</v>
      </c>
      <c r="D965" s="12" t="s">
        <v>99</v>
      </c>
      <c r="E965" s="12" t="s">
        <v>56</v>
      </c>
      <c r="J965" s="11">
        <v>115219</v>
      </c>
    </row>
    <row r="966" spans="2:10" s="12" customFormat="1" hidden="1">
      <c r="B966" s="1">
        <v>43909</v>
      </c>
      <c r="C966" s="12" t="str">
        <f t="shared" si="19"/>
        <v>목</v>
      </c>
      <c r="D966" s="12" t="s">
        <v>72</v>
      </c>
      <c r="E966" s="12" t="s">
        <v>56</v>
      </c>
      <c r="J966" s="11">
        <v>973333</v>
      </c>
    </row>
    <row r="967" spans="2:10" s="12" customFormat="1" hidden="1">
      <c r="B967" s="1">
        <v>43909</v>
      </c>
      <c r="C967" s="12" t="str">
        <f t="shared" si="19"/>
        <v>목</v>
      </c>
      <c r="D967" s="12" t="s">
        <v>104</v>
      </c>
      <c r="E967" s="12" t="s">
        <v>56</v>
      </c>
      <c r="J967" s="11">
        <v>966267</v>
      </c>
    </row>
    <row r="968" spans="2:10" s="12" customFormat="1" hidden="1">
      <c r="B968" s="1">
        <v>43909</v>
      </c>
      <c r="C968" s="12" t="str">
        <f t="shared" si="19"/>
        <v>목</v>
      </c>
      <c r="D968" s="12" t="s">
        <v>35</v>
      </c>
      <c r="E968" s="12" t="s">
        <v>56</v>
      </c>
      <c r="J968" s="11">
        <v>40000</v>
      </c>
    </row>
    <row r="969" spans="2:10" s="12" customFormat="1" hidden="1">
      <c r="B969" s="1">
        <v>43909</v>
      </c>
      <c r="C969" s="12" t="str">
        <f t="shared" si="19"/>
        <v>목</v>
      </c>
      <c r="D969" s="12" t="s">
        <v>36</v>
      </c>
      <c r="E969" s="12" t="s">
        <v>56</v>
      </c>
      <c r="J969" s="11">
        <v>32449.999999999996</v>
      </c>
    </row>
    <row r="970" spans="2:10" s="12" customFormat="1" hidden="1">
      <c r="B970" s="1">
        <v>43910</v>
      </c>
      <c r="C970" s="12" t="str">
        <f t="shared" si="19"/>
        <v>금</v>
      </c>
      <c r="D970" s="12" t="s">
        <v>59</v>
      </c>
      <c r="E970" s="12" t="s">
        <v>56</v>
      </c>
      <c r="J970" s="11">
        <v>38071</v>
      </c>
    </row>
    <row r="971" spans="2:10" s="12" customFormat="1" hidden="1">
      <c r="B971" s="1">
        <v>43910</v>
      </c>
      <c r="C971" s="12" t="str">
        <f t="shared" si="19"/>
        <v>금</v>
      </c>
      <c r="D971" s="12" t="s">
        <v>99</v>
      </c>
      <c r="E971" s="12" t="s">
        <v>56</v>
      </c>
      <c r="J971" s="11">
        <v>113974</v>
      </c>
    </row>
    <row r="972" spans="2:10" s="12" customFormat="1" hidden="1">
      <c r="B972" s="1">
        <v>43910</v>
      </c>
      <c r="C972" s="12" t="str">
        <f t="shared" si="19"/>
        <v>금</v>
      </c>
      <c r="D972" s="12" t="s">
        <v>72</v>
      </c>
      <c r="E972" s="12" t="s">
        <v>56</v>
      </c>
      <c r="J972" s="11">
        <v>954284</v>
      </c>
    </row>
    <row r="973" spans="2:10" s="12" customFormat="1" hidden="1">
      <c r="B973" s="1">
        <v>43910</v>
      </c>
      <c r="C973" s="12" t="str">
        <f t="shared" si="19"/>
        <v>금</v>
      </c>
      <c r="D973" s="12" t="s">
        <v>105</v>
      </c>
      <c r="E973" s="12" t="s">
        <v>56</v>
      </c>
      <c r="J973" s="11">
        <v>964493</v>
      </c>
    </row>
    <row r="974" spans="2:10" s="12" customFormat="1" hidden="1">
      <c r="B974" s="1">
        <v>43910</v>
      </c>
      <c r="C974" s="12" t="str">
        <f t="shared" si="19"/>
        <v>금</v>
      </c>
      <c r="D974" s="12" t="s">
        <v>35</v>
      </c>
      <c r="E974" s="12" t="s">
        <v>56</v>
      </c>
      <c r="J974" s="11">
        <v>40000</v>
      </c>
    </row>
    <row r="975" spans="2:10" s="12" customFormat="1" hidden="1">
      <c r="B975" s="1">
        <v>43910</v>
      </c>
      <c r="C975" s="12" t="str">
        <f t="shared" si="19"/>
        <v>금</v>
      </c>
      <c r="D975" s="12" t="s">
        <v>36</v>
      </c>
      <c r="E975" s="12" t="s">
        <v>56</v>
      </c>
      <c r="J975" s="11">
        <v>32439.999999999996</v>
      </c>
    </row>
    <row r="976" spans="2:10" s="12" customFormat="1" hidden="1">
      <c r="B976" s="1">
        <v>43911</v>
      </c>
      <c r="C976" s="12" t="str">
        <f t="shared" si="19"/>
        <v>토</v>
      </c>
      <c r="D976" s="12" t="s">
        <v>59</v>
      </c>
      <c r="E976" s="12" t="s">
        <v>56</v>
      </c>
      <c r="J976" s="11">
        <v>65806</v>
      </c>
    </row>
    <row r="977" spans="2:10" s="12" customFormat="1" hidden="1">
      <c r="B977" s="1">
        <v>43911</v>
      </c>
      <c r="C977" s="12" t="str">
        <f t="shared" si="19"/>
        <v>토</v>
      </c>
      <c r="D977" s="12" t="s">
        <v>99</v>
      </c>
      <c r="E977" s="12" t="s">
        <v>56</v>
      </c>
      <c r="J977" s="11">
        <v>115051</v>
      </c>
    </row>
    <row r="978" spans="2:10" s="12" customFormat="1" hidden="1">
      <c r="B978" s="1">
        <v>43911</v>
      </c>
      <c r="C978" s="12" t="str">
        <f t="shared" si="19"/>
        <v>토</v>
      </c>
      <c r="D978" s="12" t="s">
        <v>72</v>
      </c>
      <c r="E978" s="12" t="s">
        <v>56</v>
      </c>
      <c r="J978" s="11">
        <v>1029711</v>
      </c>
    </row>
    <row r="979" spans="2:10" s="12" customFormat="1" hidden="1">
      <c r="B979" s="1">
        <v>43911</v>
      </c>
      <c r="C979" s="12" t="str">
        <f t="shared" si="19"/>
        <v>토</v>
      </c>
      <c r="D979" s="12" t="s">
        <v>104</v>
      </c>
      <c r="E979" s="12" t="s">
        <v>56</v>
      </c>
      <c r="J979" s="11">
        <v>1025853</v>
      </c>
    </row>
    <row r="980" spans="2:10" s="12" customFormat="1" hidden="1">
      <c r="B980" s="1">
        <v>43911</v>
      </c>
      <c r="C980" s="12" t="str">
        <f t="shared" si="19"/>
        <v>토</v>
      </c>
      <c r="D980" s="12" t="s">
        <v>35</v>
      </c>
      <c r="E980" s="12" t="s">
        <v>56</v>
      </c>
      <c r="J980" s="11">
        <v>40000</v>
      </c>
    </row>
    <row r="981" spans="2:10" s="12" customFormat="1" hidden="1">
      <c r="B981" s="1">
        <v>43911</v>
      </c>
      <c r="C981" s="12" t="str">
        <f t="shared" si="19"/>
        <v>토</v>
      </c>
      <c r="D981" s="12" t="s">
        <v>36</v>
      </c>
      <c r="E981" s="12" t="s">
        <v>56</v>
      </c>
      <c r="J981" s="11">
        <v>26389.999999999996</v>
      </c>
    </row>
    <row r="982" spans="2:10" s="12" customFormat="1" hidden="1">
      <c r="B982" s="1">
        <v>43912</v>
      </c>
      <c r="C982" s="12" t="str">
        <f t="shared" si="19"/>
        <v>일</v>
      </c>
      <c r="D982" s="12" t="s">
        <v>59</v>
      </c>
      <c r="E982" s="12" t="s">
        <v>56</v>
      </c>
      <c r="J982" s="11">
        <v>65659</v>
      </c>
    </row>
    <row r="983" spans="2:10" s="12" customFormat="1" hidden="1">
      <c r="B983" s="1">
        <v>43912</v>
      </c>
      <c r="C983" s="12" t="str">
        <f t="shared" si="19"/>
        <v>일</v>
      </c>
      <c r="D983" s="12" t="s">
        <v>99</v>
      </c>
      <c r="E983" s="12" t="s">
        <v>56</v>
      </c>
      <c r="J983" s="11">
        <v>100503</v>
      </c>
    </row>
    <row r="984" spans="2:10" s="12" customFormat="1" hidden="1">
      <c r="B984" s="1">
        <v>43912</v>
      </c>
      <c r="C984" s="12" t="str">
        <f t="shared" si="19"/>
        <v>일</v>
      </c>
      <c r="D984" s="12" t="s">
        <v>72</v>
      </c>
      <c r="E984" s="12" t="s">
        <v>56</v>
      </c>
      <c r="J984" s="11">
        <v>778502</v>
      </c>
    </row>
    <row r="985" spans="2:10" s="12" customFormat="1" hidden="1">
      <c r="B985" s="1">
        <v>43912</v>
      </c>
      <c r="C985" s="12" t="str">
        <f t="shared" si="19"/>
        <v>일</v>
      </c>
      <c r="D985" s="12" t="s">
        <v>104</v>
      </c>
      <c r="E985" s="12" t="s">
        <v>56</v>
      </c>
      <c r="J985" s="11">
        <v>768475</v>
      </c>
    </row>
    <row r="986" spans="2:10" s="12" customFormat="1" hidden="1">
      <c r="B986" s="1">
        <v>43912</v>
      </c>
      <c r="C986" s="12" t="str">
        <f t="shared" si="19"/>
        <v>일</v>
      </c>
      <c r="D986" s="12" t="s">
        <v>35</v>
      </c>
      <c r="E986" s="12" t="s">
        <v>56</v>
      </c>
      <c r="J986" s="11">
        <v>40000</v>
      </c>
    </row>
    <row r="987" spans="2:10" s="12" customFormat="1" hidden="1">
      <c r="B987" s="1">
        <v>43912</v>
      </c>
      <c r="C987" s="12" t="str">
        <f t="shared" si="19"/>
        <v>일</v>
      </c>
      <c r="D987" s="12" t="s">
        <v>36</v>
      </c>
      <c r="E987" s="12" t="s">
        <v>56</v>
      </c>
      <c r="J987" s="11">
        <v>34000</v>
      </c>
    </row>
    <row r="988" spans="2:10" s="12" customFormat="1" hidden="1">
      <c r="B988" s="1">
        <v>43913</v>
      </c>
      <c r="C988" s="12" t="str">
        <f t="shared" si="19"/>
        <v>월</v>
      </c>
      <c r="D988" s="12" t="s">
        <v>59</v>
      </c>
      <c r="E988" s="12" t="s">
        <v>56</v>
      </c>
      <c r="J988" s="11">
        <v>66343</v>
      </c>
    </row>
    <row r="989" spans="2:10" s="12" customFormat="1" hidden="1">
      <c r="B989" s="1">
        <v>43913</v>
      </c>
      <c r="C989" s="12" t="str">
        <f t="shared" si="19"/>
        <v>월</v>
      </c>
      <c r="D989" s="12" t="s">
        <v>99</v>
      </c>
      <c r="E989" s="12" t="s">
        <v>56</v>
      </c>
      <c r="J989" s="11">
        <v>98342</v>
      </c>
    </row>
    <row r="990" spans="2:10" s="12" customFormat="1" hidden="1">
      <c r="B990" s="1">
        <v>43913</v>
      </c>
      <c r="C990" s="12" t="str">
        <f t="shared" si="19"/>
        <v>월</v>
      </c>
      <c r="D990" s="12" t="s">
        <v>72</v>
      </c>
      <c r="E990" s="12" t="s">
        <v>56</v>
      </c>
      <c r="J990" s="11">
        <v>669307</v>
      </c>
    </row>
    <row r="991" spans="2:10" s="12" customFormat="1" hidden="1">
      <c r="B991" s="1">
        <v>43913</v>
      </c>
      <c r="C991" s="12" t="str">
        <f t="shared" si="19"/>
        <v>월</v>
      </c>
      <c r="D991" s="12" t="s">
        <v>104</v>
      </c>
      <c r="E991" s="12" t="s">
        <v>56</v>
      </c>
      <c r="J991" s="11">
        <v>792950</v>
      </c>
    </row>
    <row r="992" spans="2:10" s="12" customFormat="1" hidden="1">
      <c r="B992" s="1">
        <v>43913</v>
      </c>
      <c r="C992" s="12" t="str">
        <f t="shared" si="19"/>
        <v>월</v>
      </c>
      <c r="D992" s="12" t="s">
        <v>106</v>
      </c>
      <c r="E992" s="12" t="s">
        <v>56</v>
      </c>
      <c r="J992" s="11">
        <v>34222</v>
      </c>
    </row>
    <row r="993" spans="2:10" s="12" customFormat="1" hidden="1">
      <c r="B993" s="1">
        <v>43913</v>
      </c>
      <c r="C993" s="12" t="str">
        <f t="shared" si="19"/>
        <v>월</v>
      </c>
      <c r="D993" s="12" t="s">
        <v>107</v>
      </c>
      <c r="E993" s="12" t="s">
        <v>56</v>
      </c>
      <c r="J993" s="11">
        <v>33859</v>
      </c>
    </row>
    <row r="994" spans="2:10" s="12" customFormat="1" hidden="1">
      <c r="B994" s="1">
        <v>43913</v>
      </c>
      <c r="C994" s="12" t="str">
        <f t="shared" si="19"/>
        <v>월</v>
      </c>
      <c r="D994" s="12" t="s">
        <v>108</v>
      </c>
      <c r="E994" s="12" t="s">
        <v>56</v>
      </c>
      <c r="J994" s="11">
        <v>2911.8181818181815</v>
      </c>
    </row>
    <row r="995" spans="2:10" s="12" customFormat="1" hidden="1">
      <c r="B995" s="1">
        <v>43913</v>
      </c>
      <c r="C995" s="12" t="str">
        <f t="shared" si="19"/>
        <v>월</v>
      </c>
      <c r="D995" s="12" t="s">
        <v>35</v>
      </c>
      <c r="E995" s="12" t="s">
        <v>56</v>
      </c>
      <c r="J995" s="11">
        <v>40000</v>
      </c>
    </row>
    <row r="996" spans="2:10" s="12" customFormat="1" hidden="1">
      <c r="B996" s="1">
        <v>43913</v>
      </c>
      <c r="C996" s="12" t="str">
        <f t="shared" si="19"/>
        <v>월</v>
      </c>
      <c r="D996" s="12" t="s">
        <v>36</v>
      </c>
      <c r="E996" s="12" t="s">
        <v>56</v>
      </c>
      <c r="J996" s="11">
        <v>22999.999999999996</v>
      </c>
    </row>
    <row r="997" spans="2:10" s="12" customFormat="1" hidden="1">
      <c r="B997" s="1">
        <v>43913</v>
      </c>
      <c r="C997" s="12" t="str">
        <f t="shared" si="19"/>
        <v>월</v>
      </c>
      <c r="D997" s="12" t="s">
        <v>39</v>
      </c>
      <c r="E997" s="12" t="s">
        <v>109</v>
      </c>
      <c r="J997" s="11">
        <f>114130/1.1</f>
        <v>103754.54545454544</v>
      </c>
    </row>
    <row r="998" spans="2:10" s="12" customFormat="1" hidden="1">
      <c r="B998" s="1">
        <v>43914</v>
      </c>
      <c r="C998" s="12" t="str">
        <f t="shared" si="19"/>
        <v>화</v>
      </c>
      <c r="D998" s="12" t="s">
        <v>59</v>
      </c>
      <c r="E998" s="12" t="s">
        <v>56</v>
      </c>
      <c r="J998" s="11">
        <v>71691</v>
      </c>
    </row>
    <row r="999" spans="2:10" s="12" customFormat="1" hidden="1">
      <c r="B999" s="1">
        <v>43914</v>
      </c>
      <c r="C999" s="12" t="str">
        <f t="shared" si="19"/>
        <v>화</v>
      </c>
      <c r="D999" s="12" t="s">
        <v>99</v>
      </c>
      <c r="E999" s="12" t="s">
        <v>56</v>
      </c>
      <c r="J999" s="11">
        <v>100761</v>
      </c>
    </row>
    <row r="1000" spans="2:10" s="12" customFormat="1" hidden="1">
      <c r="B1000" s="1">
        <v>43914</v>
      </c>
      <c r="C1000" s="12" t="str">
        <f t="shared" si="19"/>
        <v>화</v>
      </c>
      <c r="D1000" s="12" t="s">
        <v>72</v>
      </c>
      <c r="E1000" s="12" t="s">
        <v>56</v>
      </c>
      <c r="J1000" s="11">
        <v>697451</v>
      </c>
    </row>
    <row r="1001" spans="2:10" s="12" customFormat="1" hidden="1">
      <c r="B1001" s="1">
        <v>43914</v>
      </c>
      <c r="C1001" s="12" t="str">
        <f t="shared" si="19"/>
        <v>화</v>
      </c>
      <c r="D1001" s="12" t="s">
        <v>104</v>
      </c>
      <c r="E1001" s="12" t="s">
        <v>56</v>
      </c>
      <c r="J1001" s="11">
        <v>469859</v>
      </c>
    </row>
    <row r="1002" spans="2:10" s="12" customFormat="1" hidden="1">
      <c r="B1002" s="1">
        <v>43914</v>
      </c>
      <c r="C1002" s="12" t="str">
        <f t="shared" si="19"/>
        <v>화</v>
      </c>
      <c r="D1002" s="12" t="s">
        <v>106</v>
      </c>
      <c r="E1002" s="12" t="s">
        <v>56</v>
      </c>
      <c r="J1002" s="11">
        <v>34356</v>
      </c>
    </row>
    <row r="1003" spans="2:10" s="12" customFormat="1" hidden="1">
      <c r="B1003" s="1">
        <v>43914</v>
      </c>
      <c r="C1003" s="12" t="str">
        <f t="shared" si="19"/>
        <v>화</v>
      </c>
      <c r="D1003" s="12" t="s">
        <v>107</v>
      </c>
      <c r="E1003" s="12" t="s">
        <v>56</v>
      </c>
      <c r="J1003" s="11">
        <v>34277</v>
      </c>
    </row>
    <row r="1004" spans="2:10" s="12" customFormat="1" hidden="1">
      <c r="B1004" s="1">
        <v>43914</v>
      </c>
      <c r="C1004" s="12" t="str">
        <f t="shared" si="19"/>
        <v>화</v>
      </c>
      <c r="D1004" s="12" t="s">
        <v>108</v>
      </c>
      <c r="E1004" s="12" t="s">
        <v>56</v>
      </c>
      <c r="J1004" s="11">
        <v>280418.18181818182</v>
      </c>
    </row>
    <row r="1005" spans="2:10" s="12" customFormat="1" hidden="1">
      <c r="B1005" s="1">
        <v>43914</v>
      </c>
      <c r="C1005" s="12" t="str">
        <f t="shared" si="19"/>
        <v>화</v>
      </c>
      <c r="D1005" s="12" t="s">
        <v>35</v>
      </c>
      <c r="E1005" s="12" t="s">
        <v>56</v>
      </c>
      <c r="J1005" s="11">
        <v>40000</v>
      </c>
    </row>
    <row r="1006" spans="2:10" s="12" customFormat="1" hidden="1">
      <c r="B1006" s="1">
        <v>43914</v>
      </c>
      <c r="C1006" s="12" t="str">
        <f t="shared" si="19"/>
        <v>화</v>
      </c>
      <c r="D1006" s="12" t="s">
        <v>36</v>
      </c>
      <c r="E1006" s="12" t="s">
        <v>56</v>
      </c>
      <c r="J1006" s="11">
        <v>42060</v>
      </c>
    </row>
    <row r="1007" spans="2:10" s="12" customFormat="1" hidden="1">
      <c r="B1007" s="1">
        <v>43915</v>
      </c>
      <c r="C1007" s="12" t="str">
        <f t="shared" si="19"/>
        <v>수</v>
      </c>
      <c r="D1007" s="12" t="s">
        <v>59</v>
      </c>
      <c r="E1007" s="12" t="s">
        <v>56</v>
      </c>
      <c r="J1007" s="11">
        <v>70343</v>
      </c>
    </row>
    <row r="1008" spans="2:10" s="12" customFormat="1" hidden="1">
      <c r="B1008" s="1">
        <v>43915</v>
      </c>
      <c r="C1008" s="12" t="str">
        <f t="shared" si="19"/>
        <v>수</v>
      </c>
      <c r="D1008" s="12" t="s">
        <v>99</v>
      </c>
      <c r="E1008" s="12" t="s">
        <v>56</v>
      </c>
      <c r="J1008" s="11">
        <v>100507</v>
      </c>
    </row>
    <row r="1009" spans="2:10" s="12" customFormat="1" hidden="1">
      <c r="B1009" s="1">
        <v>43915</v>
      </c>
      <c r="C1009" s="12" t="str">
        <f t="shared" ref="C1009:C1070" si="20">TEXT(B1009,"aaa")</f>
        <v>수</v>
      </c>
      <c r="D1009" s="12" t="s">
        <v>72</v>
      </c>
      <c r="E1009" s="12" t="s">
        <v>56</v>
      </c>
      <c r="J1009" s="11">
        <v>563049</v>
      </c>
    </row>
    <row r="1010" spans="2:10" s="12" customFormat="1" hidden="1">
      <c r="B1010" s="1">
        <v>43915</v>
      </c>
      <c r="C1010" s="12" t="str">
        <f t="shared" si="20"/>
        <v>수</v>
      </c>
      <c r="D1010" s="12" t="s">
        <v>104</v>
      </c>
      <c r="E1010" s="12" t="s">
        <v>56</v>
      </c>
      <c r="J1010" s="11">
        <v>370029</v>
      </c>
    </row>
    <row r="1011" spans="2:10" s="12" customFormat="1" hidden="1">
      <c r="B1011" s="1">
        <v>43915</v>
      </c>
      <c r="C1011" s="12" t="str">
        <f t="shared" si="20"/>
        <v>수</v>
      </c>
      <c r="D1011" s="12" t="s">
        <v>106</v>
      </c>
      <c r="E1011" s="12" t="s">
        <v>56</v>
      </c>
      <c r="J1011" s="11">
        <v>34406</v>
      </c>
    </row>
    <row r="1012" spans="2:10" s="12" customFormat="1" hidden="1">
      <c r="B1012" s="1">
        <v>43915</v>
      </c>
      <c r="C1012" s="12" t="str">
        <f t="shared" si="20"/>
        <v>수</v>
      </c>
      <c r="D1012" s="12" t="s">
        <v>107</v>
      </c>
      <c r="E1012" s="12" t="s">
        <v>56</v>
      </c>
      <c r="J1012" s="11">
        <v>34369</v>
      </c>
    </row>
    <row r="1013" spans="2:10" s="12" customFormat="1" hidden="1">
      <c r="B1013" s="1">
        <v>43915</v>
      </c>
      <c r="C1013" s="12" t="str">
        <f t="shared" si="20"/>
        <v>수</v>
      </c>
      <c r="D1013" s="12" t="s">
        <v>108</v>
      </c>
      <c r="E1013" s="12" t="s">
        <v>56</v>
      </c>
      <c r="J1013" s="11">
        <v>163685.45454545453</v>
      </c>
    </row>
    <row r="1014" spans="2:10" s="12" customFormat="1" hidden="1">
      <c r="B1014" s="1">
        <v>43915</v>
      </c>
      <c r="C1014" s="12" t="str">
        <f t="shared" si="20"/>
        <v>수</v>
      </c>
      <c r="D1014" s="12" t="s">
        <v>35</v>
      </c>
      <c r="E1014" s="12" t="s">
        <v>56</v>
      </c>
      <c r="J1014" s="11">
        <v>40000</v>
      </c>
    </row>
    <row r="1015" spans="2:10" s="12" customFormat="1" hidden="1">
      <c r="B1015" s="1">
        <v>43915</v>
      </c>
      <c r="C1015" s="12" t="str">
        <f t="shared" si="20"/>
        <v>수</v>
      </c>
      <c r="D1015" s="12" t="s">
        <v>36</v>
      </c>
      <c r="E1015" s="12" t="s">
        <v>56</v>
      </c>
      <c r="J1015" s="11">
        <v>136420</v>
      </c>
    </row>
    <row r="1016" spans="2:10" s="12" customFormat="1" hidden="1">
      <c r="B1016" s="1">
        <v>43916</v>
      </c>
      <c r="C1016" s="12" t="str">
        <f t="shared" si="20"/>
        <v>목</v>
      </c>
      <c r="D1016" s="12" t="s">
        <v>59</v>
      </c>
      <c r="E1016" s="12" t="s">
        <v>56</v>
      </c>
      <c r="J1016" s="11">
        <v>69934</v>
      </c>
    </row>
    <row r="1017" spans="2:10" s="12" customFormat="1" hidden="1">
      <c r="B1017" s="1">
        <v>43916</v>
      </c>
      <c r="C1017" s="12" t="str">
        <f t="shared" si="20"/>
        <v>목</v>
      </c>
      <c r="D1017" s="12" t="s">
        <v>99</v>
      </c>
      <c r="E1017" s="12" t="s">
        <v>56</v>
      </c>
      <c r="J1017" s="11">
        <v>97751</v>
      </c>
    </row>
    <row r="1018" spans="2:10" s="12" customFormat="1" hidden="1">
      <c r="B1018" s="1">
        <v>43916</v>
      </c>
      <c r="C1018" s="12" t="str">
        <f t="shared" si="20"/>
        <v>목</v>
      </c>
      <c r="D1018" s="12" t="s">
        <v>72</v>
      </c>
      <c r="E1018" s="12" t="s">
        <v>56</v>
      </c>
      <c r="J1018" s="11">
        <v>631359</v>
      </c>
    </row>
    <row r="1019" spans="2:10" s="12" customFormat="1" hidden="1">
      <c r="B1019" s="1">
        <v>43916</v>
      </c>
      <c r="C1019" s="12" t="str">
        <f t="shared" si="20"/>
        <v>목</v>
      </c>
      <c r="D1019" s="12" t="s">
        <v>104</v>
      </c>
      <c r="E1019" s="12" t="s">
        <v>56</v>
      </c>
      <c r="J1019" s="11">
        <v>629539</v>
      </c>
    </row>
    <row r="1020" spans="2:10" s="12" customFormat="1" hidden="1">
      <c r="B1020" s="1">
        <v>43916</v>
      </c>
      <c r="C1020" s="12" t="str">
        <f t="shared" si="20"/>
        <v>목</v>
      </c>
      <c r="D1020" s="12" t="s">
        <v>106</v>
      </c>
      <c r="E1020" s="12" t="s">
        <v>56</v>
      </c>
      <c r="J1020" s="11">
        <v>34527</v>
      </c>
    </row>
    <row r="1021" spans="2:10" s="12" customFormat="1" hidden="1">
      <c r="B1021" s="1">
        <v>43916</v>
      </c>
      <c r="C1021" s="12" t="str">
        <f t="shared" si="20"/>
        <v>목</v>
      </c>
      <c r="D1021" s="12" t="s">
        <v>107</v>
      </c>
      <c r="E1021" s="12" t="s">
        <v>56</v>
      </c>
      <c r="J1021" s="11">
        <v>34274</v>
      </c>
    </row>
    <row r="1022" spans="2:10" s="12" customFormat="1" hidden="1">
      <c r="B1022" s="1">
        <v>43916</v>
      </c>
      <c r="C1022" s="12" t="str">
        <f t="shared" si="20"/>
        <v>목</v>
      </c>
      <c r="D1022" s="12" t="s">
        <v>108</v>
      </c>
      <c r="E1022" s="12" t="s">
        <v>56</v>
      </c>
      <c r="J1022" s="11">
        <v>62130.909090909088</v>
      </c>
    </row>
    <row r="1023" spans="2:10" s="12" customFormat="1" hidden="1">
      <c r="B1023" s="1">
        <v>43916</v>
      </c>
      <c r="C1023" s="12" t="str">
        <f t="shared" si="20"/>
        <v>목</v>
      </c>
      <c r="D1023" s="12" t="s">
        <v>35</v>
      </c>
      <c r="E1023" s="12" t="s">
        <v>56</v>
      </c>
      <c r="J1023" s="11">
        <v>40000</v>
      </c>
    </row>
    <row r="1024" spans="2:10" s="12" customFormat="1" hidden="1">
      <c r="B1024" s="1">
        <v>43916</v>
      </c>
      <c r="C1024" s="12" t="str">
        <f t="shared" si="20"/>
        <v>목</v>
      </c>
      <c r="D1024" s="12" t="s">
        <v>36</v>
      </c>
      <c r="E1024" s="12" t="s">
        <v>56</v>
      </c>
      <c r="J1024" s="11">
        <v>94759.999999999985</v>
      </c>
    </row>
    <row r="1025" spans="2:10" s="12" customFormat="1" hidden="1">
      <c r="B1025" s="1">
        <v>43917</v>
      </c>
      <c r="C1025" s="12" t="str">
        <f t="shared" si="20"/>
        <v>금</v>
      </c>
      <c r="D1025" s="12" t="s">
        <v>59</v>
      </c>
      <c r="E1025" s="12" t="s">
        <v>56</v>
      </c>
      <c r="J1025" s="11">
        <v>44144</v>
      </c>
    </row>
    <row r="1026" spans="2:10" s="12" customFormat="1" hidden="1">
      <c r="B1026" s="1">
        <v>43917</v>
      </c>
      <c r="C1026" s="12" t="str">
        <f t="shared" si="20"/>
        <v>금</v>
      </c>
      <c r="D1026" s="12" t="s">
        <v>99</v>
      </c>
      <c r="E1026" s="12" t="s">
        <v>56</v>
      </c>
      <c r="J1026" s="11">
        <v>97086</v>
      </c>
    </row>
    <row r="1027" spans="2:10" s="12" customFormat="1" hidden="1">
      <c r="B1027" s="1">
        <v>43917</v>
      </c>
      <c r="C1027" s="12" t="str">
        <f t="shared" si="20"/>
        <v>금</v>
      </c>
      <c r="D1027" s="12" t="s">
        <v>72</v>
      </c>
      <c r="E1027" s="12" t="s">
        <v>56</v>
      </c>
      <c r="J1027" s="11">
        <v>517350</v>
      </c>
    </row>
    <row r="1028" spans="2:10" s="12" customFormat="1" hidden="1">
      <c r="B1028" s="1">
        <v>43917</v>
      </c>
      <c r="C1028" s="12" t="str">
        <f t="shared" si="20"/>
        <v>금</v>
      </c>
      <c r="D1028" s="12" t="s">
        <v>104</v>
      </c>
      <c r="E1028" s="12" t="s">
        <v>56</v>
      </c>
      <c r="J1028" s="11">
        <v>519416</v>
      </c>
    </row>
    <row r="1029" spans="2:10" s="12" customFormat="1" hidden="1">
      <c r="B1029" s="1">
        <v>43917</v>
      </c>
      <c r="C1029" s="12" t="str">
        <f t="shared" si="20"/>
        <v>금</v>
      </c>
      <c r="D1029" s="12" t="s">
        <v>106</v>
      </c>
      <c r="E1029" s="12" t="s">
        <v>56</v>
      </c>
      <c r="J1029" s="11">
        <v>46395</v>
      </c>
    </row>
    <row r="1030" spans="2:10" s="12" customFormat="1" hidden="1">
      <c r="B1030" s="1">
        <v>43917</v>
      </c>
      <c r="C1030" s="12" t="str">
        <f t="shared" si="20"/>
        <v>금</v>
      </c>
      <c r="D1030" s="12" t="s">
        <v>107</v>
      </c>
      <c r="E1030" s="12" t="s">
        <v>56</v>
      </c>
      <c r="J1030" s="11">
        <v>12525</v>
      </c>
    </row>
    <row r="1031" spans="2:10" s="12" customFormat="1" hidden="1">
      <c r="B1031" s="1">
        <v>43917</v>
      </c>
      <c r="C1031" s="12" t="str">
        <f t="shared" si="20"/>
        <v>금</v>
      </c>
      <c r="D1031" s="12" t="s">
        <v>35</v>
      </c>
      <c r="E1031" s="12" t="s">
        <v>56</v>
      </c>
      <c r="J1031" s="11">
        <v>40000</v>
      </c>
    </row>
    <row r="1032" spans="2:10" s="12" customFormat="1" hidden="1">
      <c r="B1032" s="1">
        <v>43917</v>
      </c>
      <c r="C1032" s="12" t="str">
        <f t="shared" si="20"/>
        <v>금</v>
      </c>
      <c r="D1032" s="12" t="s">
        <v>36</v>
      </c>
      <c r="E1032" s="12" t="s">
        <v>56</v>
      </c>
      <c r="J1032" s="11">
        <v>51979.999999999993</v>
      </c>
    </row>
    <row r="1033" spans="2:10" s="12" customFormat="1" hidden="1">
      <c r="B1033" s="1">
        <v>43918</v>
      </c>
      <c r="C1033" s="12" t="str">
        <f t="shared" si="20"/>
        <v>토</v>
      </c>
      <c r="D1033" s="12" t="s">
        <v>59</v>
      </c>
      <c r="E1033" s="12" t="s">
        <v>56</v>
      </c>
      <c r="J1033" s="11">
        <v>28199</v>
      </c>
    </row>
    <row r="1034" spans="2:10" s="12" customFormat="1" hidden="1">
      <c r="B1034" s="1">
        <v>43918</v>
      </c>
      <c r="C1034" s="12" t="str">
        <f t="shared" si="20"/>
        <v>토</v>
      </c>
      <c r="D1034" s="12" t="s">
        <v>99</v>
      </c>
      <c r="E1034" s="12" t="s">
        <v>56</v>
      </c>
      <c r="J1034" s="11">
        <v>105050</v>
      </c>
    </row>
    <row r="1035" spans="2:10" s="12" customFormat="1" hidden="1">
      <c r="B1035" s="1">
        <v>43918</v>
      </c>
      <c r="C1035" s="12" t="str">
        <f t="shared" si="20"/>
        <v>토</v>
      </c>
      <c r="D1035" s="12" t="s">
        <v>72</v>
      </c>
      <c r="E1035" s="12" t="s">
        <v>56</v>
      </c>
      <c r="J1035" s="11">
        <v>459420</v>
      </c>
    </row>
    <row r="1036" spans="2:10" s="12" customFormat="1" hidden="1">
      <c r="B1036" s="1">
        <v>43918</v>
      </c>
      <c r="C1036" s="12" t="str">
        <f t="shared" si="20"/>
        <v>토</v>
      </c>
      <c r="D1036" s="12" t="s">
        <v>104</v>
      </c>
      <c r="E1036" s="12" t="s">
        <v>56</v>
      </c>
      <c r="J1036" s="11">
        <v>457215</v>
      </c>
    </row>
    <row r="1037" spans="2:10" s="12" customFormat="1" hidden="1">
      <c r="B1037" s="1">
        <v>43918</v>
      </c>
      <c r="C1037" s="12" t="str">
        <f t="shared" si="20"/>
        <v>토</v>
      </c>
      <c r="D1037" s="12" t="s">
        <v>106</v>
      </c>
      <c r="E1037" s="12" t="s">
        <v>56</v>
      </c>
      <c r="J1037" s="11">
        <v>55334</v>
      </c>
    </row>
    <row r="1038" spans="2:10" s="12" customFormat="1" hidden="1">
      <c r="B1038" s="1">
        <v>43918</v>
      </c>
      <c r="C1038" s="12" t="str">
        <f t="shared" si="20"/>
        <v>토</v>
      </c>
      <c r="D1038" s="12" t="s">
        <v>35</v>
      </c>
      <c r="E1038" s="12" t="s">
        <v>56</v>
      </c>
      <c r="J1038" s="11">
        <v>40000</v>
      </c>
    </row>
    <row r="1039" spans="2:10" s="12" customFormat="1" hidden="1">
      <c r="B1039" s="1">
        <v>43918</v>
      </c>
      <c r="C1039" s="12" t="str">
        <f t="shared" si="20"/>
        <v>토</v>
      </c>
      <c r="D1039" s="12" t="s">
        <v>36</v>
      </c>
      <c r="E1039" s="12" t="s">
        <v>56</v>
      </c>
      <c r="J1039" s="11">
        <v>45010</v>
      </c>
    </row>
    <row r="1040" spans="2:10" s="12" customFormat="1" hidden="1">
      <c r="B1040" s="1">
        <v>43919</v>
      </c>
      <c r="C1040" s="12" t="str">
        <f t="shared" si="20"/>
        <v>일</v>
      </c>
      <c r="D1040" s="12" t="s">
        <v>59</v>
      </c>
      <c r="E1040" s="12" t="s">
        <v>56</v>
      </c>
      <c r="J1040" s="11">
        <v>30021</v>
      </c>
    </row>
    <row r="1041" spans="2:10" s="12" customFormat="1" hidden="1">
      <c r="B1041" s="1">
        <v>43919</v>
      </c>
      <c r="C1041" s="12" t="str">
        <f t="shared" si="20"/>
        <v>일</v>
      </c>
      <c r="D1041" s="12" t="s">
        <v>99</v>
      </c>
      <c r="E1041" s="12" t="s">
        <v>56</v>
      </c>
      <c r="J1041" s="11">
        <v>100381</v>
      </c>
    </row>
    <row r="1042" spans="2:10" s="12" customFormat="1" hidden="1">
      <c r="B1042" s="1">
        <v>43919</v>
      </c>
      <c r="C1042" s="12" t="str">
        <f t="shared" si="20"/>
        <v>일</v>
      </c>
      <c r="D1042" s="12" t="s">
        <v>72</v>
      </c>
      <c r="E1042" s="12" t="s">
        <v>56</v>
      </c>
      <c r="J1042" s="11">
        <v>500593</v>
      </c>
    </row>
    <row r="1043" spans="2:10" s="12" customFormat="1" hidden="1">
      <c r="B1043" s="1">
        <v>43919</v>
      </c>
      <c r="C1043" s="12" t="str">
        <f t="shared" si="20"/>
        <v>일</v>
      </c>
      <c r="D1043" s="12" t="s">
        <v>104</v>
      </c>
      <c r="E1043" s="12" t="s">
        <v>56</v>
      </c>
      <c r="J1043" s="11">
        <v>497457</v>
      </c>
    </row>
    <row r="1044" spans="2:10" s="12" customFormat="1" hidden="1">
      <c r="B1044" s="1">
        <v>43919</v>
      </c>
      <c r="C1044" s="12" t="str">
        <f t="shared" si="20"/>
        <v>일</v>
      </c>
      <c r="D1044" s="12" t="s">
        <v>106</v>
      </c>
      <c r="E1044" s="12" t="s">
        <v>56</v>
      </c>
      <c r="J1044" s="11">
        <v>60104</v>
      </c>
    </row>
    <row r="1045" spans="2:10" s="12" customFormat="1" hidden="1">
      <c r="B1045" s="1">
        <v>43919</v>
      </c>
      <c r="C1045" s="12" t="str">
        <f t="shared" si="20"/>
        <v>일</v>
      </c>
      <c r="D1045" s="12" t="s">
        <v>35</v>
      </c>
      <c r="E1045" s="12" t="s">
        <v>56</v>
      </c>
      <c r="J1045" s="11">
        <v>40000</v>
      </c>
    </row>
    <row r="1046" spans="2:10" s="12" customFormat="1" hidden="1">
      <c r="B1046" s="1">
        <v>43919</v>
      </c>
      <c r="C1046" s="12" t="str">
        <f t="shared" si="20"/>
        <v>일</v>
      </c>
      <c r="D1046" s="12" t="s">
        <v>36</v>
      </c>
      <c r="E1046" s="12" t="s">
        <v>56</v>
      </c>
      <c r="J1046" s="11">
        <v>60699.999999999993</v>
      </c>
    </row>
    <row r="1047" spans="2:10" s="12" customFormat="1" hidden="1">
      <c r="B1047" s="1">
        <v>43920</v>
      </c>
      <c r="C1047" s="12" t="str">
        <f t="shared" si="20"/>
        <v>월</v>
      </c>
      <c r="D1047" s="12" t="s">
        <v>59</v>
      </c>
      <c r="E1047" s="12" t="s">
        <v>56</v>
      </c>
      <c r="J1047" s="11">
        <v>30063</v>
      </c>
    </row>
    <row r="1048" spans="2:10" s="12" customFormat="1" hidden="1">
      <c r="B1048" s="1">
        <v>43920</v>
      </c>
      <c r="C1048" s="12" t="str">
        <f t="shared" si="20"/>
        <v>월</v>
      </c>
      <c r="D1048" s="12" t="s">
        <v>99</v>
      </c>
      <c r="E1048" s="12" t="s">
        <v>56</v>
      </c>
      <c r="J1048" s="11">
        <v>98277</v>
      </c>
    </row>
    <row r="1049" spans="2:10" s="12" customFormat="1" hidden="1">
      <c r="B1049" s="1">
        <v>43920</v>
      </c>
      <c r="C1049" s="12" t="str">
        <f t="shared" si="20"/>
        <v>월</v>
      </c>
      <c r="D1049" s="12" t="s">
        <v>72</v>
      </c>
      <c r="E1049" s="12" t="s">
        <v>56</v>
      </c>
      <c r="J1049" s="11">
        <v>483368</v>
      </c>
    </row>
    <row r="1050" spans="2:10" s="12" customFormat="1" hidden="1">
      <c r="B1050" s="1">
        <v>43920</v>
      </c>
      <c r="C1050" s="12" t="str">
        <f t="shared" si="20"/>
        <v>월</v>
      </c>
      <c r="D1050" s="12" t="s">
        <v>110</v>
      </c>
      <c r="E1050" s="12" t="s">
        <v>56</v>
      </c>
      <c r="J1050" s="11">
        <v>148860</v>
      </c>
    </row>
    <row r="1051" spans="2:10" s="12" customFormat="1" hidden="1">
      <c r="B1051" s="1">
        <v>43920</v>
      </c>
      <c r="C1051" s="12" t="str">
        <f t="shared" si="20"/>
        <v>월</v>
      </c>
      <c r="D1051" s="12" t="s">
        <v>104</v>
      </c>
      <c r="E1051" s="12" t="s">
        <v>56</v>
      </c>
      <c r="J1051" s="11">
        <v>396871</v>
      </c>
    </row>
    <row r="1052" spans="2:10" s="12" customFormat="1" hidden="1">
      <c r="B1052" s="1">
        <v>43920</v>
      </c>
      <c r="C1052" s="12" t="str">
        <f t="shared" si="20"/>
        <v>월</v>
      </c>
      <c r="D1052" s="12" t="s">
        <v>106</v>
      </c>
      <c r="E1052" s="12" t="s">
        <v>56</v>
      </c>
      <c r="J1052" s="11">
        <v>60007</v>
      </c>
    </row>
    <row r="1053" spans="2:10" s="12" customFormat="1" hidden="1">
      <c r="B1053" s="1">
        <v>43920</v>
      </c>
      <c r="C1053" s="12" t="str">
        <f t="shared" si="20"/>
        <v>월</v>
      </c>
      <c r="D1053" s="12" t="s">
        <v>34</v>
      </c>
      <c r="E1053" s="12" t="s">
        <v>56</v>
      </c>
      <c r="J1053" s="11">
        <v>265129.09090909088</v>
      </c>
    </row>
    <row r="1054" spans="2:10" s="12" customFormat="1" hidden="1">
      <c r="B1054" s="1">
        <v>43920</v>
      </c>
      <c r="C1054" s="12" t="str">
        <f t="shared" si="20"/>
        <v>월</v>
      </c>
      <c r="D1054" s="12" t="s">
        <v>35</v>
      </c>
      <c r="E1054" s="12" t="s">
        <v>56</v>
      </c>
      <c r="J1054" s="11">
        <v>40000</v>
      </c>
    </row>
    <row r="1055" spans="2:10" s="12" customFormat="1" hidden="1">
      <c r="B1055" s="1">
        <v>43920</v>
      </c>
      <c r="C1055" s="12" t="str">
        <f t="shared" si="20"/>
        <v>월</v>
      </c>
      <c r="D1055" s="12" t="s">
        <v>36</v>
      </c>
      <c r="E1055" s="12" t="s">
        <v>56</v>
      </c>
      <c r="J1055" s="11">
        <v>82950</v>
      </c>
    </row>
    <row r="1056" spans="2:10" s="12" customFormat="1" hidden="1">
      <c r="B1056" s="1">
        <v>43921</v>
      </c>
      <c r="C1056" s="12" t="str">
        <f t="shared" si="20"/>
        <v>화</v>
      </c>
      <c r="D1056" s="12" t="s">
        <v>59</v>
      </c>
      <c r="E1056" s="12" t="s">
        <v>56</v>
      </c>
      <c r="J1056" s="11">
        <v>30031</v>
      </c>
    </row>
    <row r="1057" spans="2:10" s="12" customFormat="1" hidden="1">
      <c r="B1057" s="1">
        <v>43921</v>
      </c>
      <c r="C1057" s="12" t="str">
        <f t="shared" si="20"/>
        <v>화</v>
      </c>
      <c r="D1057" s="12" t="s">
        <v>99</v>
      </c>
      <c r="E1057" s="12" t="s">
        <v>56</v>
      </c>
      <c r="J1057" s="11">
        <v>99718</v>
      </c>
    </row>
    <row r="1058" spans="2:10" s="12" customFormat="1" hidden="1">
      <c r="B1058" s="1">
        <v>43921</v>
      </c>
      <c r="C1058" s="12" t="str">
        <f t="shared" si="20"/>
        <v>화</v>
      </c>
      <c r="D1058" s="12" t="s">
        <v>72</v>
      </c>
      <c r="E1058" s="12" t="s">
        <v>56</v>
      </c>
      <c r="J1058" s="11">
        <v>582204</v>
      </c>
    </row>
    <row r="1059" spans="2:10" s="12" customFormat="1" hidden="1">
      <c r="B1059" s="1">
        <v>43921</v>
      </c>
      <c r="C1059" s="12" t="str">
        <f t="shared" si="20"/>
        <v>화</v>
      </c>
      <c r="D1059" s="12" t="s">
        <v>110</v>
      </c>
      <c r="E1059" s="12" t="s">
        <v>56</v>
      </c>
      <c r="J1059" s="11">
        <v>259105</v>
      </c>
    </row>
    <row r="1060" spans="2:10" s="12" customFormat="1" hidden="1">
      <c r="B1060" s="1">
        <v>43921</v>
      </c>
      <c r="C1060" s="12" t="str">
        <f t="shared" si="20"/>
        <v>화</v>
      </c>
      <c r="D1060" s="12" t="s">
        <v>104</v>
      </c>
      <c r="E1060" s="12" t="s">
        <v>56</v>
      </c>
      <c r="J1060" s="11">
        <v>345807</v>
      </c>
    </row>
    <row r="1061" spans="2:10" s="12" customFormat="1" hidden="1">
      <c r="B1061" s="1">
        <v>43921</v>
      </c>
      <c r="C1061" s="12" t="str">
        <f t="shared" si="20"/>
        <v>화</v>
      </c>
      <c r="D1061" s="12" t="s">
        <v>106</v>
      </c>
      <c r="E1061" s="12" t="s">
        <v>56</v>
      </c>
      <c r="J1061" s="11">
        <v>60032</v>
      </c>
    </row>
    <row r="1062" spans="2:10" s="12" customFormat="1" hidden="1">
      <c r="B1062" s="1">
        <v>43921</v>
      </c>
      <c r="C1062" s="12" t="str">
        <f t="shared" si="20"/>
        <v>화</v>
      </c>
      <c r="D1062" s="12" t="s">
        <v>34</v>
      </c>
      <c r="E1062" s="12" t="s">
        <v>56</v>
      </c>
      <c r="J1062" s="11">
        <v>263225.45454545453</v>
      </c>
    </row>
    <row r="1063" spans="2:10" s="12" customFormat="1" hidden="1">
      <c r="B1063" s="1">
        <v>43921</v>
      </c>
      <c r="C1063" s="12" t="str">
        <f t="shared" si="20"/>
        <v>화</v>
      </c>
      <c r="D1063" s="12" t="s">
        <v>35</v>
      </c>
      <c r="E1063" s="12" t="s">
        <v>56</v>
      </c>
      <c r="J1063" s="11">
        <v>40000</v>
      </c>
    </row>
    <row r="1064" spans="2:10" s="12" customFormat="1" hidden="1">
      <c r="B1064" s="1">
        <v>43921</v>
      </c>
      <c r="C1064" s="12" t="str">
        <f t="shared" si="20"/>
        <v>화</v>
      </c>
      <c r="D1064" s="12" t="s">
        <v>36</v>
      </c>
      <c r="E1064" s="12" t="s">
        <v>56</v>
      </c>
      <c r="J1064" s="11">
        <v>82970</v>
      </c>
    </row>
    <row r="1065" spans="2:10" s="12" customFormat="1" hidden="1">
      <c r="B1065" s="1">
        <v>43922</v>
      </c>
      <c r="C1065" s="12" t="str">
        <f t="shared" si="20"/>
        <v>수</v>
      </c>
      <c r="D1065" s="12" t="s">
        <v>59</v>
      </c>
      <c r="E1065" s="12" t="s">
        <v>56</v>
      </c>
      <c r="J1065" s="11">
        <v>29052</v>
      </c>
    </row>
    <row r="1066" spans="2:10" s="12" customFormat="1" hidden="1">
      <c r="B1066" s="1">
        <v>43922</v>
      </c>
      <c r="C1066" s="12" t="str">
        <f t="shared" si="20"/>
        <v>수</v>
      </c>
      <c r="D1066" s="12" t="s">
        <v>99</v>
      </c>
      <c r="E1066" s="12" t="s">
        <v>56</v>
      </c>
      <c r="J1066" s="11">
        <v>100123</v>
      </c>
    </row>
    <row r="1067" spans="2:10" s="12" customFormat="1" hidden="1">
      <c r="B1067" s="1">
        <v>43922</v>
      </c>
      <c r="C1067" s="12" t="str">
        <f t="shared" si="20"/>
        <v>수</v>
      </c>
      <c r="D1067" s="12" t="s">
        <v>72</v>
      </c>
      <c r="E1067" s="12" t="s">
        <v>56</v>
      </c>
      <c r="J1067" s="11">
        <v>597557</v>
      </c>
    </row>
    <row r="1068" spans="2:10" s="12" customFormat="1" hidden="1">
      <c r="B1068" s="1">
        <v>43922</v>
      </c>
      <c r="C1068" s="12" t="str">
        <f t="shared" si="20"/>
        <v>수</v>
      </c>
      <c r="D1068" s="12" t="s">
        <v>110</v>
      </c>
      <c r="E1068" s="12" t="s">
        <v>56</v>
      </c>
      <c r="J1068" s="11">
        <v>194338</v>
      </c>
    </row>
    <row r="1069" spans="2:10" s="12" customFormat="1" hidden="1">
      <c r="B1069" s="1">
        <v>43922</v>
      </c>
      <c r="C1069" s="12" t="str">
        <f t="shared" si="20"/>
        <v>수</v>
      </c>
      <c r="D1069" s="12" t="s">
        <v>104</v>
      </c>
      <c r="E1069" s="12" t="s">
        <v>56</v>
      </c>
      <c r="J1069" s="11">
        <v>338278</v>
      </c>
    </row>
    <row r="1070" spans="2:10" s="12" customFormat="1" hidden="1">
      <c r="B1070" s="1">
        <v>43922</v>
      </c>
      <c r="C1070" s="12" t="str">
        <f t="shared" si="20"/>
        <v>수</v>
      </c>
      <c r="D1070" s="12" t="s">
        <v>106</v>
      </c>
      <c r="E1070" s="12" t="s">
        <v>56</v>
      </c>
      <c r="J1070" s="11">
        <v>59965</v>
      </c>
    </row>
    <row r="1071" spans="2:10" s="12" customFormat="1" hidden="1">
      <c r="B1071" s="1">
        <v>43922</v>
      </c>
      <c r="C1071" s="12" t="str">
        <f t="shared" ref="C1071:C1129" si="21">TEXT(B1071,"aaa")</f>
        <v>수</v>
      </c>
      <c r="D1071" s="12" t="s">
        <v>108</v>
      </c>
      <c r="E1071" s="12" t="s">
        <v>56</v>
      </c>
      <c r="J1071" s="11">
        <v>374032.72727272724</v>
      </c>
    </row>
    <row r="1072" spans="2:10" s="12" customFormat="1" hidden="1">
      <c r="B1072" s="1">
        <v>43922</v>
      </c>
      <c r="C1072" s="12" t="str">
        <f t="shared" si="21"/>
        <v>수</v>
      </c>
      <c r="D1072" s="12" t="s">
        <v>35</v>
      </c>
      <c r="E1072" s="12" t="s">
        <v>56</v>
      </c>
      <c r="J1072" s="11">
        <v>40000</v>
      </c>
    </row>
    <row r="1073" spans="2:10" s="12" customFormat="1" hidden="1">
      <c r="B1073" s="1">
        <v>43922</v>
      </c>
      <c r="C1073" s="12" t="str">
        <f t="shared" si="21"/>
        <v>수</v>
      </c>
      <c r="D1073" s="12" t="s">
        <v>36</v>
      </c>
      <c r="E1073" s="12" t="s">
        <v>56</v>
      </c>
      <c r="J1073" s="11">
        <v>87780</v>
      </c>
    </row>
    <row r="1074" spans="2:10" s="12" customFormat="1" hidden="1">
      <c r="B1074" s="1">
        <v>43923</v>
      </c>
      <c r="C1074" s="12" t="str">
        <f t="shared" si="21"/>
        <v>목</v>
      </c>
      <c r="D1074" s="12" t="s">
        <v>59</v>
      </c>
      <c r="E1074" s="12" t="s">
        <v>56</v>
      </c>
      <c r="J1074" s="11">
        <v>29604</v>
      </c>
    </row>
    <row r="1075" spans="2:10" s="12" customFormat="1" hidden="1">
      <c r="B1075" s="1">
        <v>43923</v>
      </c>
      <c r="C1075" s="12" t="str">
        <f t="shared" si="21"/>
        <v>목</v>
      </c>
      <c r="D1075" s="12" t="s">
        <v>99</v>
      </c>
      <c r="E1075" s="12" t="s">
        <v>56</v>
      </c>
      <c r="J1075" s="11">
        <v>100834</v>
      </c>
    </row>
    <row r="1076" spans="2:10" s="12" customFormat="1" hidden="1">
      <c r="B1076" s="1">
        <v>43923</v>
      </c>
      <c r="C1076" s="12" t="str">
        <f t="shared" si="21"/>
        <v>목</v>
      </c>
      <c r="D1076" s="12" t="s">
        <v>72</v>
      </c>
      <c r="E1076" s="12" t="s">
        <v>56</v>
      </c>
      <c r="J1076" s="11">
        <v>600724</v>
      </c>
    </row>
    <row r="1077" spans="2:10" s="12" customFormat="1" hidden="1">
      <c r="B1077" s="1">
        <v>43923</v>
      </c>
      <c r="C1077" s="12" t="str">
        <f t="shared" si="21"/>
        <v>목</v>
      </c>
      <c r="D1077" s="12" t="s">
        <v>110</v>
      </c>
      <c r="E1077" s="12" t="s">
        <v>56</v>
      </c>
      <c r="J1077" s="11">
        <v>196303</v>
      </c>
    </row>
    <row r="1078" spans="2:10" s="12" customFormat="1" hidden="1">
      <c r="B1078" s="1">
        <v>43923</v>
      </c>
      <c r="C1078" s="12" t="str">
        <f t="shared" si="21"/>
        <v>목</v>
      </c>
      <c r="D1078" s="12" t="s">
        <v>104</v>
      </c>
      <c r="E1078" s="12" t="s">
        <v>56</v>
      </c>
      <c r="J1078" s="11">
        <v>352025</v>
      </c>
    </row>
    <row r="1079" spans="2:10" s="12" customFormat="1" hidden="1">
      <c r="B1079" s="1">
        <v>43923</v>
      </c>
      <c r="C1079" s="12" t="str">
        <f t="shared" si="21"/>
        <v>목</v>
      </c>
      <c r="D1079" s="12" t="s">
        <v>106</v>
      </c>
      <c r="E1079" s="12" t="s">
        <v>56</v>
      </c>
      <c r="J1079" s="11">
        <v>60061</v>
      </c>
    </row>
    <row r="1080" spans="2:10" s="12" customFormat="1" hidden="1">
      <c r="B1080" s="1">
        <v>43923</v>
      </c>
      <c r="C1080" s="12" t="str">
        <f t="shared" si="21"/>
        <v>목</v>
      </c>
      <c r="D1080" s="12" t="s">
        <v>34</v>
      </c>
      <c r="E1080" s="12" t="s">
        <v>56</v>
      </c>
      <c r="J1080" s="11">
        <v>358552.72727272724</v>
      </c>
    </row>
    <row r="1081" spans="2:10" s="12" customFormat="1" hidden="1">
      <c r="B1081" s="1">
        <v>43923</v>
      </c>
      <c r="C1081" s="12" t="str">
        <f t="shared" si="21"/>
        <v>목</v>
      </c>
      <c r="D1081" s="12" t="s">
        <v>35</v>
      </c>
      <c r="E1081" s="12" t="s">
        <v>56</v>
      </c>
      <c r="J1081" s="11">
        <v>40000</v>
      </c>
    </row>
    <row r="1082" spans="2:10" s="12" customFormat="1" hidden="1">
      <c r="B1082" s="1">
        <v>43923</v>
      </c>
      <c r="C1082" s="12" t="str">
        <f t="shared" si="21"/>
        <v>목</v>
      </c>
      <c r="D1082" s="12" t="s">
        <v>36</v>
      </c>
      <c r="E1082" s="12" t="s">
        <v>56</v>
      </c>
      <c r="J1082" s="11">
        <v>81810</v>
      </c>
    </row>
    <row r="1083" spans="2:10" s="12" customFormat="1" hidden="1">
      <c r="B1083" s="1">
        <v>43924</v>
      </c>
      <c r="C1083" s="12" t="str">
        <f t="shared" si="21"/>
        <v>금</v>
      </c>
      <c r="D1083" s="12" t="s">
        <v>59</v>
      </c>
      <c r="E1083" s="12" t="s">
        <v>56</v>
      </c>
      <c r="J1083" s="11">
        <v>29860</v>
      </c>
    </row>
    <row r="1084" spans="2:10" s="12" customFormat="1" hidden="1">
      <c r="B1084" s="1">
        <v>43924</v>
      </c>
      <c r="C1084" s="12" t="str">
        <f t="shared" si="21"/>
        <v>금</v>
      </c>
      <c r="D1084" s="12" t="s">
        <v>99</v>
      </c>
      <c r="E1084" s="12" t="s">
        <v>56</v>
      </c>
      <c r="J1084" s="11">
        <v>96590</v>
      </c>
    </row>
    <row r="1085" spans="2:10" s="12" customFormat="1" hidden="1">
      <c r="B1085" s="1">
        <v>43924</v>
      </c>
      <c r="C1085" s="12" t="str">
        <f t="shared" si="21"/>
        <v>금</v>
      </c>
      <c r="D1085" s="12" t="s">
        <v>72</v>
      </c>
      <c r="E1085" s="12" t="s">
        <v>56</v>
      </c>
      <c r="J1085" s="11">
        <v>576471</v>
      </c>
    </row>
    <row r="1086" spans="2:10" s="12" customFormat="1" hidden="1">
      <c r="B1086" s="1">
        <v>43924</v>
      </c>
      <c r="C1086" s="12" t="str">
        <f t="shared" si="21"/>
        <v>금</v>
      </c>
      <c r="D1086" s="12" t="s">
        <v>110</v>
      </c>
      <c r="E1086" s="12" t="s">
        <v>56</v>
      </c>
      <c r="J1086" s="11">
        <v>189805</v>
      </c>
    </row>
    <row r="1087" spans="2:10" s="12" customFormat="1" hidden="1">
      <c r="B1087" s="1">
        <v>43924</v>
      </c>
      <c r="C1087" s="12" t="str">
        <f t="shared" si="21"/>
        <v>금</v>
      </c>
      <c r="D1087" s="12" t="s">
        <v>104</v>
      </c>
      <c r="E1087" s="12" t="s">
        <v>56</v>
      </c>
      <c r="J1087" s="11">
        <v>337759</v>
      </c>
    </row>
    <row r="1088" spans="2:10" s="12" customFormat="1" hidden="1">
      <c r="B1088" s="1">
        <v>43924</v>
      </c>
      <c r="C1088" s="12" t="str">
        <f t="shared" si="21"/>
        <v>금</v>
      </c>
      <c r="D1088" s="12" t="s">
        <v>106</v>
      </c>
      <c r="E1088" s="12" t="s">
        <v>56</v>
      </c>
      <c r="J1088" s="11">
        <v>60060</v>
      </c>
    </row>
    <row r="1089" spans="2:10" s="12" customFormat="1" hidden="1">
      <c r="B1089" s="1">
        <v>43924</v>
      </c>
      <c r="C1089" s="12" t="str">
        <f t="shared" si="21"/>
        <v>금</v>
      </c>
      <c r="D1089" s="12" t="s">
        <v>34</v>
      </c>
      <c r="E1089" s="12" t="s">
        <v>56</v>
      </c>
      <c r="J1089" s="11">
        <v>251519.99999999997</v>
      </c>
    </row>
    <row r="1090" spans="2:10" s="12" customFormat="1" hidden="1">
      <c r="B1090" s="1">
        <v>43924</v>
      </c>
      <c r="C1090" s="12" t="str">
        <f t="shared" si="21"/>
        <v>금</v>
      </c>
      <c r="D1090" s="12" t="s">
        <v>35</v>
      </c>
      <c r="E1090" s="12" t="s">
        <v>56</v>
      </c>
      <c r="J1090" s="11">
        <v>40000</v>
      </c>
    </row>
    <row r="1091" spans="2:10" s="12" customFormat="1" hidden="1">
      <c r="B1091" s="1">
        <v>43924</v>
      </c>
      <c r="C1091" s="12" t="str">
        <f t="shared" si="21"/>
        <v>금</v>
      </c>
      <c r="D1091" s="12" t="s">
        <v>36</v>
      </c>
      <c r="E1091" s="12" t="s">
        <v>56</v>
      </c>
      <c r="J1091" s="11">
        <v>64399.999999999993</v>
      </c>
    </row>
    <row r="1092" spans="2:10" s="12" customFormat="1" hidden="1">
      <c r="B1092" s="1">
        <v>43925</v>
      </c>
      <c r="C1092" s="12" t="str">
        <f t="shared" si="21"/>
        <v>토</v>
      </c>
      <c r="D1092" s="12" t="s">
        <v>59</v>
      </c>
      <c r="E1092" s="12" t="s">
        <v>56</v>
      </c>
      <c r="J1092" s="11">
        <v>31369</v>
      </c>
    </row>
    <row r="1093" spans="2:10" s="12" customFormat="1" hidden="1">
      <c r="B1093" s="1">
        <v>43925</v>
      </c>
      <c r="C1093" s="12" t="str">
        <f t="shared" si="21"/>
        <v>토</v>
      </c>
      <c r="D1093" s="12" t="s">
        <v>99</v>
      </c>
      <c r="E1093" s="12" t="s">
        <v>56</v>
      </c>
      <c r="J1093" s="11">
        <v>104077</v>
      </c>
    </row>
    <row r="1094" spans="2:10" s="12" customFormat="1" hidden="1">
      <c r="B1094" s="1">
        <v>43925</v>
      </c>
      <c r="C1094" s="12" t="str">
        <f t="shared" si="21"/>
        <v>토</v>
      </c>
      <c r="D1094" s="12" t="s">
        <v>72</v>
      </c>
      <c r="E1094" s="12" t="s">
        <v>56</v>
      </c>
      <c r="J1094" s="11">
        <v>622164</v>
      </c>
    </row>
    <row r="1095" spans="2:10" s="12" customFormat="1" hidden="1">
      <c r="B1095" s="1">
        <v>43925</v>
      </c>
      <c r="C1095" s="12" t="str">
        <f t="shared" si="21"/>
        <v>토</v>
      </c>
      <c r="D1095" s="12" t="s">
        <v>110</v>
      </c>
      <c r="E1095" s="12" t="s">
        <v>56</v>
      </c>
      <c r="J1095" s="11">
        <v>201971</v>
      </c>
    </row>
    <row r="1096" spans="2:10" s="12" customFormat="1" hidden="1">
      <c r="B1096" s="1">
        <v>43925</v>
      </c>
      <c r="C1096" s="12" t="str">
        <f t="shared" si="21"/>
        <v>토</v>
      </c>
      <c r="D1096" s="12" t="s">
        <v>104</v>
      </c>
      <c r="E1096" s="12" t="s">
        <v>56</v>
      </c>
      <c r="J1096" s="11">
        <v>362776</v>
      </c>
    </row>
    <row r="1097" spans="2:10" s="12" customFormat="1" hidden="1">
      <c r="B1097" s="1">
        <v>43925</v>
      </c>
      <c r="C1097" s="12" t="str">
        <f t="shared" si="21"/>
        <v>토</v>
      </c>
      <c r="D1097" s="12" t="s">
        <v>106</v>
      </c>
      <c r="E1097" s="12" t="s">
        <v>56</v>
      </c>
      <c r="J1097" s="11">
        <v>59754</v>
      </c>
    </row>
    <row r="1098" spans="2:10" s="12" customFormat="1" hidden="1">
      <c r="B1098" s="1">
        <v>43925</v>
      </c>
      <c r="C1098" s="12" t="str">
        <f t="shared" si="21"/>
        <v>토</v>
      </c>
      <c r="D1098" s="12" t="s">
        <v>35</v>
      </c>
      <c r="E1098" s="12" t="s">
        <v>56</v>
      </c>
      <c r="J1098" s="11">
        <v>40000</v>
      </c>
    </row>
    <row r="1099" spans="2:10" s="12" customFormat="1" hidden="1">
      <c r="B1099" s="1">
        <v>43925</v>
      </c>
      <c r="C1099" s="12" t="str">
        <f t="shared" si="21"/>
        <v>토</v>
      </c>
      <c r="D1099" s="12" t="s">
        <v>36</v>
      </c>
      <c r="E1099" s="12" t="s">
        <v>56</v>
      </c>
      <c r="J1099" s="11">
        <v>59969.999999999993</v>
      </c>
    </row>
    <row r="1100" spans="2:10" s="12" customFormat="1" hidden="1">
      <c r="B1100" s="1">
        <v>43926</v>
      </c>
      <c r="C1100" s="12" t="str">
        <f t="shared" si="21"/>
        <v>일</v>
      </c>
      <c r="D1100" s="12" t="s">
        <v>59</v>
      </c>
      <c r="E1100" s="12" t="s">
        <v>56</v>
      </c>
      <c r="J1100" s="11">
        <v>30061</v>
      </c>
    </row>
    <row r="1101" spans="2:10" s="12" customFormat="1" hidden="1">
      <c r="B1101" s="1">
        <v>43926</v>
      </c>
      <c r="C1101" s="12" t="str">
        <f t="shared" si="21"/>
        <v>일</v>
      </c>
      <c r="D1101" s="12" t="s">
        <v>99</v>
      </c>
      <c r="E1101" s="12" t="s">
        <v>56</v>
      </c>
      <c r="J1101" s="11">
        <v>100532</v>
      </c>
    </row>
    <row r="1102" spans="2:10" s="12" customFormat="1" hidden="1">
      <c r="B1102" s="1">
        <v>43926</v>
      </c>
      <c r="C1102" s="12" t="str">
        <f t="shared" si="21"/>
        <v>일</v>
      </c>
      <c r="D1102" s="12" t="s">
        <v>72</v>
      </c>
      <c r="E1102" s="12" t="s">
        <v>56</v>
      </c>
      <c r="J1102" s="11">
        <v>600782</v>
      </c>
    </row>
    <row r="1103" spans="2:10" s="12" customFormat="1" hidden="1">
      <c r="B1103" s="1">
        <v>43926</v>
      </c>
      <c r="C1103" s="12" t="str">
        <f t="shared" si="21"/>
        <v>일</v>
      </c>
      <c r="D1103" s="12" t="s">
        <v>110</v>
      </c>
      <c r="E1103" s="12" t="s">
        <v>56</v>
      </c>
      <c r="J1103" s="11">
        <v>200202</v>
      </c>
    </row>
    <row r="1104" spans="2:10" s="12" customFormat="1" hidden="1">
      <c r="B1104" s="1">
        <v>43926</v>
      </c>
      <c r="C1104" s="12" t="str">
        <f t="shared" si="21"/>
        <v>일</v>
      </c>
      <c r="D1104" s="12" t="s">
        <v>104</v>
      </c>
      <c r="E1104" s="12" t="s">
        <v>56</v>
      </c>
      <c r="J1104" s="11">
        <v>351072</v>
      </c>
    </row>
    <row r="1105" spans="2:10" s="12" customFormat="1" hidden="1">
      <c r="B1105" s="1">
        <v>43926</v>
      </c>
      <c r="C1105" s="12" t="str">
        <f t="shared" si="21"/>
        <v>일</v>
      </c>
      <c r="D1105" s="12" t="s">
        <v>106</v>
      </c>
      <c r="E1105" s="12" t="s">
        <v>56</v>
      </c>
      <c r="J1105" s="11">
        <v>60104</v>
      </c>
    </row>
    <row r="1106" spans="2:10" s="12" customFormat="1" hidden="1">
      <c r="B1106" s="1">
        <v>43926</v>
      </c>
      <c r="C1106" s="12" t="str">
        <f t="shared" si="21"/>
        <v>일</v>
      </c>
      <c r="D1106" s="12" t="s">
        <v>35</v>
      </c>
      <c r="E1106" s="12" t="s">
        <v>56</v>
      </c>
      <c r="J1106" s="11">
        <v>40000</v>
      </c>
    </row>
    <row r="1107" spans="2:10" s="12" customFormat="1" hidden="1">
      <c r="B1107" s="1">
        <v>43926</v>
      </c>
      <c r="C1107" s="12" t="str">
        <f t="shared" si="21"/>
        <v>일</v>
      </c>
      <c r="D1107" s="12" t="s">
        <v>36</v>
      </c>
      <c r="E1107" s="12" t="s">
        <v>56</v>
      </c>
      <c r="J1107" s="11">
        <v>61979.999999999993</v>
      </c>
    </row>
    <row r="1108" spans="2:10" s="12" customFormat="1" hidden="1">
      <c r="B1108" s="1">
        <v>43921</v>
      </c>
      <c r="C1108" s="12" t="str">
        <f t="shared" si="21"/>
        <v>화</v>
      </c>
      <c r="D1108" s="12" t="s">
        <v>92</v>
      </c>
      <c r="E1108" s="12" t="s">
        <v>56</v>
      </c>
      <c r="J1108" s="11">
        <f>9920000/1.1</f>
        <v>9018181.8181818184</v>
      </c>
    </row>
    <row r="1109" spans="2:10" s="12" customFormat="1" hidden="1">
      <c r="B1109" s="1">
        <v>43921</v>
      </c>
      <c r="C1109" s="12" t="str">
        <f t="shared" si="21"/>
        <v>화</v>
      </c>
      <c r="D1109" s="12" t="s">
        <v>92</v>
      </c>
      <c r="E1109" s="12" t="s">
        <v>109</v>
      </c>
      <c r="J1109" s="11">
        <f>3873000/1.1</f>
        <v>3520909.0909090908</v>
      </c>
    </row>
    <row r="1110" spans="2:10" s="12" customFormat="1" hidden="1">
      <c r="B1110" s="1">
        <v>43927</v>
      </c>
      <c r="C1110" s="12" t="str">
        <f t="shared" si="21"/>
        <v>월</v>
      </c>
      <c r="D1110" s="12" t="s">
        <v>59</v>
      </c>
      <c r="E1110" s="12" t="s">
        <v>56</v>
      </c>
      <c r="J1110" s="11">
        <v>29524</v>
      </c>
    </row>
    <row r="1111" spans="2:10" s="12" customFormat="1" hidden="1">
      <c r="B1111" s="1">
        <v>43928</v>
      </c>
      <c r="C1111" s="12" t="str">
        <f t="shared" si="21"/>
        <v>화</v>
      </c>
      <c r="D1111" s="12" t="s">
        <v>59</v>
      </c>
      <c r="E1111" s="12" t="s">
        <v>56</v>
      </c>
      <c r="J1111" s="11">
        <v>29965</v>
      </c>
    </row>
    <row r="1112" spans="2:10" s="12" customFormat="1" hidden="1">
      <c r="B1112" s="1">
        <v>43929</v>
      </c>
      <c r="C1112" s="12" t="str">
        <f t="shared" si="21"/>
        <v>수</v>
      </c>
      <c r="D1112" s="12" t="s">
        <v>59</v>
      </c>
      <c r="E1112" s="12" t="s">
        <v>56</v>
      </c>
      <c r="J1112" s="11">
        <v>29619</v>
      </c>
    </row>
    <row r="1113" spans="2:10" s="12" customFormat="1" hidden="1">
      <c r="B1113" s="1">
        <v>43930</v>
      </c>
      <c r="C1113" s="12" t="str">
        <f t="shared" si="21"/>
        <v>목</v>
      </c>
      <c r="D1113" s="12" t="s">
        <v>59</v>
      </c>
      <c r="E1113" s="12" t="s">
        <v>56</v>
      </c>
      <c r="J1113" s="11">
        <v>30325</v>
      </c>
    </row>
    <row r="1114" spans="2:10" s="12" customFormat="1" hidden="1">
      <c r="B1114" s="1">
        <v>43931</v>
      </c>
      <c r="C1114" s="12" t="str">
        <f t="shared" si="21"/>
        <v>금</v>
      </c>
      <c r="D1114" s="12" t="s">
        <v>59</v>
      </c>
      <c r="E1114" s="12" t="s">
        <v>56</v>
      </c>
      <c r="J1114" s="11">
        <v>30300</v>
      </c>
    </row>
    <row r="1115" spans="2:10" s="12" customFormat="1" hidden="1">
      <c r="B1115" s="1">
        <v>43932</v>
      </c>
      <c r="C1115" s="12" t="str">
        <f t="shared" si="21"/>
        <v>토</v>
      </c>
      <c r="D1115" s="12" t="s">
        <v>59</v>
      </c>
      <c r="E1115" s="12" t="s">
        <v>56</v>
      </c>
      <c r="J1115" s="11">
        <v>30205</v>
      </c>
    </row>
    <row r="1116" spans="2:10" s="12" customFormat="1" hidden="1">
      <c r="B1116" s="1">
        <v>43933</v>
      </c>
      <c r="C1116" s="12" t="str">
        <f t="shared" si="21"/>
        <v>일</v>
      </c>
      <c r="D1116" s="12" t="s">
        <v>59</v>
      </c>
      <c r="E1116" s="12" t="s">
        <v>56</v>
      </c>
      <c r="J1116" s="11">
        <v>29599</v>
      </c>
    </row>
    <row r="1117" spans="2:10" s="12" customFormat="1" hidden="1">
      <c r="B1117" s="1">
        <v>43934</v>
      </c>
      <c r="C1117" s="12" t="str">
        <f t="shared" si="21"/>
        <v>월</v>
      </c>
      <c r="D1117" s="12" t="s">
        <v>59</v>
      </c>
      <c r="E1117" s="12" t="s">
        <v>56</v>
      </c>
      <c r="J1117" s="11">
        <v>29272</v>
      </c>
    </row>
    <row r="1118" spans="2:10" s="12" customFormat="1" hidden="1">
      <c r="B1118" s="1">
        <v>43935</v>
      </c>
      <c r="C1118" s="12" t="str">
        <f t="shared" si="21"/>
        <v>화</v>
      </c>
      <c r="D1118" s="12" t="s">
        <v>59</v>
      </c>
      <c r="E1118" s="12" t="s">
        <v>56</v>
      </c>
      <c r="J1118" s="11">
        <v>30293</v>
      </c>
    </row>
    <row r="1119" spans="2:10" s="12" customFormat="1" hidden="1">
      <c r="B1119" s="1">
        <v>43936</v>
      </c>
      <c r="C1119" s="12" t="str">
        <f t="shared" si="21"/>
        <v>수</v>
      </c>
      <c r="D1119" s="12" t="s">
        <v>59</v>
      </c>
      <c r="E1119" s="12" t="s">
        <v>56</v>
      </c>
      <c r="J1119" s="11">
        <v>30249</v>
      </c>
    </row>
    <row r="1120" spans="2:10" s="12" customFormat="1" hidden="1">
      <c r="B1120" s="1">
        <v>43937</v>
      </c>
      <c r="C1120" s="12" t="str">
        <f t="shared" si="21"/>
        <v>목</v>
      </c>
      <c r="D1120" s="12" t="s">
        <v>59</v>
      </c>
      <c r="E1120" s="12" t="s">
        <v>56</v>
      </c>
      <c r="J1120" s="11">
        <v>29359</v>
      </c>
    </row>
    <row r="1121" spans="2:10" s="12" customFormat="1" hidden="1">
      <c r="B1121" s="1">
        <v>43938</v>
      </c>
      <c r="C1121" s="12" t="str">
        <f t="shared" si="21"/>
        <v>금</v>
      </c>
      <c r="D1121" s="12" t="s">
        <v>59</v>
      </c>
      <c r="E1121" s="12" t="s">
        <v>56</v>
      </c>
      <c r="J1121" s="11">
        <v>30627</v>
      </c>
    </row>
    <row r="1122" spans="2:10" s="12" customFormat="1" hidden="1">
      <c r="B1122" s="1">
        <v>43939</v>
      </c>
      <c r="C1122" s="12" t="str">
        <f t="shared" si="21"/>
        <v>토</v>
      </c>
      <c r="D1122" s="12" t="s">
        <v>59</v>
      </c>
      <c r="E1122" s="12" t="s">
        <v>56</v>
      </c>
      <c r="J1122" s="11">
        <v>30601</v>
      </c>
    </row>
    <row r="1123" spans="2:10" s="12" customFormat="1" hidden="1">
      <c r="B1123" s="1">
        <v>43940</v>
      </c>
      <c r="C1123" s="12" t="str">
        <f t="shared" si="21"/>
        <v>일</v>
      </c>
      <c r="D1123" s="12" t="s">
        <v>59</v>
      </c>
      <c r="E1123" s="12" t="s">
        <v>56</v>
      </c>
      <c r="J1123" s="11">
        <v>30049</v>
      </c>
    </row>
    <row r="1124" spans="2:10" s="12" customFormat="1" hidden="1">
      <c r="B1124" s="1">
        <v>43941</v>
      </c>
      <c r="C1124" s="12" t="str">
        <f t="shared" si="21"/>
        <v>월</v>
      </c>
      <c r="D1124" s="12" t="s">
        <v>59</v>
      </c>
      <c r="E1124" s="12" t="s">
        <v>56</v>
      </c>
      <c r="J1124" s="11">
        <v>30010</v>
      </c>
    </row>
    <row r="1125" spans="2:10" s="12" customFormat="1" hidden="1">
      <c r="B1125" s="1">
        <v>43942</v>
      </c>
      <c r="C1125" s="12" t="str">
        <f t="shared" si="21"/>
        <v>화</v>
      </c>
      <c r="D1125" s="12" t="s">
        <v>59</v>
      </c>
      <c r="E1125" s="12" t="s">
        <v>56</v>
      </c>
      <c r="J1125" s="11">
        <v>30006</v>
      </c>
    </row>
    <row r="1126" spans="2:10" s="12" customFormat="1" hidden="1">
      <c r="B1126" s="1">
        <v>43943</v>
      </c>
      <c r="C1126" s="12" t="str">
        <f t="shared" si="21"/>
        <v>수</v>
      </c>
      <c r="D1126" s="12" t="s">
        <v>59</v>
      </c>
      <c r="E1126" s="12" t="s">
        <v>56</v>
      </c>
      <c r="J1126" s="11">
        <v>30070</v>
      </c>
    </row>
    <row r="1127" spans="2:10" s="12" customFormat="1" hidden="1">
      <c r="B1127" s="1">
        <v>43944</v>
      </c>
      <c r="C1127" s="12" t="str">
        <f t="shared" si="21"/>
        <v>목</v>
      </c>
      <c r="D1127" s="12" t="s">
        <v>59</v>
      </c>
      <c r="E1127" s="12" t="s">
        <v>56</v>
      </c>
      <c r="J1127" s="11">
        <v>29986</v>
      </c>
    </row>
    <row r="1128" spans="2:10" s="12" customFormat="1" hidden="1">
      <c r="B1128" s="1">
        <v>43945</v>
      </c>
      <c r="C1128" s="12" t="str">
        <f t="shared" si="21"/>
        <v>금</v>
      </c>
      <c r="D1128" s="12" t="s">
        <v>59</v>
      </c>
      <c r="E1128" s="12" t="s">
        <v>56</v>
      </c>
      <c r="J1128" s="11">
        <v>29823</v>
      </c>
    </row>
    <row r="1129" spans="2:10" s="12" customFormat="1" hidden="1">
      <c r="B1129" s="1">
        <v>43946</v>
      </c>
      <c r="C1129" s="12" t="str">
        <f t="shared" si="21"/>
        <v>토</v>
      </c>
      <c r="D1129" s="12" t="s">
        <v>59</v>
      </c>
      <c r="E1129" s="12" t="s">
        <v>56</v>
      </c>
      <c r="J1129" s="11">
        <v>30056</v>
      </c>
    </row>
    <row r="1130" spans="2:10" s="12" customFormat="1" hidden="1">
      <c r="B1130" s="1">
        <v>43947</v>
      </c>
      <c r="C1130" s="12" t="str">
        <f t="shared" ref="C1130:C1193" si="22">TEXT(B1130,"aaa")</f>
        <v>일</v>
      </c>
      <c r="D1130" s="12" t="s">
        <v>59</v>
      </c>
      <c r="E1130" s="12" t="s">
        <v>56</v>
      </c>
      <c r="J1130" s="11">
        <v>30131</v>
      </c>
    </row>
    <row r="1131" spans="2:10" s="12" customFormat="1" hidden="1">
      <c r="B1131" s="1">
        <v>43948</v>
      </c>
      <c r="C1131" s="12" t="str">
        <f t="shared" si="22"/>
        <v>월</v>
      </c>
      <c r="D1131" s="12" t="s">
        <v>59</v>
      </c>
      <c r="E1131" s="12" t="s">
        <v>56</v>
      </c>
      <c r="J1131" s="11">
        <v>29568</v>
      </c>
    </row>
    <row r="1132" spans="2:10" s="12" customFormat="1" hidden="1">
      <c r="B1132" s="1">
        <v>43949</v>
      </c>
      <c r="C1132" s="12" t="str">
        <f t="shared" si="22"/>
        <v>화</v>
      </c>
      <c r="D1132" s="12" t="s">
        <v>59</v>
      </c>
      <c r="E1132" s="12" t="s">
        <v>56</v>
      </c>
      <c r="J1132" s="11">
        <v>29454</v>
      </c>
    </row>
    <row r="1133" spans="2:10" s="12" customFormat="1" hidden="1">
      <c r="B1133" s="1">
        <v>43950</v>
      </c>
      <c r="C1133" s="12" t="str">
        <f t="shared" si="22"/>
        <v>수</v>
      </c>
      <c r="D1133" s="12" t="s">
        <v>59</v>
      </c>
      <c r="E1133" s="12" t="s">
        <v>56</v>
      </c>
      <c r="J1133" s="11">
        <v>30326</v>
      </c>
    </row>
    <row r="1134" spans="2:10" s="12" customFormat="1" hidden="1">
      <c r="B1134" s="1">
        <v>43951</v>
      </c>
      <c r="C1134" s="12" t="str">
        <f t="shared" si="22"/>
        <v>목</v>
      </c>
      <c r="D1134" s="12" t="s">
        <v>59</v>
      </c>
      <c r="E1134" s="12" t="s">
        <v>56</v>
      </c>
      <c r="J1134" s="11">
        <v>30189</v>
      </c>
    </row>
    <row r="1135" spans="2:10" s="12" customFormat="1" hidden="1">
      <c r="B1135" s="1">
        <v>43927</v>
      </c>
      <c r="C1135" s="12" t="str">
        <f t="shared" si="22"/>
        <v>월</v>
      </c>
      <c r="D1135" s="12" t="s">
        <v>111</v>
      </c>
      <c r="E1135" s="12" t="s">
        <v>56</v>
      </c>
      <c r="J1135" s="11">
        <v>60091</v>
      </c>
    </row>
    <row r="1136" spans="2:10" s="12" customFormat="1" hidden="1">
      <c r="B1136" s="1">
        <v>43928</v>
      </c>
      <c r="C1136" s="12" t="str">
        <f t="shared" si="22"/>
        <v>화</v>
      </c>
      <c r="D1136" s="12" t="s">
        <v>111</v>
      </c>
      <c r="E1136" s="12" t="s">
        <v>56</v>
      </c>
      <c r="J1136" s="11">
        <v>27136</v>
      </c>
    </row>
    <row r="1137" spans="2:10" s="12" customFormat="1" hidden="1">
      <c r="B1137" s="1">
        <v>43930</v>
      </c>
      <c r="C1137" s="12" t="str">
        <f t="shared" si="22"/>
        <v>목</v>
      </c>
      <c r="D1137" s="12" t="s">
        <v>111</v>
      </c>
      <c r="E1137" s="12" t="s">
        <v>56</v>
      </c>
      <c r="J1137" s="11">
        <v>68319</v>
      </c>
    </row>
    <row r="1138" spans="2:10" s="12" customFormat="1" hidden="1">
      <c r="B1138" s="1">
        <v>43931</v>
      </c>
      <c r="C1138" s="12" t="str">
        <f t="shared" si="22"/>
        <v>금</v>
      </c>
      <c r="D1138" s="12" t="s">
        <v>111</v>
      </c>
      <c r="E1138" s="12" t="s">
        <v>56</v>
      </c>
      <c r="J1138" s="11">
        <v>69126</v>
      </c>
    </row>
    <row r="1139" spans="2:10" s="12" customFormat="1" hidden="1">
      <c r="B1139" s="1">
        <v>43932</v>
      </c>
      <c r="C1139" s="12" t="str">
        <f t="shared" si="22"/>
        <v>토</v>
      </c>
      <c r="D1139" s="12" t="s">
        <v>111</v>
      </c>
      <c r="E1139" s="12" t="s">
        <v>56</v>
      </c>
      <c r="J1139" s="11">
        <v>69113</v>
      </c>
    </row>
    <row r="1140" spans="2:10" s="12" customFormat="1" hidden="1">
      <c r="B1140" s="1">
        <v>43933</v>
      </c>
      <c r="C1140" s="12" t="str">
        <f t="shared" si="22"/>
        <v>일</v>
      </c>
      <c r="D1140" s="12" t="s">
        <v>111</v>
      </c>
      <c r="E1140" s="12" t="s">
        <v>56</v>
      </c>
      <c r="J1140" s="11">
        <v>59824</v>
      </c>
    </row>
    <row r="1141" spans="2:10" s="12" customFormat="1" hidden="1">
      <c r="B1141" s="1">
        <v>43934</v>
      </c>
      <c r="C1141" s="12" t="str">
        <f t="shared" si="22"/>
        <v>월</v>
      </c>
      <c r="D1141" s="12" t="s">
        <v>111</v>
      </c>
      <c r="E1141" s="12" t="s">
        <v>56</v>
      </c>
      <c r="J1141" s="11">
        <v>60087</v>
      </c>
    </row>
    <row r="1142" spans="2:10" s="12" customFormat="1" hidden="1">
      <c r="B1142" s="1">
        <v>43935</v>
      </c>
      <c r="C1142" s="12" t="str">
        <f t="shared" si="22"/>
        <v>화</v>
      </c>
      <c r="D1142" s="12" t="s">
        <v>111</v>
      </c>
      <c r="E1142" s="12" t="s">
        <v>56</v>
      </c>
      <c r="J1142" s="11">
        <v>60098</v>
      </c>
    </row>
    <row r="1143" spans="2:10" s="12" customFormat="1" hidden="1">
      <c r="B1143" s="1">
        <v>43936</v>
      </c>
      <c r="C1143" s="12" t="str">
        <f t="shared" si="22"/>
        <v>수</v>
      </c>
      <c r="D1143" s="12" t="s">
        <v>111</v>
      </c>
      <c r="E1143" s="12" t="s">
        <v>56</v>
      </c>
      <c r="J1143" s="11">
        <v>60118</v>
      </c>
    </row>
    <row r="1144" spans="2:10" s="12" customFormat="1" hidden="1">
      <c r="B1144" s="1">
        <v>43937</v>
      </c>
      <c r="C1144" s="12" t="str">
        <f t="shared" si="22"/>
        <v>목</v>
      </c>
      <c r="D1144" s="12" t="s">
        <v>111</v>
      </c>
      <c r="E1144" s="12" t="s">
        <v>56</v>
      </c>
      <c r="J1144" s="11">
        <v>60030</v>
      </c>
    </row>
    <row r="1145" spans="2:10" s="12" customFormat="1" hidden="1">
      <c r="B1145" s="1">
        <v>43938</v>
      </c>
      <c r="C1145" s="12" t="str">
        <f t="shared" si="22"/>
        <v>금</v>
      </c>
      <c r="D1145" s="12" t="s">
        <v>111</v>
      </c>
      <c r="E1145" s="12" t="s">
        <v>56</v>
      </c>
      <c r="J1145" s="11">
        <v>105463</v>
      </c>
    </row>
    <row r="1146" spans="2:10" s="12" customFormat="1" hidden="1">
      <c r="B1146" s="1">
        <v>43939</v>
      </c>
      <c r="C1146" s="12" t="str">
        <f t="shared" si="22"/>
        <v>토</v>
      </c>
      <c r="D1146" s="12" t="s">
        <v>111</v>
      </c>
      <c r="E1146" s="12" t="s">
        <v>56</v>
      </c>
      <c r="J1146" s="11">
        <v>139054</v>
      </c>
    </row>
    <row r="1147" spans="2:10" s="12" customFormat="1" hidden="1">
      <c r="B1147" s="1">
        <v>43940</v>
      </c>
      <c r="C1147" s="12" t="str">
        <f t="shared" si="22"/>
        <v>일</v>
      </c>
      <c r="D1147" s="12" t="s">
        <v>111</v>
      </c>
      <c r="E1147" s="12" t="s">
        <v>56</v>
      </c>
      <c r="J1147" s="11">
        <v>150143</v>
      </c>
    </row>
    <row r="1148" spans="2:10" s="12" customFormat="1" hidden="1">
      <c r="B1148" s="1">
        <v>43941</v>
      </c>
      <c r="C1148" s="12" t="str">
        <f t="shared" si="22"/>
        <v>월</v>
      </c>
      <c r="D1148" s="12" t="s">
        <v>111</v>
      </c>
      <c r="E1148" s="12" t="s">
        <v>56</v>
      </c>
      <c r="J1148" s="11">
        <v>150138</v>
      </c>
    </row>
    <row r="1149" spans="2:10" s="12" customFormat="1" hidden="1">
      <c r="B1149" s="1">
        <v>43942</v>
      </c>
      <c r="C1149" s="12" t="str">
        <f t="shared" si="22"/>
        <v>화</v>
      </c>
      <c r="D1149" s="12" t="s">
        <v>111</v>
      </c>
      <c r="E1149" s="12" t="s">
        <v>56</v>
      </c>
      <c r="J1149" s="11">
        <v>149667</v>
      </c>
    </row>
    <row r="1150" spans="2:10" s="12" customFormat="1" hidden="1">
      <c r="B1150" s="1">
        <v>43943</v>
      </c>
      <c r="C1150" s="12" t="str">
        <f t="shared" si="22"/>
        <v>수</v>
      </c>
      <c r="D1150" s="12" t="s">
        <v>111</v>
      </c>
      <c r="E1150" s="12" t="s">
        <v>56</v>
      </c>
      <c r="J1150" s="11">
        <v>148373</v>
      </c>
    </row>
    <row r="1151" spans="2:10" s="12" customFormat="1" hidden="1">
      <c r="B1151" s="1">
        <v>43944</v>
      </c>
      <c r="C1151" s="12" t="str">
        <f t="shared" si="22"/>
        <v>목</v>
      </c>
      <c r="D1151" s="12" t="s">
        <v>111</v>
      </c>
      <c r="E1151" s="12" t="s">
        <v>56</v>
      </c>
      <c r="J1151" s="11">
        <v>146982</v>
      </c>
    </row>
    <row r="1152" spans="2:10" s="12" customFormat="1" hidden="1">
      <c r="B1152" s="1">
        <v>43945</v>
      </c>
      <c r="C1152" s="12" t="str">
        <f t="shared" si="22"/>
        <v>금</v>
      </c>
      <c r="D1152" s="12" t="s">
        <v>111</v>
      </c>
      <c r="E1152" s="12" t="s">
        <v>56</v>
      </c>
      <c r="J1152" s="11">
        <v>151948</v>
      </c>
    </row>
    <row r="1153" spans="2:10" s="12" customFormat="1" hidden="1">
      <c r="B1153" s="1">
        <v>43946</v>
      </c>
      <c r="C1153" s="12" t="str">
        <f t="shared" si="22"/>
        <v>토</v>
      </c>
      <c r="D1153" s="12" t="s">
        <v>111</v>
      </c>
      <c r="E1153" s="12" t="s">
        <v>56</v>
      </c>
      <c r="J1153" s="11">
        <v>152712</v>
      </c>
    </row>
    <row r="1154" spans="2:10" s="12" customFormat="1" hidden="1">
      <c r="B1154" s="1">
        <v>43947</v>
      </c>
      <c r="C1154" s="12" t="str">
        <f t="shared" si="22"/>
        <v>일</v>
      </c>
      <c r="D1154" s="12" t="s">
        <v>111</v>
      </c>
      <c r="E1154" s="12" t="s">
        <v>56</v>
      </c>
      <c r="J1154" s="11">
        <v>151033</v>
      </c>
    </row>
    <row r="1155" spans="2:10" s="12" customFormat="1" hidden="1">
      <c r="B1155" s="1">
        <v>43948</v>
      </c>
      <c r="C1155" s="12" t="str">
        <f t="shared" si="22"/>
        <v>월</v>
      </c>
      <c r="D1155" s="12" t="s">
        <v>111</v>
      </c>
      <c r="E1155" s="12" t="s">
        <v>56</v>
      </c>
      <c r="J1155" s="11">
        <v>149879</v>
      </c>
    </row>
    <row r="1156" spans="2:10" s="12" customFormat="1" hidden="1">
      <c r="B1156" s="1">
        <v>43949</v>
      </c>
      <c r="C1156" s="12" t="str">
        <f t="shared" si="22"/>
        <v>화</v>
      </c>
      <c r="D1156" s="12" t="s">
        <v>111</v>
      </c>
      <c r="E1156" s="12" t="s">
        <v>56</v>
      </c>
      <c r="J1156" s="11">
        <v>149682</v>
      </c>
    </row>
    <row r="1157" spans="2:10" s="12" customFormat="1" hidden="1">
      <c r="B1157" s="1">
        <v>43950</v>
      </c>
      <c r="C1157" s="12" t="str">
        <f t="shared" si="22"/>
        <v>수</v>
      </c>
      <c r="D1157" s="12" t="s">
        <v>111</v>
      </c>
      <c r="E1157" s="12" t="s">
        <v>56</v>
      </c>
      <c r="J1157" s="11">
        <v>149463</v>
      </c>
    </row>
    <row r="1158" spans="2:10" s="12" customFormat="1" hidden="1">
      <c r="B1158" s="1">
        <v>43951</v>
      </c>
      <c r="C1158" s="12" t="str">
        <f t="shared" si="22"/>
        <v>목</v>
      </c>
      <c r="D1158" s="12" t="s">
        <v>111</v>
      </c>
      <c r="E1158" s="12" t="s">
        <v>56</v>
      </c>
      <c r="J1158" s="11">
        <v>149704</v>
      </c>
    </row>
    <row r="1159" spans="2:10" s="12" customFormat="1" hidden="1">
      <c r="B1159" s="1">
        <v>43927</v>
      </c>
      <c r="C1159" s="12" t="str">
        <f t="shared" si="22"/>
        <v>월</v>
      </c>
      <c r="D1159" s="12" t="s">
        <v>72</v>
      </c>
      <c r="E1159" s="12" t="s">
        <v>56</v>
      </c>
      <c r="J1159" s="11">
        <v>583748</v>
      </c>
    </row>
    <row r="1160" spans="2:10" s="12" customFormat="1" hidden="1">
      <c r="B1160" s="1">
        <v>43928</v>
      </c>
      <c r="C1160" s="12" t="str">
        <f t="shared" si="22"/>
        <v>화</v>
      </c>
      <c r="D1160" s="12" t="s">
        <v>72</v>
      </c>
      <c r="E1160" s="12" t="s">
        <v>56</v>
      </c>
      <c r="J1160" s="11">
        <v>588087</v>
      </c>
    </row>
    <row r="1161" spans="2:10" s="12" customFormat="1" hidden="1">
      <c r="B1161" s="1">
        <v>43929</v>
      </c>
      <c r="C1161" s="12" t="str">
        <f t="shared" si="22"/>
        <v>수</v>
      </c>
      <c r="D1161" s="12" t="s">
        <v>72</v>
      </c>
      <c r="E1161" s="12" t="s">
        <v>56</v>
      </c>
      <c r="J1161" s="11">
        <v>590710</v>
      </c>
    </row>
    <row r="1162" spans="2:10" s="12" customFormat="1" hidden="1">
      <c r="B1162" s="1">
        <v>43930</v>
      </c>
      <c r="C1162" s="12" t="str">
        <f t="shared" si="22"/>
        <v>목</v>
      </c>
      <c r="D1162" s="12" t="s">
        <v>72</v>
      </c>
      <c r="E1162" s="12" t="s">
        <v>56</v>
      </c>
      <c r="J1162" s="11">
        <v>593965</v>
      </c>
    </row>
    <row r="1163" spans="2:10" s="12" customFormat="1" hidden="1">
      <c r="B1163" s="1">
        <v>43931</v>
      </c>
      <c r="C1163" s="12" t="str">
        <f t="shared" si="22"/>
        <v>금</v>
      </c>
      <c r="D1163" s="12" t="s">
        <v>72</v>
      </c>
      <c r="E1163" s="12" t="s">
        <v>56</v>
      </c>
      <c r="J1163" s="11">
        <v>594150</v>
      </c>
    </row>
    <row r="1164" spans="2:10" s="12" customFormat="1" hidden="1">
      <c r="B1164" s="1">
        <v>43932</v>
      </c>
      <c r="C1164" s="12" t="str">
        <f t="shared" si="22"/>
        <v>토</v>
      </c>
      <c r="D1164" s="12" t="s">
        <v>72</v>
      </c>
      <c r="E1164" s="12" t="s">
        <v>56</v>
      </c>
      <c r="J1164" s="11">
        <v>648558</v>
      </c>
    </row>
    <row r="1165" spans="2:10" s="12" customFormat="1" hidden="1">
      <c r="B1165" s="1">
        <v>43933</v>
      </c>
      <c r="C1165" s="12" t="str">
        <f t="shared" si="22"/>
        <v>일</v>
      </c>
      <c r="D1165" s="12" t="s">
        <v>72</v>
      </c>
      <c r="E1165" s="12" t="s">
        <v>56</v>
      </c>
      <c r="J1165" s="11">
        <v>600965</v>
      </c>
    </row>
    <row r="1166" spans="2:10" s="12" customFormat="1" hidden="1">
      <c r="B1166" s="1">
        <v>43934</v>
      </c>
      <c r="C1166" s="12" t="str">
        <f t="shared" si="22"/>
        <v>월</v>
      </c>
      <c r="D1166" s="12" t="s">
        <v>72</v>
      </c>
      <c r="E1166" s="12" t="s">
        <v>56</v>
      </c>
      <c r="J1166" s="11">
        <v>578385</v>
      </c>
    </row>
    <row r="1167" spans="2:10" s="12" customFormat="1" hidden="1">
      <c r="B1167" s="1">
        <v>43935</v>
      </c>
      <c r="C1167" s="12" t="str">
        <f t="shared" si="22"/>
        <v>화</v>
      </c>
      <c r="D1167" s="12" t="s">
        <v>72</v>
      </c>
      <c r="E1167" s="12" t="s">
        <v>56</v>
      </c>
      <c r="J1167" s="11">
        <v>581746</v>
      </c>
    </row>
    <row r="1168" spans="2:10" s="12" customFormat="1" hidden="1">
      <c r="B1168" s="1">
        <v>43936</v>
      </c>
      <c r="C1168" s="12" t="str">
        <f t="shared" si="22"/>
        <v>수</v>
      </c>
      <c r="D1168" s="12" t="s">
        <v>72</v>
      </c>
      <c r="E1168" s="12" t="s">
        <v>56</v>
      </c>
      <c r="J1168" s="11">
        <v>610360</v>
      </c>
    </row>
    <row r="1169" spans="2:10" s="12" customFormat="1" hidden="1">
      <c r="B1169" s="1">
        <v>43937</v>
      </c>
      <c r="C1169" s="12" t="str">
        <f t="shared" si="22"/>
        <v>목</v>
      </c>
      <c r="D1169" s="12" t="s">
        <v>72</v>
      </c>
      <c r="E1169" s="12" t="s">
        <v>56</v>
      </c>
      <c r="J1169" s="11">
        <v>590891</v>
      </c>
    </row>
    <row r="1170" spans="2:10" s="12" customFormat="1" hidden="1">
      <c r="B1170" s="1">
        <v>43938</v>
      </c>
      <c r="C1170" s="12" t="str">
        <f t="shared" si="22"/>
        <v>금</v>
      </c>
      <c r="D1170" s="12" t="s">
        <v>72</v>
      </c>
      <c r="E1170" s="12" t="s">
        <v>56</v>
      </c>
      <c r="J1170" s="11">
        <v>592901</v>
      </c>
    </row>
    <row r="1171" spans="2:10" s="12" customFormat="1" hidden="1">
      <c r="B1171" s="1">
        <v>43939</v>
      </c>
      <c r="C1171" s="12" t="str">
        <f t="shared" si="22"/>
        <v>토</v>
      </c>
      <c r="D1171" s="12" t="s">
        <v>72</v>
      </c>
      <c r="E1171" s="12" t="s">
        <v>56</v>
      </c>
      <c r="J1171" s="11">
        <v>644752</v>
      </c>
    </row>
    <row r="1172" spans="2:10" s="12" customFormat="1" hidden="1">
      <c r="B1172" s="1">
        <v>43940</v>
      </c>
      <c r="C1172" s="12" t="str">
        <f t="shared" si="22"/>
        <v>일</v>
      </c>
      <c r="D1172" s="12" t="s">
        <v>72</v>
      </c>
      <c r="E1172" s="12" t="s">
        <v>56</v>
      </c>
      <c r="J1172" s="11">
        <v>601660</v>
      </c>
    </row>
    <row r="1173" spans="2:10" s="12" customFormat="1" hidden="1">
      <c r="B1173" s="1">
        <v>43941</v>
      </c>
      <c r="C1173" s="12" t="str">
        <f t="shared" si="22"/>
        <v>월</v>
      </c>
      <c r="D1173" s="12" t="s">
        <v>72</v>
      </c>
      <c r="E1173" s="12" t="s">
        <v>56</v>
      </c>
      <c r="J1173" s="11">
        <v>477360</v>
      </c>
    </row>
    <row r="1174" spans="2:10" s="12" customFormat="1" hidden="1">
      <c r="B1174" s="1">
        <v>43942</v>
      </c>
      <c r="C1174" s="12" t="str">
        <f t="shared" si="22"/>
        <v>화</v>
      </c>
      <c r="D1174" s="12" t="s">
        <v>72</v>
      </c>
      <c r="E1174" s="12" t="s">
        <v>56</v>
      </c>
      <c r="J1174" s="11">
        <v>385294</v>
      </c>
    </row>
    <row r="1175" spans="2:10" s="12" customFormat="1" hidden="1">
      <c r="B1175" s="1">
        <v>43943</v>
      </c>
      <c r="C1175" s="12" t="str">
        <f t="shared" si="22"/>
        <v>수</v>
      </c>
      <c r="D1175" s="12" t="s">
        <v>72</v>
      </c>
      <c r="E1175" s="12" t="s">
        <v>56</v>
      </c>
      <c r="J1175" s="11">
        <v>382499</v>
      </c>
    </row>
    <row r="1176" spans="2:10" s="12" customFormat="1" hidden="1">
      <c r="B1176" s="1">
        <v>43944</v>
      </c>
      <c r="C1176" s="12" t="str">
        <f t="shared" si="22"/>
        <v>목</v>
      </c>
      <c r="D1176" s="12" t="s">
        <v>72</v>
      </c>
      <c r="E1176" s="12" t="s">
        <v>56</v>
      </c>
      <c r="J1176" s="11">
        <v>441853</v>
      </c>
    </row>
    <row r="1177" spans="2:10" s="12" customFormat="1" hidden="1">
      <c r="B1177" s="1">
        <v>43945</v>
      </c>
      <c r="C1177" s="12" t="str">
        <f t="shared" si="22"/>
        <v>금</v>
      </c>
      <c r="D1177" s="12" t="s">
        <v>72</v>
      </c>
      <c r="E1177" s="12" t="s">
        <v>56</v>
      </c>
      <c r="J1177" s="11">
        <v>462558</v>
      </c>
    </row>
    <row r="1178" spans="2:10" s="12" customFormat="1" hidden="1">
      <c r="B1178" s="1">
        <v>43946</v>
      </c>
      <c r="C1178" s="12" t="str">
        <f t="shared" si="22"/>
        <v>토</v>
      </c>
      <c r="D1178" s="12" t="s">
        <v>72</v>
      </c>
      <c r="E1178" s="12" t="s">
        <v>56</v>
      </c>
      <c r="J1178" s="11">
        <v>498843</v>
      </c>
    </row>
    <row r="1179" spans="2:10" s="12" customFormat="1" hidden="1">
      <c r="B1179" s="1">
        <v>43947</v>
      </c>
      <c r="C1179" s="12" t="str">
        <f t="shared" si="22"/>
        <v>일</v>
      </c>
      <c r="D1179" s="12" t="s">
        <v>72</v>
      </c>
      <c r="E1179" s="12" t="s">
        <v>56</v>
      </c>
      <c r="J1179" s="11">
        <v>500575</v>
      </c>
    </row>
    <row r="1180" spans="2:10" s="12" customFormat="1" hidden="1">
      <c r="B1180" s="1">
        <v>43948</v>
      </c>
      <c r="C1180" s="12" t="str">
        <f t="shared" si="22"/>
        <v>월</v>
      </c>
      <c r="D1180" s="12" t="s">
        <v>72</v>
      </c>
      <c r="E1180" s="12" t="s">
        <v>56</v>
      </c>
      <c r="J1180" s="11">
        <v>483769</v>
      </c>
    </row>
    <row r="1181" spans="2:10" s="12" customFormat="1" hidden="1">
      <c r="B1181" s="1">
        <v>43949</v>
      </c>
      <c r="C1181" s="12" t="str">
        <f t="shared" si="22"/>
        <v>화</v>
      </c>
      <c r="D1181" s="12" t="s">
        <v>72</v>
      </c>
      <c r="E1181" s="12" t="s">
        <v>56</v>
      </c>
      <c r="J1181" s="11">
        <v>483464</v>
      </c>
    </row>
    <row r="1182" spans="2:10" s="12" customFormat="1" hidden="1">
      <c r="B1182" s="1">
        <v>43950</v>
      </c>
      <c r="C1182" s="12" t="str">
        <f t="shared" si="22"/>
        <v>수</v>
      </c>
      <c r="D1182" s="12" t="s">
        <v>72</v>
      </c>
      <c r="E1182" s="12" t="s">
        <v>56</v>
      </c>
      <c r="J1182" s="11">
        <v>614832</v>
      </c>
    </row>
    <row r="1183" spans="2:10" s="12" customFormat="1" hidden="1">
      <c r="B1183" s="1">
        <v>43951</v>
      </c>
      <c r="C1183" s="12" t="str">
        <f t="shared" si="22"/>
        <v>목</v>
      </c>
      <c r="D1183" s="12" t="s">
        <v>72</v>
      </c>
      <c r="E1183" s="12" t="s">
        <v>56</v>
      </c>
      <c r="J1183" s="11">
        <v>554402</v>
      </c>
    </row>
    <row r="1184" spans="2:10" s="12" customFormat="1" hidden="1">
      <c r="B1184" s="1">
        <v>43927</v>
      </c>
      <c r="C1184" s="12" t="str">
        <f t="shared" si="22"/>
        <v>월</v>
      </c>
      <c r="D1184" s="12" t="s">
        <v>99</v>
      </c>
      <c r="E1184" s="12" t="s">
        <v>56</v>
      </c>
      <c r="J1184" s="11">
        <v>100119</v>
      </c>
    </row>
    <row r="1185" spans="2:10" s="12" customFormat="1" hidden="1">
      <c r="B1185" s="1">
        <v>43928</v>
      </c>
      <c r="C1185" s="12" t="str">
        <f t="shared" si="22"/>
        <v>화</v>
      </c>
      <c r="D1185" s="12" t="s">
        <v>99</v>
      </c>
      <c r="E1185" s="12" t="s">
        <v>56</v>
      </c>
      <c r="J1185" s="11">
        <v>97230</v>
      </c>
    </row>
    <row r="1186" spans="2:10" s="12" customFormat="1" hidden="1">
      <c r="B1186" s="1">
        <v>43929</v>
      </c>
      <c r="C1186" s="12" t="str">
        <f t="shared" si="22"/>
        <v>수</v>
      </c>
      <c r="D1186" s="12" t="s">
        <v>99</v>
      </c>
      <c r="E1186" s="12" t="s">
        <v>56</v>
      </c>
      <c r="J1186" s="11">
        <v>100566</v>
      </c>
    </row>
    <row r="1187" spans="2:10" s="12" customFormat="1" hidden="1">
      <c r="B1187" s="1">
        <v>43930</v>
      </c>
      <c r="C1187" s="12" t="str">
        <f t="shared" si="22"/>
        <v>목</v>
      </c>
      <c r="D1187" s="12" t="s">
        <v>99</v>
      </c>
      <c r="E1187" s="12" t="s">
        <v>56</v>
      </c>
      <c r="J1187" s="11">
        <v>100375</v>
      </c>
    </row>
    <row r="1188" spans="2:10" s="12" customFormat="1" hidden="1">
      <c r="B1188" s="1">
        <v>43931</v>
      </c>
      <c r="C1188" s="12" t="str">
        <f t="shared" si="22"/>
        <v>금</v>
      </c>
      <c r="D1188" s="12" t="s">
        <v>99</v>
      </c>
      <c r="E1188" s="12" t="s">
        <v>56</v>
      </c>
      <c r="J1188" s="11">
        <v>96880</v>
      </c>
    </row>
    <row r="1189" spans="2:10" s="12" customFormat="1" hidden="1">
      <c r="B1189" s="1">
        <v>43932</v>
      </c>
      <c r="C1189" s="12" t="str">
        <f t="shared" si="22"/>
        <v>토</v>
      </c>
      <c r="D1189" s="12" t="s">
        <v>99</v>
      </c>
      <c r="E1189" s="12" t="s">
        <v>56</v>
      </c>
      <c r="J1189" s="11">
        <v>104298</v>
      </c>
    </row>
    <row r="1190" spans="2:10" s="12" customFormat="1" hidden="1">
      <c r="B1190" s="1">
        <v>43933</v>
      </c>
      <c r="C1190" s="12" t="str">
        <f t="shared" si="22"/>
        <v>일</v>
      </c>
      <c r="D1190" s="12" t="s">
        <v>99</v>
      </c>
      <c r="E1190" s="12" t="s">
        <v>56</v>
      </c>
      <c r="J1190" s="11">
        <v>100533</v>
      </c>
    </row>
    <row r="1191" spans="2:10" s="12" customFormat="1" hidden="1">
      <c r="B1191" s="1">
        <v>43934</v>
      </c>
      <c r="C1191" s="12" t="str">
        <f t="shared" si="22"/>
        <v>월</v>
      </c>
      <c r="D1191" s="12" t="s">
        <v>99</v>
      </c>
      <c r="E1191" s="12" t="s">
        <v>56</v>
      </c>
      <c r="J1191" s="11">
        <v>97614</v>
      </c>
    </row>
    <row r="1192" spans="2:10" s="12" customFormat="1" hidden="1">
      <c r="B1192" s="1">
        <v>43935</v>
      </c>
      <c r="C1192" s="12" t="str">
        <f t="shared" si="22"/>
        <v>화</v>
      </c>
      <c r="D1192" s="12" t="s">
        <v>99</v>
      </c>
      <c r="E1192" s="12" t="s">
        <v>56</v>
      </c>
      <c r="J1192" s="11">
        <v>99229</v>
      </c>
    </row>
    <row r="1193" spans="2:10" s="12" customFormat="1" hidden="1">
      <c r="B1193" s="1">
        <v>43936</v>
      </c>
      <c r="C1193" s="12" t="str">
        <f t="shared" si="22"/>
        <v>수</v>
      </c>
      <c r="D1193" s="12" t="s">
        <v>99</v>
      </c>
      <c r="E1193" s="12" t="s">
        <v>56</v>
      </c>
      <c r="J1193" s="11">
        <v>101170</v>
      </c>
    </row>
    <row r="1194" spans="2:10" s="12" customFormat="1" hidden="1">
      <c r="B1194" s="1">
        <v>43937</v>
      </c>
      <c r="C1194" s="12" t="str">
        <f t="shared" ref="C1194:C1211" si="23">TEXT(B1194,"aaa")</f>
        <v>목</v>
      </c>
      <c r="D1194" s="12" t="s">
        <v>99</v>
      </c>
      <c r="E1194" s="12" t="s">
        <v>56</v>
      </c>
      <c r="J1194" s="11">
        <v>96795</v>
      </c>
    </row>
    <row r="1195" spans="2:10" s="12" customFormat="1" hidden="1">
      <c r="B1195" s="1">
        <v>43938</v>
      </c>
      <c r="C1195" s="12" t="str">
        <f t="shared" si="23"/>
        <v>금</v>
      </c>
      <c r="D1195" s="12" t="s">
        <v>99</v>
      </c>
      <c r="E1195" s="12" t="s">
        <v>56</v>
      </c>
      <c r="J1195" s="11">
        <v>98991</v>
      </c>
    </row>
    <row r="1196" spans="2:10" s="12" customFormat="1" hidden="1">
      <c r="B1196" s="1">
        <v>43939</v>
      </c>
      <c r="C1196" s="12" t="str">
        <f t="shared" si="23"/>
        <v>토</v>
      </c>
      <c r="D1196" s="12" t="s">
        <v>99</v>
      </c>
      <c r="E1196" s="12" t="s">
        <v>56</v>
      </c>
      <c r="J1196" s="11">
        <v>105668</v>
      </c>
    </row>
    <row r="1197" spans="2:10" s="12" customFormat="1" hidden="1">
      <c r="B1197" s="1">
        <v>43940</v>
      </c>
      <c r="C1197" s="12" t="str">
        <f t="shared" si="23"/>
        <v>일</v>
      </c>
      <c r="D1197" s="12" t="s">
        <v>99</v>
      </c>
      <c r="E1197" s="12" t="s">
        <v>56</v>
      </c>
      <c r="J1197" s="11">
        <v>100894</v>
      </c>
    </row>
    <row r="1198" spans="2:10" s="12" customFormat="1" hidden="1">
      <c r="B1198" s="1">
        <v>43941</v>
      </c>
      <c r="C1198" s="12" t="str">
        <f t="shared" si="23"/>
        <v>월</v>
      </c>
      <c r="D1198" s="12" t="s">
        <v>99</v>
      </c>
      <c r="E1198" s="12" t="s">
        <v>56</v>
      </c>
      <c r="J1198" s="11">
        <v>98923</v>
      </c>
    </row>
    <row r="1199" spans="2:10" s="12" customFormat="1" hidden="1">
      <c r="B1199" s="1">
        <v>43942</v>
      </c>
      <c r="C1199" s="12" t="str">
        <f t="shared" si="23"/>
        <v>화</v>
      </c>
      <c r="D1199" s="12" t="s">
        <v>99</v>
      </c>
      <c r="E1199" s="12" t="s">
        <v>56</v>
      </c>
      <c r="J1199" s="11">
        <v>99858</v>
      </c>
    </row>
    <row r="1200" spans="2:10" s="12" customFormat="1" hidden="1">
      <c r="B1200" s="1">
        <v>43943</v>
      </c>
      <c r="C1200" s="12" t="str">
        <f t="shared" si="23"/>
        <v>수</v>
      </c>
      <c r="D1200" s="12" t="s">
        <v>99</v>
      </c>
      <c r="E1200" s="12" t="s">
        <v>56</v>
      </c>
      <c r="J1200" s="11">
        <v>97027</v>
      </c>
    </row>
    <row r="1201" spans="2:10" s="12" customFormat="1" hidden="1">
      <c r="B1201" s="1">
        <v>43944</v>
      </c>
      <c r="C1201" s="12" t="str">
        <f t="shared" si="23"/>
        <v>목</v>
      </c>
      <c r="D1201" s="12" t="s">
        <v>99</v>
      </c>
      <c r="E1201" s="12" t="s">
        <v>56</v>
      </c>
      <c r="J1201" s="11">
        <v>100389</v>
      </c>
    </row>
    <row r="1202" spans="2:10" s="12" customFormat="1" hidden="1">
      <c r="B1202" s="1">
        <v>43945</v>
      </c>
      <c r="C1202" s="12" t="str">
        <f t="shared" si="23"/>
        <v>금</v>
      </c>
      <c r="D1202" s="12" t="s">
        <v>99</v>
      </c>
      <c r="E1202" s="12" t="s">
        <v>56</v>
      </c>
      <c r="J1202" s="11">
        <v>98399</v>
      </c>
    </row>
    <row r="1203" spans="2:10" s="12" customFormat="1" hidden="1">
      <c r="B1203" s="1">
        <v>43946</v>
      </c>
      <c r="C1203" s="12" t="str">
        <f t="shared" si="23"/>
        <v>토</v>
      </c>
      <c r="D1203" s="12" t="s">
        <v>99</v>
      </c>
      <c r="E1203" s="12" t="s">
        <v>56</v>
      </c>
      <c r="J1203" s="11">
        <v>104503</v>
      </c>
    </row>
    <row r="1204" spans="2:10" s="12" customFormat="1" hidden="1">
      <c r="B1204" s="1">
        <v>43947</v>
      </c>
      <c r="C1204" s="12" t="str">
        <f t="shared" si="23"/>
        <v>일</v>
      </c>
      <c r="D1204" s="12" t="s">
        <v>99</v>
      </c>
      <c r="E1204" s="12" t="s">
        <v>56</v>
      </c>
      <c r="J1204" s="11">
        <v>100416</v>
      </c>
    </row>
    <row r="1205" spans="2:10" s="12" customFormat="1" hidden="1">
      <c r="B1205" s="1">
        <v>43948</v>
      </c>
      <c r="C1205" s="12" t="str">
        <f t="shared" si="23"/>
        <v>월</v>
      </c>
      <c r="D1205" s="12" t="s">
        <v>99</v>
      </c>
      <c r="E1205" s="12" t="s">
        <v>56</v>
      </c>
      <c r="J1205" s="11">
        <v>98748</v>
      </c>
    </row>
    <row r="1206" spans="2:10" s="12" customFormat="1" hidden="1">
      <c r="B1206" s="1">
        <v>43949</v>
      </c>
      <c r="C1206" s="12" t="str">
        <f t="shared" si="23"/>
        <v>화</v>
      </c>
      <c r="D1206" s="12" t="s">
        <v>99</v>
      </c>
      <c r="E1206" s="12" t="s">
        <v>56</v>
      </c>
      <c r="J1206" s="11">
        <v>97518</v>
      </c>
    </row>
    <row r="1207" spans="2:10" s="12" customFormat="1" hidden="1">
      <c r="B1207" s="1">
        <v>43950</v>
      </c>
      <c r="C1207" s="12" t="str">
        <f t="shared" si="23"/>
        <v>수</v>
      </c>
      <c r="D1207" s="12" t="s">
        <v>99</v>
      </c>
      <c r="E1207" s="12" t="s">
        <v>56</v>
      </c>
      <c r="J1207" s="11">
        <v>97837</v>
      </c>
    </row>
    <row r="1208" spans="2:10" s="12" customFormat="1" hidden="1">
      <c r="B1208" s="1">
        <v>43951</v>
      </c>
      <c r="C1208" s="12" t="str">
        <f t="shared" si="23"/>
        <v>목</v>
      </c>
      <c r="D1208" s="12" t="s">
        <v>99</v>
      </c>
      <c r="E1208" s="12" t="s">
        <v>56</v>
      </c>
      <c r="J1208" s="11">
        <v>100664</v>
      </c>
    </row>
    <row r="1209" spans="2:10" s="12" customFormat="1" hidden="1">
      <c r="B1209" s="1">
        <v>43948</v>
      </c>
      <c r="C1209" s="12" t="str">
        <f t="shared" si="23"/>
        <v>월</v>
      </c>
      <c r="D1209" s="12" t="s">
        <v>112</v>
      </c>
      <c r="E1209" s="12" t="s">
        <v>56</v>
      </c>
      <c r="J1209" s="11">
        <v>15841</v>
      </c>
    </row>
    <row r="1210" spans="2:10" s="12" customFormat="1" hidden="1">
      <c r="B1210" s="1">
        <v>43949</v>
      </c>
      <c r="C1210" s="12" t="str">
        <f t="shared" si="23"/>
        <v>화</v>
      </c>
      <c r="D1210" s="12" t="s">
        <v>112</v>
      </c>
      <c r="E1210" s="12" t="s">
        <v>56</v>
      </c>
      <c r="J1210" s="11">
        <v>76604</v>
      </c>
    </row>
    <row r="1211" spans="2:10" s="12" customFormat="1" hidden="1">
      <c r="B1211" s="1">
        <v>43950</v>
      </c>
      <c r="C1211" s="12" t="str">
        <f t="shared" si="23"/>
        <v>수</v>
      </c>
      <c r="D1211" s="12" t="s">
        <v>112</v>
      </c>
      <c r="E1211" s="12" t="s">
        <v>56</v>
      </c>
      <c r="J1211" s="11">
        <v>94314</v>
      </c>
    </row>
    <row r="1212" spans="2:10" s="12" customFormat="1" hidden="1">
      <c r="B1212" s="1">
        <v>43951</v>
      </c>
      <c r="C1212" s="12" t="str">
        <f>TEXT(B1212,"aaa")</f>
        <v>목</v>
      </c>
      <c r="D1212" s="12" t="s">
        <v>112</v>
      </c>
      <c r="E1212" s="12" t="s">
        <v>56</v>
      </c>
      <c r="J1212" s="11">
        <v>98240</v>
      </c>
    </row>
    <row r="1213" spans="2:10" s="12" customFormat="1" hidden="1">
      <c r="B1213" s="1">
        <v>43927</v>
      </c>
      <c r="C1213" s="12" t="str">
        <f t="shared" ref="C1213:C1276" si="24">TEXT(B1213,"aaa")</f>
        <v>월</v>
      </c>
      <c r="D1213" s="12" t="s">
        <v>110</v>
      </c>
      <c r="E1213" s="12" t="s">
        <v>56</v>
      </c>
      <c r="J1213" s="11">
        <v>193838</v>
      </c>
    </row>
    <row r="1214" spans="2:10" s="12" customFormat="1" hidden="1">
      <c r="B1214" s="1">
        <v>43928</v>
      </c>
      <c r="C1214" s="12" t="str">
        <f t="shared" si="24"/>
        <v>화</v>
      </c>
      <c r="D1214" s="12" t="s">
        <v>110</v>
      </c>
      <c r="E1214" s="12" t="s">
        <v>56</v>
      </c>
      <c r="J1214" s="11">
        <v>198522</v>
      </c>
    </row>
    <row r="1215" spans="2:10" s="12" customFormat="1" hidden="1">
      <c r="B1215" s="1">
        <v>43929</v>
      </c>
      <c r="C1215" s="12" t="str">
        <f t="shared" si="24"/>
        <v>수</v>
      </c>
      <c r="D1215" s="12" t="s">
        <v>110</v>
      </c>
      <c r="E1215" s="12" t="s">
        <v>56</v>
      </c>
      <c r="J1215" s="11">
        <v>197028</v>
      </c>
    </row>
    <row r="1216" spans="2:10" s="12" customFormat="1" hidden="1">
      <c r="B1216" s="1">
        <v>43930</v>
      </c>
      <c r="C1216" s="12" t="str">
        <f t="shared" si="24"/>
        <v>목</v>
      </c>
      <c r="D1216" s="12" t="s">
        <v>110</v>
      </c>
      <c r="E1216" s="12" t="s">
        <v>56</v>
      </c>
      <c r="J1216" s="11">
        <v>201794</v>
      </c>
    </row>
    <row r="1217" spans="2:10" s="12" customFormat="1" hidden="1">
      <c r="B1217" s="1">
        <v>43931</v>
      </c>
      <c r="C1217" s="12" t="str">
        <f t="shared" si="24"/>
        <v>금</v>
      </c>
      <c r="D1217" s="12" t="s">
        <v>110</v>
      </c>
      <c r="E1217" s="12" t="s">
        <v>56</v>
      </c>
      <c r="J1217" s="11">
        <v>244514</v>
      </c>
    </row>
    <row r="1218" spans="2:10" s="12" customFormat="1" hidden="1">
      <c r="B1218" s="1">
        <v>43932</v>
      </c>
      <c r="C1218" s="12" t="str">
        <f t="shared" si="24"/>
        <v>토</v>
      </c>
      <c r="D1218" s="12" t="s">
        <v>110</v>
      </c>
      <c r="E1218" s="12" t="s">
        <v>56</v>
      </c>
      <c r="J1218" s="11">
        <v>276092</v>
      </c>
    </row>
    <row r="1219" spans="2:10" s="12" customFormat="1" hidden="1">
      <c r="B1219" s="1">
        <v>43933</v>
      </c>
      <c r="C1219" s="12" t="str">
        <f t="shared" si="24"/>
        <v>일</v>
      </c>
      <c r="D1219" s="12" t="s">
        <v>110</v>
      </c>
      <c r="E1219" s="12" t="s">
        <v>56</v>
      </c>
      <c r="J1219" s="11">
        <v>300406</v>
      </c>
    </row>
    <row r="1220" spans="2:10" s="12" customFormat="1" hidden="1">
      <c r="B1220" s="1">
        <v>43934</v>
      </c>
      <c r="C1220" s="12" t="str">
        <f t="shared" si="24"/>
        <v>월</v>
      </c>
      <c r="D1220" s="12" t="s">
        <v>110</v>
      </c>
      <c r="E1220" s="12" t="s">
        <v>56</v>
      </c>
      <c r="J1220" s="11">
        <v>288994</v>
      </c>
    </row>
    <row r="1221" spans="2:10" s="12" customFormat="1" hidden="1">
      <c r="B1221" s="1">
        <v>43935</v>
      </c>
      <c r="C1221" s="12" t="str">
        <f t="shared" si="24"/>
        <v>화</v>
      </c>
      <c r="D1221" s="12" t="s">
        <v>110</v>
      </c>
      <c r="E1221" s="12" t="s">
        <v>56</v>
      </c>
      <c r="J1221" s="11">
        <v>291663</v>
      </c>
    </row>
    <row r="1222" spans="2:10" s="12" customFormat="1" hidden="1">
      <c r="B1222" s="1">
        <v>43936</v>
      </c>
      <c r="C1222" s="12" t="str">
        <f t="shared" si="24"/>
        <v>수</v>
      </c>
      <c r="D1222" s="12" t="s">
        <v>110</v>
      </c>
      <c r="E1222" s="12" t="s">
        <v>56</v>
      </c>
      <c r="J1222" s="11">
        <v>306467</v>
      </c>
    </row>
    <row r="1223" spans="2:10" s="12" customFormat="1" hidden="1">
      <c r="B1223" s="1">
        <v>43937</v>
      </c>
      <c r="C1223" s="12" t="str">
        <f t="shared" si="24"/>
        <v>목</v>
      </c>
      <c r="D1223" s="12" t="s">
        <v>110</v>
      </c>
      <c r="E1223" s="12" t="s">
        <v>56</v>
      </c>
      <c r="J1223" s="11">
        <v>291049</v>
      </c>
    </row>
    <row r="1224" spans="2:10" s="12" customFormat="1" hidden="1">
      <c r="B1224" s="1">
        <v>43938</v>
      </c>
      <c r="C1224" s="12" t="str">
        <f t="shared" si="24"/>
        <v>금</v>
      </c>
      <c r="D1224" s="12" t="s">
        <v>110</v>
      </c>
      <c r="E1224" s="12" t="s">
        <v>56</v>
      </c>
      <c r="J1224" s="11">
        <v>298086</v>
      </c>
    </row>
    <row r="1225" spans="2:10" s="12" customFormat="1" hidden="1">
      <c r="B1225" s="1">
        <v>43939</v>
      </c>
      <c r="C1225" s="12" t="str">
        <f t="shared" si="24"/>
        <v>토</v>
      </c>
      <c r="D1225" s="12" t="s">
        <v>110</v>
      </c>
      <c r="E1225" s="12" t="s">
        <v>56</v>
      </c>
      <c r="J1225" s="11">
        <v>323296</v>
      </c>
    </row>
    <row r="1226" spans="2:10" s="12" customFormat="1" hidden="1">
      <c r="B1226" s="1">
        <v>43940</v>
      </c>
      <c r="C1226" s="12" t="str">
        <f t="shared" si="24"/>
        <v>일</v>
      </c>
      <c r="D1226" s="12" t="s">
        <v>110</v>
      </c>
      <c r="E1226" s="12" t="s">
        <v>56</v>
      </c>
      <c r="J1226" s="11">
        <v>300456</v>
      </c>
    </row>
    <row r="1227" spans="2:10" s="12" customFormat="1" hidden="1">
      <c r="B1227" s="1">
        <v>43941</v>
      </c>
      <c r="C1227" s="12" t="str">
        <f t="shared" si="24"/>
        <v>월</v>
      </c>
      <c r="D1227" s="12" t="s">
        <v>110</v>
      </c>
      <c r="E1227" s="12" t="s">
        <v>56</v>
      </c>
      <c r="J1227" s="11">
        <v>295506</v>
      </c>
    </row>
    <row r="1228" spans="2:10" s="12" customFormat="1" hidden="1">
      <c r="B1228" s="1">
        <v>43942</v>
      </c>
      <c r="C1228" s="12" t="str">
        <f t="shared" si="24"/>
        <v>화</v>
      </c>
      <c r="D1228" s="12" t="s">
        <v>110</v>
      </c>
      <c r="E1228" s="12" t="s">
        <v>56</v>
      </c>
      <c r="J1228" s="11">
        <v>301922</v>
      </c>
    </row>
    <row r="1229" spans="2:10" s="12" customFormat="1" hidden="1">
      <c r="B1229" s="1">
        <v>43943</v>
      </c>
      <c r="C1229" s="12" t="str">
        <f t="shared" si="24"/>
        <v>수</v>
      </c>
      <c r="D1229" s="12" t="s">
        <v>110</v>
      </c>
      <c r="E1229" s="12" t="s">
        <v>56</v>
      </c>
      <c r="J1229" s="11">
        <v>287517</v>
      </c>
    </row>
    <row r="1230" spans="2:10" s="12" customFormat="1" hidden="1">
      <c r="B1230" s="1">
        <v>43944</v>
      </c>
      <c r="C1230" s="12" t="str">
        <f t="shared" si="24"/>
        <v>목</v>
      </c>
      <c r="D1230" s="12" t="s">
        <v>110</v>
      </c>
      <c r="E1230" s="12" t="s">
        <v>56</v>
      </c>
      <c r="J1230" s="11">
        <v>182105</v>
      </c>
    </row>
    <row r="1231" spans="2:10" s="12" customFormat="1" hidden="1">
      <c r="B1231" s="1">
        <v>43945</v>
      </c>
      <c r="C1231" s="12" t="str">
        <f t="shared" si="24"/>
        <v>금</v>
      </c>
      <c r="D1231" s="12" t="s">
        <v>110</v>
      </c>
      <c r="E1231" s="12" t="s">
        <v>56</v>
      </c>
      <c r="J1231" s="11">
        <v>56878</v>
      </c>
    </row>
    <row r="1232" spans="2:10" s="12" customFormat="1" hidden="1">
      <c r="B1232" s="1">
        <v>43927</v>
      </c>
      <c r="C1232" s="12" t="str">
        <f t="shared" si="24"/>
        <v>월</v>
      </c>
      <c r="D1232" s="12" t="s">
        <v>104</v>
      </c>
      <c r="E1232" s="12" t="s">
        <v>56</v>
      </c>
      <c r="J1232" s="11">
        <v>350873</v>
      </c>
    </row>
    <row r="1233" spans="2:10" s="12" customFormat="1" hidden="1">
      <c r="B1233" s="1">
        <v>43928</v>
      </c>
      <c r="C1233" s="12" t="str">
        <f t="shared" si="24"/>
        <v>화</v>
      </c>
      <c r="D1233" s="12" t="s">
        <v>104</v>
      </c>
      <c r="E1233" s="12" t="s">
        <v>56</v>
      </c>
      <c r="J1233" s="11">
        <v>233976</v>
      </c>
    </row>
    <row r="1234" spans="2:10" s="12" customFormat="1" hidden="1">
      <c r="B1234" s="1">
        <v>43929</v>
      </c>
      <c r="C1234" s="12" t="str">
        <f t="shared" si="24"/>
        <v>수</v>
      </c>
      <c r="D1234" s="12" t="s">
        <v>104</v>
      </c>
      <c r="E1234" s="12" t="s">
        <v>56</v>
      </c>
      <c r="J1234" s="11">
        <v>149815</v>
      </c>
    </row>
    <row r="1235" spans="2:10" s="12" customFormat="1" hidden="1">
      <c r="B1235" s="1">
        <v>43927</v>
      </c>
      <c r="C1235" s="12" t="str">
        <f t="shared" si="24"/>
        <v>월</v>
      </c>
      <c r="D1235" s="12" t="s">
        <v>36</v>
      </c>
      <c r="E1235" s="12" t="s">
        <v>56</v>
      </c>
      <c r="J1235" s="11">
        <v>64099.999999999993</v>
      </c>
    </row>
    <row r="1236" spans="2:10" s="12" customFormat="1" hidden="1">
      <c r="B1236" s="1">
        <v>43928</v>
      </c>
      <c r="C1236" s="12" t="str">
        <f t="shared" si="24"/>
        <v>화</v>
      </c>
      <c r="D1236" s="12" t="s">
        <v>36</v>
      </c>
      <c r="E1236" s="12" t="s">
        <v>56</v>
      </c>
      <c r="J1236" s="11">
        <v>55869.999999999993</v>
      </c>
    </row>
    <row r="1237" spans="2:10" s="12" customFormat="1" hidden="1">
      <c r="B1237" s="1">
        <v>43929</v>
      </c>
      <c r="C1237" s="12" t="str">
        <f t="shared" si="24"/>
        <v>수</v>
      </c>
      <c r="D1237" s="12" t="s">
        <v>36</v>
      </c>
      <c r="E1237" s="12" t="s">
        <v>56</v>
      </c>
      <c r="J1237" s="11">
        <v>43590</v>
      </c>
    </row>
    <row r="1238" spans="2:10" s="12" customFormat="1" hidden="1">
      <c r="B1238" s="1">
        <v>43930</v>
      </c>
      <c r="C1238" s="12" t="str">
        <f t="shared" si="24"/>
        <v>목</v>
      </c>
      <c r="D1238" s="12" t="s">
        <v>36</v>
      </c>
      <c r="E1238" s="12" t="s">
        <v>56</v>
      </c>
      <c r="J1238" s="11">
        <v>56699.999999999993</v>
      </c>
    </row>
    <row r="1239" spans="2:10" s="12" customFormat="1" hidden="1">
      <c r="B1239" s="1">
        <v>43931</v>
      </c>
      <c r="C1239" s="12" t="str">
        <f t="shared" si="24"/>
        <v>금</v>
      </c>
      <c r="D1239" s="12" t="s">
        <v>36</v>
      </c>
      <c r="E1239" s="12" t="s">
        <v>56</v>
      </c>
      <c r="J1239" s="11">
        <v>46109.999999999993</v>
      </c>
    </row>
    <row r="1240" spans="2:10" s="12" customFormat="1" hidden="1">
      <c r="B1240" s="1">
        <v>43932</v>
      </c>
      <c r="C1240" s="12" t="str">
        <f t="shared" si="24"/>
        <v>토</v>
      </c>
      <c r="D1240" s="12" t="s">
        <v>36</v>
      </c>
      <c r="E1240" s="12" t="s">
        <v>56</v>
      </c>
      <c r="J1240" s="11">
        <v>44870</v>
      </c>
    </row>
    <row r="1241" spans="2:10" s="12" customFormat="1" hidden="1">
      <c r="B1241" s="1">
        <v>43933</v>
      </c>
      <c r="C1241" s="12" t="str">
        <f t="shared" si="24"/>
        <v>일</v>
      </c>
      <c r="D1241" s="12" t="s">
        <v>36</v>
      </c>
      <c r="E1241" s="12" t="s">
        <v>56</v>
      </c>
      <c r="J1241" s="11">
        <v>49699.999999999993</v>
      </c>
    </row>
    <row r="1242" spans="2:10" s="12" customFormat="1" hidden="1">
      <c r="B1242" s="1">
        <v>43934</v>
      </c>
      <c r="C1242" s="12" t="str">
        <f t="shared" si="24"/>
        <v>월</v>
      </c>
      <c r="D1242" s="12" t="s">
        <v>36</v>
      </c>
      <c r="E1242" s="12" t="s">
        <v>56</v>
      </c>
      <c r="J1242" s="11">
        <v>51799.999999999993</v>
      </c>
    </row>
    <row r="1243" spans="2:10" s="12" customFormat="1" hidden="1">
      <c r="B1243" s="1">
        <v>43935</v>
      </c>
      <c r="C1243" s="12" t="str">
        <f t="shared" si="24"/>
        <v>화</v>
      </c>
      <c r="D1243" s="12" t="s">
        <v>36</v>
      </c>
      <c r="E1243" s="12" t="s">
        <v>56</v>
      </c>
      <c r="J1243" s="11">
        <v>41550</v>
      </c>
    </row>
    <row r="1244" spans="2:10" s="12" customFormat="1" hidden="1">
      <c r="B1244" s="1">
        <v>43936</v>
      </c>
      <c r="C1244" s="12" t="str">
        <f t="shared" si="24"/>
        <v>수</v>
      </c>
      <c r="D1244" s="12" t="s">
        <v>36</v>
      </c>
      <c r="E1244" s="12" t="s">
        <v>56</v>
      </c>
      <c r="J1244" s="11">
        <v>38940</v>
      </c>
    </row>
    <row r="1245" spans="2:10" s="12" customFormat="1" hidden="1">
      <c r="B1245" s="1">
        <v>43937</v>
      </c>
      <c r="C1245" s="12" t="str">
        <f t="shared" si="24"/>
        <v>목</v>
      </c>
      <c r="D1245" s="12" t="s">
        <v>36</v>
      </c>
      <c r="E1245" s="12" t="s">
        <v>56</v>
      </c>
      <c r="J1245" s="11">
        <v>39520</v>
      </c>
    </row>
    <row r="1246" spans="2:10" s="12" customFormat="1" hidden="1">
      <c r="B1246" s="1">
        <v>43938</v>
      </c>
      <c r="C1246" s="12" t="str">
        <f t="shared" si="24"/>
        <v>금</v>
      </c>
      <c r="D1246" s="12" t="s">
        <v>36</v>
      </c>
      <c r="E1246" s="12" t="s">
        <v>56</v>
      </c>
      <c r="J1246" s="11">
        <v>34060</v>
      </c>
    </row>
    <row r="1247" spans="2:10" s="12" customFormat="1" hidden="1">
      <c r="B1247" s="1">
        <v>43939</v>
      </c>
      <c r="C1247" s="12" t="str">
        <f t="shared" si="24"/>
        <v>토</v>
      </c>
      <c r="D1247" s="12" t="s">
        <v>36</v>
      </c>
      <c r="E1247" s="12" t="s">
        <v>56</v>
      </c>
      <c r="J1247" s="11">
        <v>34360</v>
      </c>
    </row>
    <row r="1248" spans="2:10" s="12" customFormat="1" hidden="1">
      <c r="B1248" s="1">
        <v>43940</v>
      </c>
      <c r="C1248" s="12" t="str">
        <f t="shared" si="24"/>
        <v>일</v>
      </c>
      <c r="D1248" s="12" t="s">
        <v>36</v>
      </c>
      <c r="E1248" s="12" t="s">
        <v>56</v>
      </c>
      <c r="J1248" s="11">
        <v>32459.999999999996</v>
      </c>
    </row>
    <row r="1249" spans="1:10" s="12" customFormat="1" hidden="1">
      <c r="B1249" s="1">
        <v>43941</v>
      </c>
      <c r="C1249" s="12" t="str">
        <f t="shared" si="24"/>
        <v>월</v>
      </c>
      <c r="D1249" s="12" t="s">
        <v>36</v>
      </c>
      <c r="E1249" s="12" t="s">
        <v>56</v>
      </c>
      <c r="J1249" s="11">
        <v>32619.999999999996</v>
      </c>
    </row>
    <row r="1250" spans="1:10" s="12" customFormat="1" hidden="1">
      <c r="B1250" s="1">
        <v>43942</v>
      </c>
      <c r="C1250" s="12" t="str">
        <f t="shared" si="24"/>
        <v>화</v>
      </c>
      <c r="D1250" s="12" t="s">
        <v>36</v>
      </c>
      <c r="E1250" s="12" t="s">
        <v>56</v>
      </c>
      <c r="J1250" s="11">
        <v>26519.999999999996</v>
      </c>
    </row>
    <row r="1251" spans="1:10" s="12" customFormat="1" hidden="1">
      <c r="B1251" s="1">
        <v>43943</v>
      </c>
      <c r="C1251" s="12" t="str">
        <f t="shared" si="24"/>
        <v>수</v>
      </c>
      <c r="D1251" s="12" t="s">
        <v>36</v>
      </c>
      <c r="E1251" s="12" t="s">
        <v>56</v>
      </c>
      <c r="J1251" s="11">
        <v>28189.999999999996</v>
      </c>
    </row>
    <row r="1252" spans="1:10" s="12" customFormat="1" hidden="1">
      <c r="B1252" s="1">
        <v>43944</v>
      </c>
      <c r="C1252" s="12" t="str">
        <f t="shared" si="24"/>
        <v>목</v>
      </c>
      <c r="D1252" s="12" t="s">
        <v>36</v>
      </c>
      <c r="E1252" s="12" t="s">
        <v>56</v>
      </c>
      <c r="J1252" s="11">
        <v>27639.999999999996</v>
      </c>
    </row>
    <row r="1253" spans="1:10" s="12" customFormat="1" hidden="1">
      <c r="B1253" s="1">
        <v>43945</v>
      </c>
      <c r="C1253" s="12" t="str">
        <f t="shared" si="24"/>
        <v>금</v>
      </c>
      <c r="D1253" s="12" t="s">
        <v>36</v>
      </c>
      <c r="E1253" s="12" t="s">
        <v>56</v>
      </c>
      <c r="J1253" s="11">
        <v>39170</v>
      </c>
    </row>
    <row r="1254" spans="1:10" s="12" customFormat="1" hidden="1">
      <c r="B1254" s="1">
        <v>43946</v>
      </c>
      <c r="C1254" s="12" t="str">
        <f t="shared" si="24"/>
        <v>토</v>
      </c>
      <c r="D1254" s="12" t="s">
        <v>36</v>
      </c>
      <c r="E1254" s="12" t="s">
        <v>56</v>
      </c>
      <c r="J1254" s="11">
        <v>29069.999999999996</v>
      </c>
    </row>
    <row r="1255" spans="1:10" s="12" customFormat="1" hidden="1">
      <c r="B1255" s="1">
        <v>43947</v>
      </c>
      <c r="C1255" s="12" t="str">
        <f t="shared" si="24"/>
        <v>일</v>
      </c>
      <c r="D1255" s="12" t="s">
        <v>36</v>
      </c>
      <c r="E1255" s="12" t="s">
        <v>56</v>
      </c>
      <c r="J1255" s="11">
        <v>29089.999999999996</v>
      </c>
    </row>
    <row r="1256" spans="1:10" s="12" customFormat="1" hidden="1">
      <c r="B1256" s="1">
        <v>43948</v>
      </c>
      <c r="C1256" s="12" t="str">
        <f t="shared" si="24"/>
        <v>월</v>
      </c>
      <c r="D1256" s="12" t="s">
        <v>36</v>
      </c>
      <c r="E1256" s="12" t="s">
        <v>56</v>
      </c>
      <c r="J1256" s="11">
        <v>40950</v>
      </c>
    </row>
    <row r="1257" spans="1:10" s="12" customFormat="1" hidden="1">
      <c r="B1257" s="1">
        <v>43949</v>
      </c>
      <c r="C1257" s="12" t="str">
        <f t="shared" si="24"/>
        <v>화</v>
      </c>
      <c r="D1257" s="12" t="s">
        <v>36</v>
      </c>
      <c r="E1257" s="12" t="s">
        <v>56</v>
      </c>
      <c r="J1257" s="11">
        <v>28459.999999999996</v>
      </c>
    </row>
    <row r="1258" spans="1:10" s="12" customFormat="1" hidden="1">
      <c r="B1258" s="1">
        <v>43950</v>
      </c>
      <c r="C1258" s="12" t="str">
        <f t="shared" si="24"/>
        <v>수</v>
      </c>
      <c r="D1258" s="12" t="s">
        <v>36</v>
      </c>
      <c r="E1258" s="12" t="s">
        <v>56</v>
      </c>
      <c r="J1258" s="11">
        <v>18630</v>
      </c>
    </row>
    <row r="1259" spans="1:10" s="12" customFormat="1" hidden="1">
      <c r="B1259" s="1">
        <v>43951</v>
      </c>
      <c r="C1259" s="12" t="str">
        <f t="shared" si="24"/>
        <v>목</v>
      </c>
      <c r="D1259" s="12" t="s">
        <v>36</v>
      </c>
      <c r="E1259" s="12" t="s">
        <v>56</v>
      </c>
      <c r="J1259" s="11">
        <v>28049.999999999996</v>
      </c>
    </row>
    <row r="1260" spans="1:10" s="12" customFormat="1" hidden="1">
      <c r="A1260" s="1"/>
      <c r="B1260" s="1">
        <v>43927</v>
      </c>
      <c r="C1260" s="12" t="str">
        <f t="shared" si="24"/>
        <v>월</v>
      </c>
      <c r="D1260" s="12" t="s">
        <v>35</v>
      </c>
      <c r="E1260" s="12" t="s">
        <v>56</v>
      </c>
      <c r="J1260" s="11">
        <v>40000</v>
      </c>
    </row>
    <row r="1261" spans="1:10" s="12" customFormat="1" hidden="1">
      <c r="A1261" s="1"/>
      <c r="B1261" s="1">
        <v>43928</v>
      </c>
      <c r="C1261" s="12" t="str">
        <f t="shared" si="24"/>
        <v>화</v>
      </c>
      <c r="D1261" s="12" t="s">
        <v>35</v>
      </c>
      <c r="E1261" s="12" t="s">
        <v>56</v>
      </c>
      <c r="J1261" s="11">
        <v>40000</v>
      </c>
    </row>
    <row r="1262" spans="1:10" s="12" customFormat="1" hidden="1">
      <c r="B1262" s="1">
        <v>43929</v>
      </c>
      <c r="C1262" s="12" t="str">
        <f t="shared" si="24"/>
        <v>수</v>
      </c>
      <c r="D1262" s="12" t="s">
        <v>35</v>
      </c>
      <c r="E1262" s="12" t="s">
        <v>56</v>
      </c>
      <c r="J1262" s="11">
        <v>40000</v>
      </c>
    </row>
    <row r="1263" spans="1:10" s="12" customFormat="1" hidden="1">
      <c r="A1263" s="10"/>
      <c r="B1263" s="1">
        <v>43930</v>
      </c>
      <c r="C1263" s="12" t="str">
        <f t="shared" si="24"/>
        <v>목</v>
      </c>
      <c r="D1263" s="12" t="s">
        <v>35</v>
      </c>
      <c r="E1263" s="12" t="s">
        <v>56</v>
      </c>
      <c r="J1263" s="11">
        <v>40000</v>
      </c>
    </row>
    <row r="1264" spans="1:10" s="12" customFormat="1" hidden="1">
      <c r="B1264" s="1">
        <v>43931</v>
      </c>
      <c r="C1264" s="12" t="str">
        <f t="shared" si="24"/>
        <v>금</v>
      </c>
      <c r="D1264" s="12" t="s">
        <v>35</v>
      </c>
      <c r="E1264" s="12" t="s">
        <v>56</v>
      </c>
      <c r="J1264" s="11">
        <v>40000</v>
      </c>
    </row>
    <row r="1265" spans="2:10" s="12" customFormat="1" hidden="1">
      <c r="B1265" s="1">
        <v>43932</v>
      </c>
      <c r="C1265" s="12" t="str">
        <f t="shared" si="24"/>
        <v>토</v>
      </c>
      <c r="D1265" s="12" t="s">
        <v>35</v>
      </c>
      <c r="E1265" s="12" t="s">
        <v>56</v>
      </c>
      <c r="J1265" s="11">
        <v>40000</v>
      </c>
    </row>
    <row r="1266" spans="2:10" s="12" customFormat="1" hidden="1">
      <c r="B1266" s="1">
        <v>43933</v>
      </c>
      <c r="C1266" s="12" t="str">
        <f t="shared" si="24"/>
        <v>일</v>
      </c>
      <c r="D1266" s="12" t="s">
        <v>35</v>
      </c>
      <c r="E1266" s="12" t="s">
        <v>56</v>
      </c>
      <c r="J1266" s="11">
        <v>40000</v>
      </c>
    </row>
    <row r="1267" spans="2:10" s="12" customFormat="1" hidden="1">
      <c r="B1267" s="1">
        <v>43934</v>
      </c>
      <c r="C1267" s="12" t="str">
        <f t="shared" si="24"/>
        <v>월</v>
      </c>
      <c r="D1267" s="12" t="s">
        <v>35</v>
      </c>
      <c r="E1267" s="12" t="s">
        <v>56</v>
      </c>
      <c r="J1267" s="11">
        <v>40000</v>
      </c>
    </row>
    <row r="1268" spans="2:10" s="12" customFormat="1" hidden="1">
      <c r="B1268" s="1">
        <v>43935</v>
      </c>
      <c r="C1268" s="12" t="str">
        <f t="shared" si="24"/>
        <v>화</v>
      </c>
      <c r="D1268" s="12" t="s">
        <v>35</v>
      </c>
      <c r="E1268" s="12" t="s">
        <v>56</v>
      </c>
      <c r="J1268" s="11">
        <v>40000</v>
      </c>
    </row>
    <row r="1269" spans="2:10" s="12" customFormat="1" hidden="1">
      <c r="B1269" s="1">
        <v>43936</v>
      </c>
      <c r="C1269" s="12" t="str">
        <f t="shared" si="24"/>
        <v>수</v>
      </c>
      <c r="D1269" s="12" t="s">
        <v>35</v>
      </c>
      <c r="E1269" s="12" t="s">
        <v>56</v>
      </c>
      <c r="J1269" s="11">
        <v>40000</v>
      </c>
    </row>
    <row r="1270" spans="2:10" s="12" customFormat="1" hidden="1">
      <c r="B1270" s="1">
        <v>43937</v>
      </c>
      <c r="C1270" s="12" t="str">
        <f t="shared" si="24"/>
        <v>목</v>
      </c>
      <c r="D1270" s="12" t="s">
        <v>35</v>
      </c>
      <c r="E1270" s="12" t="s">
        <v>56</v>
      </c>
      <c r="J1270" s="11">
        <v>40000</v>
      </c>
    </row>
    <row r="1271" spans="2:10" s="12" customFormat="1" hidden="1">
      <c r="B1271" s="1">
        <v>43938</v>
      </c>
      <c r="C1271" s="12" t="str">
        <f t="shared" si="24"/>
        <v>금</v>
      </c>
      <c r="D1271" s="12" t="s">
        <v>35</v>
      </c>
      <c r="E1271" s="12" t="s">
        <v>56</v>
      </c>
      <c r="J1271" s="11">
        <v>40000</v>
      </c>
    </row>
    <row r="1272" spans="2:10" s="12" customFormat="1" hidden="1">
      <c r="B1272" s="1">
        <v>43939</v>
      </c>
      <c r="C1272" s="12" t="str">
        <f t="shared" si="24"/>
        <v>토</v>
      </c>
      <c r="D1272" s="12" t="s">
        <v>35</v>
      </c>
      <c r="E1272" s="12" t="s">
        <v>56</v>
      </c>
      <c r="J1272" s="11">
        <v>40000</v>
      </c>
    </row>
    <row r="1273" spans="2:10" s="12" customFormat="1" hidden="1">
      <c r="B1273" s="1">
        <v>43940</v>
      </c>
      <c r="C1273" s="12" t="str">
        <f t="shared" si="24"/>
        <v>일</v>
      </c>
      <c r="D1273" s="12" t="s">
        <v>35</v>
      </c>
      <c r="E1273" s="12" t="s">
        <v>56</v>
      </c>
      <c r="J1273" s="11">
        <v>40000</v>
      </c>
    </row>
    <row r="1274" spans="2:10" s="12" customFormat="1" hidden="1">
      <c r="B1274" s="1">
        <v>43941</v>
      </c>
      <c r="C1274" s="12" t="str">
        <f t="shared" si="24"/>
        <v>월</v>
      </c>
      <c r="D1274" s="12" t="s">
        <v>35</v>
      </c>
      <c r="E1274" s="12" t="s">
        <v>56</v>
      </c>
      <c r="J1274" s="11">
        <v>40000</v>
      </c>
    </row>
    <row r="1275" spans="2:10" s="12" customFormat="1" hidden="1">
      <c r="B1275" s="1">
        <v>43942</v>
      </c>
      <c r="C1275" s="12" t="str">
        <f t="shared" si="24"/>
        <v>화</v>
      </c>
      <c r="D1275" s="12" t="s">
        <v>35</v>
      </c>
      <c r="E1275" s="12" t="s">
        <v>56</v>
      </c>
      <c r="J1275" s="11">
        <v>40000</v>
      </c>
    </row>
    <row r="1276" spans="2:10" s="12" customFormat="1" hidden="1">
      <c r="B1276" s="1">
        <v>43943</v>
      </c>
      <c r="C1276" s="12" t="str">
        <f t="shared" si="24"/>
        <v>수</v>
      </c>
      <c r="D1276" s="12" t="s">
        <v>35</v>
      </c>
      <c r="E1276" s="12" t="s">
        <v>56</v>
      </c>
      <c r="J1276" s="11">
        <v>40000</v>
      </c>
    </row>
    <row r="1277" spans="2:10" s="12" customFormat="1" hidden="1">
      <c r="B1277" s="1">
        <v>43944</v>
      </c>
      <c r="C1277" s="12" t="str">
        <f t="shared" ref="C1277:C1307" si="25">TEXT(B1277,"aaa")</f>
        <v>목</v>
      </c>
      <c r="D1277" s="12" t="s">
        <v>35</v>
      </c>
      <c r="E1277" s="12" t="s">
        <v>56</v>
      </c>
      <c r="J1277" s="11">
        <v>40000</v>
      </c>
    </row>
    <row r="1278" spans="2:10" s="12" customFormat="1" hidden="1">
      <c r="B1278" s="1">
        <v>43945</v>
      </c>
      <c r="C1278" s="12" t="str">
        <f t="shared" si="25"/>
        <v>금</v>
      </c>
      <c r="D1278" s="12" t="s">
        <v>35</v>
      </c>
      <c r="E1278" s="12" t="s">
        <v>56</v>
      </c>
      <c r="J1278" s="11">
        <v>40000</v>
      </c>
    </row>
    <row r="1279" spans="2:10" s="12" customFormat="1" hidden="1">
      <c r="B1279" s="1">
        <v>43946</v>
      </c>
      <c r="C1279" s="12" t="str">
        <f t="shared" si="25"/>
        <v>토</v>
      </c>
      <c r="D1279" s="12" t="s">
        <v>35</v>
      </c>
      <c r="E1279" s="12" t="s">
        <v>56</v>
      </c>
      <c r="J1279" s="11">
        <v>40000</v>
      </c>
    </row>
    <row r="1280" spans="2:10" s="12" customFormat="1" hidden="1">
      <c r="B1280" s="1">
        <v>43947</v>
      </c>
      <c r="C1280" s="12" t="str">
        <f t="shared" si="25"/>
        <v>일</v>
      </c>
      <c r="D1280" s="12" t="s">
        <v>35</v>
      </c>
      <c r="E1280" s="12" t="s">
        <v>56</v>
      </c>
      <c r="J1280" s="11">
        <v>40000</v>
      </c>
    </row>
    <row r="1281" spans="2:10" s="12" customFormat="1" hidden="1">
      <c r="B1281" s="1">
        <v>43948</v>
      </c>
      <c r="C1281" s="12" t="str">
        <f t="shared" si="25"/>
        <v>월</v>
      </c>
      <c r="D1281" s="12" t="s">
        <v>35</v>
      </c>
      <c r="E1281" s="12" t="s">
        <v>56</v>
      </c>
      <c r="J1281" s="11">
        <v>40000</v>
      </c>
    </row>
    <row r="1282" spans="2:10" s="12" customFormat="1" hidden="1">
      <c r="B1282" s="1">
        <v>43949</v>
      </c>
      <c r="C1282" s="12" t="str">
        <f t="shared" si="25"/>
        <v>화</v>
      </c>
      <c r="D1282" s="12" t="s">
        <v>35</v>
      </c>
      <c r="E1282" s="12" t="s">
        <v>56</v>
      </c>
      <c r="J1282" s="11">
        <v>40000</v>
      </c>
    </row>
    <row r="1283" spans="2:10" s="12" customFormat="1" hidden="1">
      <c r="B1283" s="1">
        <v>43950</v>
      </c>
      <c r="C1283" s="12" t="str">
        <f t="shared" si="25"/>
        <v>수</v>
      </c>
      <c r="D1283" s="12" t="s">
        <v>35</v>
      </c>
      <c r="E1283" s="12" t="s">
        <v>56</v>
      </c>
      <c r="J1283" s="11">
        <v>40000</v>
      </c>
    </row>
    <row r="1284" spans="2:10" s="12" customFormat="1" hidden="1">
      <c r="B1284" s="1">
        <v>43951</v>
      </c>
      <c r="C1284" s="12" t="str">
        <f t="shared" si="25"/>
        <v>목</v>
      </c>
      <c r="D1284" s="12" t="s">
        <v>35</v>
      </c>
      <c r="E1284" s="12" t="s">
        <v>56</v>
      </c>
      <c r="J1284" s="11">
        <v>40000</v>
      </c>
    </row>
    <row r="1285" spans="2:10" s="12" customFormat="1" hidden="1">
      <c r="B1285" s="1">
        <v>43927</v>
      </c>
      <c r="C1285" s="12" t="str">
        <f t="shared" si="25"/>
        <v>월</v>
      </c>
      <c r="D1285" s="12" t="s">
        <v>34</v>
      </c>
      <c r="E1285" s="12" t="s">
        <v>56</v>
      </c>
      <c r="J1285" s="11">
        <v>428873.63636363635</v>
      </c>
    </row>
    <row r="1286" spans="2:10" s="12" customFormat="1" hidden="1">
      <c r="B1286" s="1">
        <v>43928</v>
      </c>
      <c r="C1286" s="12" t="str">
        <f t="shared" si="25"/>
        <v>화</v>
      </c>
      <c r="D1286" s="12" t="s">
        <v>34</v>
      </c>
      <c r="E1286" s="12" t="s">
        <v>56</v>
      </c>
      <c r="J1286" s="11">
        <v>494276.36363636359</v>
      </c>
    </row>
    <row r="1287" spans="2:10" s="12" customFormat="1" hidden="1">
      <c r="B1287" s="1">
        <v>43929</v>
      </c>
      <c r="C1287" s="12" t="str">
        <f t="shared" si="25"/>
        <v>수</v>
      </c>
      <c r="D1287" s="12" t="s">
        <v>34</v>
      </c>
      <c r="E1287" s="12" t="s">
        <v>56</v>
      </c>
      <c r="J1287" s="11">
        <v>372426.36363636359</v>
      </c>
    </row>
    <row r="1288" spans="2:10" s="12" customFormat="1" hidden="1">
      <c r="B1288" s="1">
        <v>43930</v>
      </c>
      <c r="C1288" s="12" t="str">
        <f t="shared" si="25"/>
        <v>목</v>
      </c>
      <c r="D1288" s="12" t="s">
        <v>34</v>
      </c>
      <c r="E1288" s="12" t="s">
        <v>56</v>
      </c>
      <c r="J1288" s="11">
        <v>312596.36363636359</v>
      </c>
    </row>
    <row r="1289" spans="2:10" s="12" customFormat="1" hidden="1">
      <c r="B1289" s="1">
        <v>43931</v>
      </c>
      <c r="C1289" s="12" t="str">
        <f t="shared" si="25"/>
        <v>금</v>
      </c>
      <c r="D1289" s="12" t="s">
        <v>34</v>
      </c>
      <c r="E1289" s="12" t="s">
        <v>56</v>
      </c>
      <c r="J1289" s="11">
        <v>454718.18181818177</v>
      </c>
    </row>
    <row r="1290" spans="2:10" s="12" customFormat="1" hidden="1">
      <c r="B1290" s="1">
        <v>43934</v>
      </c>
      <c r="C1290" s="12" t="str">
        <f t="shared" si="25"/>
        <v>월</v>
      </c>
      <c r="D1290" s="12" t="s">
        <v>34</v>
      </c>
      <c r="E1290" s="12" t="s">
        <v>56</v>
      </c>
      <c r="J1290" s="11">
        <v>528575.45454545447</v>
      </c>
    </row>
    <row r="1291" spans="2:10" s="12" customFormat="1" hidden="1">
      <c r="B1291" s="1">
        <v>43935</v>
      </c>
      <c r="C1291" s="12" t="str">
        <f t="shared" si="25"/>
        <v>화</v>
      </c>
      <c r="D1291" s="12" t="s">
        <v>34</v>
      </c>
      <c r="E1291" s="12" t="s">
        <v>56</v>
      </c>
      <c r="J1291" s="11">
        <v>534620</v>
      </c>
    </row>
    <row r="1292" spans="2:10" s="12" customFormat="1" hidden="1">
      <c r="B1292" s="1">
        <v>43937</v>
      </c>
      <c r="C1292" s="12" t="str">
        <f t="shared" si="25"/>
        <v>목</v>
      </c>
      <c r="D1292" s="12" t="s">
        <v>34</v>
      </c>
      <c r="E1292" s="12" t="s">
        <v>56</v>
      </c>
      <c r="J1292" s="11">
        <v>178296.36363636362</v>
      </c>
    </row>
    <row r="1293" spans="2:10" s="12" customFormat="1" hidden="1">
      <c r="B1293" s="1">
        <v>43938</v>
      </c>
      <c r="C1293" s="12" t="str">
        <f t="shared" si="25"/>
        <v>금</v>
      </c>
      <c r="D1293" s="12" t="s">
        <v>34</v>
      </c>
      <c r="E1293" s="12" t="s">
        <v>56</v>
      </c>
      <c r="J1293" s="11">
        <v>315627.27272727271</v>
      </c>
    </row>
    <row r="1294" spans="2:10" s="12" customFormat="1" hidden="1">
      <c r="B1294" s="1">
        <v>43941</v>
      </c>
      <c r="C1294" s="12" t="str">
        <f t="shared" si="25"/>
        <v>월</v>
      </c>
      <c r="D1294" s="12" t="s">
        <v>34</v>
      </c>
      <c r="E1294" s="12" t="s">
        <v>56</v>
      </c>
      <c r="J1294" s="11">
        <v>225719.09090909088</v>
      </c>
    </row>
    <row r="1295" spans="2:10" s="12" customFormat="1" hidden="1">
      <c r="B1295" s="1">
        <v>43942</v>
      </c>
      <c r="C1295" s="12" t="str">
        <f t="shared" si="25"/>
        <v>화</v>
      </c>
      <c r="D1295" s="12" t="s">
        <v>34</v>
      </c>
      <c r="E1295" s="12" t="s">
        <v>56</v>
      </c>
      <c r="J1295" s="11">
        <v>202246.36363636362</v>
      </c>
    </row>
    <row r="1296" spans="2:10" s="12" customFormat="1" hidden="1">
      <c r="B1296" s="1">
        <v>43943</v>
      </c>
      <c r="C1296" s="12" t="str">
        <f t="shared" si="25"/>
        <v>수</v>
      </c>
      <c r="D1296" s="12" t="s">
        <v>34</v>
      </c>
      <c r="E1296" s="12" t="s">
        <v>56</v>
      </c>
      <c r="J1296" s="11">
        <v>90146.363636363632</v>
      </c>
    </row>
    <row r="1297" spans="2:10" s="12" customFormat="1" hidden="1">
      <c r="B1297" s="1">
        <v>43944</v>
      </c>
      <c r="C1297" s="12" t="str">
        <f t="shared" si="25"/>
        <v>목</v>
      </c>
      <c r="D1297" s="12" t="s">
        <v>34</v>
      </c>
      <c r="E1297" s="12" t="s">
        <v>56</v>
      </c>
      <c r="J1297" s="11">
        <v>96320.909090909088</v>
      </c>
    </row>
    <row r="1298" spans="2:10" s="12" customFormat="1" hidden="1">
      <c r="B1298" s="1">
        <v>43945</v>
      </c>
      <c r="C1298" s="12" t="str">
        <f t="shared" si="25"/>
        <v>금</v>
      </c>
      <c r="D1298" s="12" t="s">
        <v>34</v>
      </c>
      <c r="E1298" s="12" t="s">
        <v>56</v>
      </c>
      <c r="J1298" s="11">
        <v>136253.63636363635</v>
      </c>
    </row>
    <row r="1299" spans="2:10" s="12" customFormat="1" hidden="1">
      <c r="B1299" s="1">
        <v>43946</v>
      </c>
      <c r="C1299" s="12" t="str">
        <f t="shared" si="25"/>
        <v>토</v>
      </c>
      <c r="D1299" s="12" t="s">
        <v>34</v>
      </c>
      <c r="E1299" s="12" t="s">
        <v>56</v>
      </c>
      <c r="J1299" s="11">
        <v>146149.09090909091</v>
      </c>
    </row>
    <row r="1300" spans="2:10" s="12" customFormat="1" hidden="1">
      <c r="B1300" s="1">
        <v>43947</v>
      </c>
      <c r="C1300" s="12" t="str">
        <f t="shared" si="25"/>
        <v>일</v>
      </c>
      <c r="D1300" s="12" t="s">
        <v>34</v>
      </c>
      <c r="E1300" s="12" t="s">
        <v>56</v>
      </c>
      <c r="G1300" s="17"/>
      <c r="J1300" s="11">
        <v>139627.27272727271</v>
      </c>
    </row>
    <row r="1301" spans="2:10" s="12" customFormat="1" hidden="1">
      <c r="B1301" s="1">
        <v>43948</v>
      </c>
      <c r="C1301" s="12" t="str">
        <f t="shared" si="25"/>
        <v>월</v>
      </c>
      <c r="D1301" s="12" t="s">
        <v>34</v>
      </c>
      <c r="E1301" s="12" t="s">
        <v>56</v>
      </c>
      <c r="G1301" s="17"/>
      <c r="J1301" s="11">
        <v>134183.63636363635</v>
      </c>
    </row>
    <row r="1302" spans="2:10" s="12" customFormat="1" hidden="1">
      <c r="B1302" s="1">
        <v>43949</v>
      </c>
      <c r="C1302" s="12" t="str">
        <f t="shared" si="25"/>
        <v>화</v>
      </c>
      <c r="D1302" s="12" t="s">
        <v>34</v>
      </c>
      <c r="E1302" s="12" t="s">
        <v>56</v>
      </c>
      <c r="G1302" s="17"/>
      <c r="J1302" s="11">
        <v>157556.36363636362</v>
      </c>
    </row>
    <row r="1303" spans="2:10" s="12" customFormat="1" hidden="1">
      <c r="B1303" s="1">
        <v>43950</v>
      </c>
      <c r="C1303" s="12" t="str">
        <f t="shared" si="25"/>
        <v>수</v>
      </c>
      <c r="D1303" s="12" t="s">
        <v>34</v>
      </c>
      <c r="E1303" s="12" t="s">
        <v>56</v>
      </c>
      <c r="G1303" s="17"/>
      <c r="J1303" s="11">
        <v>332770</v>
      </c>
    </row>
    <row r="1304" spans="2:10" s="12" customFormat="1" hidden="1">
      <c r="B1304" s="1">
        <v>43951</v>
      </c>
      <c r="C1304" s="12" t="str">
        <f t="shared" si="25"/>
        <v>목</v>
      </c>
      <c r="D1304" s="12" t="s">
        <v>34</v>
      </c>
      <c r="E1304" s="12" t="s">
        <v>56</v>
      </c>
      <c r="G1304" s="17"/>
      <c r="J1304" s="11">
        <v>253.63636363636363</v>
      </c>
    </row>
    <row r="1305" spans="2:10" s="12" customFormat="1" hidden="1">
      <c r="B1305" s="1">
        <v>43934</v>
      </c>
      <c r="C1305" s="12" t="str">
        <f t="shared" si="25"/>
        <v>월</v>
      </c>
      <c r="D1305" s="12" t="s">
        <v>39</v>
      </c>
      <c r="E1305" s="12" t="s">
        <v>113</v>
      </c>
      <c r="G1305" s="17"/>
      <c r="J1305" s="11">
        <f>10242*15</f>
        <v>153630</v>
      </c>
    </row>
    <row r="1306" spans="2:10" s="12" customFormat="1" hidden="1">
      <c r="B1306" s="1">
        <v>43935</v>
      </c>
      <c r="C1306" s="12" t="str">
        <f t="shared" si="25"/>
        <v>화</v>
      </c>
      <c r="D1306" s="12" t="s">
        <v>39</v>
      </c>
      <c r="E1306" s="12" t="s">
        <v>113</v>
      </c>
      <c r="G1306" s="17"/>
      <c r="J1306" s="11">
        <f>10196*15</f>
        <v>152940</v>
      </c>
    </row>
    <row r="1307" spans="2:10" s="12" customFormat="1" hidden="1">
      <c r="B1307" s="1">
        <v>43938</v>
      </c>
      <c r="C1307" s="12" t="str">
        <f t="shared" si="25"/>
        <v>금</v>
      </c>
      <c r="D1307" s="12" t="s">
        <v>92</v>
      </c>
      <c r="E1307" s="12" t="s">
        <v>56</v>
      </c>
      <c r="G1307" s="17"/>
      <c r="J1307" s="11">
        <f>7370000/1.1</f>
        <v>6699999.9999999991</v>
      </c>
    </row>
    <row r="1308" spans="2:10" s="12" customFormat="1" hidden="1">
      <c r="B1308" s="1">
        <v>43952</v>
      </c>
      <c r="C1308" s="12" t="str">
        <f>TEXT(B1308,"aaa")</f>
        <v>금</v>
      </c>
      <c r="D1308" s="12" t="s">
        <v>36</v>
      </c>
      <c r="E1308" s="12" t="s">
        <v>56</v>
      </c>
      <c r="G1308" s="17"/>
      <c r="J1308" s="11">
        <v>32469.999999999996</v>
      </c>
    </row>
    <row r="1309" spans="2:10" s="12" customFormat="1" hidden="1">
      <c r="B1309" s="1">
        <f>B1308+1</f>
        <v>43953</v>
      </c>
      <c r="C1309" s="12" t="str">
        <f t="shared" ref="C1309:C1372" si="26">TEXT(B1309,"aaa")</f>
        <v>토</v>
      </c>
      <c r="D1309" s="12" t="s">
        <v>36</v>
      </c>
      <c r="E1309" s="12" t="s">
        <v>56</v>
      </c>
      <c r="G1309" s="17"/>
      <c r="J1309" s="11">
        <v>30519.999999999996</v>
      </c>
    </row>
    <row r="1310" spans="2:10" s="12" customFormat="1" hidden="1">
      <c r="B1310" s="1">
        <f t="shared" ref="B1310:B1338" si="27">B1309+1</f>
        <v>43954</v>
      </c>
      <c r="C1310" s="12" t="str">
        <f t="shared" si="26"/>
        <v>일</v>
      </c>
      <c r="D1310" s="12" t="s">
        <v>36</v>
      </c>
      <c r="E1310" s="12" t="s">
        <v>56</v>
      </c>
      <c r="G1310" s="17"/>
      <c r="J1310" s="11">
        <v>32089.999999999996</v>
      </c>
    </row>
    <row r="1311" spans="2:10" s="12" customFormat="1" hidden="1">
      <c r="B1311" s="1">
        <f t="shared" si="27"/>
        <v>43955</v>
      </c>
      <c r="C1311" s="12" t="str">
        <f t="shared" si="26"/>
        <v>월</v>
      </c>
      <c r="D1311" s="12" t="s">
        <v>36</v>
      </c>
      <c r="E1311" s="12" t="s">
        <v>56</v>
      </c>
      <c r="G1311" s="17"/>
      <c r="J1311" s="11">
        <v>25449.999999999996</v>
      </c>
    </row>
    <row r="1312" spans="2:10" s="12" customFormat="1" hidden="1">
      <c r="B1312" s="1">
        <f t="shared" si="27"/>
        <v>43956</v>
      </c>
      <c r="C1312" s="12" t="str">
        <f t="shared" si="26"/>
        <v>화</v>
      </c>
      <c r="D1312" s="12" t="s">
        <v>36</v>
      </c>
      <c r="E1312" s="12" t="s">
        <v>56</v>
      </c>
      <c r="G1312" s="17"/>
      <c r="J1312" s="11">
        <v>28649.999999999996</v>
      </c>
    </row>
    <row r="1313" spans="2:10" s="12" customFormat="1" hidden="1">
      <c r="B1313" s="1">
        <f t="shared" si="27"/>
        <v>43957</v>
      </c>
      <c r="C1313" s="12" t="str">
        <f t="shared" si="26"/>
        <v>수</v>
      </c>
      <c r="D1313" s="12" t="s">
        <v>36</v>
      </c>
      <c r="E1313" s="12" t="s">
        <v>56</v>
      </c>
      <c r="G1313" s="17"/>
      <c r="J1313" s="11">
        <v>31469.999999999996</v>
      </c>
    </row>
    <row r="1314" spans="2:10" s="12" customFormat="1" hidden="1">
      <c r="B1314" s="1">
        <f t="shared" si="27"/>
        <v>43958</v>
      </c>
      <c r="C1314" s="12" t="str">
        <f t="shared" si="26"/>
        <v>목</v>
      </c>
      <c r="D1314" s="12" t="s">
        <v>36</v>
      </c>
      <c r="E1314" s="12" t="s">
        <v>56</v>
      </c>
      <c r="G1314" s="17"/>
      <c r="J1314" s="11">
        <v>44090</v>
      </c>
    </row>
    <row r="1315" spans="2:10" s="12" customFormat="1" hidden="1">
      <c r="B1315" s="1">
        <f t="shared" si="27"/>
        <v>43959</v>
      </c>
      <c r="C1315" s="12" t="str">
        <f t="shared" si="26"/>
        <v>금</v>
      </c>
      <c r="D1315" s="12" t="s">
        <v>36</v>
      </c>
      <c r="E1315" s="12" t="s">
        <v>56</v>
      </c>
      <c r="G1315" s="17"/>
      <c r="J1315" s="11">
        <v>53829.999999999993</v>
      </c>
    </row>
    <row r="1316" spans="2:10" s="12" customFormat="1" hidden="1">
      <c r="B1316" s="1">
        <f t="shared" si="27"/>
        <v>43960</v>
      </c>
      <c r="C1316" s="12" t="str">
        <f t="shared" si="26"/>
        <v>토</v>
      </c>
      <c r="D1316" s="12" t="s">
        <v>36</v>
      </c>
      <c r="E1316" s="12" t="s">
        <v>56</v>
      </c>
      <c r="G1316" s="17"/>
      <c r="J1316" s="11">
        <v>34860</v>
      </c>
    </row>
    <row r="1317" spans="2:10" s="12" customFormat="1" hidden="1">
      <c r="B1317" s="1">
        <f t="shared" si="27"/>
        <v>43961</v>
      </c>
      <c r="C1317" s="12" t="str">
        <f t="shared" si="26"/>
        <v>일</v>
      </c>
      <c r="D1317" s="12" t="s">
        <v>36</v>
      </c>
      <c r="E1317" s="12" t="s">
        <v>56</v>
      </c>
      <c r="G1317" s="17"/>
      <c r="J1317" s="11">
        <v>35680</v>
      </c>
    </row>
    <row r="1318" spans="2:10" s="12" customFormat="1" hidden="1">
      <c r="B1318" s="1">
        <f t="shared" si="27"/>
        <v>43962</v>
      </c>
      <c r="C1318" s="12" t="str">
        <f t="shared" si="26"/>
        <v>월</v>
      </c>
      <c r="D1318" s="12" t="s">
        <v>36</v>
      </c>
      <c r="E1318" s="12" t="s">
        <v>56</v>
      </c>
      <c r="G1318" s="17"/>
      <c r="J1318" s="11">
        <v>43660</v>
      </c>
    </row>
    <row r="1319" spans="2:10" s="12" customFormat="1" hidden="1">
      <c r="B1319" s="1">
        <f t="shared" si="27"/>
        <v>43963</v>
      </c>
      <c r="C1319" s="12" t="str">
        <f t="shared" si="26"/>
        <v>화</v>
      </c>
      <c r="D1319" s="12" t="s">
        <v>36</v>
      </c>
      <c r="E1319" s="12" t="s">
        <v>56</v>
      </c>
      <c r="G1319" s="17"/>
      <c r="J1319" s="11">
        <v>29389.999999999996</v>
      </c>
    </row>
    <row r="1320" spans="2:10" s="12" customFormat="1" hidden="1">
      <c r="B1320" s="1">
        <f t="shared" si="27"/>
        <v>43964</v>
      </c>
      <c r="C1320" s="12" t="str">
        <f t="shared" si="26"/>
        <v>수</v>
      </c>
      <c r="D1320" s="12" t="s">
        <v>36</v>
      </c>
      <c r="E1320" s="12" t="s">
        <v>56</v>
      </c>
      <c r="G1320" s="17"/>
      <c r="J1320" s="11">
        <v>31879.999999999996</v>
      </c>
    </row>
    <row r="1321" spans="2:10" s="12" customFormat="1" hidden="1">
      <c r="B1321" s="1">
        <f t="shared" si="27"/>
        <v>43965</v>
      </c>
      <c r="C1321" s="12" t="str">
        <f t="shared" si="26"/>
        <v>목</v>
      </c>
      <c r="D1321" s="12" t="s">
        <v>36</v>
      </c>
      <c r="E1321" s="12" t="s">
        <v>56</v>
      </c>
      <c r="G1321" s="17"/>
      <c r="J1321" s="11">
        <v>26639.999999999996</v>
      </c>
    </row>
    <row r="1322" spans="2:10" s="12" customFormat="1" hidden="1">
      <c r="B1322" s="1">
        <f t="shared" si="27"/>
        <v>43966</v>
      </c>
      <c r="C1322" s="12" t="str">
        <f t="shared" si="26"/>
        <v>금</v>
      </c>
      <c r="D1322" s="12" t="s">
        <v>36</v>
      </c>
      <c r="E1322" s="12" t="s">
        <v>56</v>
      </c>
      <c r="G1322" s="17"/>
      <c r="J1322" s="11">
        <v>25229.999999999996</v>
      </c>
    </row>
    <row r="1323" spans="2:10" s="12" customFormat="1" hidden="1">
      <c r="B1323" s="1">
        <f t="shared" si="27"/>
        <v>43967</v>
      </c>
      <c r="C1323" s="12" t="str">
        <f t="shared" si="26"/>
        <v>토</v>
      </c>
      <c r="D1323" s="12" t="s">
        <v>36</v>
      </c>
      <c r="E1323" s="12" t="s">
        <v>56</v>
      </c>
      <c r="G1323" s="17"/>
      <c r="J1323" s="11">
        <v>27419.999999999996</v>
      </c>
    </row>
    <row r="1324" spans="2:10" s="12" customFormat="1" hidden="1">
      <c r="B1324" s="1">
        <f t="shared" si="27"/>
        <v>43968</v>
      </c>
      <c r="C1324" s="12" t="str">
        <f t="shared" si="26"/>
        <v>일</v>
      </c>
      <c r="D1324" s="12" t="s">
        <v>36</v>
      </c>
      <c r="E1324" s="12" t="s">
        <v>56</v>
      </c>
      <c r="G1324" s="17"/>
      <c r="J1324" s="11">
        <v>26639.999999999996</v>
      </c>
    </row>
    <row r="1325" spans="2:10" s="12" customFormat="1" hidden="1">
      <c r="B1325" s="1">
        <f t="shared" si="27"/>
        <v>43969</v>
      </c>
      <c r="C1325" s="12" t="str">
        <f t="shared" si="26"/>
        <v>월</v>
      </c>
      <c r="D1325" s="12" t="s">
        <v>36</v>
      </c>
      <c r="E1325" s="12" t="s">
        <v>56</v>
      </c>
      <c r="G1325" s="17"/>
      <c r="J1325" s="11">
        <v>54949.999999999993</v>
      </c>
    </row>
    <row r="1326" spans="2:10" s="12" customFormat="1" hidden="1">
      <c r="B1326" s="1">
        <f t="shared" si="27"/>
        <v>43970</v>
      </c>
      <c r="C1326" s="12" t="str">
        <f t="shared" si="26"/>
        <v>화</v>
      </c>
      <c r="D1326" s="12" t="s">
        <v>36</v>
      </c>
      <c r="E1326" s="12" t="s">
        <v>56</v>
      </c>
      <c r="G1326" s="17"/>
      <c r="J1326" s="11">
        <v>47029.999999999993</v>
      </c>
    </row>
    <row r="1327" spans="2:10" s="12" customFormat="1" hidden="1">
      <c r="B1327" s="1">
        <f t="shared" si="27"/>
        <v>43971</v>
      </c>
      <c r="C1327" s="12" t="str">
        <f t="shared" si="26"/>
        <v>수</v>
      </c>
      <c r="D1327" s="12" t="s">
        <v>36</v>
      </c>
      <c r="E1327" s="12" t="s">
        <v>56</v>
      </c>
      <c r="G1327" s="17"/>
      <c r="J1327" s="11">
        <v>37110</v>
      </c>
    </row>
    <row r="1328" spans="2:10" s="12" customFormat="1" hidden="1">
      <c r="B1328" s="1">
        <f t="shared" si="27"/>
        <v>43972</v>
      </c>
      <c r="C1328" s="12" t="str">
        <f t="shared" si="26"/>
        <v>목</v>
      </c>
      <c r="D1328" s="12" t="s">
        <v>36</v>
      </c>
      <c r="E1328" s="12" t="s">
        <v>56</v>
      </c>
      <c r="G1328" s="17"/>
      <c r="J1328" s="11">
        <v>28529.999999999996</v>
      </c>
    </row>
    <row r="1329" spans="2:17" s="12" customFormat="1" hidden="1">
      <c r="B1329" s="1">
        <f t="shared" si="27"/>
        <v>43973</v>
      </c>
      <c r="C1329" s="12" t="str">
        <f t="shared" si="26"/>
        <v>금</v>
      </c>
      <c r="D1329" s="12" t="s">
        <v>36</v>
      </c>
      <c r="E1329" s="12" t="s">
        <v>56</v>
      </c>
      <c r="G1329" s="17"/>
      <c r="J1329" s="11">
        <v>20300</v>
      </c>
    </row>
    <row r="1330" spans="2:17" s="12" customFormat="1" hidden="1">
      <c r="B1330" s="1">
        <f t="shared" si="27"/>
        <v>43974</v>
      </c>
      <c r="C1330" s="12" t="str">
        <f t="shared" si="26"/>
        <v>토</v>
      </c>
      <c r="D1330" s="12" t="s">
        <v>36</v>
      </c>
      <c r="E1330" s="12" t="s">
        <v>56</v>
      </c>
      <c r="G1330" s="17"/>
      <c r="J1330" s="11">
        <v>20990</v>
      </c>
    </row>
    <row r="1331" spans="2:17" s="12" customFormat="1" hidden="1">
      <c r="B1331" s="1">
        <f t="shared" si="27"/>
        <v>43975</v>
      </c>
      <c r="C1331" s="12" t="str">
        <f t="shared" si="26"/>
        <v>일</v>
      </c>
      <c r="D1331" s="12" t="s">
        <v>36</v>
      </c>
      <c r="E1331" s="12" t="s">
        <v>56</v>
      </c>
      <c r="G1331" s="17"/>
      <c r="J1331" s="11">
        <v>29749.999999999996</v>
      </c>
    </row>
    <row r="1332" spans="2:17" s="12" customFormat="1" hidden="1">
      <c r="B1332" s="1">
        <f t="shared" si="27"/>
        <v>43976</v>
      </c>
      <c r="C1332" s="12" t="str">
        <f t="shared" si="26"/>
        <v>월</v>
      </c>
      <c r="D1332" s="12" t="s">
        <v>36</v>
      </c>
      <c r="E1332" s="12" t="s">
        <v>56</v>
      </c>
      <c r="G1332" s="17"/>
      <c r="J1332" s="11">
        <v>48819.999999999993</v>
      </c>
    </row>
    <row r="1333" spans="2:17" s="12" customFormat="1" hidden="1">
      <c r="B1333" s="1">
        <f t="shared" si="27"/>
        <v>43977</v>
      </c>
      <c r="C1333" s="12" t="str">
        <f t="shared" si="26"/>
        <v>화</v>
      </c>
      <c r="D1333" s="12" t="s">
        <v>36</v>
      </c>
      <c r="E1333" s="12" t="s">
        <v>56</v>
      </c>
      <c r="G1333" s="17"/>
      <c r="J1333" s="11">
        <v>48889.999999999993</v>
      </c>
    </row>
    <row r="1334" spans="2:17" s="12" customFormat="1" hidden="1">
      <c r="B1334" s="1">
        <f t="shared" si="27"/>
        <v>43978</v>
      </c>
      <c r="C1334" s="12" t="str">
        <f t="shared" si="26"/>
        <v>수</v>
      </c>
      <c r="D1334" s="12" t="s">
        <v>36</v>
      </c>
      <c r="E1334" s="12" t="s">
        <v>56</v>
      </c>
      <c r="G1334" s="17"/>
      <c r="J1334" s="11">
        <v>42540</v>
      </c>
    </row>
    <row r="1335" spans="2:17" s="12" customFormat="1" hidden="1">
      <c r="B1335" s="1">
        <f t="shared" si="27"/>
        <v>43979</v>
      </c>
      <c r="C1335" s="12" t="str">
        <f t="shared" si="26"/>
        <v>목</v>
      </c>
      <c r="D1335" s="12" t="s">
        <v>36</v>
      </c>
      <c r="E1335" s="12" t="s">
        <v>56</v>
      </c>
      <c r="G1335" s="17"/>
      <c r="J1335" s="11">
        <v>34260</v>
      </c>
    </row>
    <row r="1336" spans="2:17" s="12" customFormat="1" hidden="1">
      <c r="B1336" s="1">
        <f t="shared" si="27"/>
        <v>43980</v>
      </c>
      <c r="C1336" s="12" t="str">
        <f t="shared" si="26"/>
        <v>금</v>
      </c>
      <c r="D1336" s="12" t="s">
        <v>36</v>
      </c>
      <c r="E1336" s="12" t="s">
        <v>56</v>
      </c>
      <c r="G1336" s="17"/>
      <c r="J1336" s="11">
        <v>33500</v>
      </c>
    </row>
    <row r="1337" spans="2:17" s="12" customFormat="1" hidden="1">
      <c r="B1337" s="1">
        <f t="shared" si="27"/>
        <v>43981</v>
      </c>
      <c r="C1337" s="12" t="str">
        <f t="shared" si="26"/>
        <v>토</v>
      </c>
      <c r="D1337" s="12" t="s">
        <v>36</v>
      </c>
      <c r="E1337" s="12" t="s">
        <v>56</v>
      </c>
      <c r="G1337" s="17"/>
      <c r="J1337" s="11">
        <v>36510</v>
      </c>
    </row>
    <row r="1338" spans="2:17" s="12" customFormat="1" hidden="1">
      <c r="B1338" s="1">
        <f t="shared" si="27"/>
        <v>43982</v>
      </c>
      <c r="C1338" s="12" t="str">
        <f t="shared" si="26"/>
        <v>일</v>
      </c>
      <c r="D1338" s="12" t="s">
        <v>36</v>
      </c>
      <c r="E1338" s="12" t="s">
        <v>56</v>
      </c>
      <c r="G1338" s="17"/>
      <c r="J1338" s="11">
        <v>43510</v>
      </c>
    </row>
    <row r="1339" spans="2:17" s="12" customFormat="1" hidden="1">
      <c r="B1339" s="1">
        <v>43952</v>
      </c>
      <c r="C1339" s="12" t="str">
        <f>TEXT(B1339,"aaa")</f>
        <v>금</v>
      </c>
      <c r="D1339" s="12" t="s">
        <v>35</v>
      </c>
      <c r="E1339" s="12" t="s">
        <v>56</v>
      </c>
      <c r="G1339" s="17"/>
      <c r="J1339" s="11">
        <v>40000</v>
      </c>
      <c r="M1339" s="1"/>
      <c r="N1339" s="1"/>
    </row>
    <row r="1340" spans="2:17" s="12" customFormat="1" hidden="1">
      <c r="B1340" s="1">
        <f>B1339+1</f>
        <v>43953</v>
      </c>
      <c r="C1340" s="12" t="str">
        <f t="shared" si="26"/>
        <v>토</v>
      </c>
      <c r="D1340" s="12" t="s">
        <v>35</v>
      </c>
      <c r="E1340" s="12" t="s">
        <v>56</v>
      </c>
      <c r="G1340" s="17"/>
      <c r="J1340" s="11">
        <v>40000</v>
      </c>
    </row>
    <row r="1341" spans="2:17" s="12" customFormat="1" hidden="1">
      <c r="B1341" s="1">
        <f t="shared" ref="B1341:B1369" si="28">B1340+1</f>
        <v>43954</v>
      </c>
      <c r="C1341" s="12" t="str">
        <f t="shared" si="26"/>
        <v>일</v>
      </c>
      <c r="D1341" s="12" t="s">
        <v>35</v>
      </c>
      <c r="E1341" s="12" t="s">
        <v>56</v>
      </c>
      <c r="G1341" s="17"/>
      <c r="J1341" s="11">
        <v>40000</v>
      </c>
    </row>
    <row r="1342" spans="2:17" s="12" customFormat="1" hidden="1">
      <c r="B1342" s="1">
        <f t="shared" si="28"/>
        <v>43955</v>
      </c>
      <c r="C1342" s="12" t="str">
        <f t="shared" si="26"/>
        <v>월</v>
      </c>
      <c r="D1342" s="12" t="s">
        <v>35</v>
      </c>
      <c r="E1342" s="12" t="s">
        <v>56</v>
      </c>
      <c r="G1342" s="17"/>
      <c r="J1342" s="11">
        <v>40000</v>
      </c>
    </row>
    <row r="1343" spans="2:17" s="12" customFormat="1" hidden="1">
      <c r="B1343" s="1">
        <f t="shared" si="28"/>
        <v>43956</v>
      </c>
      <c r="C1343" s="12" t="str">
        <f t="shared" si="26"/>
        <v>화</v>
      </c>
      <c r="D1343" s="12" t="s">
        <v>35</v>
      </c>
      <c r="E1343" s="12" t="s">
        <v>56</v>
      </c>
      <c r="G1343" s="17"/>
      <c r="J1343" s="11">
        <v>65000</v>
      </c>
      <c r="N1343" s="1"/>
      <c r="O1343" s="1"/>
      <c r="P1343" s="1"/>
      <c r="Q1343" s="10"/>
    </row>
    <row r="1344" spans="2:17" s="12" customFormat="1" hidden="1">
      <c r="B1344" s="1">
        <f t="shared" si="28"/>
        <v>43957</v>
      </c>
      <c r="C1344" s="12" t="str">
        <f t="shared" si="26"/>
        <v>수</v>
      </c>
      <c r="D1344" s="12" t="s">
        <v>35</v>
      </c>
      <c r="E1344" s="12" t="s">
        <v>56</v>
      </c>
      <c r="G1344" s="17"/>
      <c r="J1344" s="11">
        <v>65000</v>
      </c>
    </row>
    <row r="1345" spans="2:10" s="12" customFormat="1" hidden="1">
      <c r="B1345" s="1">
        <f t="shared" si="28"/>
        <v>43958</v>
      </c>
      <c r="C1345" s="12" t="str">
        <f t="shared" si="26"/>
        <v>목</v>
      </c>
      <c r="D1345" s="12" t="s">
        <v>35</v>
      </c>
      <c r="E1345" s="12" t="s">
        <v>56</v>
      </c>
      <c r="G1345" s="17"/>
      <c r="J1345" s="11">
        <v>65000</v>
      </c>
    </row>
    <row r="1346" spans="2:10" s="12" customFormat="1" hidden="1">
      <c r="B1346" s="1">
        <f t="shared" si="28"/>
        <v>43959</v>
      </c>
      <c r="C1346" s="12" t="str">
        <f t="shared" si="26"/>
        <v>금</v>
      </c>
      <c r="D1346" s="12" t="s">
        <v>35</v>
      </c>
      <c r="E1346" s="12" t="s">
        <v>56</v>
      </c>
      <c r="G1346" s="17"/>
      <c r="J1346" s="11">
        <v>65000</v>
      </c>
    </row>
    <row r="1347" spans="2:10" s="12" customFormat="1" hidden="1">
      <c r="B1347" s="1">
        <f t="shared" si="28"/>
        <v>43960</v>
      </c>
      <c r="C1347" s="12" t="str">
        <f t="shared" si="26"/>
        <v>토</v>
      </c>
      <c r="D1347" s="12" t="s">
        <v>35</v>
      </c>
      <c r="E1347" s="12" t="s">
        <v>56</v>
      </c>
      <c r="G1347" s="17"/>
      <c r="J1347" s="11">
        <v>65000</v>
      </c>
    </row>
    <row r="1348" spans="2:10" s="12" customFormat="1" hidden="1">
      <c r="B1348" s="1">
        <f t="shared" si="28"/>
        <v>43961</v>
      </c>
      <c r="C1348" s="12" t="str">
        <f t="shared" si="26"/>
        <v>일</v>
      </c>
      <c r="D1348" s="12" t="s">
        <v>35</v>
      </c>
      <c r="E1348" s="12" t="s">
        <v>56</v>
      </c>
      <c r="G1348" s="17"/>
      <c r="J1348" s="11">
        <v>65000</v>
      </c>
    </row>
    <row r="1349" spans="2:10" s="12" customFormat="1" hidden="1">
      <c r="B1349" s="1">
        <f t="shared" si="28"/>
        <v>43962</v>
      </c>
      <c r="C1349" s="12" t="str">
        <f t="shared" si="26"/>
        <v>월</v>
      </c>
      <c r="D1349" s="12" t="s">
        <v>35</v>
      </c>
      <c r="E1349" s="12" t="s">
        <v>56</v>
      </c>
      <c r="G1349" s="17"/>
      <c r="J1349" s="11">
        <v>65000</v>
      </c>
    </row>
    <row r="1350" spans="2:10" s="12" customFormat="1" hidden="1">
      <c r="B1350" s="1">
        <f t="shared" si="28"/>
        <v>43963</v>
      </c>
      <c r="C1350" s="12" t="str">
        <f t="shared" si="26"/>
        <v>화</v>
      </c>
      <c r="D1350" s="12" t="s">
        <v>35</v>
      </c>
      <c r="E1350" s="12" t="s">
        <v>56</v>
      </c>
      <c r="G1350" s="17"/>
      <c r="J1350" s="11">
        <v>65000</v>
      </c>
    </row>
    <row r="1351" spans="2:10" s="12" customFormat="1" hidden="1">
      <c r="B1351" s="1">
        <f t="shared" si="28"/>
        <v>43964</v>
      </c>
      <c r="C1351" s="12" t="str">
        <f t="shared" si="26"/>
        <v>수</v>
      </c>
      <c r="D1351" s="12" t="s">
        <v>35</v>
      </c>
      <c r="E1351" s="12" t="s">
        <v>56</v>
      </c>
      <c r="G1351" s="17"/>
      <c r="J1351" s="11">
        <v>65000</v>
      </c>
    </row>
    <row r="1352" spans="2:10" s="12" customFormat="1" hidden="1">
      <c r="B1352" s="1">
        <f t="shared" si="28"/>
        <v>43965</v>
      </c>
      <c r="C1352" s="12" t="str">
        <f t="shared" si="26"/>
        <v>목</v>
      </c>
      <c r="D1352" s="12" t="s">
        <v>35</v>
      </c>
      <c r="E1352" s="12" t="s">
        <v>56</v>
      </c>
      <c r="G1352" s="17"/>
      <c r="J1352" s="11">
        <v>65000</v>
      </c>
    </row>
    <row r="1353" spans="2:10" s="12" customFormat="1" hidden="1">
      <c r="B1353" s="1">
        <f t="shared" si="28"/>
        <v>43966</v>
      </c>
      <c r="C1353" s="12" t="str">
        <f t="shared" si="26"/>
        <v>금</v>
      </c>
      <c r="D1353" s="12" t="s">
        <v>35</v>
      </c>
      <c r="E1353" s="12" t="s">
        <v>56</v>
      </c>
      <c r="G1353" s="17"/>
      <c r="J1353" s="11">
        <v>65000</v>
      </c>
    </row>
    <row r="1354" spans="2:10" s="12" customFormat="1" hidden="1">
      <c r="B1354" s="1">
        <f t="shared" si="28"/>
        <v>43967</v>
      </c>
      <c r="C1354" s="12" t="str">
        <f t="shared" si="26"/>
        <v>토</v>
      </c>
      <c r="D1354" s="12" t="s">
        <v>35</v>
      </c>
      <c r="E1354" s="12" t="s">
        <v>56</v>
      </c>
      <c r="G1354" s="17"/>
      <c r="J1354" s="11">
        <v>65000</v>
      </c>
    </row>
    <row r="1355" spans="2:10" s="12" customFormat="1" hidden="1">
      <c r="B1355" s="1">
        <f t="shared" si="28"/>
        <v>43968</v>
      </c>
      <c r="C1355" s="12" t="str">
        <f t="shared" si="26"/>
        <v>일</v>
      </c>
      <c r="D1355" s="12" t="s">
        <v>35</v>
      </c>
      <c r="E1355" s="12" t="s">
        <v>56</v>
      </c>
      <c r="G1355" s="17"/>
      <c r="J1355" s="11">
        <v>65000</v>
      </c>
    </row>
    <row r="1356" spans="2:10" s="12" customFormat="1" hidden="1">
      <c r="B1356" s="1">
        <f t="shared" si="28"/>
        <v>43969</v>
      </c>
      <c r="C1356" s="12" t="str">
        <f t="shared" si="26"/>
        <v>월</v>
      </c>
      <c r="D1356" s="12" t="s">
        <v>35</v>
      </c>
      <c r="E1356" s="12" t="s">
        <v>56</v>
      </c>
      <c r="G1356" s="17"/>
      <c r="J1356" s="11">
        <v>65000</v>
      </c>
    </row>
    <row r="1357" spans="2:10" s="12" customFormat="1" hidden="1">
      <c r="B1357" s="1">
        <f t="shared" si="28"/>
        <v>43970</v>
      </c>
      <c r="C1357" s="12" t="str">
        <f t="shared" si="26"/>
        <v>화</v>
      </c>
      <c r="D1357" s="12" t="s">
        <v>35</v>
      </c>
      <c r="E1357" s="12" t="s">
        <v>56</v>
      </c>
      <c r="G1357" s="17"/>
      <c r="J1357" s="11">
        <v>65000</v>
      </c>
    </row>
    <row r="1358" spans="2:10" s="12" customFormat="1" hidden="1">
      <c r="B1358" s="1">
        <f t="shared" si="28"/>
        <v>43971</v>
      </c>
      <c r="C1358" s="12" t="str">
        <f t="shared" si="26"/>
        <v>수</v>
      </c>
      <c r="D1358" s="12" t="s">
        <v>35</v>
      </c>
      <c r="E1358" s="12" t="s">
        <v>56</v>
      </c>
      <c r="G1358" s="17"/>
      <c r="J1358" s="11">
        <v>65000</v>
      </c>
    </row>
    <row r="1359" spans="2:10" s="12" customFormat="1" hidden="1">
      <c r="B1359" s="1">
        <f t="shared" si="28"/>
        <v>43972</v>
      </c>
      <c r="C1359" s="12" t="str">
        <f t="shared" si="26"/>
        <v>목</v>
      </c>
      <c r="D1359" s="12" t="s">
        <v>35</v>
      </c>
      <c r="E1359" s="12" t="s">
        <v>56</v>
      </c>
      <c r="G1359" s="17"/>
      <c r="J1359" s="11">
        <v>65000</v>
      </c>
    </row>
    <row r="1360" spans="2:10" s="12" customFormat="1" hidden="1">
      <c r="B1360" s="1">
        <f t="shared" si="28"/>
        <v>43973</v>
      </c>
      <c r="C1360" s="12" t="str">
        <f t="shared" si="26"/>
        <v>금</v>
      </c>
      <c r="D1360" s="12" t="s">
        <v>35</v>
      </c>
      <c r="E1360" s="12" t="s">
        <v>56</v>
      </c>
      <c r="G1360" s="17"/>
      <c r="J1360" s="11">
        <v>65000</v>
      </c>
    </row>
    <row r="1361" spans="2:16" s="12" customFormat="1" hidden="1">
      <c r="B1361" s="1">
        <f t="shared" si="28"/>
        <v>43974</v>
      </c>
      <c r="C1361" s="12" t="str">
        <f t="shared" si="26"/>
        <v>토</v>
      </c>
      <c r="D1361" s="12" t="s">
        <v>35</v>
      </c>
      <c r="E1361" s="12" t="s">
        <v>56</v>
      </c>
      <c r="G1361" s="17"/>
      <c r="J1361" s="11">
        <v>65000</v>
      </c>
    </row>
    <row r="1362" spans="2:16" s="12" customFormat="1" hidden="1">
      <c r="B1362" s="1">
        <f t="shared" si="28"/>
        <v>43975</v>
      </c>
      <c r="C1362" s="12" t="str">
        <f t="shared" si="26"/>
        <v>일</v>
      </c>
      <c r="D1362" s="12" t="s">
        <v>35</v>
      </c>
      <c r="E1362" s="12" t="s">
        <v>56</v>
      </c>
      <c r="G1362" s="17"/>
      <c r="J1362" s="11">
        <v>65000</v>
      </c>
    </row>
    <row r="1363" spans="2:16" s="12" customFormat="1" hidden="1">
      <c r="B1363" s="1">
        <f t="shared" si="28"/>
        <v>43976</v>
      </c>
      <c r="C1363" s="12" t="str">
        <f t="shared" si="26"/>
        <v>월</v>
      </c>
      <c r="D1363" s="12" t="s">
        <v>35</v>
      </c>
      <c r="E1363" s="12" t="s">
        <v>56</v>
      </c>
      <c r="G1363" s="17"/>
      <c r="J1363" s="11">
        <v>65000</v>
      </c>
    </row>
    <row r="1364" spans="2:16" s="12" customFormat="1" hidden="1">
      <c r="B1364" s="1">
        <f t="shared" si="28"/>
        <v>43977</v>
      </c>
      <c r="C1364" s="12" t="str">
        <f t="shared" si="26"/>
        <v>화</v>
      </c>
      <c r="D1364" s="12" t="s">
        <v>35</v>
      </c>
      <c r="E1364" s="12" t="s">
        <v>56</v>
      </c>
      <c r="G1364" s="17"/>
      <c r="J1364" s="11">
        <v>65000</v>
      </c>
    </row>
    <row r="1365" spans="2:16" s="12" customFormat="1" hidden="1">
      <c r="B1365" s="1">
        <f t="shared" si="28"/>
        <v>43978</v>
      </c>
      <c r="C1365" s="12" t="str">
        <f t="shared" si="26"/>
        <v>수</v>
      </c>
      <c r="D1365" s="12" t="s">
        <v>35</v>
      </c>
      <c r="E1365" s="12" t="s">
        <v>56</v>
      </c>
      <c r="G1365" s="17"/>
      <c r="J1365" s="11">
        <v>65000</v>
      </c>
    </row>
    <row r="1366" spans="2:16" s="12" customFormat="1" hidden="1">
      <c r="B1366" s="1">
        <f t="shared" si="28"/>
        <v>43979</v>
      </c>
      <c r="C1366" s="12" t="str">
        <f t="shared" si="26"/>
        <v>목</v>
      </c>
      <c r="D1366" s="12" t="s">
        <v>35</v>
      </c>
      <c r="E1366" s="12" t="s">
        <v>56</v>
      </c>
      <c r="G1366" s="17"/>
      <c r="J1366" s="11">
        <v>65000</v>
      </c>
    </row>
    <row r="1367" spans="2:16" s="12" customFormat="1" hidden="1">
      <c r="B1367" s="1">
        <f t="shared" si="28"/>
        <v>43980</v>
      </c>
      <c r="C1367" s="12" t="str">
        <f t="shared" si="26"/>
        <v>금</v>
      </c>
      <c r="D1367" s="12" t="s">
        <v>35</v>
      </c>
      <c r="E1367" s="12" t="s">
        <v>56</v>
      </c>
      <c r="G1367" s="17"/>
      <c r="J1367" s="11">
        <v>120000</v>
      </c>
      <c r="M1367" s="22"/>
      <c r="N1367" s="1"/>
      <c r="O1367" s="1"/>
      <c r="P1367" s="1"/>
    </row>
    <row r="1368" spans="2:16" s="12" customFormat="1" hidden="1">
      <c r="B1368" s="1">
        <f t="shared" si="28"/>
        <v>43981</v>
      </c>
      <c r="C1368" s="12" t="str">
        <f t="shared" si="26"/>
        <v>토</v>
      </c>
      <c r="D1368" s="12" t="s">
        <v>35</v>
      </c>
      <c r="E1368" s="12" t="s">
        <v>56</v>
      </c>
      <c r="G1368" s="17"/>
      <c r="J1368" s="11">
        <v>120000</v>
      </c>
    </row>
    <row r="1369" spans="2:16" s="12" customFormat="1" hidden="1">
      <c r="B1369" s="1">
        <f t="shared" si="28"/>
        <v>43982</v>
      </c>
      <c r="C1369" s="12" t="str">
        <f t="shared" si="26"/>
        <v>일</v>
      </c>
      <c r="D1369" s="12" t="s">
        <v>35</v>
      </c>
      <c r="E1369" s="12" t="s">
        <v>56</v>
      </c>
      <c r="G1369" s="17"/>
      <c r="J1369" s="11">
        <v>120000</v>
      </c>
    </row>
    <row r="1370" spans="2:16" s="12" customFormat="1" hidden="1">
      <c r="B1370" s="1">
        <v>43952</v>
      </c>
      <c r="C1370" s="12" t="str">
        <f>TEXT(B1370,"aaa")</f>
        <v>금</v>
      </c>
      <c r="D1370" s="12" t="s">
        <v>114</v>
      </c>
      <c r="E1370" s="12" t="s">
        <v>56</v>
      </c>
      <c r="G1370" s="17"/>
      <c r="J1370" s="11">
        <v>845384</v>
      </c>
    </row>
    <row r="1371" spans="2:16" s="12" customFormat="1" hidden="1">
      <c r="B1371" s="1">
        <f>B1370+1</f>
        <v>43953</v>
      </c>
      <c r="C1371" s="12" t="str">
        <f t="shared" si="26"/>
        <v>토</v>
      </c>
      <c r="D1371" s="12" t="s">
        <v>114</v>
      </c>
      <c r="E1371" s="12" t="s">
        <v>56</v>
      </c>
      <c r="G1371" s="17"/>
      <c r="J1371" s="11">
        <v>856413</v>
      </c>
    </row>
    <row r="1372" spans="2:16" s="12" customFormat="1" hidden="1">
      <c r="B1372" s="1">
        <f t="shared" ref="B1372:B1400" si="29">B1371+1</f>
        <v>43954</v>
      </c>
      <c r="C1372" s="12" t="str">
        <f t="shared" si="26"/>
        <v>일</v>
      </c>
      <c r="D1372" s="12" t="s">
        <v>114</v>
      </c>
      <c r="E1372" s="12" t="s">
        <v>56</v>
      </c>
      <c r="G1372" s="17"/>
      <c r="J1372" s="11">
        <v>830640</v>
      </c>
    </row>
    <row r="1373" spans="2:16" s="12" customFormat="1" hidden="1">
      <c r="B1373" s="1">
        <f t="shared" si="29"/>
        <v>43955</v>
      </c>
      <c r="C1373" s="12" t="str">
        <f t="shared" ref="C1373:C1400" si="30">TEXT(B1373,"aaa")</f>
        <v>월</v>
      </c>
      <c r="D1373" s="12" t="s">
        <v>114</v>
      </c>
      <c r="E1373" s="12" t="s">
        <v>56</v>
      </c>
      <c r="G1373" s="17"/>
      <c r="J1373" s="11">
        <v>1078378</v>
      </c>
    </row>
    <row r="1374" spans="2:16" s="12" customFormat="1" hidden="1">
      <c r="B1374" s="1">
        <f t="shared" si="29"/>
        <v>43956</v>
      </c>
      <c r="C1374" s="12" t="str">
        <f t="shared" si="30"/>
        <v>화</v>
      </c>
      <c r="D1374" s="12" t="s">
        <v>114</v>
      </c>
      <c r="E1374" s="12" t="s">
        <v>56</v>
      </c>
      <c r="G1374" s="17"/>
      <c r="J1374" s="11">
        <v>1218327</v>
      </c>
    </row>
    <row r="1375" spans="2:16" s="12" customFormat="1" hidden="1">
      <c r="B1375" s="1">
        <f t="shared" si="29"/>
        <v>43957</v>
      </c>
      <c r="C1375" s="12" t="str">
        <f t="shared" si="30"/>
        <v>수</v>
      </c>
      <c r="D1375" s="12" t="s">
        <v>114</v>
      </c>
      <c r="E1375" s="12" t="s">
        <v>56</v>
      </c>
      <c r="G1375" s="17"/>
      <c r="J1375" s="11">
        <v>1208655</v>
      </c>
    </row>
    <row r="1376" spans="2:16" s="12" customFormat="1" hidden="1">
      <c r="B1376" s="1">
        <f t="shared" si="29"/>
        <v>43958</v>
      </c>
      <c r="C1376" s="12" t="str">
        <f t="shared" si="30"/>
        <v>목</v>
      </c>
      <c r="D1376" s="12" t="s">
        <v>114</v>
      </c>
      <c r="E1376" s="12" t="s">
        <v>56</v>
      </c>
      <c r="G1376" s="17"/>
      <c r="J1376" s="11">
        <v>1427473</v>
      </c>
    </row>
    <row r="1377" spans="2:10" s="12" customFormat="1" hidden="1">
      <c r="B1377" s="1">
        <f t="shared" si="29"/>
        <v>43959</v>
      </c>
      <c r="C1377" s="12" t="str">
        <f t="shared" si="30"/>
        <v>금</v>
      </c>
      <c r="D1377" s="12" t="s">
        <v>114</v>
      </c>
      <c r="E1377" s="12" t="s">
        <v>56</v>
      </c>
      <c r="G1377" s="17"/>
      <c r="J1377" s="11">
        <v>1081225</v>
      </c>
    </row>
    <row r="1378" spans="2:10" s="12" customFormat="1" hidden="1">
      <c r="B1378" s="1">
        <f t="shared" si="29"/>
        <v>43960</v>
      </c>
      <c r="C1378" s="12" t="str">
        <f t="shared" si="30"/>
        <v>토</v>
      </c>
      <c r="D1378" s="12" t="s">
        <v>114</v>
      </c>
      <c r="E1378" s="12" t="s">
        <v>56</v>
      </c>
      <c r="G1378" s="17"/>
      <c r="J1378" s="11">
        <v>959003</v>
      </c>
    </row>
    <row r="1379" spans="2:10" s="12" customFormat="1" hidden="1">
      <c r="B1379" s="1">
        <f t="shared" si="29"/>
        <v>43961</v>
      </c>
      <c r="C1379" s="12" t="str">
        <f t="shared" si="30"/>
        <v>일</v>
      </c>
      <c r="D1379" s="12" t="s">
        <v>114</v>
      </c>
      <c r="E1379" s="12" t="s">
        <v>56</v>
      </c>
      <c r="G1379" s="17"/>
      <c r="J1379" s="11">
        <v>982497</v>
      </c>
    </row>
    <row r="1380" spans="2:10" s="12" customFormat="1" hidden="1">
      <c r="B1380" s="1">
        <f t="shared" si="29"/>
        <v>43962</v>
      </c>
      <c r="C1380" s="12" t="str">
        <f t="shared" si="30"/>
        <v>월</v>
      </c>
      <c r="D1380" s="12" t="s">
        <v>114</v>
      </c>
      <c r="E1380" s="12" t="s">
        <v>56</v>
      </c>
      <c r="G1380" s="17"/>
      <c r="J1380" s="11">
        <v>1143378</v>
      </c>
    </row>
    <row r="1381" spans="2:10" s="12" customFormat="1" hidden="1">
      <c r="B1381" s="1">
        <f t="shared" si="29"/>
        <v>43963</v>
      </c>
      <c r="C1381" s="12" t="str">
        <f t="shared" si="30"/>
        <v>화</v>
      </c>
      <c r="D1381" s="12" t="s">
        <v>114</v>
      </c>
      <c r="E1381" s="12" t="s">
        <v>56</v>
      </c>
      <c r="G1381" s="17"/>
      <c r="J1381" s="11">
        <v>1647564</v>
      </c>
    </row>
    <row r="1382" spans="2:10" s="12" customFormat="1" hidden="1">
      <c r="B1382" s="1">
        <f t="shared" si="29"/>
        <v>43964</v>
      </c>
      <c r="C1382" s="12" t="str">
        <f t="shared" si="30"/>
        <v>수</v>
      </c>
      <c r="D1382" s="12" t="s">
        <v>114</v>
      </c>
      <c r="E1382" s="12" t="s">
        <v>56</v>
      </c>
      <c r="G1382" s="17"/>
      <c r="J1382" s="11">
        <v>1773703</v>
      </c>
    </row>
    <row r="1383" spans="2:10" s="12" customFormat="1" hidden="1">
      <c r="B1383" s="1">
        <f t="shared" si="29"/>
        <v>43965</v>
      </c>
      <c r="C1383" s="12" t="str">
        <f t="shared" si="30"/>
        <v>목</v>
      </c>
      <c r="D1383" s="12" t="s">
        <v>114</v>
      </c>
      <c r="E1383" s="12" t="s">
        <v>56</v>
      </c>
      <c r="G1383" s="17"/>
      <c r="J1383" s="11">
        <v>1834312</v>
      </c>
    </row>
    <row r="1384" spans="2:10" s="12" customFormat="1" hidden="1">
      <c r="B1384" s="1">
        <f t="shared" si="29"/>
        <v>43966</v>
      </c>
      <c r="C1384" s="12" t="str">
        <f t="shared" si="30"/>
        <v>금</v>
      </c>
      <c r="D1384" s="12" t="s">
        <v>114</v>
      </c>
      <c r="E1384" s="12" t="s">
        <v>56</v>
      </c>
      <c r="G1384" s="17"/>
      <c r="J1384" s="11">
        <v>1793861</v>
      </c>
    </row>
    <row r="1385" spans="2:10" s="12" customFormat="1" hidden="1">
      <c r="B1385" s="1">
        <f t="shared" si="29"/>
        <v>43967</v>
      </c>
      <c r="C1385" s="12" t="str">
        <f t="shared" si="30"/>
        <v>토</v>
      </c>
      <c r="D1385" s="12" t="s">
        <v>114</v>
      </c>
      <c r="E1385" s="12" t="s">
        <v>56</v>
      </c>
      <c r="G1385" s="17"/>
      <c r="J1385" s="11">
        <v>1820383</v>
      </c>
    </row>
    <row r="1386" spans="2:10" s="12" customFormat="1" hidden="1">
      <c r="B1386" s="1">
        <f t="shared" si="29"/>
        <v>43968</v>
      </c>
      <c r="C1386" s="12" t="str">
        <f t="shared" si="30"/>
        <v>일</v>
      </c>
      <c r="D1386" s="12" t="s">
        <v>114</v>
      </c>
      <c r="E1386" s="12" t="s">
        <v>56</v>
      </c>
      <c r="G1386" s="17"/>
      <c r="J1386" s="11">
        <v>1734431</v>
      </c>
    </row>
    <row r="1387" spans="2:10" s="12" customFormat="1" hidden="1">
      <c r="B1387" s="1">
        <f t="shared" si="29"/>
        <v>43969</v>
      </c>
      <c r="C1387" s="12" t="str">
        <f t="shared" si="30"/>
        <v>월</v>
      </c>
      <c r="D1387" s="12" t="s">
        <v>114</v>
      </c>
      <c r="E1387" s="12" t="s">
        <v>56</v>
      </c>
      <c r="G1387" s="17"/>
      <c r="J1387" s="11">
        <v>1534702</v>
      </c>
    </row>
    <row r="1388" spans="2:10" s="12" customFormat="1" hidden="1">
      <c r="B1388" s="1">
        <f t="shared" si="29"/>
        <v>43970</v>
      </c>
      <c r="C1388" s="12" t="str">
        <f t="shared" si="30"/>
        <v>화</v>
      </c>
      <c r="D1388" s="12" t="s">
        <v>114</v>
      </c>
      <c r="E1388" s="12" t="s">
        <v>56</v>
      </c>
      <c r="G1388" s="17"/>
      <c r="J1388" s="11">
        <v>1163561</v>
      </c>
    </row>
    <row r="1389" spans="2:10" s="12" customFormat="1" hidden="1">
      <c r="B1389" s="1">
        <f t="shared" si="29"/>
        <v>43971</v>
      </c>
      <c r="C1389" s="12" t="str">
        <f t="shared" si="30"/>
        <v>수</v>
      </c>
      <c r="D1389" s="12" t="s">
        <v>114</v>
      </c>
      <c r="E1389" s="12" t="s">
        <v>56</v>
      </c>
      <c r="G1389" s="17"/>
      <c r="J1389" s="11">
        <v>943347</v>
      </c>
    </row>
    <row r="1390" spans="2:10" s="12" customFormat="1" hidden="1">
      <c r="B1390" s="1">
        <f t="shared" si="29"/>
        <v>43972</v>
      </c>
      <c r="C1390" s="12" t="str">
        <f t="shared" si="30"/>
        <v>목</v>
      </c>
      <c r="D1390" s="12" t="s">
        <v>114</v>
      </c>
      <c r="E1390" s="12" t="s">
        <v>56</v>
      </c>
      <c r="G1390" s="17"/>
      <c r="J1390" s="11">
        <v>922300</v>
      </c>
    </row>
    <row r="1391" spans="2:10" s="12" customFormat="1" hidden="1">
      <c r="B1391" s="1">
        <f t="shared" si="29"/>
        <v>43973</v>
      </c>
      <c r="C1391" s="12" t="str">
        <f t="shared" si="30"/>
        <v>금</v>
      </c>
      <c r="D1391" s="12" t="s">
        <v>114</v>
      </c>
      <c r="E1391" s="12" t="s">
        <v>56</v>
      </c>
      <c r="G1391" s="17"/>
      <c r="J1391" s="11">
        <v>914938</v>
      </c>
    </row>
    <row r="1392" spans="2:10" s="12" customFormat="1" hidden="1">
      <c r="B1392" s="1">
        <f t="shared" si="29"/>
        <v>43974</v>
      </c>
      <c r="C1392" s="12" t="str">
        <f t="shared" si="30"/>
        <v>토</v>
      </c>
      <c r="D1392" s="12" t="s">
        <v>114</v>
      </c>
      <c r="E1392" s="12" t="s">
        <v>56</v>
      </c>
      <c r="G1392" s="17"/>
      <c r="J1392" s="11">
        <v>986710</v>
      </c>
    </row>
    <row r="1393" spans="2:10" s="12" customFormat="1" hidden="1">
      <c r="B1393" s="1">
        <f t="shared" si="29"/>
        <v>43975</v>
      </c>
      <c r="C1393" s="12" t="str">
        <f t="shared" si="30"/>
        <v>일</v>
      </c>
      <c r="D1393" s="12" t="s">
        <v>114</v>
      </c>
      <c r="E1393" s="12" t="s">
        <v>56</v>
      </c>
      <c r="G1393" s="17"/>
      <c r="J1393" s="11">
        <v>932160</v>
      </c>
    </row>
    <row r="1394" spans="2:10" s="12" customFormat="1" hidden="1">
      <c r="B1394" s="1">
        <f t="shared" si="29"/>
        <v>43976</v>
      </c>
      <c r="C1394" s="12" t="str">
        <f t="shared" si="30"/>
        <v>월</v>
      </c>
      <c r="D1394" s="12" t="s">
        <v>114</v>
      </c>
      <c r="E1394" s="12" t="s">
        <v>56</v>
      </c>
      <c r="G1394" s="17"/>
      <c r="J1394" s="11">
        <v>914415</v>
      </c>
    </row>
    <row r="1395" spans="2:10" s="12" customFormat="1" hidden="1">
      <c r="B1395" s="1">
        <f t="shared" si="29"/>
        <v>43977</v>
      </c>
      <c r="C1395" s="12" t="str">
        <f t="shared" si="30"/>
        <v>화</v>
      </c>
      <c r="D1395" s="12" t="s">
        <v>114</v>
      </c>
      <c r="E1395" s="12" t="s">
        <v>56</v>
      </c>
      <c r="G1395" s="17"/>
      <c r="J1395" s="11">
        <v>1036184</v>
      </c>
    </row>
    <row r="1396" spans="2:10" s="12" customFormat="1" hidden="1">
      <c r="B1396" s="1">
        <f t="shared" si="29"/>
        <v>43978</v>
      </c>
      <c r="C1396" s="12" t="str">
        <f t="shared" si="30"/>
        <v>수</v>
      </c>
      <c r="D1396" s="12" t="s">
        <v>114</v>
      </c>
      <c r="E1396" s="12" t="s">
        <v>56</v>
      </c>
      <c r="G1396" s="17"/>
      <c r="J1396" s="11">
        <v>1397067</v>
      </c>
    </row>
    <row r="1397" spans="2:10" s="12" customFormat="1" hidden="1">
      <c r="B1397" s="1">
        <f t="shared" si="29"/>
        <v>43979</v>
      </c>
      <c r="C1397" s="12" t="str">
        <f t="shared" si="30"/>
        <v>목</v>
      </c>
      <c r="D1397" s="12" t="s">
        <v>114</v>
      </c>
      <c r="E1397" s="12" t="s">
        <v>56</v>
      </c>
      <c r="G1397" s="17"/>
      <c r="J1397" s="11">
        <v>1270208</v>
      </c>
    </row>
    <row r="1398" spans="2:10" s="12" customFormat="1" hidden="1">
      <c r="B1398" s="1">
        <f t="shared" si="29"/>
        <v>43980</v>
      </c>
      <c r="C1398" s="12" t="str">
        <f t="shared" si="30"/>
        <v>금</v>
      </c>
      <c r="D1398" s="12" t="s">
        <v>114</v>
      </c>
      <c r="E1398" s="12" t="s">
        <v>56</v>
      </c>
      <c r="G1398" s="17"/>
      <c r="J1398" s="11">
        <v>1138471</v>
      </c>
    </row>
    <row r="1399" spans="2:10" s="12" customFormat="1" hidden="1">
      <c r="B1399" s="1">
        <f t="shared" si="29"/>
        <v>43981</v>
      </c>
      <c r="C1399" s="12" t="str">
        <f t="shared" si="30"/>
        <v>토</v>
      </c>
      <c r="D1399" s="12" t="s">
        <v>114</v>
      </c>
      <c r="E1399" s="12" t="s">
        <v>56</v>
      </c>
      <c r="G1399" s="17"/>
      <c r="J1399" s="11">
        <v>1189427</v>
      </c>
    </row>
    <row r="1400" spans="2:10" s="12" customFormat="1" hidden="1">
      <c r="B1400" s="1">
        <f t="shared" si="29"/>
        <v>43982</v>
      </c>
      <c r="C1400" s="12" t="str">
        <f t="shared" si="30"/>
        <v>일</v>
      </c>
      <c r="D1400" s="12" t="s">
        <v>114</v>
      </c>
      <c r="E1400" s="12" t="s">
        <v>56</v>
      </c>
      <c r="G1400" s="17"/>
      <c r="J1400" s="11">
        <v>1132767</v>
      </c>
    </row>
    <row r="1401" spans="2:10" s="12" customFormat="1" hidden="1">
      <c r="B1401" s="1">
        <v>43955</v>
      </c>
      <c r="C1401" s="12" t="str">
        <f t="shared" ref="C1401" si="31">TEXT(B1401,"aaa")</f>
        <v>월</v>
      </c>
      <c r="D1401" s="12" t="s">
        <v>34</v>
      </c>
      <c r="E1401" s="12" t="s">
        <v>56</v>
      </c>
      <c r="G1401" s="17"/>
      <c r="J1401" s="11">
        <v>256125.45454545453</v>
      </c>
    </row>
    <row r="1402" spans="2:10" s="12" customFormat="1" hidden="1">
      <c r="B1402" s="1">
        <v>43957</v>
      </c>
      <c r="C1402" s="12" t="str">
        <f t="shared" ref="C1402:C1425" si="32">TEXT(B1402,"aaa")</f>
        <v>수</v>
      </c>
      <c r="D1402" s="12" t="s">
        <v>34</v>
      </c>
      <c r="E1402" s="12" t="s">
        <v>56</v>
      </c>
      <c r="G1402" s="17"/>
      <c r="J1402" s="11">
        <v>113381.81818181818</v>
      </c>
    </row>
    <row r="1403" spans="2:10" s="12" customFormat="1" hidden="1">
      <c r="B1403" s="1">
        <v>43958</v>
      </c>
      <c r="C1403" s="12" t="str">
        <f t="shared" si="32"/>
        <v>목</v>
      </c>
      <c r="D1403" s="12" t="s">
        <v>34</v>
      </c>
      <c r="E1403" s="12" t="s">
        <v>56</v>
      </c>
      <c r="G1403" s="17"/>
      <c r="J1403" s="11">
        <v>161790</v>
      </c>
    </row>
    <row r="1404" spans="2:10" s="12" customFormat="1" hidden="1">
      <c r="B1404" s="1">
        <v>43959</v>
      </c>
      <c r="C1404" s="12" t="str">
        <f t="shared" si="32"/>
        <v>금</v>
      </c>
      <c r="D1404" s="12" t="s">
        <v>34</v>
      </c>
      <c r="E1404" s="12" t="s">
        <v>56</v>
      </c>
      <c r="G1404" s="17"/>
      <c r="J1404" s="11">
        <v>171693.63636363635</v>
      </c>
    </row>
    <row r="1405" spans="2:10" s="12" customFormat="1" hidden="1">
      <c r="B1405" s="1">
        <v>43960</v>
      </c>
      <c r="C1405" s="12" t="str">
        <f t="shared" si="32"/>
        <v>토</v>
      </c>
      <c r="D1405" s="12" t="s">
        <v>34</v>
      </c>
      <c r="E1405" s="12" t="s">
        <v>56</v>
      </c>
      <c r="G1405" s="17"/>
      <c r="J1405" s="11">
        <v>180380.90909090909</v>
      </c>
    </row>
    <row r="1406" spans="2:10" s="12" customFormat="1" hidden="1">
      <c r="B1406" s="1">
        <v>43961</v>
      </c>
      <c r="C1406" s="12" t="str">
        <f t="shared" si="32"/>
        <v>일</v>
      </c>
      <c r="D1406" s="12" t="s">
        <v>34</v>
      </c>
      <c r="E1406" s="12" t="s">
        <v>56</v>
      </c>
      <c r="G1406" s="17"/>
      <c r="J1406" s="11">
        <v>175014.54545454544</v>
      </c>
    </row>
    <row r="1407" spans="2:10" s="12" customFormat="1" hidden="1">
      <c r="B1407" s="1">
        <v>43962</v>
      </c>
      <c r="C1407" s="12" t="str">
        <f t="shared" si="32"/>
        <v>월</v>
      </c>
      <c r="D1407" s="12" t="s">
        <v>34</v>
      </c>
      <c r="E1407" s="12" t="s">
        <v>56</v>
      </c>
      <c r="G1407" s="17"/>
      <c r="J1407" s="11">
        <v>176703.63636363635</v>
      </c>
    </row>
    <row r="1408" spans="2:10" s="12" customFormat="1" hidden="1">
      <c r="B1408" s="1">
        <v>43963</v>
      </c>
      <c r="C1408" s="12" t="str">
        <f t="shared" si="32"/>
        <v>화</v>
      </c>
      <c r="D1408" s="12" t="s">
        <v>34</v>
      </c>
      <c r="E1408" s="12" t="s">
        <v>56</v>
      </c>
      <c r="G1408" s="17"/>
      <c r="J1408" s="11">
        <v>176079.09090909088</v>
      </c>
    </row>
    <row r="1409" spans="2:10" s="12" customFormat="1" hidden="1">
      <c r="B1409" s="1">
        <v>43964</v>
      </c>
      <c r="C1409" s="12" t="str">
        <f t="shared" si="32"/>
        <v>수</v>
      </c>
      <c r="D1409" s="12" t="s">
        <v>34</v>
      </c>
      <c r="E1409" s="12" t="s">
        <v>56</v>
      </c>
      <c r="G1409" s="17"/>
      <c r="J1409" s="11">
        <v>176261.81818181818</v>
      </c>
    </row>
    <row r="1410" spans="2:10" s="12" customFormat="1" hidden="1">
      <c r="B1410" s="1">
        <v>43965</v>
      </c>
      <c r="C1410" s="12" t="str">
        <f t="shared" si="32"/>
        <v>목</v>
      </c>
      <c r="D1410" s="12" t="s">
        <v>34</v>
      </c>
      <c r="E1410" s="12" t="s">
        <v>56</v>
      </c>
      <c r="G1410" s="17"/>
      <c r="J1410" s="11">
        <v>174419.09090909088</v>
      </c>
    </row>
    <row r="1411" spans="2:10" s="12" customFormat="1" hidden="1">
      <c r="B1411" s="1">
        <v>43966</v>
      </c>
      <c r="C1411" s="12" t="str">
        <f t="shared" si="32"/>
        <v>금</v>
      </c>
      <c r="D1411" s="12" t="s">
        <v>34</v>
      </c>
      <c r="E1411" s="12" t="s">
        <v>56</v>
      </c>
      <c r="G1411" s="17"/>
      <c r="J1411" s="11">
        <v>174179.09090909088</v>
      </c>
    </row>
    <row r="1412" spans="2:10" s="12" customFormat="1" hidden="1">
      <c r="B1412" s="1">
        <v>43967</v>
      </c>
      <c r="C1412" s="12" t="str">
        <f t="shared" si="32"/>
        <v>토</v>
      </c>
      <c r="D1412" s="12" t="s">
        <v>34</v>
      </c>
      <c r="E1412" s="12" t="s">
        <v>56</v>
      </c>
      <c r="G1412" s="17"/>
      <c r="J1412" s="11">
        <v>175095.45454545453</v>
      </c>
    </row>
    <row r="1413" spans="2:10" s="12" customFormat="1" hidden="1">
      <c r="B1413" s="1">
        <v>43968</v>
      </c>
      <c r="C1413" s="12" t="str">
        <f t="shared" si="32"/>
        <v>일</v>
      </c>
      <c r="D1413" s="12" t="s">
        <v>34</v>
      </c>
      <c r="E1413" s="12" t="s">
        <v>56</v>
      </c>
      <c r="G1413" s="17"/>
      <c r="J1413" s="11">
        <v>175893.63636363635</v>
      </c>
    </row>
    <row r="1414" spans="2:10" s="12" customFormat="1" hidden="1">
      <c r="B1414" s="1">
        <v>43969</v>
      </c>
      <c r="C1414" s="12" t="str">
        <f t="shared" si="32"/>
        <v>월</v>
      </c>
      <c r="D1414" s="12" t="s">
        <v>34</v>
      </c>
      <c r="E1414" s="12" t="s">
        <v>56</v>
      </c>
      <c r="G1414" s="17"/>
      <c r="J1414" s="11">
        <v>173066.36363636362</v>
      </c>
    </row>
    <row r="1415" spans="2:10" s="12" customFormat="1" hidden="1">
      <c r="B1415" s="1">
        <v>43970</v>
      </c>
      <c r="C1415" s="12" t="str">
        <f t="shared" si="32"/>
        <v>화</v>
      </c>
      <c r="D1415" s="12" t="s">
        <v>34</v>
      </c>
      <c r="E1415" s="12" t="s">
        <v>56</v>
      </c>
      <c r="G1415" s="17"/>
      <c r="J1415" s="11">
        <v>173985.45454545453</v>
      </c>
    </row>
    <row r="1416" spans="2:10" s="12" customFormat="1" hidden="1">
      <c r="B1416" s="1">
        <v>43971</v>
      </c>
      <c r="C1416" s="12" t="str">
        <f t="shared" si="32"/>
        <v>수</v>
      </c>
      <c r="D1416" s="12" t="s">
        <v>34</v>
      </c>
      <c r="E1416" s="12" t="s">
        <v>56</v>
      </c>
      <c r="G1416" s="17"/>
      <c r="J1416" s="11">
        <v>170103.63636363635</v>
      </c>
    </row>
    <row r="1417" spans="2:10" s="12" customFormat="1" hidden="1">
      <c r="B1417" s="1">
        <v>43972</v>
      </c>
      <c r="C1417" s="12" t="str">
        <f t="shared" si="32"/>
        <v>목</v>
      </c>
      <c r="D1417" s="12" t="s">
        <v>34</v>
      </c>
      <c r="E1417" s="12" t="s">
        <v>56</v>
      </c>
      <c r="G1417" s="17"/>
      <c r="J1417" s="11">
        <v>165450.90909090909</v>
      </c>
    </row>
    <row r="1418" spans="2:10" s="12" customFormat="1" hidden="1">
      <c r="B1418" s="1">
        <v>43973</v>
      </c>
      <c r="C1418" s="12" t="str">
        <f t="shared" si="32"/>
        <v>금</v>
      </c>
      <c r="D1418" s="12" t="s">
        <v>34</v>
      </c>
      <c r="E1418" s="12" t="s">
        <v>56</v>
      </c>
      <c r="G1418" s="17"/>
      <c r="J1418" s="11">
        <v>165850.90909090909</v>
      </c>
    </row>
    <row r="1419" spans="2:10" s="12" customFormat="1" hidden="1">
      <c r="B1419" s="1">
        <v>43974</v>
      </c>
      <c r="C1419" s="12" t="str">
        <f t="shared" si="32"/>
        <v>토</v>
      </c>
      <c r="D1419" s="12" t="s">
        <v>34</v>
      </c>
      <c r="E1419" s="12" t="s">
        <v>56</v>
      </c>
      <c r="G1419" s="17"/>
      <c r="J1419" s="11">
        <v>106975.45454545453</v>
      </c>
    </row>
    <row r="1420" spans="2:10" s="12" customFormat="1" hidden="1">
      <c r="B1420" s="1">
        <v>43979</v>
      </c>
      <c r="C1420" s="12" t="str">
        <f t="shared" si="32"/>
        <v>목</v>
      </c>
      <c r="D1420" s="12" t="s">
        <v>34</v>
      </c>
      <c r="E1420" s="12" t="s">
        <v>56</v>
      </c>
      <c r="G1420" s="17"/>
      <c r="J1420" s="11">
        <v>1211.8181818181818</v>
      </c>
    </row>
    <row r="1421" spans="2:10" s="12" customFormat="1" hidden="1">
      <c r="B1421" s="1">
        <v>43965</v>
      </c>
      <c r="C1421" s="12" t="str">
        <f t="shared" si="32"/>
        <v>목</v>
      </c>
      <c r="D1421" s="12" t="s">
        <v>39</v>
      </c>
      <c r="E1421" s="12" t="s">
        <v>115</v>
      </c>
      <c r="G1421" s="17"/>
      <c r="J1421" s="11">
        <f>13048*15</f>
        <v>195720</v>
      </c>
    </row>
    <row r="1422" spans="2:10" s="12" customFormat="1" hidden="1">
      <c r="B1422" s="1">
        <v>43976</v>
      </c>
      <c r="C1422" s="12" t="str">
        <f t="shared" si="32"/>
        <v>월</v>
      </c>
      <c r="D1422" s="12" t="s">
        <v>39</v>
      </c>
      <c r="E1422" s="12" t="s">
        <v>115</v>
      </c>
      <c r="G1422" s="17"/>
      <c r="J1422" s="11">
        <f>13841*15</f>
        <v>207615</v>
      </c>
    </row>
    <row r="1423" spans="2:10" s="12" customFormat="1" hidden="1">
      <c r="B1423" s="1">
        <v>43976</v>
      </c>
      <c r="C1423" s="12" t="str">
        <f t="shared" ref="C1423" si="33">TEXT(B1423,"aaa")</f>
        <v>월</v>
      </c>
      <c r="D1423" s="12" t="s">
        <v>92</v>
      </c>
      <c r="E1423" s="12" t="s">
        <v>56</v>
      </c>
      <c r="G1423" s="17"/>
      <c r="J1423" s="11">
        <v>8000000</v>
      </c>
    </row>
    <row r="1424" spans="2:10" s="12" customFormat="1" hidden="1">
      <c r="B1424" s="1">
        <v>44033</v>
      </c>
      <c r="C1424" s="12" t="str">
        <f t="shared" ref="C1424" si="34">TEXT(B1424,"aaa")</f>
        <v>화</v>
      </c>
      <c r="D1424" s="12" t="s">
        <v>92</v>
      </c>
      <c r="E1424" s="12" t="s">
        <v>56</v>
      </c>
      <c r="G1424" s="17"/>
      <c r="J1424" s="11">
        <f>8500000/1.1</f>
        <v>7727272.7272727266</v>
      </c>
    </row>
    <row r="1425" spans="2:17" s="12" customFormat="1" hidden="1">
      <c r="B1425" s="1">
        <v>44074</v>
      </c>
      <c r="C1425" s="12" t="str">
        <f t="shared" si="32"/>
        <v>월</v>
      </c>
      <c r="D1425" s="12" t="s">
        <v>92</v>
      </c>
      <c r="E1425" s="12" t="s">
        <v>56</v>
      </c>
      <c r="G1425" s="17"/>
      <c r="J1425" s="11">
        <f>11818000/1.1</f>
        <v>10743636.363636363</v>
      </c>
    </row>
    <row r="1426" spans="2:17" s="12" customFormat="1" hidden="1">
      <c r="B1426" s="1">
        <v>43983</v>
      </c>
      <c r="C1426" s="12" t="str">
        <f>TEXT(B1426,"aaa")</f>
        <v>월</v>
      </c>
      <c r="D1426" s="12" t="s">
        <v>35</v>
      </c>
      <c r="E1426" s="12" t="s">
        <v>56</v>
      </c>
      <c r="G1426" s="17"/>
      <c r="J1426" s="11">
        <v>120000</v>
      </c>
      <c r="M1426" s="1"/>
      <c r="N1426" s="1"/>
    </row>
    <row r="1427" spans="2:17" s="12" customFormat="1" hidden="1">
      <c r="B1427" s="1">
        <f>B1426+1</f>
        <v>43984</v>
      </c>
      <c r="C1427" s="12" t="str">
        <f t="shared" ref="C1427:C1490" si="35">TEXT(B1427,"aaa")</f>
        <v>화</v>
      </c>
      <c r="D1427" s="12" t="s">
        <v>35</v>
      </c>
      <c r="E1427" s="12" t="s">
        <v>56</v>
      </c>
      <c r="G1427" s="17"/>
      <c r="J1427" s="11">
        <v>120000</v>
      </c>
    </row>
    <row r="1428" spans="2:17" s="12" customFormat="1" hidden="1">
      <c r="B1428" s="1">
        <f t="shared" ref="B1428:B1475" si="36">B1427+1</f>
        <v>43985</v>
      </c>
      <c r="C1428" s="12" t="str">
        <f t="shared" si="35"/>
        <v>수</v>
      </c>
      <c r="D1428" s="12" t="s">
        <v>35</v>
      </c>
      <c r="E1428" s="12" t="s">
        <v>56</v>
      </c>
      <c r="G1428" s="17"/>
      <c r="J1428" s="11">
        <v>120000</v>
      </c>
    </row>
    <row r="1429" spans="2:17" s="12" customFormat="1" hidden="1">
      <c r="B1429" s="1">
        <f t="shared" si="36"/>
        <v>43986</v>
      </c>
      <c r="C1429" s="12" t="str">
        <f t="shared" si="35"/>
        <v>목</v>
      </c>
      <c r="D1429" s="12" t="s">
        <v>35</v>
      </c>
      <c r="E1429" s="12" t="s">
        <v>56</v>
      </c>
      <c r="G1429" s="17"/>
      <c r="J1429" s="11">
        <v>120000</v>
      </c>
    </row>
    <row r="1430" spans="2:17" s="12" customFormat="1" hidden="1">
      <c r="B1430" s="1">
        <f t="shared" si="36"/>
        <v>43987</v>
      </c>
      <c r="C1430" s="12" t="str">
        <f t="shared" si="35"/>
        <v>금</v>
      </c>
      <c r="D1430" s="12" t="s">
        <v>35</v>
      </c>
      <c r="E1430" s="12" t="s">
        <v>56</v>
      </c>
      <c r="G1430" s="17"/>
      <c r="J1430" s="11">
        <v>120000</v>
      </c>
      <c r="N1430" s="1"/>
      <c r="O1430" s="1"/>
      <c r="P1430" s="1"/>
      <c r="Q1430" s="10"/>
    </row>
    <row r="1431" spans="2:17" s="12" customFormat="1" hidden="1">
      <c r="B1431" s="1">
        <f t="shared" si="36"/>
        <v>43988</v>
      </c>
      <c r="C1431" s="12" t="str">
        <f t="shared" si="35"/>
        <v>토</v>
      </c>
      <c r="D1431" s="12" t="s">
        <v>35</v>
      </c>
      <c r="E1431" s="12" t="s">
        <v>56</v>
      </c>
      <c r="G1431" s="17"/>
      <c r="J1431" s="11">
        <v>120000</v>
      </c>
    </row>
    <row r="1432" spans="2:17" s="12" customFormat="1" hidden="1">
      <c r="B1432" s="1">
        <f t="shared" si="36"/>
        <v>43989</v>
      </c>
      <c r="C1432" s="12" t="str">
        <f t="shared" si="35"/>
        <v>일</v>
      </c>
      <c r="D1432" s="12" t="s">
        <v>35</v>
      </c>
      <c r="E1432" s="12" t="s">
        <v>56</v>
      </c>
      <c r="G1432" s="17"/>
      <c r="J1432" s="11">
        <v>120000</v>
      </c>
    </row>
    <row r="1433" spans="2:17" s="12" customFormat="1" hidden="1">
      <c r="B1433" s="1">
        <f t="shared" si="36"/>
        <v>43990</v>
      </c>
      <c r="C1433" s="12" t="str">
        <f t="shared" si="35"/>
        <v>월</v>
      </c>
      <c r="D1433" s="12" t="s">
        <v>35</v>
      </c>
      <c r="E1433" s="12" t="s">
        <v>56</v>
      </c>
      <c r="G1433" s="17"/>
      <c r="J1433" s="11">
        <v>120000</v>
      </c>
    </row>
    <row r="1434" spans="2:17" s="12" customFormat="1" hidden="1">
      <c r="B1434" s="1">
        <f t="shared" si="36"/>
        <v>43991</v>
      </c>
      <c r="C1434" s="12" t="str">
        <f t="shared" si="35"/>
        <v>화</v>
      </c>
      <c r="D1434" s="12" t="s">
        <v>35</v>
      </c>
      <c r="E1434" s="12" t="s">
        <v>56</v>
      </c>
      <c r="G1434" s="17"/>
      <c r="J1434" s="11">
        <v>120000</v>
      </c>
    </row>
    <row r="1435" spans="2:17" s="12" customFormat="1" hidden="1">
      <c r="B1435" s="1">
        <f t="shared" si="36"/>
        <v>43992</v>
      </c>
      <c r="C1435" s="12" t="str">
        <f t="shared" si="35"/>
        <v>수</v>
      </c>
      <c r="D1435" s="12" t="s">
        <v>35</v>
      </c>
      <c r="E1435" s="12" t="s">
        <v>56</v>
      </c>
      <c r="G1435" s="17"/>
      <c r="J1435" s="11">
        <v>120000</v>
      </c>
    </row>
    <row r="1436" spans="2:17" s="12" customFormat="1" hidden="1">
      <c r="B1436" s="1">
        <f t="shared" si="36"/>
        <v>43993</v>
      </c>
      <c r="C1436" s="12" t="str">
        <f t="shared" si="35"/>
        <v>목</v>
      </c>
      <c r="D1436" s="12" t="s">
        <v>35</v>
      </c>
      <c r="E1436" s="12" t="s">
        <v>56</v>
      </c>
      <c r="G1436" s="17"/>
      <c r="J1436" s="11">
        <v>120000</v>
      </c>
    </row>
    <row r="1437" spans="2:17" s="12" customFormat="1" hidden="1">
      <c r="B1437" s="1">
        <f t="shared" si="36"/>
        <v>43994</v>
      </c>
      <c r="C1437" s="12" t="str">
        <f t="shared" si="35"/>
        <v>금</v>
      </c>
      <c r="D1437" s="12" t="s">
        <v>35</v>
      </c>
      <c r="E1437" s="12" t="s">
        <v>56</v>
      </c>
      <c r="G1437" s="17"/>
      <c r="J1437" s="11">
        <v>120000</v>
      </c>
    </row>
    <row r="1438" spans="2:17" s="12" customFormat="1" hidden="1">
      <c r="B1438" s="1">
        <f t="shared" si="36"/>
        <v>43995</v>
      </c>
      <c r="C1438" s="12" t="str">
        <f t="shared" si="35"/>
        <v>토</v>
      </c>
      <c r="D1438" s="12" t="s">
        <v>35</v>
      </c>
      <c r="E1438" s="12" t="s">
        <v>56</v>
      </c>
      <c r="G1438" s="17"/>
      <c r="J1438" s="11">
        <v>120000</v>
      </c>
    </row>
    <row r="1439" spans="2:17" s="12" customFormat="1" hidden="1">
      <c r="B1439" s="1">
        <f t="shared" si="36"/>
        <v>43996</v>
      </c>
      <c r="C1439" s="12" t="str">
        <f t="shared" si="35"/>
        <v>일</v>
      </c>
      <c r="D1439" s="12" t="s">
        <v>35</v>
      </c>
      <c r="E1439" s="12" t="s">
        <v>56</v>
      </c>
      <c r="G1439" s="17"/>
      <c r="J1439" s="11">
        <v>120000</v>
      </c>
    </row>
    <row r="1440" spans="2:17" s="12" customFormat="1" hidden="1">
      <c r="B1440" s="1">
        <f t="shared" si="36"/>
        <v>43997</v>
      </c>
      <c r="C1440" s="12" t="str">
        <f t="shared" si="35"/>
        <v>월</v>
      </c>
      <c r="D1440" s="12" t="s">
        <v>35</v>
      </c>
      <c r="E1440" s="12" t="s">
        <v>56</v>
      </c>
      <c r="G1440" s="17"/>
      <c r="J1440" s="11">
        <v>120000</v>
      </c>
    </row>
    <row r="1441" spans="2:16" s="12" customFormat="1" hidden="1">
      <c r="B1441" s="1">
        <f t="shared" si="36"/>
        <v>43998</v>
      </c>
      <c r="C1441" s="12" t="str">
        <f t="shared" si="35"/>
        <v>화</v>
      </c>
      <c r="D1441" s="12" t="s">
        <v>35</v>
      </c>
      <c r="E1441" s="12" t="s">
        <v>56</v>
      </c>
      <c r="G1441" s="17"/>
      <c r="J1441" s="11">
        <v>120000</v>
      </c>
    </row>
    <row r="1442" spans="2:16" s="12" customFormat="1" hidden="1">
      <c r="B1442" s="1">
        <f t="shared" si="36"/>
        <v>43999</v>
      </c>
      <c r="C1442" s="12" t="str">
        <f t="shared" si="35"/>
        <v>수</v>
      </c>
      <c r="D1442" s="12" t="s">
        <v>35</v>
      </c>
      <c r="E1442" s="12" t="s">
        <v>56</v>
      </c>
      <c r="G1442" s="17"/>
      <c r="J1442" s="11">
        <v>120000</v>
      </c>
    </row>
    <row r="1443" spans="2:16" s="12" customFormat="1" hidden="1">
      <c r="B1443" s="1">
        <f t="shared" si="36"/>
        <v>44000</v>
      </c>
      <c r="C1443" s="12" t="str">
        <f t="shared" si="35"/>
        <v>목</v>
      </c>
      <c r="D1443" s="12" t="s">
        <v>35</v>
      </c>
      <c r="E1443" s="12" t="s">
        <v>56</v>
      </c>
      <c r="G1443" s="17"/>
      <c r="J1443" s="11">
        <v>120000</v>
      </c>
    </row>
    <row r="1444" spans="2:16" s="12" customFormat="1" hidden="1">
      <c r="B1444" s="1">
        <f t="shared" si="36"/>
        <v>44001</v>
      </c>
      <c r="C1444" s="12" t="str">
        <f t="shared" si="35"/>
        <v>금</v>
      </c>
      <c r="D1444" s="12" t="s">
        <v>35</v>
      </c>
      <c r="E1444" s="12" t="s">
        <v>56</v>
      </c>
      <c r="G1444" s="17"/>
      <c r="J1444" s="11">
        <v>120000</v>
      </c>
    </row>
    <row r="1445" spans="2:16" s="12" customFormat="1" hidden="1">
      <c r="B1445" s="1">
        <f t="shared" si="36"/>
        <v>44002</v>
      </c>
      <c r="C1445" s="12" t="str">
        <f t="shared" si="35"/>
        <v>토</v>
      </c>
      <c r="D1445" s="12" t="s">
        <v>35</v>
      </c>
      <c r="E1445" s="12" t="s">
        <v>56</v>
      </c>
      <c r="G1445" s="17"/>
      <c r="J1445" s="11">
        <v>120000</v>
      </c>
    </row>
    <row r="1446" spans="2:16" s="12" customFormat="1" hidden="1">
      <c r="B1446" s="1">
        <f t="shared" si="36"/>
        <v>44003</v>
      </c>
      <c r="C1446" s="12" t="str">
        <f t="shared" si="35"/>
        <v>일</v>
      </c>
      <c r="D1446" s="12" t="s">
        <v>35</v>
      </c>
      <c r="E1446" s="12" t="s">
        <v>56</v>
      </c>
      <c r="G1446" s="17"/>
      <c r="J1446" s="11">
        <v>120000</v>
      </c>
    </row>
    <row r="1447" spans="2:16" s="12" customFormat="1" hidden="1">
      <c r="B1447" s="1">
        <f t="shared" si="36"/>
        <v>44004</v>
      </c>
      <c r="C1447" s="12" t="str">
        <f t="shared" si="35"/>
        <v>월</v>
      </c>
      <c r="D1447" s="12" t="s">
        <v>35</v>
      </c>
      <c r="E1447" s="12" t="s">
        <v>56</v>
      </c>
      <c r="G1447" s="17"/>
      <c r="J1447" s="11">
        <v>120000</v>
      </c>
    </row>
    <row r="1448" spans="2:16" s="12" customFormat="1" hidden="1">
      <c r="B1448" s="1">
        <f t="shared" si="36"/>
        <v>44005</v>
      </c>
      <c r="C1448" s="12" t="str">
        <f t="shared" si="35"/>
        <v>화</v>
      </c>
      <c r="D1448" s="12" t="s">
        <v>35</v>
      </c>
      <c r="E1448" s="12" t="s">
        <v>56</v>
      </c>
      <c r="G1448" s="17"/>
      <c r="J1448" s="11">
        <v>120000</v>
      </c>
    </row>
    <row r="1449" spans="2:16" s="12" customFormat="1" hidden="1">
      <c r="B1449" s="1">
        <f t="shared" si="36"/>
        <v>44006</v>
      </c>
      <c r="C1449" s="12" t="str">
        <f t="shared" si="35"/>
        <v>수</v>
      </c>
      <c r="D1449" s="12" t="s">
        <v>35</v>
      </c>
      <c r="E1449" s="12" t="s">
        <v>56</v>
      </c>
      <c r="G1449" s="17"/>
      <c r="J1449" s="11">
        <v>120000</v>
      </c>
    </row>
    <row r="1450" spans="2:16" s="12" customFormat="1" hidden="1">
      <c r="B1450" s="1">
        <f t="shared" si="36"/>
        <v>44007</v>
      </c>
      <c r="C1450" s="12" t="str">
        <f t="shared" si="35"/>
        <v>목</v>
      </c>
      <c r="D1450" s="12" t="s">
        <v>35</v>
      </c>
      <c r="E1450" s="12" t="s">
        <v>56</v>
      </c>
      <c r="G1450" s="17"/>
      <c r="J1450" s="11">
        <v>100000</v>
      </c>
      <c r="M1450" s="1"/>
      <c r="N1450" s="1"/>
    </row>
    <row r="1451" spans="2:16" s="12" customFormat="1" hidden="1">
      <c r="B1451" s="1">
        <f t="shared" si="36"/>
        <v>44008</v>
      </c>
      <c r="C1451" s="12" t="str">
        <f t="shared" si="35"/>
        <v>금</v>
      </c>
      <c r="D1451" s="12" t="s">
        <v>35</v>
      </c>
      <c r="E1451" s="12" t="s">
        <v>56</v>
      </c>
      <c r="G1451" s="17"/>
      <c r="J1451" s="11">
        <v>100000</v>
      </c>
    </row>
    <row r="1452" spans="2:16" s="12" customFormat="1" hidden="1">
      <c r="B1452" s="1">
        <f t="shared" si="36"/>
        <v>44009</v>
      </c>
      <c r="C1452" s="12" t="str">
        <f t="shared" si="35"/>
        <v>토</v>
      </c>
      <c r="D1452" s="12" t="s">
        <v>35</v>
      </c>
      <c r="E1452" s="12" t="s">
        <v>56</v>
      </c>
      <c r="G1452" s="17"/>
      <c r="J1452" s="11">
        <v>100000</v>
      </c>
    </row>
    <row r="1453" spans="2:16" s="12" customFormat="1" hidden="1">
      <c r="B1453" s="1">
        <f t="shared" si="36"/>
        <v>44010</v>
      </c>
      <c r="C1453" s="12" t="str">
        <f t="shared" si="35"/>
        <v>일</v>
      </c>
      <c r="D1453" s="12" t="s">
        <v>35</v>
      </c>
      <c r="E1453" s="12" t="s">
        <v>56</v>
      </c>
      <c r="G1453" s="17"/>
      <c r="J1453" s="11">
        <v>100000</v>
      </c>
    </row>
    <row r="1454" spans="2:16" s="12" customFormat="1" hidden="1">
      <c r="B1454" s="1">
        <f t="shared" si="36"/>
        <v>44011</v>
      </c>
      <c r="C1454" s="12" t="str">
        <f t="shared" si="35"/>
        <v>월</v>
      </c>
      <c r="D1454" s="12" t="s">
        <v>35</v>
      </c>
      <c r="E1454" s="12" t="s">
        <v>56</v>
      </c>
      <c r="G1454" s="17"/>
      <c r="J1454" s="11">
        <v>100000</v>
      </c>
      <c r="M1454" s="22"/>
      <c r="N1454" s="1"/>
      <c r="O1454" s="1"/>
      <c r="P1454" s="1"/>
    </row>
    <row r="1455" spans="2:16" s="12" customFormat="1" hidden="1">
      <c r="B1455" s="1">
        <f t="shared" si="36"/>
        <v>44012</v>
      </c>
      <c r="C1455" s="12" t="str">
        <f t="shared" si="35"/>
        <v>화</v>
      </c>
      <c r="D1455" s="12" t="s">
        <v>35</v>
      </c>
      <c r="E1455" s="12" t="s">
        <v>56</v>
      </c>
      <c r="G1455" s="17"/>
      <c r="J1455" s="11">
        <v>100000</v>
      </c>
    </row>
    <row r="1456" spans="2:16" s="12" customFormat="1" hidden="1">
      <c r="B1456" s="1">
        <f t="shared" si="36"/>
        <v>44013</v>
      </c>
      <c r="C1456" s="12" t="str">
        <f t="shared" si="35"/>
        <v>수</v>
      </c>
      <c r="D1456" s="12" t="s">
        <v>35</v>
      </c>
      <c r="E1456" s="12" t="s">
        <v>56</v>
      </c>
      <c r="G1456" s="17"/>
      <c r="J1456" s="11">
        <v>100000</v>
      </c>
    </row>
    <row r="1457" spans="2:10" s="12" customFormat="1" hidden="1">
      <c r="B1457" s="1">
        <f t="shared" si="36"/>
        <v>44014</v>
      </c>
      <c r="C1457" s="12" t="str">
        <f t="shared" si="35"/>
        <v>목</v>
      </c>
      <c r="D1457" s="12" t="s">
        <v>35</v>
      </c>
      <c r="E1457" s="12" t="s">
        <v>56</v>
      </c>
      <c r="G1457" s="17"/>
      <c r="J1457" s="11">
        <v>50000</v>
      </c>
    </row>
    <row r="1458" spans="2:10" s="12" customFormat="1" hidden="1">
      <c r="B1458" s="1">
        <f t="shared" si="36"/>
        <v>44015</v>
      </c>
      <c r="C1458" s="12" t="str">
        <f t="shared" si="35"/>
        <v>금</v>
      </c>
      <c r="D1458" s="12" t="s">
        <v>35</v>
      </c>
      <c r="E1458" s="12" t="s">
        <v>56</v>
      </c>
      <c r="G1458" s="17"/>
      <c r="J1458" s="11">
        <v>50000</v>
      </c>
    </row>
    <row r="1459" spans="2:10" s="12" customFormat="1" hidden="1">
      <c r="B1459" s="1">
        <f t="shared" si="36"/>
        <v>44016</v>
      </c>
      <c r="C1459" s="12" t="str">
        <f t="shared" si="35"/>
        <v>토</v>
      </c>
      <c r="D1459" s="12" t="s">
        <v>35</v>
      </c>
      <c r="E1459" s="12" t="s">
        <v>56</v>
      </c>
      <c r="G1459" s="17"/>
      <c r="J1459" s="11">
        <v>50000</v>
      </c>
    </row>
    <row r="1460" spans="2:10" s="12" customFormat="1" hidden="1">
      <c r="B1460" s="1">
        <f t="shared" si="36"/>
        <v>44017</v>
      </c>
      <c r="C1460" s="12" t="str">
        <f t="shared" si="35"/>
        <v>일</v>
      </c>
      <c r="D1460" s="12" t="s">
        <v>35</v>
      </c>
      <c r="E1460" s="12" t="s">
        <v>56</v>
      </c>
      <c r="G1460" s="17"/>
      <c r="J1460" s="11">
        <v>50000</v>
      </c>
    </row>
    <row r="1461" spans="2:10" s="12" customFormat="1" hidden="1">
      <c r="B1461" s="1">
        <f t="shared" si="36"/>
        <v>44018</v>
      </c>
      <c r="C1461" s="12" t="str">
        <f t="shared" si="35"/>
        <v>월</v>
      </c>
      <c r="D1461" s="12" t="s">
        <v>35</v>
      </c>
      <c r="E1461" s="12" t="s">
        <v>56</v>
      </c>
      <c r="G1461" s="17"/>
      <c r="J1461" s="11">
        <v>50000</v>
      </c>
    </row>
    <row r="1462" spans="2:10" s="12" customFormat="1" hidden="1">
      <c r="B1462" s="1">
        <f t="shared" si="36"/>
        <v>44019</v>
      </c>
      <c r="C1462" s="12" t="str">
        <f t="shared" si="35"/>
        <v>화</v>
      </c>
      <c r="D1462" s="12" t="s">
        <v>35</v>
      </c>
      <c r="E1462" s="12" t="s">
        <v>56</v>
      </c>
      <c r="G1462" s="17"/>
      <c r="J1462" s="11">
        <v>50000</v>
      </c>
    </row>
    <row r="1463" spans="2:10" s="12" customFormat="1" hidden="1">
      <c r="B1463" s="1">
        <f t="shared" si="36"/>
        <v>44020</v>
      </c>
      <c r="C1463" s="12" t="str">
        <f t="shared" si="35"/>
        <v>수</v>
      </c>
      <c r="D1463" s="12" t="s">
        <v>35</v>
      </c>
      <c r="E1463" s="12" t="s">
        <v>56</v>
      </c>
      <c r="G1463" s="17"/>
      <c r="J1463" s="11">
        <v>50000</v>
      </c>
    </row>
    <row r="1464" spans="2:10" s="12" customFormat="1" hidden="1">
      <c r="B1464" s="1">
        <f t="shared" si="36"/>
        <v>44021</v>
      </c>
      <c r="C1464" s="12" t="str">
        <f t="shared" si="35"/>
        <v>목</v>
      </c>
      <c r="D1464" s="12" t="s">
        <v>35</v>
      </c>
      <c r="E1464" s="12" t="s">
        <v>56</v>
      </c>
      <c r="G1464" s="17"/>
      <c r="J1464" s="11">
        <v>50000</v>
      </c>
    </row>
    <row r="1465" spans="2:10" s="12" customFormat="1" hidden="1">
      <c r="B1465" s="1">
        <f t="shared" si="36"/>
        <v>44022</v>
      </c>
      <c r="C1465" s="12" t="str">
        <f t="shared" si="35"/>
        <v>금</v>
      </c>
      <c r="D1465" s="12" t="s">
        <v>35</v>
      </c>
      <c r="E1465" s="12" t="s">
        <v>56</v>
      </c>
      <c r="G1465" s="17"/>
      <c r="J1465" s="11">
        <v>50000</v>
      </c>
    </row>
    <row r="1466" spans="2:10" s="12" customFormat="1" hidden="1">
      <c r="B1466" s="1">
        <f t="shared" si="36"/>
        <v>44023</v>
      </c>
      <c r="C1466" s="12" t="str">
        <f t="shared" si="35"/>
        <v>토</v>
      </c>
      <c r="D1466" s="12" t="s">
        <v>35</v>
      </c>
      <c r="E1466" s="12" t="s">
        <v>56</v>
      </c>
      <c r="G1466" s="17"/>
      <c r="J1466" s="11">
        <v>50000</v>
      </c>
    </row>
    <row r="1467" spans="2:10" s="12" customFormat="1" hidden="1">
      <c r="B1467" s="1">
        <f t="shared" si="36"/>
        <v>44024</v>
      </c>
      <c r="C1467" s="12" t="str">
        <f t="shared" si="35"/>
        <v>일</v>
      </c>
      <c r="D1467" s="12" t="s">
        <v>35</v>
      </c>
      <c r="E1467" s="12" t="s">
        <v>56</v>
      </c>
      <c r="G1467" s="17"/>
      <c r="J1467" s="11">
        <v>50000</v>
      </c>
    </row>
    <row r="1468" spans="2:10" s="12" customFormat="1" hidden="1">
      <c r="B1468" s="1">
        <f t="shared" si="36"/>
        <v>44025</v>
      </c>
      <c r="C1468" s="12" t="str">
        <f t="shared" si="35"/>
        <v>월</v>
      </c>
      <c r="D1468" s="12" t="s">
        <v>35</v>
      </c>
      <c r="E1468" s="12" t="s">
        <v>56</v>
      </c>
      <c r="G1468" s="17"/>
      <c r="J1468" s="11">
        <v>50000</v>
      </c>
    </row>
    <row r="1469" spans="2:10" s="12" customFormat="1" hidden="1">
      <c r="B1469" s="1">
        <f t="shared" si="36"/>
        <v>44026</v>
      </c>
      <c r="C1469" s="12" t="str">
        <f t="shared" si="35"/>
        <v>화</v>
      </c>
      <c r="D1469" s="12" t="s">
        <v>35</v>
      </c>
      <c r="E1469" s="12" t="s">
        <v>56</v>
      </c>
      <c r="G1469" s="17"/>
      <c r="J1469" s="11">
        <v>50000</v>
      </c>
    </row>
    <row r="1470" spans="2:10" s="12" customFormat="1" hidden="1">
      <c r="B1470" s="1">
        <f t="shared" si="36"/>
        <v>44027</v>
      </c>
      <c r="C1470" s="12" t="str">
        <f t="shared" si="35"/>
        <v>수</v>
      </c>
      <c r="D1470" s="12" t="s">
        <v>35</v>
      </c>
      <c r="E1470" s="12" t="s">
        <v>56</v>
      </c>
      <c r="G1470" s="17"/>
      <c r="J1470" s="11">
        <v>50000</v>
      </c>
    </row>
    <row r="1471" spans="2:10" s="12" customFormat="1" hidden="1">
      <c r="B1471" s="1">
        <f t="shared" si="36"/>
        <v>44028</v>
      </c>
      <c r="C1471" s="12" t="str">
        <f t="shared" si="35"/>
        <v>목</v>
      </c>
      <c r="D1471" s="12" t="s">
        <v>35</v>
      </c>
      <c r="E1471" s="12" t="s">
        <v>56</v>
      </c>
      <c r="G1471" s="17"/>
      <c r="J1471" s="11">
        <v>50000</v>
      </c>
    </row>
    <row r="1472" spans="2:10" s="12" customFormat="1" hidden="1">
      <c r="B1472" s="1">
        <f t="shared" si="36"/>
        <v>44029</v>
      </c>
      <c r="C1472" s="12" t="str">
        <f t="shared" si="35"/>
        <v>금</v>
      </c>
      <c r="D1472" s="12" t="s">
        <v>35</v>
      </c>
      <c r="E1472" s="12" t="s">
        <v>56</v>
      </c>
      <c r="G1472" s="17"/>
      <c r="J1472" s="11">
        <v>50000</v>
      </c>
    </row>
    <row r="1473" spans="2:10" s="12" customFormat="1" hidden="1">
      <c r="B1473" s="1">
        <f t="shared" si="36"/>
        <v>44030</v>
      </c>
      <c r="C1473" s="12" t="str">
        <f t="shared" si="35"/>
        <v>토</v>
      </c>
      <c r="D1473" s="12" t="s">
        <v>35</v>
      </c>
      <c r="E1473" s="12" t="s">
        <v>56</v>
      </c>
      <c r="G1473" s="17"/>
      <c r="J1473" s="11">
        <v>50000</v>
      </c>
    </row>
    <row r="1474" spans="2:10" s="12" customFormat="1" hidden="1">
      <c r="B1474" s="1">
        <f t="shared" si="36"/>
        <v>44031</v>
      </c>
      <c r="C1474" s="12" t="str">
        <f t="shared" si="35"/>
        <v>일</v>
      </c>
      <c r="D1474" s="12" t="s">
        <v>35</v>
      </c>
      <c r="E1474" s="12" t="s">
        <v>56</v>
      </c>
      <c r="G1474" s="17"/>
      <c r="J1474" s="11">
        <v>50000</v>
      </c>
    </row>
    <row r="1475" spans="2:10" s="12" customFormat="1" hidden="1">
      <c r="B1475" s="1">
        <f t="shared" si="36"/>
        <v>44032</v>
      </c>
      <c r="C1475" s="12" t="str">
        <f t="shared" si="35"/>
        <v>월</v>
      </c>
      <c r="D1475" s="12" t="s">
        <v>35</v>
      </c>
      <c r="E1475" s="12" t="s">
        <v>56</v>
      </c>
      <c r="G1475" s="17"/>
      <c r="J1475" s="11">
        <v>50000</v>
      </c>
    </row>
    <row r="1476" spans="2:10" s="12" customFormat="1" hidden="1">
      <c r="B1476" s="1">
        <v>43983</v>
      </c>
      <c r="C1476" s="12" t="str">
        <f t="shared" si="35"/>
        <v>월</v>
      </c>
      <c r="D1476" s="12" t="s">
        <v>114</v>
      </c>
      <c r="E1476" s="12" t="s">
        <v>56</v>
      </c>
      <c r="G1476" s="17"/>
      <c r="J1476" s="11">
        <v>906693</v>
      </c>
    </row>
    <row r="1477" spans="2:10" s="12" customFormat="1" hidden="1">
      <c r="B1477" s="1">
        <f>B1476+1</f>
        <v>43984</v>
      </c>
      <c r="C1477" s="12" t="str">
        <f t="shared" si="35"/>
        <v>화</v>
      </c>
      <c r="D1477" s="12" t="s">
        <v>114</v>
      </c>
      <c r="E1477" s="12" t="s">
        <v>56</v>
      </c>
      <c r="G1477" s="17"/>
      <c r="J1477" s="11">
        <v>913859</v>
      </c>
    </row>
    <row r="1478" spans="2:10" s="12" customFormat="1" hidden="1">
      <c r="B1478" s="1">
        <f t="shared" ref="B1478:B1525" si="37">B1477+1</f>
        <v>43985</v>
      </c>
      <c r="C1478" s="12" t="str">
        <f t="shared" si="35"/>
        <v>수</v>
      </c>
      <c r="D1478" s="12" t="s">
        <v>114</v>
      </c>
      <c r="E1478" s="12" t="s">
        <v>56</v>
      </c>
      <c r="G1478" s="17"/>
      <c r="J1478" s="11">
        <v>925087</v>
      </c>
    </row>
    <row r="1479" spans="2:10" s="12" customFormat="1" hidden="1">
      <c r="B1479" s="1">
        <f t="shared" si="37"/>
        <v>43986</v>
      </c>
      <c r="C1479" s="12" t="str">
        <f t="shared" si="35"/>
        <v>목</v>
      </c>
      <c r="D1479" s="12" t="s">
        <v>114</v>
      </c>
      <c r="E1479" s="12" t="s">
        <v>56</v>
      </c>
      <c r="G1479" s="17"/>
      <c r="J1479" s="11">
        <v>918197</v>
      </c>
    </row>
    <row r="1480" spans="2:10" s="12" customFormat="1" hidden="1">
      <c r="B1480" s="1">
        <f t="shared" si="37"/>
        <v>43987</v>
      </c>
      <c r="C1480" s="12" t="str">
        <f t="shared" si="35"/>
        <v>금</v>
      </c>
      <c r="D1480" s="12" t="s">
        <v>114</v>
      </c>
      <c r="E1480" s="12" t="s">
        <v>56</v>
      </c>
      <c r="G1480" s="17"/>
      <c r="J1480" s="11">
        <v>867829</v>
      </c>
    </row>
    <row r="1481" spans="2:10" s="12" customFormat="1" hidden="1">
      <c r="B1481" s="1">
        <f t="shared" si="37"/>
        <v>43988</v>
      </c>
      <c r="C1481" s="12" t="str">
        <f t="shared" si="35"/>
        <v>토</v>
      </c>
      <c r="D1481" s="12" t="s">
        <v>114</v>
      </c>
      <c r="E1481" s="12" t="s">
        <v>56</v>
      </c>
      <c r="G1481" s="17"/>
      <c r="J1481" s="11">
        <v>1045713</v>
      </c>
    </row>
    <row r="1482" spans="2:10" s="12" customFormat="1" hidden="1">
      <c r="B1482" s="1">
        <f t="shared" si="37"/>
        <v>43989</v>
      </c>
      <c r="C1482" s="12" t="str">
        <f t="shared" si="35"/>
        <v>일</v>
      </c>
      <c r="D1482" s="12" t="s">
        <v>114</v>
      </c>
      <c r="E1482" s="12" t="s">
        <v>56</v>
      </c>
      <c r="G1482" s="17"/>
      <c r="J1482" s="11">
        <v>931396</v>
      </c>
    </row>
    <row r="1483" spans="2:10" s="12" customFormat="1" hidden="1">
      <c r="B1483" s="1">
        <f t="shared" si="37"/>
        <v>43990</v>
      </c>
      <c r="C1483" s="12" t="str">
        <f t="shared" si="35"/>
        <v>월</v>
      </c>
      <c r="D1483" s="12" t="s">
        <v>114</v>
      </c>
      <c r="E1483" s="12" t="s">
        <v>56</v>
      </c>
      <c r="G1483" s="17"/>
      <c r="J1483" s="11">
        <v>908951</v>
      </c>
    </row>
    <row r="1484" spans="2:10" s="12" customFormat="1" hidden="1">
      <c r="B1484" s="1">
        <f t="shared" si="37"/>
        <v>43991</v>
      </c>
      <c r="C1484" s="12" t="str">
        <f t="shared" si="35"/>
        <v>화</v>
      </c>
      <c r="D1484" s="12" t="s">
        <v>114</v>
      </c>
      <c r="E1484" s="12" t="s">
        <v>56</v>
      </c>
      <c r="G1484" s="17"/>
      <c r="J1484" s="11">
        <v>929852</v>
      </c>
    </row>
    <row r="1485" spans="2:10" s="12" customFormat="1" hidden="1">
      <c r="B1485" s="1">
        <f t="shared" si="37"/>
        <v>43992</v>
      </c>
      <c r="C1485" s="12" t="str">
        <f t="shared" si="35"/>
        <v>수</v>
      </c>
      <c r="D1485" s="12" t="s">
        <v>114</v>
      </c>
      <c r="E1485" s="12" t="s">
        <v>56</v>
      </c>
      <c r="G1485" s="17"/>
      <c r="J1485" s="11">
        <v>950064</v>
      </c>
    </row>
    <row r="1486" spans="2:10" s="12" customFormat="1" hidden="1">
      <c r="B1486" s="1">
        <f t="shared" si="37"/>
        <v>43993</v>
      </c>
      <c r="C1486" s="12" t="str">
        <f t="shared" si="35"/>
        <v>목</v>
      </c>
      <c r="D1486" s="12" t="s">
        <v>114</v>
      </c>
      <c r="E1486" s="12" t="s">
        <v>56</v>
      </c>
      <c r="G1486" s="17"/>
      <c r="J1486" s="11">
        <v>1046113</v>
      </c>
    </row>
    <row r="1487" spans="2:10" s="12" customFormat="1" hidden="1">
      <c r="B1487" s="1">
        <f t="shared" si="37"/>
        <v>43994</v>
      </c>
      <c r="C1487" s="12" t="str">
        <f t="shared" si="35"/>
        <v>금</v>
      </c>
      <c r="D1487" s="12" t="s">
        <v>114</v>
      </c>
      <c r="E1487" s="12" t="s">
        <v>56</v>
      </c>
      <c r="G1487" s="17"/>
      <c r="J1487" s="11">
        <v>1103296</v>
      </c>
    </row>
    <row r="1488" spans="2:10" s="12" customFormat="1" hidden="1">
      <c r="B1488" s="1">
        <f t="shared" si="37"/>
        <v>43995</v>
      </c>
      <c r="C1488" s="12" t="str">
        <f t="shared" si="35"/>
        <v>토</v>
      </c>
      <c r="D1488" s="12" t="s">
        <v>114</v>
      </c>
      <c r="E1488" s="12" t="s">
        <v>56</v>
      </c>
      <c r="G1488" s="17"/>
      <c r="J1488" s="11">
        <v>1055474</v>
      </c>
    </row>
    <row r="1489" spans="2:10" s="12" customFormat="1" hidden="1">
      <c r="B1489" s="1">
        <f t="shared" si="37"/>
        <v>43996</v>
      </c>
      <c r="C1489" s="12" t="str">
        <f t="shared" si="35"/>
        <v>일</v>
      </c>
      <c r="D1489" s="12" t="s">
        <v>114</v>
      </c>
      <c r="E1489" s="12" t="s">
        <v>56</v>
      </c>
      <c r="G1489" s="17"/>
      <c r="J1489" s="11">
        <v>980815</v>
      </c>
    </row>
    <row r="1490" spans="2:10" s="12" customFormat="1" hidden="1">
      <c r="B1490" s="1">
        <f t="shared" si="37"/>
        <v>43997</v>
      </c>
      <c r="C1490" s="12" t="str">
        <f t="shared" si="35"/>
        <v>월</v>
      </c>
      <c r="D1490" s="12" t="s">
        <v>114</v>
      </c>
      <c r="E1490" s="12" t="s">
        <v>56</v>
      </c>
      <c r="G1490" s="17"/>
      <c r="J1490" s="11">
        <v>944873</v>
      </c>
    </row>
    <row r="1491" spans="2:10" s="12" customFormat="1" hidden="1">
      <c r="B1491" s="1">
        <f t="shared" si="37"/>
        <v>43998</v>
      </c>
      <c r="C1491" s="12" t="str">
        <f t="shared" ref="C1491:C1554" si="38">TEXT(B1491,"aaa")</f>
        <v>화</v>
      </c>
      <c r="D1491" s="12" t="s">
        <v>114</v>
      </c>
      <c r="E1491" s="12" t="s">
        <v>56</v>
      </c>
      <c r="G1491" s="17"/>
      <c r="J1491" s="11">
        <v>975856</v>
      </c>
    </row>
    <row r="1492" spans="2:10" s="12" customFormat="1" hidden="1">
      <c r="B1492" s="1">
        <f t="shared" si="37"/>
        <v>43999</v>
      </c>
      <c r="C1492" s="12" t="str">
        <f t="shared" si="38"/>
        <v>수</v>
      </c>
      <c r="D1492" s="12" t="s">
        <v>114</v>
      </c>
      <c r="E1492" s="12" t="s">
        <v>56</v>
      </c>
      <c r="G1492" s="17"/>
      <c r="J1492" s="11">
        <v>1013497</v>
      </c>
    </row>
    <row r="1493" spans="2:10" s="12" customFormat="1" hidden="1">
      <c r="B1493" s="1">
        <f t="shared" si="37"/>
        <v>44000</v>
      </c>
      <c r="C1493" s="12" t="str">
        <f t="shared" si="38"/>
        <v>목</v>
      </c>
      <c r="D1493" s="12" t="s">
        <v>114</v>
      </c>
      <c r="E1493" s="12" t="s">
        <v>56</v>
      </c>
      <c r="G1493" s="17"/>
      <c r="J1493" s="11">
        <v>1194806</v>
      </c>
    </row>
    <row r="1494" spans="2:10" s="12" customFormat="1" hidden="1">
      <c r="B1494" s="1">
        <f t="shared" si="37"/>
        <v>44001</v>
      </c>
      <c r="C1494" s="12" t="str">
        <f t="shared" si="38"/>
        <v>금</v>
      </c>
      <c r="D1494" s="12" t="s">
        <v>114</v>
      </c>
      <c r="E1494" s="12" t="s">
        <v>56</v>
      </c>
      <c r="G1494" s="17"/>
      <c r="J1494" s="11">
        <v>1093008</v>
      </c>
    </row>
    <row r="1495" spans="2:10" s="12" customFormat="1" hidden="1">
      <c r="B1495" s="1">
        <f t="shared" si="37"/>
        <v>44002</v>
      </c>
      <c r="C1495" s="12" t="str">
        <f t="shared" si="38"/>
        <v>토</v>
      </c>
      <c r="D1495" s="12" t="s">
        <v>114</v>
      </c>
      <c r="E1495" s="12" t="s">
        <v>56</v>
      </c>
      <c r="G1495" s="17"/>
      <c r="J1495" s="11">
        <v>997917</v>
      </c>
    </row>
    <row r="1496" spans="2:10" s="12" customFormat="1" hidden="1">
      <c r="B1496" s="1">
        <f t="shared" si="37"/>
        <v>44003</v>
      </c>
      <c r="C1496" s="12" t="str">
        <f t="shared" si="38"/>
        <v>일</v>
      </c>
      <c r="D1496" s="12" t="s">
        <v>114</v>
      </c>
      <c r="E1496" s="12" t="s">
        <v>56</v>
      </c>
      <c r="G1496" s="17"/>
      <c r="J1496" s="11">
        <v>981630</v>
      </c>
    </row>
    <row r="1497" spans="2:10" s="12" customFormat="1" hidden="1">
      <c r="B1497" s="1">
        <f t="shared" si="37"/>
        <v>44004</v>
      </c>
      <c r="C1497" s="12" t="str">
        <f t="shared" si="38"/>
        <v>월</v>
      </c>
      <c r="D1497" s="12" t="s">
        <v>114</v>
      </c>
      <c r="E1497" s="12" t="s">
        <v>56</v>
      </c>
      <c r="G1497" s="17"/>
      <c r="J1497" s="11">
        <v>958828</v>
      </c>
    </row>
    <row r="1498" spans="2:10" s="12" customFormat="1" hidden="1">
      <c r="B1498" s="1">
        <f t="shared" si="37"/>
        <v>44005</v>
      </c>
      <c r="C1498" s="12" t="str">
        <f t="shared" si="38"/>
        <v>화</v>
      </c>
      <c r="D1498" s="12" t="s">
        <v>114</v>
      </c>
      <c r="E1498" s="12" t="s">
        <v>56</v>
      </c>
      <c r="G1498" s="17"/>
      <c r="J1498" s="11">
        <v>984741</v>
      </c>
    </row>
    <row r="1499" spans="2:10" s="12" customFormat="1" hidden="1">
      <c r="B1499" s="1">
        <f t="shared" si="37"/>
        <v>44006</v>
      </c>
      <c r="C1499" s="12" t="str">
        <f t="shared" si="38"/>
        <v>수</v>
      </c>
      <c r="D1499" s="12" t="s">
        <v>114</v>
      </c>
      <c r="E1499" s="12" t="s">
        <v>56</v>
      </c>
      <c r="G1499" s="17"/>
      <c r="J1499" s="11">
        <v>957482</v>
      </c>
    </row>
    <row r="1500" spans="2:10" s="12" customFormat="1" hidden="1">
      <c r="B1500" s="1">
        <f t="shared" si="37"/>
        <v>44007</v>
      </c>
      <c r="C1500" s="12" t="str">
        <f t="shared" si="38"/>
        <v>목</v>
      </c>
      <c r="D1500" s="12" t="s">
        <v>114</v>
      </c>
      <c r="E1500" s="12" t="s">
        <v>56</v>
      </c>
      <c r="G1500" s="17"/>
      <c r="J1500" s="11">
        <v>955821</v>
      </c>
    </row>
    <row r="1501" spans="2:10" s="12" customFormat="1" hidden="1">
      <c r="B1501" s="1">
        <f t="shared" si="37"/>
        <v>44008</v>
      </c>
      <c r="C1501" s="12" t="str">
        <f t="shared" si="38"/>
        <v>금</v>
      </c>
      <c r="D1501" s="12" t="s">
        <v>114</v>
      </c>
      <c r="E1501" s="12" t="s">
        <v>56</v>
      </c>
      <c r="G1501" s="17"/>
      <c r="J1501" s="11">
        <v>971434</v>
      </c>
    </row>
    <row r="1502" spans="2:10" s="12" customFormat="1" hidden="1">
      <c r="B1502" s="1">
        <f t="shared" si="37"/>
        <v>44009</v>
      </c>
      <c r="C1502" s="12" t="str">
        <f t="shared" si="38"/>
        <v>토</v>
      </c>
      <c r="D1502" s="12" t="s">
        <v>114</v>
      </c>
      <c r="E1502" s="12" t="s">
        <v>56</v>
      </c>
      <c r="G1502" s="17"/>
      <c r="J1502" s="11">
        <v>1050035</v>
      </c>
    </row>
    <row r="1503" spans="2:10" s="12" customFormat="1" hidden="1">
      <c r="B1503" s="1">
        <f t="shared" si="37"/>
        <v>44010</v>
      </c>
      <c r="C1503" s="12" t="str">
        <f t="shared" si="38"/>
        <v>일</v>
      </c>
      <c r="D1503" s="12" t="s">
        <v>114</v>
      </c>
      <c r="E1503" s="12" t="s">
        <v>56</v>
      </c>
      <c r="G1503" s="17"/>
      <c r="J1503" s="11">
        <v>983009</v>
      </c>
    </row>
    <row r="1504" spans="2:10" s="12" customFormat="1" hidden="1">
      <c r="B1504" s="1">
        <f t="shared" si="37"/>
        <v>44011</v>
      </c>
      <c r="C1504" s="12" t="str">
        <f t="shared" si="38"/>
        <v>월</v>
      </c>
      <c r="D1504" s="12" t="s">
        <v>114</v>
      </c>
      <c r="E1504" s="12" t="s">
        <v>56</v>
      </c>
      <c r="G1504" s="17"/>
      <c r="J1504" s="11">
        <v>864619</v>
      </c>
    </row>
    <row r="1505" spans="2:10" s="12" customFormat="1" hidden="1">
      <c r="B1505" s="1">
        <f t="shared" si="37"/>
        <v>44012</v>
      </c>
      <c r="C1505" s="12" t="str">
        <f t="shared" si="38"/>
        <v>화</v>
      </c>
      <c r="D1505" s="12" t="s">
        <v>114</v>
      </c>
      <c r="E1505" s="12" t="s">
        <v>56</v>
      </c>
      <c r="G1505" s="17"/>
      <c r="J1505" s="11">
        <v>589284</v>
      </c>
    </row>
    <row r="1506" spans="2:10" s="12" customFormat="1" hidden="1">
      <c r="B1506" s="1">
        <f t="shared" si="37"/>
        <v>44013</v>
      </c>
      <c r="C1506" s="12" t="str">
        <f t="shared" si="38"/>
        <v>수</v>
      </c>
      <c r="D1506" s="12" t="s">
        <v>114</v>
      </c>
      <c r="E1506" s="12" t="s">
        <v>56</v>
      </c>
      <c r="G1506" s="17"/>
      <c r="J1506" s="11">
        <v>475294</v>
      </c>
    </row>
    <row r="1507" spans="2:10" s="12" customFormat="1" hidden="1">
      <c r="B1507" s="1">
        <f t="shared" si="37"/>
        <v>44014</v>
      </c>
      <c r="C1507" s="12" t="str">
        <f t="shared" si="38"/>
        <v>목</v>
      </c>
      <c r="D1507" s="12" t="s">
        <v>114</v>
      </c>
      <c r="E1507" s="12" t="s">
        <v>56</v>
      </c>
      <c r="G1507" s="17"/>
      <c r="J1507" s="11">
        <v>460614</v>
      </c>
    </row>
    <row r="1508" spans="2:10" s="12" customFormat="1" hidden="1">
      <c r="B1508" s="1">
        <f t="shared" si="37"/>
        <v>44015</v>
      </c>
      <c r="C1508" s="12" t="str">
        <f t="shared" si="38"/>
        <v>금</v>
      </c>
      <c r="D1508" s="12" t="s">
        <v>114</v>
      </c>
      <c r="E1508" s="12" t="s">
        <v>56</v>
      </c>
      <c r="G1508" s="17"/>
      <c r="J1508" s="11">
        <v>407525</v>
      </c>
    </row>
    <row r="1509" spans="2:10" s="12" customFormat="1" hidden="1">
      <c r="B1509" s="1">
        <f t="shared" si="37"/>
        <v>44016</v>
      </c>
      <c r="C1509" s="12" t="str">
        <f t="shared" si="38"/>
        <v>토</v>
      </c>
      <c r="D1509" s="12" t="s">
        <v>114</v>
      </c>
      <c r="E1509" s="12" t="s">
        <v>56</v>
      </c>
      <c r="G1509" s="17"/>
      <c r="J1509" s="11">
        <v>297970</v>
      </c>
    </row>
    <row r="1510" spans="2:10" s="12" customFormat="1" hidden="1">
      <c r="B1510" s="1">
        <f t="shared" si="37"/>
        <v>44017</v>
      </c>
      <c r="C1510" s="12" t="str">
        <f t="shared" si="38"/>
        <v>일</v>
      </c>
      <c r="D1510" s="12" t="s">
        <v>114</v>
      </c>
      <c r="E1510" s="12" t="s">
        <v>56</v>
      </c>
      <c r="G1510" s="17"/>
      <c r="J1510" s="11">
        <v>442737</v>
      </c>
    </row>
    <row r="1511" spans="2:10" s="12" customFormat="1" hidden="1">
      <c r="B1511" s="1">
        <f t="shared" si="37"/>
        <v>44018</v>
      </c>
      <c r="C1511" s="12" t="str">
        <f t="shared" si="38"/>
        <v>월</v>
      </c>
      <c r="D1511" s="12" t="s">
        <v>114</v>
      </c>
      <c r="E1511" s="12" t="s">
        <v>56</v>
      </c>
      <c r="G1511" s="17"/>
      <c r="J1511" s="11">
        <v>507581</v>
      </c>
    </row>
    <row r="1512" spans="2:10" s="12" customFormat="1" hidden="1">
      <c r="B1512" s="1">
        <f t="shared" si="37"/>
        <v>44019</v>
      </c>
      <c r="C1512" s="12" t="str">
        <f t="shared" si="38"/>
        <v>화</v>
      </c>
      <c r="D1512" s="12" t="s">
        <v>114</v>
      </c>
      <c r="E1512" s="12" t="s">
        <v>56</v>
      </c>
      <c r="G1512" s="17"/>
      <c r="J1512" s="11">
        <v>493234</v>
      </c>
    </row>
    <row r="1513" spans="2:10" s="12" customFormat="1" hidden="1">
      <c r="B1513" s="1">
        <f t="shared" si="37"/>
        <v>44020</v>
      </c>
      <c r="C1513" s="12" t="str">
        <f t="shared" si="38"/>
        <v>수</v>
      </c>
      <c r="D1513" s="12" t="s">
        <v>114</v>
      </c>
      <c r="E1513" s="12" t="s">
        <v>56</v>
      </c>
      <c r="G1513" s="17"/>
      <c r="J1513" s="11">
        <v>410599</v>
      </c>
    </row>
    <row r="1514" spans="2:10" s="12" customFormat="1" hidden="1">
      <c r="B1514" s="1">
        <f t="shared" si="37"/>
        <v>44021</v>
      </c>
      <c r="C1514" s="12" t="str">
        <f t="shared" si="38"/>
        <v>목</v>
      </c>
      <c r="D1514" s="12" t="s">
        <v>114</v>
      </c>
      <c r="E1514" s="12" t="s">
        <v>56</v>
      </c>
      <c r="G1514" s="17"/>
      <c r="J1514" s="11">
        <v>432117</v>
      </c>
    </row>
    <row r="1515" spans="2:10" s="12" customFormat="1" hidden="1">
      <c r="B1515" s="1">
        <f t="shared" si="37"/>
        <v>44022</v>
      </c>
      <c r="C1515" s="12" t="str">
        <f t="shared" si="38"/>
        <v>금</v>
      </c>
      <c r="D1515" s="12" t="s">
        <v>114</v>
      </c>
      <c r="E1515" s="12" t="s">
        <v>56</v>
      </c>
      <c r="G1515" s="17"/>
      <c r="J1515" s="11">
        <v>475119</v>
      </c>
    </row>
    <row r="1516" spans="2:10" s="12" customFormat="1" hidden="1">
      <c r="B1516" s="1">
        <f t="shared" si="37"/>
        <v>44023</v>
      </c>
      <c r="C1516" s="12" t="str">
        <f t="shared" si="38"/>
        <v>토</v>
      </c>
      <c r="D1516" s="12" t="s">
        <v>114</v>
      </c>
      <c r="E1516" s="12" t="s">
        <v>56</v>
      </c>
      <c r="G1516" s="17"/>
      <c r="J1516" s="11">
        <v>336260</v>
      </c>
    </row>
    <row r="1517" spans="2:10" s="12" customFormat="1" hidden="1">
      <c r="B1517" s="1">
        <f t="shared" si="37"/>
        <v>44024</v>
      </c>
      <c r="C1517" s="12" t="str">
        <f t="shared" si="38"/>
        <v>일</v>
      </c>
      <c r="D1517" s="12" t="s">
        <v>114</v>
      </c>
      <c r="E1517" s="12" t="s">
        <v>56</v>
      </c>
      <c r="G1517" s="17"/>
      <c r="J1517" s="11">
        <v>683454</v>
      </c>
    </row>
    <row r="1518" spans="2:10" s="12" customFormat="1" hidden="1">
      <c r="B1518" s="1">
        <f t="shared" si="37"/>
        <v>44025</v>
      </c>
      <c r="C1518" s="12" t="str">
        <f t="shared" si="38"/>
        <v>월</v>
      </c>
      <c r="D1518" s="12" t="s">
        <v>114</v>
      </c>
      <c r="E1518" s="12" t="s">
        <v>56</v>
      </c>
      <c r="G1518" s="17"/>
      <c r="J1518" s="11">
        <v>748942</v>
      </c>
    </row>
    <row r="1519" spans="2:10" s="12" customFormat="1" hidden="1">
      <c r="B1519" s="1">
        <f t="shared" si="37"/>
        <v>44026</v>
      </c>
      <c r="C1519" s="12" t="str">
        <f t="shared" si="38"/>
        <v>화</v>
      </c>
      <c r="D1519" s="12" t="s">
        <v>114</v>
      </c>
      <c r="E1519" s="12" t="s">
        <v>56</v>
      </c>
      <c r="G1519" s="17"/>
      <c r="J1519" s="11">
        <v>1193212</v>
      </c>
    </row>
    <row r="1520" spans="2:10" s="12" customFormat="1" hidden="1">
      <c r="B1520" s="1">
        <f t="shared" si="37"/>
        <v>44027</v>
      </c>
      <c r="C1520" s="12" t="str">
        <f t="shared" si="38"/>
        <v>수</v>
      </c>
      <c r="D1520" s="12" t="s">
        <v>114</v>
      </c>
      <c r="E1520" s="12" t="s">
        <v>56</v>
      </c>
      <c r="G1520" s="17"/>
      <c r="J1520" s="11">
        <v>907765</v>
      </c>
    </row>
    <row r="1521" spans="2:10" s="12" customFormat="1" hidden="1">
      <c r="B1521" s="1">
        <f t="shared" si="37"/>
        <v>44028</v>
      </c>
      <c r="C1521" s="12" t="str">
        <f t="shared" si="38"/>
        <v>목</v>
      </c>
      <c r="D1521" s="12" t="s">
        <v>114</v>
      </c>
      <c r="E1521" s="12" t="s">
        <v>56</v>
      </c>
      <c r="G1521" s="17"/>
      <c r="J1521" s="11">
        <v>677537</v>
      </c>
    </row>
    <row r="1522" spans="2:10" s="12" customFormat="1" hidden="1">
      <c r="B1522" s="1">
        <f t="shared" si="37"/>
        <v>44029</v>
      </c>
      <c r="C1522" s="12" t="str">
        <f t="shared" si="38"/>
        <v>금</v>
      </c>
      <c r="D1522" s="12" t="s">
        <v>114</v>
      </c>
      <c r="E1522" s="12" t="s">
        <v>56</v>
      </c>
      <c r="G1522" s="17"/>
      <c r="J1522" s="11">
        <v>505633</v>
      </c>
    </row>
    <row r="1523" spans="2:10" s="12" customFormat="1" hidden="1">
      <c r="B1523" s="1">
        <f t="shared" si="37"/>
        <v>44030</v>
      </c>
      <c r="C1523" s="12" t="str">
        <f t="shared" si="38"/>
        <v>토</v>
      </c>
      <c r="D1523" s="12" t="s">
        <v>114</v>
      </c>
      <c r="E1523" s="12" t="s">
        <v>56</v>
      </c>
      <c r="G1523" s="17"/>
      <c r="J1523" s="11">
        <v>366610</v>
      </c>
    </row>
    <row r="1524" spans="2:10" s="12" customFormat="1" hidden="1">
      <c r="B1524" s="1">
        <f t="shared" si="37"/>
        <v>44031</v>
      </c>
      <c r="C1524" s="12" t="str">
        <f t="shared" si="38"/>
        <v>일</v>
      </c>
      <c r="D1524" s="12" t="s">
        <v>114</v>
      </c>
      <c r="E1524" s="12" t="s">
        <v>56</v>
      </c>
      <c r="G1524" s="17"/>
      <c r="J1524" s="11">
        <v>499987</v>
      </c>
    </row>
    <row r="1525" spans="2:10" s="12" customFormat="1" hidden="1">
      <c r="B1525" s="1">
        <f t="shared" si="37"/>
        <v>44032</v>
      </c>
      <c r="C1525" s="12" t="str">
        <f t="shared" si="38"/>
        <v>월</v>
      </c>
      <c r="D1525" s="12" t="s">
        <v>114</v>
      </c>
      <c r="E1525" s="12" t="s">
        <v>56</v>
      </c>
      <c r="G1525" s="17"/>
      <c r="J1525" s="11">
        <v>344181</v>
      </c>
    </row>
    <row r="1526" spans="2:10" s="12" customFormat="1" hidden="1">
      <c r="B1526" s="1">
        <v>43983</v>
      </c>
      <c r="C1526" s="12" t="str">
        <f t="shared" si="38"/>
        <v>월</v>
      </c>
      <c r="D1526" s="12" t="s">
        <v>114</v>
      </c>
      <c r="E1526" s="12" t="s">
        <v>14</v>
      </c>
      <c r="G1526" s="17"/>
      <c r="J1526" s="11">
        <v>230258</v>
      </c>
    </row>
    <row r="1527" spans="2:10" s="12" customFormat="1" hidden="1">
      <c r="B1527" s="1">
        <v>43984</v>
      </c>
      <c r="C1527" s="12" t="str">
        <f t="shared" si="38"/>
        <v>화</v>
      </c>
      <c r="D1527" s="12" t="s">
        <v>114</v>
      </c>
      <c r="E1527" s="12" t="s">
        <v>14</v>
      </c>
      <c r="G1527" s="17"/>
      <c r="J1527" s="11">
        <v>306777</v>
      </c>
    </row>
    <row r="1528" spans="2:10" s="12" customFormat="1" hidden="1">
      <c r="B1528" s="1">
        <v>43985</v>
      </c>
      <c r="C1528" s="12" t="str">
        <f t="shared" si="38"/>
        <v>수</v>
      </c>
      <c r="D1528" s="12" t="s">
        <v>114</v>
      </c>
      <c r="E1528" s="12" t="s">
        <v>14</v>
      </c>
      <c r="G1528" s="17"/>
      <c r="J1528" s="11">
        <v>349054</v>
      </c>
    </row>
    <row r="1529" spans="2:10" s="12" customFormat="1" hidden="1">
      <c r="B1529" s="1">
        <v>43986</v>
      </c>
      <c r="C1529" s="12" t="str">
        <f t="shared" si="38"/>
        <v>목</v>
      </c>
      <c r="D1529" s="12" t="s">
        <v>114</v>
      </c>
      <c r="E1529" s="12" t="s">
        <v>14</v>
      </c>
      <c r="G1529" s="17"/>
      <c r="J1529" s="11">
        <v>347887</v>
      </c>
    </row>
    <row r="1530" spans="2:10" s="12" customFormat="1" hidden="1">
      <c r="B1530" s="1">
        <v>43987</v>
      </c>
      <c r="C1530" s="12" t="str">
        <f t="shared" si="38"/>
        <v>금</v>
      </c>
      <c r="D1530" s="12" t="s">
        <v>114</v>
      </c>
      <c r="E1530" s="12" t="s">
        <v>14</v>
      </c>
      <c r="G1530" s="17"/>
      <c r="J1530" s="11">
        <v>288936</v>
      </c>
    </row>
    <row r="1531" spans="2:10" s="12" customFormat="1" hidden="1">
      <c r="B1531" s="1">
        <v>43988</v>
      </c>
      <c r="C1531" s="12" t="str">
        <f t="shared" si="38"/>
        <v>토</v>
      </c>
      <c r="D1531" s="12" t="s">
        <v>114</v>
      </c>
      <c r="E1531" s="12" t="s">
        <v>14</v>
      </c>
      <c r="G1531" s="17"/>
      <c r="J1531" s="11">
        <v>255359</v>
      </c>
    </row>
    <row r="1532" spans="2:10" s="12" customFormat="1" hidden="1">
      <c r="B1532" s="1">
        <v>43989</v>
      </c>
      <c r="C1532" s="12" t="str">
        <f t="shared" si="38"/>
        <v>일</v>
      </c>
      <c r="D1532" s="12" t="s">
        <v>114</v>
      </c>
      <c r="E1532" s="12" t="s">
        <v>14</v>
      </c>
      <c r="G1532" s="17"/>
      <c r="J1532" s="11">
        <v>251005</v>
      </c>
    </row>
    <row r="1533" spans="2:10" s="12" customFormat="1" hidden="1">
      <c r="B1533" s="1">
        <v>43990</v>
      </c>
      <c r="C1533" s="12" t="str">
        <f t="shared" si="38"/>
        <v>월</v>
      </c>
      <c r="D1533" s="12" t="s">
        <v>114</v>
      </c>
      <c r="E1533" s="12" t="s">
        <v>14</v>
      </c>
      <c r="G1533" s="17"/>
      <c r="J1533" s="11">
        <v>202755</v>
      </c>
    </row>
    <row r="1534" spans="2:10" s="12" customFormat="1" hidden="1">
      <c r="B1534" s="1">
        <v>43991</v>
      </c>
      <c r="C1534" s="12" t="str">
        <f t="shared" si="38"/>
        <v>화</v>
      </c>
      <c r="D1534" s="12" t="s">
        <v>114</v>
      </c>
      <c r="E1534" s="12" t="s">
        <v>14</v>
      </c>
      <c r="G1534" s="17"/>
      <c r="J1534" s="11">
        <v>191655</v>
      </c>
    </row>
    <row r="1535" spans="2:10" s="12" customFormat="1" hidden="1">
      <c r="B1535" s="1">
        <v>43992</v>
      </c>
      <c r="C1535" s="12" t="str">
        <f t="shared" si="38"/>
        <v>수</v>
      </c>
      <c r="D1535" s="12" t="s">
        <v>114</v>
      </c>
      <c r="E1535" s="12" t="s">
        <v>14</v>
      </c>
      <c r="G1535" s="17"/>
      <c r="J1535" s="11">
        <v>189906</v>
      </c>
    </row>
    <row r="1536" spans="2:10" s="12" customFormat="1" hidden="1">
      <c r="B1536" s="1">
        <v>43993</v>
      </c>
      <c r="C1536" s="12" t="str">
        <f t="shared" si="38"/>
        <v>목</v>
      </c>
      <c r="D1536" s="12" t="s">
        <v>114</v>
      </c>
      <c r="E1536" s="12" t="s">
        <v>14</v>
      </c>
      <c r="G1536" s="17"/>
      <c r="J1536" s="11">
        <v>194898</v>
      </c>
    </row>
    <row r="1537" spans="2:10" s="12" customFormat="1" hidden="1">
      <c r="B1537" s="1">
        <v>43994</v>
      </c>
      <c r="C1537" s="12" t="str">
        <f t="shared" si="38"/>
        <v>금</v>
      </c>
      <c r="D1537" s="12" t="s">
        <v>114</v>
      </c>
      <c r="E1537" s="12" t="s">
        <v>14</v>
      </c>
      <c r="G1537" s="17"/>
      <c r="J1537" s="11">
        <v>197022</v>
      </c>
    </row>
    <row r="1538" spans="2:10" s="12" customFormat="1" hidden="1">
      <c r="B1538" s="1">
        <v>43995</v>
      </c>
      <c r="C1538" s="12" t="str">
        <f t="shared" si="38"/>
        <v>토</v>
      </c>
      <c r="D1538" s="12" t="s">
        <v>114</v>
      </c>
      <c r="E1538" s="12" t="s">
        <v>14</v>
      </c>
      <c r="G1538" s="17"/>
      <c r="J1538" s="11">
        <v>210002</v>
      </c>
    </row>
    <row r="1539" spans="2:10" s="12" customFormat="1" hidden="1">
      <c r="B1539" s="1">
        <v>43996</v>
      </c>
      <c r="C1539" s="12" t="str">
        <f t="shared" si="38"/>
        <v>일</v>
      </c>
      <c r="D1539" s="12" t="s">
        <v>114</v>
      </c>
      <c r="E1539" s="12" t="s">
        <v>14</v>
      </c>
      <c r="G1539" s="17"/>
      <c r="J1539" s="11">
        <v>200976</v>
      </c>
    </row>
    <row r="1540" spans="2:10" s="12" customFormat="1" hidden="1">
      <c r="B1540" s="1">
        <v>43997</v>
      </c>
      <c r="C1540" s="12" t="str">
        <f t="shared" si="38"/>
        <v>월</v>
      </c>
      <c r="D1540" s="12" t="s">
        <v>114</v>
      </c>
      <c r="E1540" s="12" t="s">
        <v>14</v>
      </c>
      <c r="G1540" s="17"/>
      <c r="J1540" s="11">
        <v>191422</v>
      </c>
    </row>
    <row r="1541" spans="2:10" s="12" customFormat="1" hidden="1">
      <c r="B1541" s="1">
        <v>43998</v>
      </c>
      <c r="C1541" s="12" t="str">
        <f t="shared" si="38"/>
        <v>화</v>
      </c>
      <c r="D1541" s="12" t="s">
        <v>114</v>
      </c>
      <c r="E1541" s="12" t="s">
        <v>14</v>
      </c>
      <c r="G1541" s="17"/>
      <c r="J1541" s="11">
        <v>211328</v>
      </c>
    </row>
    <row r="1542" spans="2:10" s="12" customFormat="1" hidden="1">
      <c r="B1542" s="1">
        <v>43999</v>
      </c>
      <c r="C1542" s="12" t="str">
        <f t="shared" si="38"/>
        <v>수</v>
      </c>
      <c r="D1542" s="12" t="s">
        <v>114</v>
      </c>
      <c r="E1542" s="12" t="s">
        <v>14</v>
      </c>
      <c r="G1542" s="17"/>
      <c r="J1542" s="11">
        <v>250306</v>
      </c>
    </row>
    <row r="1543" spans="2:10" s="12" customFormat="1" hidden="1">
      <c r="B1543" s="1">
        <v>44000</v>
      </c>
      <c r="C1543" s="12" t="str">
        <f t="shared" si="38"/>
        <v>목</v>
      </c>
      <c r="D1543" s="12" t="s">
        <v>114</v>
      </c>
      <c r="E1543" s="12" t="s">
        <v>14</v>
      </c>
      <c r="G1543" s="17"/>
      <c r="J1543" s="11">
        <v>808409</v>
      </c>
    </row>
    <row r="1544" spans="2:10" s="12" customFormat="1" hidden="1">
      <c r="B1544" s="1">
        <v>44001</v>
      </c>
      <c r="C1544" s="12" t="str">
        <f t="shared" si="38"/>
        <v>금</v>
      </c>
      <c r="D1544" s="12" t="s">
        <v>114</v>
      </c>
      <c r="E1544" s="12" t="s">
        <v>14</v>
      </c>
      <c r="G1544" s="17"/>
      <c r="J1544" s="11">
        <v>715304</v>
      </c>
    </row>
    <row r="1545" spans="2:10" s="12" customFormat="1" hidden="1">
      <c r="B1545" s="1">
        <v>44002</v>
      </c>
      <c r="C1545" s="12" t="str">
        <f t="shared" si="38"/>
        <v>토</v>
      </c>
      <c r="D1545" s="12" t="s">
        <v>114</v>
      </c>
      <c r="E1545" s="12" t="s">
        <v>14</v>
      </c>
      <c r="G1545" s="17"/>
      <c r="J1545" s="11">
        <v>102806</v>
      </c>
    </row>
    <row r="1546" spans="2:10" s="12" customFormat="1" hidden="1">
      <c r="B1546" s="1">
        <v>44004</v>
      </c>
      <c r="C1546" s="12" t="str">
        <f t="shared" si="38"/>
        <v>월</v>
      </c>
      <c r="D1546" s="12" t="s">
        <v>114</v>
      </c>
      <c r="E1546" s="12" t="s">
        <v>14</v>
      </c>
      <c r="G1546" s="17"/>
      <c r="J1546" s="11">
        <v>37887</v>
      </c>
    </row>
    <row r="1547" spans="2:10" s="12" customFormat="1" hidden="1">
      <c r="B1547" s="1">
        <v>44005</v>
      </c>
      <c r="C1547" s="12" t="str">
        <f t="shared" si="38"/>
        <v>화</v>
      </c>
      <c r="D1547" s="12" t="s">
        <v>114</v>
      </c>
      <c r="E1547" s="12" t="s">
        <v>14</v>
      </c>
      <c r="G1547" s="17"/>
      <c r="J1547" s="11">
        <v>108574</v>
      </c>
    </row>
    <row r="1548" spans="2:10" s="12" customFormat="1" hidden="1">
      <c r="B1548" s="1">
        <v>44006</v>
      </c>
      <c r="C1548" s="12" t="str">
        <f t="shared" si="38"/>
        <v>수</v>
      </c>
      <c r="D1548" s="12" t="s">
        <v>114</v>
      </c>
      <c r="E1548" s="12" t="s">
        <v>14</v>
      </c>
      <c r="G1548" s="17"/>
      <c r="J1548" s="11">
        <v>22905</v>
      </c>
    </row>
    <row r="1549" spans="2:10" s="12" customFormat="1" hidden="1">
      <c r="B1549" s="1">
        <v>44007</v>
      </c>
      <c r="C1549" s="12" t="str">
        <f t="shared" si="38"/>
        <v>목</v>
      </c>
      <c r="D1549" s="12" t="s">
        <v>114</v>
      </c>
      <c r="E1549" s="12" t="s">
        <v>14</v>
      </c>
      <c r="G1549" s="17"/>
      <c r="J1549" s="11">
        <v>240418</v>
      </c>
    </row>
    <row r="1550" spans="2:10" s="12" customFormat="1" hidden="1">
      <c r="B1550" s="1">
        <v>44008</v>
      </c>
      <c r="C1550" s="12" t="str">
        <f t="shared" si="38"/>
        <v>금</v>
      </c>
      <c r="D1550" s="12" t="s">
        <v>114</v>
      </c>
      <c r="E1550" s="12" t="s">
        <v>14</v>
      </c>
      <c r="G1550" s="17"/>
      <c r="J1550" s="11">
        <v>564316</v>
      </c>
    </row>
    <row r="1551" spans="2:10" s="12" customFormat="1" hidden="1">
      <c r="B1551" s="1">
        <v>44009</v>
      </c>
      <c r="C1551" s="12" t="str">
        <f t="shared" si="38"/>
        <v>토</v>
      </c>
      <c r="D1551" s="12" t="s">
        <v>114</v>
      </c>
      <c r="E1551" s="12" t="s">
        <v>14</v>
      </c>
      <c r="G1551" s="17"/>
      <c r="J1551" s="11">
        <v>434729</v>
      </c>
    </row>
    <row r="1552" spans="2:10" s="12" customFormat="1" hidden="1">
      <c r="B1552" s="1">
        <v>44010</v>
      </c>
      <c r="C1552" s="12" t="str">
        <f t="shared" si="38"/>
        <v>일</v>
      </c>
      <c r="D1552" s="12" t="s">
        <v>114</v>
      </c>
      <c r="E1552" s="12" t="s">
        <v>14</v>
      </c>
      <c r="G1552" s="17"/>
      <c r="J1552" s="11">
        <v>263331</v>
      </c>
    </row>
    <row r="1553" spans="2:10" s="12" customFormat="1" hidden="1">
      <c r="B1553" s="1">
        <v>44011</v>
      </c>
      <c r="C1553" s="12" t="str">
        <f t="shared" si="38"/>
        <v>월</v>
      </c>
      <c r="D1553" s="12" t="s">
        <v>114</v>
      </c>
      <c r="E1553" s="12" t="s">
        <v>14</v>
      </c>
      <c r="G1553" s="17"/>
      <c r="J1553" s="11">
        <v>426827</v>
      </c>
    </row>
    <row r="1554" spans="2:10" s="12" customFormat="1" hidden="1">
      <c r="B1554" s="1">
        <v>44012</v>
      </c>
      <c r="C1554" s="12" t="str">
        <f t="shared" si="38"/>
        <v>화</v>
      </c>
      <c r="D1554" s="12" t="s">
        <v>114</v>
      </c>
      <c r="E1554" s="12" t="s">
        <v>14</v>
      </c>
      <c r="G1554" s="17"/>
      <c r="J1554" s="11">
        <v>1013264</v>
      </c>
    </row>
    <row r="1555" spans="2:10" s="12" customFormat="1" hidden="1">
      <c r="B1555" s="1">
        <v>44013</v>
      </c>
      <c r="C1555" s="12" t="str">
        <f t="shared" ref="C1555:C1588" si="39">TEXT(B1555,"aaa")</f>
        <v>수</v>
      </c>
      <c r="D1555" s="12" t="s">
        <v>114</v>
      </c>
      <c r="E1555" s="12" t="s">
        <v>14</v>
      </c>
      <c r="G1555" s="17"/>
      <c r="J1555" s="11">
        <v>537522</v>
      </c>
    </row>
    <row r="1556" spans="2:10" s="12" customFormat="1" hidden="1">
      <c r="B1556" s="1">
        <v>44014</v>
      </c>
      <c r="C1556" s="12" t="str">
        <f t="shared" si="39"/>
        <v>목</v>
      </c>
      <c r="D1556" s="12" t="s">
        <v>114</v>
      </c>
      <c r="E1556" s="12" t="s">
        <v>14</v>
      </c>
      <c r="G1556" s="17"/>
      <c r="J1556" s="11">
        <v>234502</v>
      </c>
    </row>
    <row r="1557" spans="2:10" s="12" customFormat="1" hidden="1">
      <c r="B1557" s="1">
        <v>44015</v>
      </c>
      <c r="C1557" s="12" t="str">
        <f t="shared" si="39"/>
        <v>금</v>
      </c>
      <c r="D1557" s="12" t="s">
        <v>114</v>
      </c>
      <c r="E1557" s="12" t="s">
        <v>14</v>
      </c>
      <c r="G1557" s="17"/>
      <c r="J1557" s="11">
        <v>142802</v>
      </c>
    </row>
    <row r="1558" spans="2:10" s="12" customFormat="1" hidden="1">
      <c r="B1558" s="1">
        <v>44017</v>
      </c>
      <c r="C1558" s="12" t="str">
        <f t="shared" si="39"/>
        <v>일</v>
      </c>
      <c r="D1558" s="12" t="s">
        <v>114</v>
      </c>
      <c r="E1558" s="12" t="s">
        <v>14</v>
      </c>
      <c r="G1558" s="17"/>
      <c r="J1558" s="11">
        <v>198885</v>
      </c>
    </row>
    <row r="1559" spans="2:10" s="12" customFormat="1" hidden="1">
      <c r="B1559" s="1">
        <v>44018</v>
      </c>
      <c r="C1559" s="12" t="str">
        <f t="shared" si="39"/>
        <v>월</v>
      </c>
      <c r="D1559" s="12" t="s">
        <v>114</v>
      </c>
      <c r="E1559" s="12" t="s">
        <v>14</v>
      </c>
      <c r="G1559" s="17"/>
      <c r="J1559" s="11">
        <v>346014</v>
      </c>
    </row>
    <row r="1560" spans="2:10" s="12" customFormat="1" hidden="1">
      <c r="B1560" s="1">
        <v>44019</v>
      </c>
      <c r="C1560" s="12" t="str">
        <f t="shared" si="39"/>
        <v>화</v>
      </c>
      <c r="D1560" s="12" t="s">
        <v>114</v>
      </c>
      <c r="E1560" s="12" t="s">
        <v>14</v>
      </c>
      <c r="G1560" s="17"/>
      <c r="J1560" s="11">
        <v>400190</v>
      </c>
    </row>
    <row r="1561" spans="2:10" s="12" customFormat="1" hidden="1">
      <c r="B1561" s="1">
        <v>44020</v>
      </c>
      <c r="C1561" s="12" t="str">
        <f t="shared" si="39"/>
        <v>수</v>
      </c>
      <c r="D1561" s="12" t="s">
        <v>114</v>
      </c>
      <c r="E1561" s="12" t="s">
        <v>14</v>
      </c>
      <c r="G1561" s="17"/>
      <c r="J1561" s="11">
        <v>224787</v>
      </c>
    </row>
    <row r="1562" spans="2:10" s="12" customFormat="1" hidden="1">
      <c r="B1562" s="1">
        <v>44021</v>
      </c>
      <c r="C1562" s="12" t="str">
        <f t="shared" si="39"/>
        <v>목</v>
      </c>
      <c r="D1562" s="12" t="s">
        <v>114</v>
      </c>
      <c r="E1562" s="12" t="s">
        <v>14</v>
      </c>
      <c r="G1562" s="17"/>
      <c r="J1562" s="11">
        <v>68869</v>
      </c>
    </row>
    <row r="1563" spans="2:10" s="12" customFormat="1" hidden="1">
      <c r="B1563" s="1">
        <v>44024</v>
      </c>
      <c r="C1563" s="12" t="str">
        <f t="shared" si="39"/>
        <v>일</v>
      </c>
      <c r="D1563" s="12" t="s">
        <v>114</v>
      </c>
      <c r="E1563" s="12" t="s">
        <v>14</v>
      </c>
      <c r="G1563" s="17"/>
      <c r="J1563" s="11">
        <v>196749</v>
      </c>
    </row>
    <row r="1564" spans="2:10" s="12" customFormat="1" hidden="1">
      <c r="B1564" s="1">
        <v>44025</v>
      </c>
      <c r="C1564" s="12" t="str">
        <f t="shared" si="39"/>
        <v>월</v>
      </c>
      <c r="D1564" s="12" t="s">
        <v>114</v>
      </c>
      <c r="E1564" s="12" t="s">
        <v>14</v>
      </c>
      <c r="G1564" s="17"/>
      <c r="J1564" s="11">
        <v>623302</v>
      </c>
    </row>
    <row r="1565" spans="2:10" s="12" customFormat="1" hidden="1">
      <c r="B1565" s="1">
        <v>44026</v>
      </c>
      <c r="C1565" s="12" t="str">
        <f t="shared" si="39"/>
        <v>화</v>
      </c>
      <c r="D1565" s="12" t="s">
        <v>114</v>
      </c>
      <c r="E1565" s="12" t="s">
        <v>14</v>
      </c>
      <c r="G1565" s="17"/>
      <c r="J1565" s="11">
        <v>321690</v>
      </c>
    </row>
    <row r="1566" spans="2:10" s="12" customFormat="1" hidden="1">
      <c r="B1566" s="1">
        <v>44027</v>
      </c>
      <c r="C1566" s="12" t="str">
        <f t="shared" si="39"/>
        <v>수</v>
      </c>
      <c r="D1566" s="12" t="s">
        <v>114</v>
      </c>
      <c r="E1566" s="12" t="s">
        <v>14</v>
      </c>
      <c r="G1566" s="17"/>
      <c r="J1566" s="11">
        <v>7062</v>
      </c>
    </row>
    <row r="1567" spans="2:10" s="12" customFormat="1" hidden="1">
      <c r="B1567" s="1">
        <v>44020</v>
      </c>
      <c r="C1567" s="12" t="str">
        <f t="shared" si="39"/>
        <v>수</v>
      </c>
      <c r="D1567" s="12" t="s">
        <v>34</v>
      </c>
      <c r="E1567" s="12" t="s">
        <v>14</v>
      </c>
      <c r="G1567" s="17"/>
      <c r="J1567" s="11">
        <v>14084.545454545454</v>
      </c>
    </row>
    <row r="1568" spans="2:10" s="12" customFormat="1" hidden="1">
      <c r="B1568" s="1">
        <f>B1567+1</f>
        <v>44021</v>
      </c>
      <c r="C1568" s="12" t="str">
        <f t="shared" si="39"/>
        <v>목</v>
      </c>
      <c r="D1568" s="12" t="s">
        <v>34</v>
      </c>
      <c r="E1568" s="12" t="s">
        <v>14</v>
      </c>
      <c r="G1568" s="17"/>
      <c r="J1568" s="11">
        <v>104525.45454545454</v>
      </c>
    </row>
    <row r="1569" spans="2:10" s="12" customFormat="1" hidden="1">
      <c r="B1569" s="1">
        <f t="shared" ref="B1569:B1579" si="40">B1568+1</f>
        <v>44022</v>
      </c>
      <c r="C1569" s="12" t="str">
        <f t="shared" si="39"/>
        <v>금</v>
      </c>
      <c r="D1569" s="12" t="s">
        <v>34</v>
      </c>
      <c r="E1569" s="12" t="s">
        <v>14</v>
      </c>
      <c r="G1569" s="17"/>
      <c r="J1569" s="11">
        <v>116573.63636363635</v>
      </c>
    </row>
    <row r="1570" spans="2:10" s="12" customFormat="1" hidden="1">
      <c r="B1570" s="1">
        <f t="shared" si="40"/>
        <v>44023</v>
      </c>
      <c r="C1570" s="12" t="str">
        <f t="shared" si="39"/>
        <v>토</v>
      </c>
      <c r="D1570" s="12" t="s">
        <v>34</v>
      </c>
      <c r="E1570" s="12" t="s">
        <v>14</v>
      </c>
      <c r="G1570" s="17"/>
      <c r="J1570" s="11">
        <v>82024.545454545441</v>
      </c>
    </row>
    <row r="1571" spans="2:10" s="12" customFormat="1" hidden="1">
      <c r="B1571" s="1">
        <f t="shared" si="40"/>
        <v>44024</v>
      </c>
      <c r="C1571" s="12" t="str">
        <f t="shared" si="39"/>
        <v>일</v>
      </c>
      <c r="D1571" s="12" t="s">
        <v>34</v>
      </c>
      <c r="E1571" s="12" t="s">
        <v>14</v>
      </c>
      <c r="G1571" s="17"/>
      <c r="J1571" s="11">
        <v>62659.090909090904</v>
      </c>
    </row>
    <row r="1572" spans="2:10" s="12" customFormat="1" hidden="1">
      <c r="B1572" s="1">
        <f t="shared" si="40"/>
        <v>44025</v>
      </c>
      <c r="C1572" s="12" t="str">
        <f t="shared" si="39"/>
        <v>월</v>
      </c>
      <c r="D1572" s="12" t="s">
        <v>34</v>
      </c>
      <c r="E1572" s="12" t="s">
        <v>14</v>
      </c>
      <c r="G1572" s="17"/>
      <c r="J1572" s="11">
        <v>220084.54545454544</v>
      </c>
    </row>
    <row r="1573" spans="2:10" s="12" customFormat="1" hidden="1">
      <c r="B1573" s="1">
        <f t="shared" si="40"/>
        <v>44026</v>
      </c>
      <c r="C1573" s="12" t="str">
        <f t="shared" si="39"/>
        <v>화</v>
      </c>
      <c r="D1573" s="12" t="s">
        <v>34</v>
      </c>
      <c r="E1573" s="12" t="s">
        <v>14</v>
      </c>
      <c r="G1573" s="17"/>
      <c r="J1573" s="11">
        <v>261468.18181818179</v>
      </c>
    </row>
    <row r="1574" spans="2:10" s="12" customFormat="1" hidden="1">
      <c r="B1574" s="1">
        <f t="shared" si="40"/>
        <v>44027</v>
      </c>
      <c r="C1574" s="12" t="str">
        <f t="shared" si="39"/>
        <v>수</v>
      </c>
      <c r="D1574" s="12" t="s">
        <v>34</v>
      </c>
      <c r="E1574" s="12" t="s">
        <v>14</v>
      </c>
      <c r="G1574" s="17"/>
      <c r="J1574" s="11">
        <v>216820.90909090906</v>
      </c>
    </row>
    <row r="1575" spans="2:10" s="12" customFormat="1" hidden="1">
      <c r="B1575" s="1">
        <f t="shared" si="40"/>
        <v>44028</v>
      </c>
      <c r="C1575" s="12" t="str">
        <f t="shared" si="39"/>
        <v>목</v>
      </c>
      <c r="D1575" s="12" t="s">
        <v>34</v>
      </c>
      <c r="E1575" s="12" t="s">
        <v>14</v>
      </c>
      <c r="G1575" s="17"/>
      <c r="J1575" s="11">
        <v>206909.99999999997</v>
      </c>
    </row>
    <row r="1576" spans="2:10" s="12" customFormat="1" hidden="1">
      <c r="B1576" s="1">
        <f t="shared" si="40"/>
        <v>44029</v>
      </c>
      <c r="C1576" s="12" t="str">
        <f t="shared" si="39"/>
        <v>금</v>
      </c>
      <c r="D1576" s="12" t="s">
        <v>34</v>
      </c>
      <c r="E1576" s="12" t="s">
        <v>14</v>
      </c>
      <c r="G1576" s="17"/>
      <c r="J1576" s="11">
        <v>198557.27272727271</v>
      </c>
    </row>
    <row r="1577" spans="2:10" s="12" customFormat="1" hidden="1">
      <c r="B1577" s="1">
        <f t="shared" si="40"/>
        <v>44030</v>
      </c>
      <c r="C1577" s="12" t="str">
        <f t="shared" si="39"/>
        <v>토</v>
      </c>
      <c r="D1577" s="12" t="s">
        <v>34</v>
      </c>
      <c r="E1577" s="12" t="s">
        <v>14</v>
      </c>
      <c r="G1577" s="17"/>
      <c r="J1577" s="11">
        <v>76952.727272727265</v>
      </c>
    </row>
    <row r="1578" spans="2:10" s="12" customFormat="1" hidden="1">
      <c r="B1578" s="1">
        <f t="shared" si="40"/>
        <v>44031</v>
      </c>
      <c r="C1578" s="12" t="str">
        <f t="shared" si="39"/>
        <v>일</v>
      </c>
      <c r="D1578" s="12" t="s">
        <v>34</v>
      </c>
      <c r="E1578" s="12" t="s">
        <v>14</v>
      </c>
      <c r="G1578" s="17"/>
      <c r="J1578" s="11">
        <v>81342.727272727265</v>
      </c>
    </row>
    <row r="1579" spans="2:10" s="12" customFormat="1" hidden="1">
      <c r="B1579" s="1">
        <f t="shared" si="40"/>
        <v>44032</v>
      </c>
      <c r="C1579" s="12" t="str">
        <f t="shared" si="39"/>
        <v>월</v>
      </c>
      <c r="D1579" s="12" t="s">
        <v>34</v>
      </c>
      <c r="E1579" s="12" t="s">
        <v>14</v>
      </c>
      <c r="G1579" s="17"/>
      <c r="J1579" s="11">
        <v>188838.18181818179</v>
      </c>
    </row>
    <row r="1580" spans="2:10" s="12" customFormat="1" hidden="1">
      <c r="B1580" s="1">
        <v>44020</v>
      </c>
      <c r="C1580" s="12" t="str">
        <f t="shared" si="39"/>
        <v>수</v>
      </c>
      <c r="D1580" s="12" t="s">
        <v>34</v>
      </c>
      <c r="E1580" s="12" t="s">
        <v>56</v>
      </c>
      <c r="G1580" s="17"/>
      <c r="J1580" s="11">
        <v>86108.181818181809</v>
      </c>
    </row>
    <row r="1581" spans="2:10" s="12" customFormat="1" hidden="1">
      <c r="B1581" s="1">
        <v>44025</v>
      </c>
      <c r="C1581" s="12" t="str">
        <f t="shared" si="39"/>
        <v>월</v>
      </c>
      <c r="D1581" s="12" t="s">
        <v>34</v>
      </c>
      <c r="E1581" s="12" t="s">
        <v>56</v>
      </c>
      <c r="G1581" s="17"/>
      <c r="J1581" s="11">
        <v>259598.18181818179</v>
      </c>
    </row>
    <row r="1582" spans="2:10" s="12" customFormat="1" hidden="1">
      <c r="B1582" s="1">
        <f>B1581+1</f>
        <v>44026</v>
      </c>
      <c r="C1582" s="12" t="str">
        <f t="shared" si="39"/>
        <v>화</v>
      </c>
      <c r="D1582" s="12" t="s">
        <v>34</v>
      </c>
      <c r="E1582" s="12" t="s">
        <v>56</v>
      </c>
      <c r="G1582" s="17"/>
      <c r="J1582" s="11">
        <v>691918.18181818177</v>
      </c>
    </row>
    <row r="1583" spans="2:10" s="12" customFormat="1" hidden="1">
      <c r="B1583" s="1">
        <f t="shared" ref="B1583:B1588" si="41">B1582+1</f>
        <v>44027</v>
      </c>
      <c r="C1583" s="12" t="str">
        <f t="shared" si="39"/>
        <v>수</v>
      </c>
      <c r="D1583" s="12" t="s">
        <v>34</v>
      </c>
      <c r="E1583" s="12" t="s">
        <v>56</v>
      </c>
      <c r="G1583" s="17"/>
      <c r="J1583" s="11">
        <v>420592.72727272724</v>
      </c>
    </row>
    <row r="1584" spans="2:10" s="12" customFormat="1" hidden="1">
      <c r="B1584" s="1">
        <f t="shared" si="41"/>
        <v>44028</v>
      </c>
      <c r="C1584" s="12" t="str">
        <f t="shared" si="39"/>
        <v>목</v>
      </c>
      <c r="D1584" s="12" t="s">
        <v>34</v>
      </c>
      <c r="E1584" s="12" t="s">
        <v>56</v>
      </c>
      <c r="G1584" s="17"/>
      <c r="J1584" s="11">
        <v>447038.18181818177</v>
      </c>
    </row>
    <row r="1585" spans="2:10" s="12" customFormat="1" hidden="1">
      <c r="B1585" s="1">
        <f t="shared" si="41"/>
        <v>44029</v>
      </c>
      <c r="C1585" s="12" t="str">
        <f t="shared" si="39"/>
        <v>금</v>
      </c>
      <c r="D1585" s="12" t="s">
        <v>34</v>
      </c>
      <c r="E1585" s="12" t="s">
        <v>56</v>
      </c>
      <c r="G1585" s="17"/>
      <c r="J1585" s="11">
        <v>270964.54545454541</v>
      </c>
    </row>
    <row r="1586" spans="2:10" s="12" customFormat="1" hidden="1">
      <c r="B1586" s="1">
        <f t="shared" si="41"/>
        <v>44030</v>
      </c>
      <c r="C1586" s="12" t="str">
        <f t="shared" si="39"/>
        <v>토</v>
      </c>
      <c r="D1586" s="12" t="s">
        <v>34</v>
      </c>
      <c r="E1586" s="12" t="s">
        <v>56</v>
      </c>
      <c r="G1586" s="17"/>
      <c r="J1586" s="11">
        <v>35880</v>
      </c>
    </row>
    <row r="1587" spans="2:10" s="12" customFormat="1" hidden="1">
      <c r="B1587" s="1">
        <f t="shared" si="41"/>
        <v>44031</v>
      </c>
      <c r="C1587" s="12" t="str">
        <f t="shared" si="39"/>
        <v>일</v>
      </c>
      <c r="D1587" s="12" t="s">
        <v>34</v>
      </c>
      <c r="E1587" s="12" t="s">
        <v>56</v>
      </c>
      <c r="G1587" s="17"/>
      <c r="J1587" s="11">
        <v>36828.181818181816</v>
      </c>
    </row>
    <row r="1588" spans="2:10" s="12" customFormat="1" hidden="1">
      <c r="B1588" s="1">
        <f t="shared" si="41"/>
        <v>44032</v>
      </c>
      <c r="C1588" s="12" t="str">
        <f t="shared" si="39"/>
        <v>월</v>
      </c>
      <c r="D1588" s="12" t="s">
        <v>34</v>
      </c>
      <c r="E1588" s="12" t="s">
        <v>56</v>
      </c>
      <c r="G1588" s="17"/>
      <c r="J1588" s="11">
        <v>493568.18181818177</v>
      </c>
    </row>
    <row r="1589" spans="2:10" s="12" customFormat="1" hidden="1">
      <c r="B1589" s="1">
        <v>44000</v>
      </c>
      <c r="C1589" s="12" t="str">
        <f t="shared" ref="C1589:C1627" si="42">TEXT(B1589,"aaa")</f>
        <v>목</v>
      </c>
      <c r="D1589" s="12" t="s">
        <v>39</v>
      </c>
      <c r="E1589" s="12" t="s">
        <v>115</v>
      </c>
      <c r="G1589" s="17"/>
      <c r="J1589" s="11">
        <f>15722*15</f>
        <v>235830</v>
      </c>
    </row>
    <row r="1590" spans="2:10" s="12" customFormat="1" hidden="1">
      <c r="B1590" s="1">
        <v>43983</v>
      </c>
      <c r="C1590" s="12" t="str">
        <f t="shared" si="42"/>
        <v>월</v>
      </c>
      <c r="D1590" s="12" t="s">
        <v>36</v>
      </c>
      <c r="E1590" s="12" t="s">
        <v>56</v>
      </c>
      <c r="G1590" s="17"/>
      <c r="J1590" s="11">
        <v>39350</v>
      </c>
    </row>
    <row r="1591" spans="2:10" s="12" customFormat="1" hidden="1">
      <c r="B1591" s="1">
        <f>B1590+1</f>
        <v>43984</v>
      </c>
      <c r="C1591" s="12" t="str">
        <f t="shared" si="42"/>
        <v>화</v>
      </c>
      <c r="D1591" s="12" t="s">
        <v>36</v>
      </c>
      <c r="E1591" s="12" t="s">
        <v>56</v>
      </c>
      <c r="G1591" s="17"/>
      <c r="J1591" s="11">
        <v>41210</v>
      </c>
    </row>
    <row r="1592" spans="2:10" s="12" customFormat="1" hidden="1">
      <c r="B1592" s="1">
        <f t="shared" ref="B1592:B1639" si="43">B1591+1</f>
        <v>43985</v>
      </c>
      <c r="C1592" s="12" t="str">
        <f t="shared" si="42"/>
        <v>수</v>
      </c>
      <c r="D1592" s="12" t="s">
        <v>36</v>
      </c>
      <c r="E1592" s="12" t="s">
        <v>56</v>
      </c>
      <c r="G1592" s="17"/>
      <c r="J1592" s="11">
        <v>33600</v>
      </c>
    </row>
    <row r="1593" spans="2:10" s="12" customFormat="1" hidden="1">
      <c r="B1593" s="1">
        <f t="shared" si="43"/>
        <v>43986</v>
      </c>
      <c r="C1593" s="12" t="str">
        <f t="shared" si="42"/>
        <v>목</v>
      </c>
      <c r="D1593" s="12" t="s">
        <v>36</v>
      </c>
      <c r="E1593" s="12" t="s">
        <v>56</v>
      </c>
      <c r="G1593" s="17"/>
      <c r="J1593" s="11">
        <v>36100</v>
      </c>
    </row>
    <row r="1594" spans="2:10" s="12" customFormat="1" hidden="1">
      <c r="B1594" s="1">
        <f t="shared" si="43"/>
        <v>43987</v>
      </c>
      <c r="C1594" s="12" t="str">
        <f t="shared" si="42"/>
        <v>금</v>
      </c>
      <c r="D1594" s="12" t="s">
        <v>36</v>
      </c>
      <c r="E1594" s="12" t="s">
        <v>56</v>
      </c>
      <c r="G1594" s="17"/>
      <c r="J1594" s="11">
        <v>24529.999999999996</v>
      </c>
    </row>
    <row r="1595" spans="2:10" s="12" customFormat="1" hidden="1">
      <c r="B1595" s="1">
        <f t="shared" si="43"/>
        <v>43988</v>
      </c>
      <c r="C1595" s="12" t="str">
        <f t="shared" si="42"/>
        <v>토</v>
      </c>
      <c r="D1595" s="12" t="s">
        <v>36</v>
      </c>
      <c r="E1595" s="12" t="s">
        <v>56</v>
      </c>
      <c r="G1595" s="17"/>
      <c r="J1595" s="11">
        <v>26989.999999999996</v>
      </c>
    </row>
    <row r="1596" spans="2:10" s="12" customFormat="1" hidden="1">
      <c r="B1596" s="1">
        <f t="shared" si="43"/>
        <v>43989</v>
      </c>
      <c r="C1596" s="12" t="str">
        <f t="shared" si="42"/>
        <v>일</v>
      </c>
      <c r="D1596" s="12" t="s">
        <v>36</v>
      </c>
      <c r="E1596" s="12" t="s">
        <v>56</v>
      </c>
      <c r="G1596" s="17"/>
      <c r="J1596" s="11">
        <v>61669.999999999993</v>
      </c>
    </row>
    <row r="1597" spans="2:10" s="12" customFormat="1" hidden="1">
      <c r="B1597" s="1">
        <f t="shared" si="43"/>
        <v>43990</v>
      </c>
      <c r="C1597" s="12" t="str">
        <f t="shared" si="42"/>
        <v>월</v>
      </c>
      <c r="D1597" s="12" t="s">
        <v>36</v>
      </c>
      <c r="E1597" s="12" t="s">
        <v>56</v>
      </c>
      <c r="G1597" s="17"/>
      <c r="J1597" s="11">
        <v>66260</v>
      </c>
    </row>
    <row r="1598" spans="2:10" s="12" customFormat="1" hidden="1">
      <c r="B1598" s="1">
        <f t="shared" si="43"/>
        <v>43991</v>
      </c>
      <c r="C1598" s="12" t="str">
        <f t="shared" si="42"/>
        <v>화</v>
      </c>
      <c r="D1598" s="12" t="s">
        <v>36</v>
      </c>
      <c r="E1598" s="12" t="s">
        <v>56</v>
      </c>
      <c r="G1598" s="17"/>
      <c r="J1598" s="11">
        <v>50569.999999999993</v>
      </c>
    </row>
    <row r="1599" spans="2:10" s="12" customFormat="1" hidden="1">
      <c r="B1599" s="1">
        <f t="shared" si="43"/>
        <v>43992</v>
      </c>
      <c r="C1599" s="12" t="str">
        <f t="shared" si="42"/>
        <v>수</v>
      </c>
      <c r="D1599" s="12" t="s">
        <v>36</v>
      </c>
      <c r="E1599" s="12" t="s">
        <v>56</v>
      </c>
      <c r="G1599" s="17"/>
      <c r="J1599" s="11">
        <v>43930</v>
      </c>
    </row>
    <row r="1600" spans="2:10" s="12" customFormat="1" hidden="1">
      <c r="B1600" s="1">
        <f t="shared" si="43"/>
        <v>43993</v>
      </c>
      <c r="C1600" s="12" t="str">
        <f t="shared" si="42"/>
        <v>목</v>
      </c>
      <c r="D1600" s="12" t="s">
        <v>36</v>
      </c>
      <c r="E1600" s="12" t="s">
        <v>56</v>
      </c>
      <c r="G1600" s="17"/>
      <c r="J1600" s="11">
        <v>36670</v>
      </c>
    </row>
    <row r="1601" spans="2:10" s="12" customFormat="1" hidden="1">
      <c r="B1601" s="1">
        <f t="shared" si="43"/>
        <v>43994</v>
      </c>
      <c r="C1601" s="12" t="str">
        <f t="shared" si="42"/>
        <v>금</v>
      </c>
      <c r="D1601" s="12" t="s">
        <v>36</v>
      </c>
      <c r="E1601" s="12" t="s">
        <v>56</v>
      </c>
      <c r="G1601" s="17"/>
      <c r="J1601" s="11">
        <v>32099.999999999996</v>
      </c>
    </row>
    <row r="1602" spans="2:10" s="12" customFormat="1" hidden="1">
      <c r="B1602" s="1">
        <f t="shared" si="43"/>
        <v>43995</v>
      </c>
      <c r="C1602" s="12" t="str">
        <f t="shared" si="42"/>
        <v>토</v>
      </c>
      <c r="D1602" s="12" t="s">
        <v>36</v>
      </c>
      <c r="E1602" s="12" t="s">
        <v>56</v>
      </c>
      <c r="G1602" s="17"/>
      <c r="J1602" s="11">
        <v>35790</v>
      </c>
    </row>
    <row r="1603" spans="2:10" s="12" customFormat="1" hidden="1">
      <c r="B1603" s="1">
        <f t="shared" si="43"/>
        <v>43996</v>
      </c>
      <c r="C1603" s="12" t="str">
        <f t="shared" si="42"/>
        <v>일</v>
      </c>
      <c r="D1603" s="12" t="s">
        <v>36</v>
      </c>
      <c r="E1603" s="12" t="s">
        <v>56</v>
      </c>
      <c r="G1603" s="17"/>
      <c r="J1603" s="11">
        <v>39970</v>
      </c>
    </row>
    <row r="1604" spans="2:10" s="12" customFormat="1" hidden="1">
      <c r="B1604" s="1">
        <f t="shared" si="43"/>
        <v>43997</v>
      </c>
      <c r="C1604" s="12" t="str">
        <f t="shared" si="42"/>
        <v>월</v>
      </c>
      <c r="D1604" s="12" t="s">
        <v>36</v>
      </c>
      <c r="E1604" s="12" t="s">
        <v>56</v>
      </c>
      <c r="G1604" s="17"/>
      <c r="J1604" s="11">
        <v>33700</v>
      </c>
    </row>
    <row r="1605" spans="2:10" s="12" customFormat="1" hidden="1">
      <c r="B1605" s="1">
        <f t="shared" si="43"/>
        <v>43998</v>
      </c>
      <c r="C1605" s="12" t="str">
        <f t="shared" si="42"/>
        <v>화</v>
      </c>
      <c r="D1605" s="12" t="s">
        <v>36</v>
      </c>
      <c r="E1605" s="12" t="s">
        <v>56</v>
      </c>
      <c r="G1605" s="17"/>
      <c r="J1605" s="11">
        <v>38960</v>
      </c>
    </row>
    <row r="1606" spans="2:10" s="12" customFormat="1" hidden="1">
      <c r="B1606" s="1">
        <f t="shared" si="43"/>
        <v>43999</v>
      </c>
      <c r="C1606" s="12" t="str">
        <f t="shared" si="42"/>
        <v>수</v>
      </c>
      <c r="D1606" s="12" t="s">
        <v>36</v>
      </c>
      <c r="E1606" s="12" t="s">
        <v>56</v>
      </c>
      <c r="G1606" s="17"/>
      <c r="J1606" s="11">
        <v>31829.999999999996</v>
      </c>
    </row>
    <row r="1607" spans="2:10" s="12" customFormat="1" hidden="1">
      <c r="B1607" s="1">
        <f t="shared" si="43"/>
        <v>44000</v>
      </c>
      <c r="C1607" s="12" t="str">
        <f t="shared" si="42"/>
        <v>목</v>
      </c>
      <c r="D1607" s="12" t="s">
        <v>36</v>
      </c>
      <c r="E1607" s="12" t="s">
        <v>56</v>
      </c>
      <c r="G1607" s="17"/>
      <c r="J1607" s="11">
        <v>53899.999999999993</v>
      </c>
    </row>
    <row r="1608" spans="2:10" s="12" customFormat="1" hidden="1">
      <c r="B1608" s="1">
        <f t="shared" si="43"/>
        <v>44001</v>
      </c>
      <c r="C1608" s="12" t="str">
        <f t="shared" si="42"/>
        <v>금</v>
      </c>
      <c r="D1608" s="12" t="s">
        <v>36</v>
      </c>
      <c r="E1608" s="12" t="s">
        <v>56</v>
      </c>
      <c r="G1608" s="17"/>
      <c r="J1608" s="11">
        <v>59449.999999999993</v>
      </c>
    </row>
    <row r="1609" spans="2:10" s="12" customFormat="1" hidden="1">
      <c r="B1609" s="1">
        <f t="shared" si="43"/>
        <v>44002</v>
      </c>
      <c r="C1609" s="12" t="str">
        <f t="shared" si="42"/>
        <v>토</v>
      </c>
      <c r="D1609" s="12" t="s">
        <v>36</v>
      </c>
      <c r="E1609" s="12" t="s">
        <v>56</v>
      </c>
      <c r="G1609" s="17"/>
      <c r="J1609" s="11">
        <v>50379.999999999993</v>
      </c>
    </row>
    <row r="1610" spans="2:10" s="12" customFormat="1" hidden="1">
      <c r="B1610" s="1">
        <f t="shared" si="43"/>
        <v>44003</v>
      </c>
      <c r="C1610" s="12" t="str">
        <f t="shared" si="42"/>
        <v>일</v>
      </c>
      <c r="D1610" s="12" t="s">
        <v>36</v>
      </c>
      <c r="E1610" s="12" t="s">
        <v>56</v>
      </c>
      <c r="G1610" s="17"/>
      <c r="J1610" s="11">
        <v>58689.999999999993</v>
      </c>
    </row>
    <row r="1611" spans="2:10" s="12" customFormat="1" hidden="1">
      <c r="B1611" s="1">
        <f t="shared" si="43"/>
        <v>44004</v>
      </c>
      <c r="C1611" s="12" t="str">
        <f t="shared" si="42"/>
        <v>월</v>
      </c>
      <c r="D1611" s="12" t="s">
        <v>36</v>
      </c>
      <c r="E1611" s="12" t="s">
        <v>56</v>
      </c>
      <c r="G1611" s="17"/>
      <c r="J1611" s="11">
        <v>40720</v>
      </c>
    </row>
    <row r="1612" spans="2:10" s="12" customFormat="1" hidden="1">
      <c r="B1612" s="1">
        <f t="shared" si="43"/>
        <v>44005</v>
      </c>
      <c r="C1612" s="12" t="str">
        <f t="shared" si="42"/>
        <v>화</v>
      </c>
      <c r="D1612" s="12" t="s">
        <v>36</v>
      </c>
      <c r="E1612" s="12" t="s">
        <v>56</v>
      </c>
      <c r="G1612" s="17"/>
      <c r="J1612" s="11">
        <v>41070</v>
      </c>
    </row>
    <row r="1613" spans="2:10" s="12" customFormat="1" hidden="1">
      <c r="B1613" s="1">
        <f t="shared" si="43"/>
        <v>44006</v>
      </c>
      <c r="C1613" s="12" t="str">
        <f t="shared" si="42"/>
        <v>수</v>
      </c>
      <c r="D1613" s="12" t="s">
        <v>36</v>
      </c>
      <c r="E1613" s="12" t="s">
        <v>56</v>
      </c>
      <c r="G1613" s="17"/>
      <c r="J1613" s="11">
        <v>40080</v>
      </c>
    </row>
    <row r="1614" spans="2:10" s="12" customFormat="1" hidden="1">
      <c r="B1614" s="1">
        <f t="shared" si="43"/>
        <v>44007</v>
      </c>
      <c r="C1614" s="12" t="str">
        <f t="shared" si="42"/>
        <v>목</v>
      </c>
      <c r="D1614" s="12" t="s">
        <v>36</v>
      </c>
      <c r="E1614" s="12" t="s">
        <v>56</v>
      </c>
      <c r="G1614" s="17"/>
      <c r="J1614" s="11">
        <v>41990</v>
      </c>
    </row>
    <row r="1615" spans="2:10" s="12" customFormat="1" hidden="1">
      <c r="B1615" s="1">
        <f t="shared" si="43"/>
        <v>44008</v>
      </c>
      <c r="C1615" s="12" t="str">
        <f t="shared" si="42"/>
        <v>금</v>
      </c>
      <c r="D1615" s="12" t="s">
        <v>36</v>
      </c>
      <c r="E1615" s="12" t="s">
        <v>56</v>
      </c>
      <c r="G1615" s="17"/>
      <c r="J1615" s="11">
        <v>29239.999999999996</v>
      </c>
    </row>
    <row r="1616" spans="2:10" s="12" customFormat="1" hidden="1">
      <c r="B1616" s="1">
        <f t="shared" si="43"/>
        <v>44009</v>
      </c>
      <c r="C1616" s="12" t="str">
        <f t="shared" si="42"/>
        <v>토</v>
      </c>
      <c r="D1616" s="12" t="s">
        <v>36</v>
      </c>
      <c r="E1616" s="12" t="s">
        <v>56</v>
      </c>
      <c r="G1616" s="17"/>
      <c r="J1616" s="11">
        <v>34320</v>
      </c>
    </row>
    <row r="1617" spans="2:10" s="12" customFormat="1" hidden="1">
      <c r="B1617" s="1">
        <f t="shared" si="43"/>
        <v>44010</v>
      </c>
      <c r="C1617" s="12" t="str">
        <f t="shared" si="42"/>
        <v>일</v>
      </c>
      <c r="D1617" s="12" t="s">
        <v>36</v>
      </c>
      <c r="E1617" s="12" t="s">
        <v>56</v>
      </c>
      <c r="G1617" s="17"/>
      <c r="J1617" s="11">
        <v>43070</v>
      </c>
    </row>
    <row r="1618" spans="2:10" s="12" customFormat="1" hidden="1">
      <c r="B1618" s="1">
        <f t="shared" si="43"/>
        <v>44011</v>
      </c>
      <c r="C1618" s="12" t="str">
        <f t="shared" si="42"/>
        <v>월</v>
      </c>
      <c r="D1618" s="12" t="s">
        <v>36</v>
      </c>
      <c r="E1618" s="12" t="s">
        <v>56</v>
      </c>
      <c r="G1618" s="17"/>
      <c r="J1618" s="11">
        <v>46459.999999999993</v>
      </c>
    </row>
    <row r="1619" spans="2:10" s="12" customFormat="1" hidden="1">
      <c r="B1619" s="1">
        <f t="shared" si="43"/>
        <v>44012</v>
      </c>
      <c r="C1619" s="12" t="str">
        <f t="shared" si="42"/>
        <v>화</v>
      </c>
      <c r="D1619" s="12" t="s">
        <v>36</v>
      </c>
      <c r="E1619" s="12" t="s">
        <v>56</v>
      </c>
      <c r="G1619" s="17"/>
      <c r="J1619" s="11">
        <v>35600</v>
      </c>
    </row>
    <row r="1620" spans="2:10" s="12" customFormat="1" hidden="1">
      <c r="B1620" s="1">
        <f t="shared" si="43"/>
        <v>44013</v>
      </c>
      <c r="C1620" s="12" t="str">
        <f t="shared" si="42"/>
        <v>수</v>
      </c>
      <c r="D1620" s="12" t="s">
        <v>36</v>
      </c>
      <c r="E1620" s="12" t="s">
        <v>56</v>
      </c>
      <c r="G1620" s="17"/>
      <c r="J1620" s="11">
        <v>36290</v>
      </c>
    </row>
    <row r="1621" spans="2:10" s="12" customFormat="1" hidden="1">
      <c r="B1621" s="1">
        <f t="shared" si="43"/>
        <v>44014</v>
      </c>
      <c r="C1621" s="12" t="str">
        <f t="shared" si="42"/>
        <v>목</v>
      </c>
      <c r="D1621" s="12" t="s">
        <v>36</v>
      </c>
      <c r="E1621" s="12" t="s">
        <v>56</v>
      </c>
      <c r="G1621" s="17"/>
      <c r="J1621" s="4">
        <v>35640</v>
      </c>
    </row>
    <row r="1622" spans="2:10" s="12" customFormat="1" hidden="1">
      <c r="B1622" s="1">
        <f t="shared" si="43"/>
        <v>44015</v>
      </c>
      <c r="C1622" s="12" t="str">
        <f t="shared" si="42"/>
        <v>금</v>
      </c>
      <c r="D1622" s="12" t="s">
        <v>36</v>
      </c>
      <c r="E1622" s="12" t="s">
        <v>56</v>
      </c>
      <c r="G1622" s="17"/>
      <c r="J1622" s="4">
        <v>25109.999999999996</v>
      </c>
    </row>
    <row r="1623" spans="2:10" s="12" customFormat="1" hidden="1">
      <c r="B1623" s="1">
        <f t="shared" si="43"/>
        <v>44016</v>
      </c>
      <c r="C1623" s="12" t="str">
        <f t="shared" si="42"/>
        <v>토</v>
      </c>
      <c r="D1623" s="12" t="s">
        <v>36</v>
      </c>
      <c r="E1623" s="12" t="s">
        <v>56</v>
      </c>
      <c r="G1623" s="17"/>
      <c r="J1623" s="4">
        <v>24359.999999999996</v>
      </c>
    </row>
    <row r="1624" spans="2:10" s="12" customFormat="1" hidden="1">
      <c r="B1624" s="1">
        <f t="shared" si="43"/>
        <v>44017</v>
      </c>
      <c r="C1624" s="12" t="str">
        <f t="shared" si="42"/>
        <v>일</v>
      </c>
      <c r="D1624" s="12" t="s">
        <v>36</v>
      </c>
      <c r="E1624" s="12" t="s">
        <v>56</v>
      </c>
      <c r="G1624" s="17"/>
      <c r="J1624" s="4">
        <v>37020</v>
      </c>
    </row>
    <row r="1625" spans="2:10" s="12" customFormat="1" hidden="1">
      <c r="B1625" s="1">
        <f t="shared" si="43"/>
        <v>44018</v>
      </c>
      <c r="C1625" s="12" t="str">
        <f t="shared" si="42"/>
        <v>월</v>
      </c>
      <c r="D1625" s="12" t="s">
        <v>36</v>
      </c>
      <c r="E1625" s="12" t="s">
        <v>56</v>
      </c>
      <c r="G1625" s="17"/>
      <c r="J1625" s="4">
        <v>36580</v>
      </c>
    </row>
    <row r="1626" spans="2:10" s="12" customFormat="1" hidden="1">
      <c r="B1626" s="1">
        <f t="shared" si="43"/>
        <v>44019</v>
      </c>
      <c r="C1626" s="12" t="str">
        <f t="shared" si="42"/>
        <v>화</v>
      </c>
      <c r="D1626" s="12" t="s">
        <v>36</v>
      </c>
      <c r="E1626" s="12" t="s">
        <v>56</v>
      </c>
      <c r="G1626" s="17"/>
      <c r="J1626" s="4">
        <v>37650</v>
      </c>
    </row>
    <row r="1627" spans="2:10" s="12" customFormat="1" hidden="1">
      <c r="B1627" s="1">
        <f t="shared" si="43"/>
        <v>44020</v>
      </c>
      <c r="C1627" s="12" t="str">
        <f t="shared" si="42"/>
        <v>수</v>
      </c>
      <c r="D1627" s="12" t="s">
        <v>36</v>
      </c>
      <c r="E1627" s="12" t="s">
        <v>56</v>
      </c>
      <c r="G1627" s="17"/>
      <c r="J1627" s="4">
        <v>35970</v>
      </c>
    </row>
    <row r="1628" spans="2:10" s="12" customFormat="1" hidden="1">
      <c r="B1628" s="1">
        <f t="shared" si="43"/>
        <v>44021</v>
      </c>
      <c r="C1628" s="12" t="str">
        <f t="shared" ref="C1628:C1732" si="44">TEXT(B1628,"aaa")</f>
        <v>목</v>
      </c>
      <c r="D1628" s="12" t="s">
        <v>36</v>
      </c>
      <c r="E1628" s="12" t="s">
        <v>56</v>
      </c>
      <c r="G1628" s="17"/>
      <c r="J1628" s="4">
        <v>31939.999999999996</v>
      </c>
    </row>
    <row r="1629" spans="2:10" s="12" customFormat="1" hidden="1">
      <c r="B1629" s="1">
        <f t="shared" si="43"/>
        <v>44022</v>
      </c>
      <c r="C1629" s="12" t="str">
        <f t="shared" si="44"/>
        <v>금</v>
      </c>
      <c r="D1629" s="12" t="s">
        <v>36</v>
      </c>
      <c r="E1629" s="12" t="s">
        <v>56</v>
      </c>
      <c r="G1629" s="17"/>
      <c r="J1629" s="4">
        <v>27429.999999999996</v>
      </c>
    </row>
    <row r="1630" spans="2:10" s="12" customFormat="1" hidden="1">
      <c r="B1630" s="1">
        <f t="shared" si="43"/>
        <v>44023</v>
      </c>
      <c r="C1630" s="12" t="str">
        <f t="shared" si="44"/>
        <v>토</v>
      </c>
      <c r="D1630" s="12" t="s">
        <v>36</v>
      </c>
      <c r="E1630" s="12" t="s">
        <v>56</v>
      </c>
      <c r="G1630" s="17"/>
      <c r="J1630" s="4">
        <v>27689.999999999996</v>
      </c>
    </row>
    <row r="1631" spans="2:10" s="12" customFormat="1" hidden="1">
      <c r="B1631" s="1">
        <f t="shared" si="43"/>
        <v>44024</v>
      </c>
      <c r="C1631" s="12" t="str">
        <f t="shared" si="44"/>
        <v>일</v>
      </c>
      <c r="D1631" s="12" t="s">
        <v>36</v>
      </c>
      <c r="E1631" s="12" t="s">
        <v>56</v>
      </c>
      <c r="G1631" s="17"/>
      <c r="J1631" s="4">
        <v>38590</v>
      </c>
    </row>
    <row r="1632" spans="2:10" s="12" customFormat="1" hidden="1">
      <c r="B1632" s="1">
        <f t="shared" si="43"/>
        <v>44025</v>
      </c>
      <c r="C1632" s="12" t="str">
        <f t="shared" si="44"/>
        <v>월</v>
      </c>
      <c r="D1632" s="12" t="s">
        <v>36</v>
      </c>
      <c r="E1632" s="12" t="s">
        <v>56</v>
      </c>
      <c r="G1632" s="17"/>
      <c r="J1632" s="4">
        <v>39350</v>
      </c>
    </row>
    <row r="1633" spans="2:10" s="12" customFormat="1" hidden="1">
      <c r="B1633" s="1">
        <f t="shared" si="43"/>
        <v>44026</v>
      </c>
      <c r="C1633" s="12" t="str">
        <f t="shared" si="44"/>
        <v>화</v>
      </c>
      <c r="D1633" s="12" t="s">
        <v>36</v>
      </c>
      <c r="E1633" s="12" t="s">
        <v>56</v>
      </c>
      <c r="G1633" s="17"/>
      <c r="J1633" s="4">
        <v>39550</v>
      </c>
    </row>
    <row r="1634" spans="2:10" s="12" customFormat="1" hidden="1">
      <c r="B1634" s="1">
        <f t="shared" si="43"/>
        <v>44027</v>
      </c>
      <c r="C1634" s="12" t="str">
        <f t="shared" si="44"/>
        <v>수</v>
      </c>
      <c r="D1634" s="12" t="s">
        <v>36</v>
      </c>
      <c r="E1634" s="12" t="s">
        <v>56</v>
      </c>
      <c r="G1634" s="17"/>
      <c r="J1634" s="4">
        <v>41910</v>
      </c>
    </row>
    <row r="1635" spans="2:10" s="12" customFormat="1" hidden="1">
      <c r="B1635" s="1">
        <f t="shared" si="43"/>
        <v>44028</v>
      </c>
      <c r="C1635" s="12" t="str">
        <f t="shared" si="44"/>
        <v>목</v>
      </c>
      <c r="D1635" s="12" t="s">
        <v>36</v>
      </c>
      <c r="E1635" s="12" t="s">
        <v>56</v>
      </c>
      <c r="G1635" s="17"/>
      <c r="J1635" s="4">
        <v>46859.999999999993</v>
      </c>
    </row>
    <row r="1636" spans="2:10" s="12" customFormat="1" hidden="1">
      <c r="B1636" s="1">
        <f t="shared" si="43"/>
        <v>44029</v>
      </c>
      <c r="C1636" s="12" t="str">
        <f t="shared" si="44"/>
        <v>금</v>
      </c>
      <c r="D1636" s="12" t="s">
        <v>36</v>
      </c>
      <c r="E1636" s="12" t="s">
        <v>56</v>
      </c>
      <c r="G1636" s="17"/>
      <c r="J1636" s="4">
        <v>40430</v>
      </c>
    </row>
    <row r="1637" spans="2:10" s="12" customFormat="1" hidden="1">
      <c r="B1637" s="1">
        <f t="shared" si="43"/>
        <v>44030</v>
      </c>
      <c r="C1637" s="12" t="str">
        <f t="shared" si="44"/>
        <v>토</v>
      </c>
      <c r="D1637" s="12" t="s">
        <v>36</v>
      </c>
      <c r="E1637" s="12" t="s">
        <v>56</v>
      </c>
      <c r="G1637" s="17"/>
      <c r="J1637" s="4">
        <v>37750</v>
      </c>
    </row>
    <row r="1638" spans="2:10" s="12" customFormat="1" hidden="1">
      <c r="B1638" s="1">
        <f t="shared" si="43"/>
        <v>44031</v>
      </c>
      <c r="C1638" s="12" t="str">
        <f t="shared" si="44"/>
        <v>일</v>
      </c>
      <c r="D1638" s="12" t="s">
        <v>36</v>
      </c>
      <c r="E1638" s="12" t="s">
        <v>56</v>
      </c>
      <c r="G1638" s="17"/>
      <c r="J1638" s="4">
        <v>37290</v>
      </c>
    </row>
    <row r="1639" spans="2:10" s="12" customFormat="1" hidden="1">
      <c r="B1639" s="1">
        <f t="shared" si="43"/>
        <v>44032</v>
      </c>
      <c r="C1639" s="12" t="str">
        <f t="shared" si="44"/>
        <v>월</v>
      </c>
      <c r="D1639" s="12" t="s">
        <v>36</v>
      </c>
      <c r="E1639" s="12" t="s">
        <v>56</v>
      </c>
      <c r="G1639" s="17"/>
      <c r="J1639" s="4">
        <v>51359.999999999993</v>
      </c>
    </row>
    <row r="1640" spans="2:10" s="12" customFormat="1" hidden="1">
      <c r="B1640" s="1">
        <v>43988</v>
      </c>
      <c r="C1640" s="12" t="str">
        <f t="shared" si="44"/>
        <v>토</v>
      </c>
      <c r="D1640" s="12" t="s">
        <v>116</v>
      </c>
      <c r="E1640" s="12" t="s">
        <v>56</v>
      </c>
      <c r="G1640" s="17"/>
      <c r="J1640" s="4">
        <v>1200000</v>
      </c>
    </row>
    <row r="1641" spans="2:10" s="12" customFormat="1" hidden="1">
      <c r="B1641" s="1">
        <v>43999</v>
      </c>
      <c r="C1641" s="12" t="str">
        <f t="shared" si="44"/>
        <v>수</v>
      </c>
      <c r="D1641" s="12" t="s">
        <v>117</v>
      </c>
      <c r="E1641" s="12" t="s">
        <v>56</v>
      </c>
      <c r="G1641" s="17"/>
      <c r="J1641" s="4">
        <v>200000</v>
      </c>
    </row>
    <row r="1642" spans="2:10" s="12" customFormat="1" hidden="1">
      <c r="B1642" s="1">
        <v>44002</v>
      </c>
      <c r="C1642" s="12" t="str">
        <f t="shared" si="44"/>
        <v>토</v>
      </c>
      <c r="D1642" s="12" t="s">
        <v>118</v>
      </c>
      <c r="E1642" s="12" t="s">
        <v>56</v>
      </c>
      <c r="G1642" s="17"/>
      <c r="J1642" s="4">
        <v>1200000</v>
      </c>
    </row>
    <row r="1643" spans="2:10" s="12" customFormat="1" hidden="1">
      <c r="B1643" s="1">
        <v>44003</v>
      </c>
      <c r="C1643" s="12" t="str">
        <f t="shared" si="44"/>
        <v>일</v>
      </c>
      <c r="D1643" s="12" t="s">
        <v>119</v>
      </c>
      <c r="E1643" s="12" t="s">
        <v>56</v>
      </c>
      <c r="G1643" s="17"/>
      <c r="J1643" s="4">
        <v>1000000</v>
      </c>
    </row>
    <row r="1644" spans="2:10" s="12" customFormat="1" hidden="1">
      <c r="B1644" s="1">
        <v>44013</v>
      </c>
      <c r="C1644" s="12" t="str">
        <f t="shared" si="44"/>
        <v>수</v>
      </c>
      <c r="D1644" s="12" t="s">
        <v>120</v>
      </c>
      <c r="E1644" s="12" t="s">
        <v>56</v>
      </c>
      <c r="G1644" s="17"/>
      <c r="J1644" s="4">
        <v>500000</v>
      </c>
    </row>
    <row r="1645" spans="2:10" s="12" customFormat="1" hidden="1">
      <c r="B1645" s="1">
        <v>44015</v>
      </c>
      <c r="C1645" s="12" t="str">
        <f t="shared" si="44"/>
        <v>금</v>
      </c>
      <c r="D1645" s="12" t="s">
        <v>121</v>
      </c>
      <c r="E1645" s="12" t="s">
        <v>56</v>
      </c>
      <c r="G1645" s="17"/>
      <c r="J1645" s="4">
        <v>230000</v>
      </c>
    </row>
    <row r="1646" spans="2:10" s="12" customFormat="1" hidden="1">
      <c r="B1646" s="1">
        <v>44020</v>
      </c>
      <c r="C1646" s="12" t="str">
        <f t="shared" si="44"/>
        <v>수</v>
      </c>
      <c r="D1646" s="12" t="s">
        <v>122</v>
      </c>
      <c r="E1646" s="12" t="s">
        <v>56</v>
      </c>
      <c r="G1646" s="17"/>
      <c r="J1646" s="4">
        <v>700000</v>
      </c>
    </row>
    <row r="1647" spans="2:10" s="12" customFormat="1" hidden="1">
      <c r="B1647" s="1">
        <v>44022</v>
      </c>
      <c r="C1647" s="12" t="str">
        <f t="shared" si="44"/>
        <v>금</v>
      </c>
      <c r="D1647" s="12" t="s">
        <v>123</v>
      </c>
      <c r="E1647" s="12" t="s">
        <v>56</v>
      </c>
      <c r="G1647" s="17"/>
      <c r="J1647" s="4">
        <f>676900/1.1</f>
        <v>615363.63636363635</v>
      </c>
    </row>
    <row r="1648" spans="2:10" s="12" customFormat="1" hidden="1">
      <c r="B1648" s="1">
        <v>44022</v>
      </c>
      <c r="C1648" s="12" t="str">
        <f t="shared" si="44"/>
        <v>금</v>
      </c>
      <c r="D1648" s="12" t="s">
        <v>124</v>
      </c>
      <c r="E1648" s="12" t="s">
        <v>56</v>
      </c>
      <c r="G1648" s="17"/>
      <c r="J1648" s="4">
        <f>11440000/1.1</f>
        <v>10400000</v>
      </c>
    </row>
    <row r="1649" spans="2:10" s="12" customFormat="1" hidden="1">
      <c r="B1649" s="1">
        <v>44023</v>
      </c>
      <c r="C1649" s="12" t="str">
        <f t="shared" si="44"/>
        <v>토</v>
      </c>
      <c r="D1649" s="12" t="s">
        <v>125</v>
      </c>
      <c r="E1649" s="12" t="s">
        <v>56</v>
      </c>
      <c r="G1649" s="17"/>
      <c r="J1649" s="4">
        <v>700000</v>
      </c>
    </row>
    <row r="1650" spans="2:10" s="12" customFormat="1" hidden="1">
      <c r="B1650" s="1">
        <v>44024</v>
      </c>
      <c r="C1650" s="12" t="str">
        <f t="shared" si="44"/>
        <v>일</v>
      </c>
      <c r="D1650" s="12" t="s">
        <v>126</v>
      </c>
      <c r="E1650" s="12" t="s">
        <v>56</v>
      </c>
      <c r="G1650" s="17"/>
      <c r="J1650" s="4">
        <v>1200000</v>
      </c>
    </row>
    <row r="1651" spans="2:10" s="12" customFormat="1" hidden="1">
      <c r="B1651" s="1">
        <v>43993</v>
      </c>
      <c r="C1651" s="12" t="str">
        <f t="shared" si="44"/>
        <v>목</v>
      </c>
      <c r="D1651" s="12" t="s">
        <v>37</v>
      </c>
      <c r="E1651" s="12" t="s">
        <v>56</v>
      </c>
      <c r="F1651" s="27"/>
      <c r="G1651" s="17"/>
      <c r="J1651" s="4">
        <v>3319</v>
      </c>
    </row>
    <row r="1652" spans="2:10" s="12" customFormat="1" hidden="1">
      <c r="B1652" s="1">
        <f>B1651+1</f>
        <v>43994</v>
      </c>
      <c r="C1652" s="12" t="str">
        <f t="shared" si="44"/>
        <v>금</v>
      </c>
      <c r="D1652" s="12" t="s">
        <v>37</v>
      </c>
      <c r="E1652" s="12" t="s">
        <v>56</v>
      </c>
      <c r="F1652" s="27"/>
      <c r="G1652" s="17"/>
      <c r="J1652" s="4">
        <v>91286</v>
      </c>
    </row>
    <row r="1653" spans="2:10" s="12" customFormat="1" hidden="1">
      <c r="B1653" s="1">
        <f t="shared" ref="B1653:B1673" si="45">B1652+1</f>
        <v>43995</v>
      </c>
      <c r="C1653" s="12" t="str">
        <f t="shared" si="44"/>
        <v>토</v>
      </c>
      <c r="D1653" s="12" t="s">
        <v>37</v>
      </c>
      <c r="E1653" s="12" t="s">
        <v>56</v>
      </c>
      <c r="F1653" s="27"/>
      <c r="G1653" s="17"/>
      <c r="J1653" s="4">
        <v>107479</v>
      </c>
    </row>
    <row r="1654" spans="2:10" s="12" customFormat="1" hidden="1">
      <c r="B1654" s="1">
        <f t="shared" si="45"/>
        <v>43996</v>
      </c>
      <c r="C1654" s="12" t="str">
        <f t="shared" si="44"/>
        <v>일</v>
      </c>
      <c r="D1654" s="12" t="s">
        <v>37</v>
      </c>
      <c r="E1654" s="12" t="s">
        <v>56</v>
      </c>
      <c r="F1654" s="27"/>
      <c r="G1654" s="17"/>
      <c r="J1654" s="4">
        <v>99648</v>
      </c>
    </row>
    <row r="1655" spans="2:10" s="12" customFormat="1" hidden="1">
      <c r="B1655" s="1">
        <f t="shared" si="45"/>
        <v>43997</v>
      </c>
      <c r="C1655" s="12" t="str">
        <f t="shared" si="44"/>
        <v>월</v>
      </c>
      <c r="D1655" s="12" t="s">
        <v>37</v>
      </c>
      <c r="E1655" s="12" t="s">
        <v>56</v>
      </c>
      <c r="F1655" s="27"/>
      <c r="G1655" s="17"/>
      <c r="J1655" s="4">
        <v>131205</v>
      </c>
    </row>
    <row r="1656" spans="2:10" s="12" customFormat="1" hidden="1">
      <c r="B1656" s="1">
        <f t="shared" si="45"/>
        <v>43998</v>
      </c>
      <c r="C1656" s="12" t="str">
        <f t="shared" si="44"/>
        <v>화</v>
      </c>
      <c r="D1656" s="12" t="s">
        <v>37</v>
      </c>
      <c r="E1656" s="12" t="s">
        <v>56</v>
      </c>
      <c r="F1656" s="27"/>
      <c r="G1656" s="17"/>
      <c r="J1656" s="4">
        <v>135938</v>
      </c>
    </row>
    <row r="1657" spans="2:10" s="12" customFormat="1" hidden="1">
      <c r="B1657" s="1">
        <f t="shared" si="45"/>
        <v>43999</v>
      </c>
      <c r="C1657" s="12" t="str">
        <f t="shared" si="44"/>
        <v>수</v>
      </c>
      <c r="D1657" s="12" t="s">
        <v>37</v>
      </c>
      <c r="E1657" s="12" t="s">
        <v>56</v>
      </c>
      <c r="F1657" s="27"/>
      <c r="G1657" s="17"/>
      <c r="J1657" s="4">
        <v>121292</v>
      </c>
    </row>
    <row r="1658" spans="2:10" s="12" customFormat="1" hidden="1">
      <c r="B1658" s="1">
        <f t="shared" si="45"/>
        <v>44000</v>
      </c>
      <c r="C1658" s="12" t="str">
        <f t="shared" si="44"/>
        <v>목</v>
      </c>
      <c r="D1658" s="12" t="s">
        <v>37</v>
      </c>
      <c r="E1658" s="12" t="s">
        <v>56</v>
      </c>
      <c r="F1658" s="27"/>
      <c r="G1658" s="17"/>
      <c r="J1658" s="4">
        <v>141139</v>
      </c>
    </row>
    <row r="1659" spans="2:10" s="12" customFormat="1" hidden="1">
      <c r="B1659" s="1">
        <f t="shared" si="45"/>
        <v>44001</v>
      </c>
      <c r="C1659" s="12" t="str">
        <f t="shared" si="44"/>
        <v>금</v>
      </c>
      <c r="D1659" s="12" t="s">
        <v>37</v>
      </c>
      <c r="E1659" s="12" t="s">
        <v>56</v>
      </c>
      <c r="F1659" s="27"/>
      <c r="G1659" s="17"/>
      <c r="J1659" s="4">
        <v>148486</v>
      </c>
    </row>
    <row r="1660" spans="2:10" s="12" customFormat="1" hidden="1">
      <c r="B1660" s="1">
        <f t="shared" si="45"/>
        <v>44002</v>
      </c>
      <c r="C1660" s="12" t="str">
        <f t="shared" si="44"/>
        <v>토</v>
      </c>
      <c r="D1660" s="12" t="s">
        <v>37</v>
      </c>
      <c r="E1660" s="12" t="s">
        <v>56</v>
      </c>
      <c r="F1660" s="27"/>
      <c r="G1660" s="17"/>
      <c r="J1660" s="4">
        <v>146521</v>
      </c>
    </row>
    <row r="1661" spans="2:10" s="12" customFormat="1" hidden="1">
      <c r="B1661" s="1">
        <f t="shared" si="45"/>
        <v>44003</v>
      </c>
      <c r="C1661" s="12" t="str">
        <f t="shared" si="44"/>
        <v>일</v>
      </c>
      <c r="D1661" s="12" t="s">
        <v>37</v>
      </c>
      <c r="E1661" s="12" t="s">
        <v>56</v>
      </c>
      <c r="F1661" s="27"/>
      <c r="G1661" s="17"/>
      <c r="J1661" s="4">
        <v>143074</v>
      </c>
    </row>
    <row r="1662" spans="2:10" s="12" customFormat="1" hidden="1">
      <c r="B1662" s="1">
        <f t="shared" si="45"/>
        <v>44004</v>
      </c>
      <c r="C1662" s="12" t="str">
        <f t="shared" si="44"/>
        <v>월</v>
      </c>
      <c r="D1662" s="12" t="s">
        <v>37</v>
      </c>
      <c r="E1662" s="12" t="s">
        <v>56</v>
      </c>
      <c r="F1662" s="27"/>
      <c r="G1662" s="17"/>
      <c r="J1662" s="4">
        <v>127425</v>
      </c>
    </row>
    <row r="1663" spans="2:10" s="12" customFormat="1" hidden="1">
      <c r="B1663" s="1">
        <f t="shared" si="45"/>
        <v>44005</v>
      </c>
      <c r="C1663" s="12" t="str">
        <f t="shared" si="44"/>
        <v>화</v>
      </c>
      <c r="D1663" s="12" t="s">
        <v>37</v>
      </c>
      <c r="E1663" s="12" t="s">
        <v>56</v>
      </c>
      <c r="F1663" s="27"/>
      <c r="G1663" s="17"/>
      <c r="J1663" s="4">
        <v>347051</v>
      </c>
    </row>
    <row r="1664" spans="2:10" s="12" customFormat="1" hidden="1">
      <c r="B1664" s="1">
        <f t="shared" si="45"/>
        <v>44006</v>
      </c>
      <c r="C1664" s="12" t="str">
        <f t="shared" si="44"/>
        <v>수</v>
      </c>
      <c r="D1664" s="12" t="s">
        <v>37</v>
      </c>
      <c r="E1664" s="12" t="s">
        <v>56</v>
      </c>
      <c r="F1664" s="27"/>
      <c r="G1664" s="17"/>
      <c r="J1664" s="4">
        <v>850307</v>
      </c>
    </row>
    <row r="1665" spans="2:10" s="12" customFormat="1" hidden="1">
      <c r="B1665" s="1">
        <f t="shared" si="45"/>
        <v>44007</v>
      </c>
      <c r="C1665" s="12" t="str">
        <f t="shared" si="44"/>
        <v>목</v>
      </c>
      <c r="D1665" s="12" t="s">
        <v>37</v>
      </c>
      <c r="E1665" s="12" t="s">
        <v>56</v>
      </c>
      <c r="F1665" s="27"/>
      <c r="G1665" s="17"/>
      <c r="J1665" s="4">
        <v>838477</v>
      </c>
    </row>
    <row r="1666" spans="2:10" s="12" customFormat="1" hidden="1">
      <c r="B1666" s="1">
        <f t="shared" si="45"/>
        <v>44008</v>
      </c>
      <c r="C1666" s="12" t="str">
        <f t="shared" si="44"/>
        <v>금</v>
      </c>
      <c r="D1666" s="12" t="s">
        <v>37</v>
      </c>
      <c r="E1666" s="12" t="s">
        <v>56</v>
      </c>
      <c r="F1666" s="27"/>
      <c r="G1666" s="17"/>
      <c r="J1666" s="4">
        <v>830207</v>
      </c>
    </row>
    <row r="1667" spans="2:10" s="12" customFormat="1" hidden="1">
      <c r="B1667" s="1">
        <f t="shared" si="45"/>
        <v>44009</v>
      </c>
      <c r="C1667" s="12" t="str">
        <f t="shared" si="44"/>
        <v>토</v>
      </c>
      <c r="D1667" s="12" t="s">
        <v>37</v>
      </c>
      <c r="E1667" s="12" t="s">
        <v>56</v>
      </c>
      <c r="F1667" s="27"/>
      <c r="G1667" s="17"/>
      <c r="J1667" s="4">
        <v>835662</v>
      </c>
    </row>
    <row r="1668" spans="2:10" s="12" customFormat="1" hidden="1">
      <c r="B1668" s="1">
        <f t="shared" si="45"/>
        <v>44010</v>
      </c>
      <c r="C1668" s="12" t="str">
        <f t="shared" si="44"/>
        <v>일</v>
      </c>
      <c r="D1668" s="12" t="s">
        <v>37</v>
      </c>
      <c r="E1668" s="12" t="s">
        <v>56</v>
      </c>
      <c r="F1668" s="27"/>
      <c r="G1668" s="17"/>
      <c r="J1668" s="4">
        <v>927598</v>
      </c>
    </row>
    <row r="1669" spans="2:10" s="12" customFormat="1" hidden="1">
      <c r="B1669" s="1">
        <f t="shared" si="45"/>
        <v>44011</v>
      </c>
      <c r="C1669" s="12" t="str">
        <f t="shared" si="44"/>
        <v>월</v>
      </c>
      <c r="D1669" s="12" t="s">
        <v>37</v>
      </c>
      <c r="E1669" s="12" t="s">
        <v>56</v>
      </c>
      <c r="F1669" s="27"/>
      <c r="G1669" s="17"/>
      <c r="J1669" s="4">
        <v>933664</v>
      </c>
    </row>
    <row r="1670" spans="2:10" s="12" customFormat="1" hidden="1">
      <c r="B1670" s="1">
        <f t="shared" si="45"/>
        <v>44012</v>
      </c>
      <c r="C1670" s="12" t="str">
        <f t="shared" si="44"/>
        <v>화</v>
      </c>
      <c r="D1670" s="12" t="s">
        <v>37</v>
      </c>
      <c r="E1670" s="12" t="s">
        <v>56</v>
      </c>
      <c r="F1670" s="27"/>
      <c r="G1670" s="17"/>
      <c r="J1670" s="4">
        <v>601963</v>
      </c>
    </row>
    <row r="1671" spans="2:10" s="12" customFormat="1" hidden="1">
      <c r="B1671" s="1">
        <f t="shared" si="45"/>
        <v>44013</v>
      </c>
      <c r="C1671" s="12" t="str">
        <f t="shared" si="44"/>
        <v>수</v>
      </c>
      <c r="D1671" s="12" t="s">
        <v>37</v>
      </c>
      <c r="E1671" s="12" t="s">
        <v>56</v>
      </c>
      <c r="F1671" s="27"/>
      <c r="G1671" s="17"/>
      <c r="J1671" s="4">
        <v>332793</v>
      </c>
    </row>
    <row r="1672" spans="2:10" s="12" customFormat="1" hidden="1">
      <c r="B1672" s="1">
        <f t="shared" si="45"/>
        <v>44014</v>
      </c>
      <c r="C1672" s="12" t="str">
        <f t="shared" si="44"/>
        <v>목</v>
      </c>
      <c r="D1672" s="12" t="s">
        <v>37</v>
      </c>
      <c r="E1672" s="12" t="s">
        <v>56</v>
      </c>
      <c r="F1672" s="27"/>
      <c r="G1672" s="17"/>
      <c r="J1672" s="4">
        <v>331866</v>
      </c>
    </row>
    <row r="1673" spans="2:10" s="12" customFormat="1" hidden="1">
      <c r="B1673" s="1">
        <f t="shared" si="45"/>
        <v>44015</v>
      </c>
      <c r="C1673" s="12" t="str">
        <f t="shared" si="44"/>
        <v>금</v>
      </c>
      <c r="D1673" s="12" t="s">
        <v>37</v>
      </c>
      <c r="E1673" s="12" t="s">
        <v>56</v>
      </c>
      <c r="F1673" s="27"/>
      <c r="G1673" s="17"/>
      <c r="J1673" s="4">
        <v>81624</v>
      </c>
    </row>
    <row r="1674" spans="2:10" s="12" customFormat="1" hidden="1">
      <c r="B1674" s="1">
        <v>44021</v>
      </c>
      <c r="C1674" s="12" t="str">
        <f t="shared" si="44"/>
        <v>목</v>
      </c>
      <c r="D1674" s="12" t="s">
        <v>37</v>
      </c>
      <c r="E1674" s="12" t="s">
        <v>56</v>
      </c>
      <c r="F1674" s="27"/>
      <c r="G1674" s="17"/>
      <c r="J1674" s="4">
        <v>63532</v>
      </c>
    </row>
    <row r="1675" spans="2:10" s="12" customFormat="1" hidden="1">
      <c r="B1675" s="1">
        <f>B1674+1</f>
        <v>44022</v>
      </c>
      <c r="C1675" s="12" t="str">
        <f t="shared" si="44"/>
        <v>금</v>
      </c>
      <c r="D1675" s="12" t="s">
        <v>37</v>
      </c>
      <c r="E1675" s="12" t="s">
        <v>56</v>
      </c>
      <c r="F1675" s="27"/>
      <c r="G1675" s="17"/>
      <c r="J1675" s="4">
        <v>49216</v>
      </c>
    </row>
    <row r="1676" spans="2:10" s="12" customFormat="1" hidden="1">
      <c r="B1676" s="1">
        <f t="shared" ref="B1676:B1685" si="46">B1675+1</f>
        <v>44023</v>
      </c>
      <c r="C1676" s="12" t="str">
        <f t="shared" si="44"/>
        <v>토</v>
      </c>
      <c r="D1676" s="12" t="s">
        <v>37</v>
      </c>
      <c r="E1676" s="12" t="s">
        <v>56</v>
      </c>
      <c r="F1676" s="27"/>
      <c r="G1676" s="17"/>
      <c r="J1676" s="11">
        <v>49548</v>
      </c>
    </row>
    <row r="1677" spans="2:10" s="12" customFormat="1" hidden="1">
      <c r="B1677" s="1">
        <f t="shared" si="46"/>
        <v>44024</v>
      </c>
      <c r="C1677" s="12" t="str">
        <f t="shared" si="44"/>
        <v>일</v>
      </c>
      <c r="D1677" s="12" t="s">
        <v>37</v>
      </c>
      <c r="E1677" s="12" t="s">
        <v>56</v>
      </c>
      <c r="F1677" s="27"/>
      <c r="G1677" s="17"/>
      <c r="J1677" s="11">
        <v>49961</v>
      </c>
    </row>
    <row r="1678" spans="2:10" s="12" customFormat="1" hidden="1">
      <c r="B1678" s="1">
        <f t="shared" si="46"/>
        <v>44025</v>
      </c>
      <c r="C1678" s="12" t="str">
        <f t="shared" si="44"/>
        <v>월</v>
      </c>
      <c r="D1678" s="12" t="s">
        <v>37</v>
      </c>
      <c r="E1678" s="12" t="s">
        <v>56</v>
      </c>
      <c r="F1678" s="27"/>
      <c r="G1678" s="17"/>
      <c r="J1678" s="11">
        <v>156856</v>
      </c>
    </row>
    <row r="1679" spans="2:10" s="12" customFormat="1" hidden="1">
      <c r="B1679" s="1">
        <f t="shared" si="46"/>
        <v>44026</v>
      </c>
      <c r="C1679" s="12" t="str">
        <f t="shared" si="44"/>
        <v>화</v>
      </c>
      <c r="D1679" s="12" t="s">
        <v>37</v>
      </c>
      <c r="E1679" s="12" t="s">
        <v>56</v>
      </c>
      <c r="F1679" s="27"/>
      <c r="G1679" s="17"/>
      <c r="J1679" s="11">
        <v>54759</v>
      </c>
    </row>
    <row r="1680" spans="2:10" s="12" customFormat="1" hidden="1">
      <c r="B1680" s="1">
        <f t="shared" si="46"/>
        <v>44027</v>
      </c>
      <c r="C1680" s="12" t="str">
        <f t="shared" si="44"/>
        <v>수</v>
      </c>
      <c r="D1680" s="12" t="s">
        <v>37</v>
      </c>
      <c r="E1680" s="12" t="s">
        <v>56</v>
      </c>
      <c r="F1680" s="27"/>
      <c r="G1680" s="17"/>
      <c r="J1680" s="11">
        <v>156693</v>
      </c>
    </row>
    <row r="1681" spans="2:10" s="12" customFormat="1" hidden="1">
      <c r="B1681" s="1">
        <f t="shared" si="46"/>
        <v>44028</v>
      </c>
      <c r="C1681" s="12" t="str">
        <f t="shared" si="44"/>
        <v>목</v>
      </c>
      <c r="D1681" s="12" t="s">
        <v>37</v>
      </c>
      <c r="E1681" s="12" t="s">
        <v>56</v>
      </c>
      <c r="F1681" s="27"/>
      <c r="G1681" s="17"/>
      <c r="J1681" s="11">
        <v>53197</v>
      </c>
    </row>
    <row r="1682" spans="2:10" s="12" customFormat="1" hidden="1">
      <c r="B1682" s="1">
        <f t="shared" si="46"/>
        <v>44029</v>
      </c>
      <c r="C1682" s="12" t="str">
        <f t="shared" si="44"/>
        <v>금</v>
      </c>
      <c r="D1682" s="12" t="s">
        <v>37</v>
      </c>
      <c r="E1682" s="12" t="s">
        <v>56</v>
      </c>
      <c r="F1682" s="27"/>
      <c r="G1682" s="17"/>
      <c r="J1682" s="11">
        <v>50309</v>
      </c>
    </row>
    <row r="1683" spans="2:10" s="12" customFormat="1" hidden="1">
      <c r="B1683" s="1">
        <f t="shared" si="46"/>
        <v>44030</v>
      </c>
      <c r="C1683" s="12" t="str">
        <f t="shared" si="44"/>
        <v>토</v>
      </c>
      <c r="D1683" s="12" t="s">
        <v>37</v>
      </c>
      <c r="E1683" s="12" t="s">
        <v>56</v>
      </c>
      <c r="F1683" s="27"/>
      <c r="G1683" s="17"/>
      <c r="J1683" s="11">
        <v>50327</v>
      </c>
    </row>
    <row r="1684" spans="2:10" s="12" customFormat="1" hidden="1">
      <c r="B1684" s="1">
        <f t="shared" si="46"/>
        <v>44031</v>
      </c>
      <c r="C1684" s="12" t="str">
        <f t="shared" si="44"/>
        <v>일</v>
      </c>
      <c r="D1684" s="12" t="s">
        <v>37</v>
      </c>
      <c r="E1684" s="12" t="s">
        <v>56</v>
      </c>
      <c r="F1684" s="27"/>
      <c r="G1684" s="17"/>
      <c r="J1684" s="11">
        <v>50178</v>
      </c>
    </row>
    <row r="1685" spans="2:10" s="12" customFormat="1" hidden="1">
      <c r="B1685" s="1">
        <f t="shared" si="46"/>
        <v>44032</v>
      </c>
      <c r="C1685" s="12" t="str">
        <f t="shared" si="44"/>
        <v>월</v>
      </c>
      <c r="D1685" s="12" t="s">
        <v>37</v>
      </c>
      <c r="E1685" s="12" t="s">
        <v>56</v>
      </c>
      <c r="F1685" s="27"/>
      <c r="G1685" s="17"/>
      <c r="J1685" s="11">
        <v>22729</v>
      </c>
    </row>
    <row r="1686" spans="2:10" s="12" customFormat="1" hidden="1">
      <c r="B1686" s="1">
        <v>44033</v>
      </c>
      <c r="C1686" s="12" t="str">
        <f t="shared" si="44"/>
        <v>화</v>
      </c>
      <c r="D1686" s="12" t="s">
        <v>114</v>
      </c>
      <c r="E1686" s="12" t="s">
        <v>115</v>
      </c>
      <c r="G1686" s="17"/>
      <c r="J1686" s="12">
        <v>76703</v>
      </c>
    </row>
    <row r="1687" spans="2:10" s="12" customFormat="1" hidden="1">
      <c r="B1687" s="1">
        <v>44034</v>
      </c>
      <c r="C1687" s="12" t="str">
        <f t="shared" si="44"/>
        <v>수</v>
      </c>
      <c r="D1687" s="12" t="s">
        <v>114</v>
      </c>
      <c r="E1687" s="12" t="s">
        <v>115</v>
      </c>
      <c r="G1687" s="17"/>
      <c r="J1687" s="12">
        <v>255149</v>
      </c>
    </row>
    <row r="1688" spans="2:10" s="12" customFormat="1" hidden="1">
      <c r="B1688" s="1">
        <v>44035</v>
      </c>
      <c r="C1688" s="12" t="str">
        <f t="shared" si="44"/>
        <v>목</v>
      </c>
      <c r="D1688" s="12" t="s">
        <v>114</v>
      </c>
      <c r="E1688" s="12" t="s">
        <v>115</v>
      </c>
      <c r="G1688" s="17"/>
      <c r="J1688" s="12">
        <v>127809</v>
      </c>
    </row>
    <row r="1689" spans="2:10" s="12" customFormat="1" hidden="1">
      <c r="B1689" s="1">
        <v>44036</v>
      </c>
      <c r="C1689" s="12" t="str">
        <f t="shared" si="44"/>
        <v>금</v>
      </c>
      <c r="D1689" s="12" t="s">
        <v>114</v>
      </c>
      <c r="E1689" s="12" t="s">
        <v>115</v>
      </c>
      <c r="G1689" s="17"/>
      <c r="J1689" s="12">
        <v>26537</v>
      </c>
    </row>
    <row r="1690" spans="2:10" s="12" customFormat="1" hidden="1">
      <c r="B1690" s="1">
        <v>44037</v>
      </c>
      <c r="C1690" s="12" t="str">
        <f t="shared" si="44"/>
        <v>토</v>
      </c>
      <c r="D1690" s="12" t="s">
        <v>114</v>
      </c>
      <c r="E1690" s="12" t="s">
        <v>115</v>
      </c>
      <c r="G1690" s="17"/>
      <c r="J1690" s="12">
        <v>96455</v>
      </c>
    </row>
    <row r="1691" spans="2:10" s="12" customFormat="1" hidden="1">
      <c r="B1691" s="1">
        <v>44038</v>
      </c>
      <c r="C1691" s="12" t="str">
        <f t="shared" si="44"/>
        <v>일</v>
      </c>
      <c r="D1691" s="12" t="s">
        <v>114</v>
      </c>
      <c r="E1691" s="12" t="s">
        <v>115</v>
      </c>
      <c r="G1691" s="17"/>
      <c r="J1691" s="12">
        <v>81552</v>
      </c>
    </row>
    <row r="1692" spans="2:10" s="12" customFormat="1" hidden="1">
      <c r="B1692" s="1">
        <v>44039</v>
      </c>
      <c r="C1692" s="12" t="str">
        <f t="shared" si="44"/>
        <v>월</v>
      </c>
      <c r="D1692" s="12" t="s">
        <v>114</v>
      </c>
      <c r="E1692" s="12" t="s">
        <v>115</v>
      </c>
      <c r="G1692" s="17"/>
      <c r="J1692" s="12">
        <v>79582</v>
      </c>
    </row>
    <row r="1693" spans="2:10" s="12" customFormat="1" hidden="1">
      <c r="B1693" s="1">
        <v>44033</v>
      </c>
      <c r="C1693" s="12" t="str">
        <f t="shared" si="44"/>
        <v>화</v>
      </c>
      <c r="D1693" s="12" t="s">
        <v>114</v>
      </c>
      <c r="E1693" s="12" t="s">
        <v>56</v>
      </c>
      <c r="G1693" s="17"/>
      <c r="J1693" s="11">
        <v>30139</v>
      </c>
    </row>
    <row r="1694" spans="2:10" s="12" customFormat="1" hidden="1">
      <c r="B1694" s="1">
        <v>44034</v>
      </c>
      <c r="C1694" s="12" t="str">
        <f t="shared" si="44"/>
        <v>수</v>
      </c>
      <c r="D1694" s="12" t="s">
        <v>114</v>
      </c>
      <c r="E1694" s="12" t="s">
        <v>56</v>
      </c>
      <c r="G1694" s="17"/>
      <c r="J1694" s="11">
        <v>997161</v>
      </c>
    </row>
    <row r="1695" spans="2:10" s="12" customFormat="1" hidden="1">
      <c r="B1695" s="1">
        <v>44035</v>
      </c>
      <c r="C1695" s="12" t="str">
        <f t="shared" si="44"/>
        <v>목</v>
      </c>
      <c r="D1695" s="12" t="s">
        <v>114</v>
      </c>
      <c r="E1695" s="12" t="s">
        <v>56</v>
      </c>
      <c r="G1695" s="17"/>
      <c r="J1695" s="11">
        <v>911539</v>
      </c>
    </row>
    <row r="1696" spans="2:10" s="12" customFormat="1" hidden="1">
      <c r="B1696" s="1">
        <v>44036</v>
      </c>
      <c r="C1696" s="12" t="str">
        <f t="shared" si="44"/>
        <v>금</v>
      </c>
      <c r="D1696" s="12" t="s">
        <v>114</v>
      </c>
      <c r="E1696" s="12" t="s">
        <v>56</v>
      </c>
      <c r="G1696" s="17"/>
      <c r="J1696" s="11">
        <v>682505</v>
      </c>
    </row>
    <row r="1697" spans="2:10" s="12" customFormat="1" hidden="1">
      <c r="B1697" s="1">
        <v>44037</v>
      </c>
      <c r="C1697" s="12" t="str">
        <f t="shared" si="44"/>
        <v>토</v>
      </c>
      <c r="D1697" s="12" t="s">
        <v>114</v>
      </c>
      <c r="E1697" s="12" t="s">
        <v>56</v>
      </c>
      <c r="G1697" s="17"/>
      <c r="J1697" s="11">
        <v>446074</v>
      </c>
    </row>
    <row r="1698" spans="2:10" s="12" customFormat="1" hidden="1">
      <c r="B1698" s="1">
        <v>44038</v>
      </c>
      <c r="C1698" s="12" t="str">
        <f t="shared" si="44"/>
        <v>일</v>
      </c>
      <c r="D1698" s="12" t="s">
        <v>114</v>
      </c>
      <c r="E1698" s="12" t="s">
        <v>56</v>
      </c>
      <c r="G1698" s="17"/>
      <c r="J1698" s="11">
        <v>602841</v>
      </c>
    </row>
    <row r="1699" spans="2:10" s="12" customFormat="1" hidden="1">
      <c r="B1699" s="1">
        <v>44039</v>
      </c>
      <c r="C1699" s="12" t="str">
        <f t="shared" si="44"/>
        <v>월</v>
      </c>
      <c r="D1699" s="12" t="s">
        <v>114</v>
      </c>
      <c r="E1699" s="12" t="s">
        <v>56</v>
      </c>
      <c r="G1699" s="17"/>
      <c r="J1699" s="11">
        <v>866686</v>
      </c>
    </row>
    <row r="1700" spans="2:10" s="12" customFormat="1" hidden="1">
      <c r="B1700" s="1">
        <v>44033</v>
      </c>
      <c r="C1700" s="12" t="str">
        <f t="shared" si="44"/>
        <v>화</v>
      </c>
      <c r="D1700" s="12" t="s">
        <v>34</v>
      </c>
      <c r="E1700" s="12" t="s">
        <v>115</v>
      </c>
      <c r="G1700" s="17"/>
      <c r="J1700" s="11">
        <v>371851.81818181818</v>
      </c>
    </row>
    <row r="1701" spans="2:10" s="12" customFormat="1" hidden="1">
      <c r="B1701" s="1">
        <v>44034</v>
      </c>
      <c r="C1701" s="12" t="str">
        <f t="shared" si="44"/>
        <v>수</v>
      </c>
      <c r="D1701" s="12" t="s">
        <v>34</v>
      </c>
      <c r="E1701" s="12" t="s">
        <v>115</v>
      </c>
      <c r="G1701" s="17"/>
      <c r="J1701" s="11">
        <v>446914.54545454541</v>
      </c>
    </row>
    <row r="1702" spans="2:10" s="12" customFormat="1" hidden="1">
      <c r="B1702" s="1">
        <v>44035</v>
      </c>
      <c r="C1702" s="12" t="str">
        <f t="shared" si="44"/>
        <v>목</v>
      </c>
      <c r="D1702" s="12" t="s">
        <v>34</v>
      </c>
      <c r="E1702" s="12" t="s">
        <v>115</v>
      </c>
      <c r="G1702" s="17"/>
      <c r="J1702" s="11">
        <v>70551.818181818177</v>
      </c>
    </row>
    <row r="1703" spans="2:10" s="12" customFormat="1" hidden="1">
      <c r="B1703" s="1">
        <v>44039</v>
      </c>
      <c r="C1703" s="12" t="str">
        <f t="shared" si="44"/>
        <v>월</v>
      </c>
      <c r="D1703" s="12" t="s">
        <v>34</v>
      </c>
      <c r="E1703" s="12" t="s">
        <v>115</v>
      </c>
      <c r="G1703" s="17"/>
      <c r="J1703" s="11">
        <v>25896.363636363636</v>
      </c>
    </row>
    <row r="1704" spans="2:10" s="12" customFormat="1" hidden="1">
      <c r="B1704" s="1">
        <v>44034</v>
      </c>
      <c r="C1704" s="12" t="str">
        <f t="shared" si="44"/>
        <v>수</v>
      </c>
      <c r="D1704" s="12" t="s">
        <v>34</v>
      </c>
      <c r="E1704" s="12" t="s">
        <v>56</v>
      </c>
      <c r="G1704" s="17"/>
      <c r="J1704" s="11">
        <v>54467.272727272721</v>
      </c>
    </row>
    <row r="1705" spans="2:10" s="12" customFormat="1" hidden="1">
      <c r="B1705" s="1">
        <f>B1704+1</f>
        <v>44035</v>
      </c>
      <c r="C1705" s="12" t="str">
        <f t="shared" si="44"/>
        <v>목</v>
      </c>
      <c r="D1705" s="12" t="s">
        <v>34</v>
      </c>
      <c r="E1705" s="12" t="s">
        <v>56</v>
      </c>
      <c r="G1705" s="17"/>
      <c r="J1705" s="11">
        <v>127239.0909090909</v>
      </c>
    </row>
    <row r="1706" spans="2:10" s="12" customFormat="1" hidden="1">
      <c r="B1706" s="1">
        <f t="shared" ref="B1706:B1709" si="47">B1705+1</f>
        <v>44036</v>
      </c>
      <c r="C1706" s="12" t="str">
        <f t="shared" si="44"/>
        <v>금</v>
      </c>
      <c r="D1706" s="12" t="s">
        <v>34</v>
      </c>
      <c r="E1706" s="12" t="s">
        <v>56</v>
      </c>
      <c r="G1706" s="17"/>
      <c r="J1706" s="11">
        <v>143582.72727272726</v>
      </c>
    </row>
    <row r="1707" spans="2:10" s="12" customFormat="1" hidden="1">
      <c r="B1707" s="1">
        <f t="shared" si="47"/>
        <v>44037</v>
      </c>
      <c r="C1707" s="12" t="str">
        <f t="shared" si="44"/>
        <v>토</v>
      </c>
      <c r="D1707" s="12" t="s">
        <v>34</v>
      </c>
      <c r="E1707" s="12" t="s">
        <v>56</v>
      </c>
      <c r="G1707" s="17"/>
      <c r="J1707" s="11">
        <v>142633.63636363635</v>
      </c>
    </row>
    <row r="1708" spans="2:10" s="12" customFormat="1" hidden="1">
      <c r="B1708" s="1">
        <f t="shared" si="47"/>
        <v>44038</v>
      </c>
      <c r="C1708" s="12" t="str">
        <f t="shared" si="44"/>
        <v>일</v>
      </c>
      <c r="D1708" s="12" t="s">
        <v>34</v>
      </c>
      <c r="E1708" s="12" t="s">
        <v>56</v>
      </c>
      <c r="G1708" s="17"/>
      <c r="J1708" s="11">
        <v>131167.27272727271</v>
      </c>
    </row>
    <row r="1709" spans="2:10" s="12" customFormat="1" hidden="1">
      <c r="B1709" s="1">
        <f t="shared" si="47"/>
        <v>44039</v>
      </c>
      <c r="C1709" s="12" t="str">
        <f t="shared" si="44"/>
        <v>월</v>
      </c>
      <c r="D1709" s="12" t="s">
        <v>34</v>
      </c>
      <c r="E1709" s="12" t="s">
        <v>56</v>
      </c>
      <c r="G1709" s="17"/>
      <c r="J1709" s="11">
        <v>384813.63636363635</v>
      </c>
    </row>
    <row r="1710" spans="2:10" s="12" customFormat="1" hidden="1">
      <c r="B1710" s="1">
        <v>44033</v>
      </c>
      <c r="C1710" s="12" t="str">
        <f t="shared" si="44"/>
        <v>화</v>
      </c>
      <c r="D1710" s="12" t="s">
        <v>36</v>
      </c>
      <c r="E1710" s="12" t="s">
        <v>56</v>
      </c>
      <c r="G1710" s="17"/>
      <c r="J1710" s="11">
        <v>42270</v>
      </c>
    </row>
    <row r="1711" spans="2:10" s="12" customFormat="1" hidden="1">
      <c r="B1711" s="1">
        <f>B1710+1</f>
        <v>44034</v>
      </c>
      <c r="C1711" s="12" t="str">
        <f t="shared" si="44"/>
        <v>수</v>
      </c>
      <c r="D1711" s="12" t="s">
        <v>36</v>
      </c>
      <c r="E1711" s="12" t="s">
        <v>56</v>
      </c>
      <c r="G1711" s="17"/>
      <c r="J1711" s="11">
        <v>41850</v>
      </c>
    </row>
    <row r="1712" spans="2:10" s="12" customFormat="1" hidden="1">
      <c r="B1712" s="1">
        <f t="shared" ref="B1712:B1716" si="48">B1711+1</f>
        <v>44035</v>
      </c>
      <c r="C1712" s="12" t="str">
        <f t="shared" si="44"/>
        <v>목</v>
      </c>
      <c r="D1712" s="12" t="s">
        <v>36</v>
      </c>
      <c r="E1712" s="12" t="s">
        <v>56</v>
      </c>
      <c r="G1712" s="17"/>
      <c r="J1712" s="11">
        <v>44490</v>
      </c>
    </row>
    <row r="1713" spans="2:10" s="12" customFormat="1" hidden="1">
      <c r="B1713" s="1">
        <f t="shared" si="48"/>
        <v>44036</v>
      </c>
      <c r="C1713" s="12" t="str">
        <f t="shared" si="44"/>
        <v>금</v>
      </c>
      <c r="D1713" s="12" t="s">
        <v>36</v>
      </c>
      <c r="E1713" s="12" t="s">
        <v>56</v>
      </c>
      <c r="G1713" s="17"/>
      <c r="J1713" s="11">
        <v>31109.999999999996</v>
      </c>
    </row>
    <row r="1714" spans="2:10" s="12" customFormat="1" hidden="1">
      <c r="B1714" s="1">
        <f t="shared" si="48"/>
        <v>44037</v>
      </c>
      <c r="C1714" s="12" t="str">
        <f t="shared" si="44"/>
        <v>토</v>
      </c>
      <c r="D1714" s="12" t="s">
        <v>36</v>
      </c>
      <c r="E1714" s="12" t="s">
        <v>56</v>
      </c>
      <c r="G1714" s="17"/>
      <c r="J1714" s="11">
        <v>32950</v>
      </c>
    </row>
    <row r="1715" spans="2:10" s="12" customFormat="1" hidden="1">
      <c r="B1715" s="1">
        <f t="shared" si="48"/>
        <v>44038</v>
      </c>
      <c r="C1715" s="12" t="str">
        <f t="shared" si="44"/>
        <v>일</v>
      </c>
      <c r="D1715" s="12" t="s">
        <v>36</v>
      </c>
      <c r="E1715" s="12" t="s">
        <v>56</v>
      </c>
      <c r="G1715" s="17"/>
      <c r="J1715" s="11">
        <v>38950</v>
      </c>
    </row>
    <row r="1716" spans="2:10" s="12" customFormat="1" hidden="1">
      <c r="B1716" s="1">
        <f t="shared" si="48"/>
        <v>44039</v>
      </c>
      <c r="C1716" s="12" t="str">
        <f t="shared" si="44"/>
        <v>월</v>
      </c>
      <c r="D1716" s="12" t="s">
        <v>36</v>
      </c>
      <c r="E1716" s="12" t="s">
        <v>56</v>
      </c>
      <c r="G1716" s="17"/>
      <c r="J1716" s="11">
        <v>47119.999999999993</v>
      </c>
    </row>
    <row r="1717" spans="2:10" s="12" customFormat="1" hidden="1">
      <c r="B1717" s="1">
        <v>44033</v>
      </c>
      <c r="C1717" s="12" t="str">
        <f t="shared" si="44"/>
        <v>화</v>
      </c>
      <c r="D1717" s="12" t="s">
        <v>35</v>
      </c>
      <c r="E1717" s="12" t="s">
        <v>56</v>
      </c>
      <c r="G1717" s="17"/>
      <c r="J1717" s="11">
        <v>50000</v>
      </c>
    </row>
    <row r="1718" spans="2:10" s="12" customFormat="1" hidden="1">
      <c r="B1718" s="1">
        <f>B1717+1</f>
        <v>44034</v>
      </c>
      <c r="C1718" s="12" t="str">
        <f t="shared" si="44"/>
        <v>수</v>
      </c>
      <c r="D1718" s="12" t="s">
        <v>35</v>
      </c>
      <c r="E1718" s="12" t="s">
        <v>56</v>
      </c>
      <c r="G1718" s="17"/>
      <c r="J1718" s="11">
        <v>50000</v>
      </c>
    </row>
    <row r="1719" spans="2:10" s="12" customFormat="1" hidden="1">
      <c r="B1719" s="1">
        <f t="shared" ref="B1719:B1723" si="49">B1718+1</f>
        <v>44035</v>
      </c>
      <c r="C1719" s="12" t="str">
        <f t="shared" si="44"/>
        <v>목</v>
      </c>
      <c r="D1719" s="12" t="s">
        <v>35</v>
      </c>
      <c r="E1719" s="12" t="s">
        <v>56</v>
      </c>
      <c r="G1719" s="17"/>
      <c r="J1719" s="11">
        <v>50000</v>
      </c>
    </row>
    <row r="1720" spans="2:10" s="12" customFormat="1" hidden="1">
      <c r="B1720" s="1">
        <f t="shared" si="49"/>
        <v>44036</v>
      </c>
      <c r="C1720" s="12" t="str">
        <f t="shared" si="44"/>
        <v>금</v>
      </c>
      <c r="D1720" s="12" t="s">
        <v>35</v>
      </c>
      <c r="E1720" s="12" t="s">
        <v>56</v>
      </c>
      <c r="G1720" s="17"/>
      <c r="J1720" s="11">
        <v>50000</v>
      </c>
    </row>
    <row r="1721" spans="2:10" s="12" customFormat="1" hidden="1">
      <c r="B1721" s="1">
        <f t="shared" si="49"/>
        <v>44037</v>
      </c>
      <c r="C1721" s="12" t="str">
        <f t="shared" si="44"/>
        <v>토</v>
      </c>
      <c r="D1721" s="12" t="s">
        <v>35</v>
      </c>
      <c r="E1721" s="12" t="s">
        <v>56</v>
      </c>
      <c r="G1721" s="17"/>
      <c r="J1721" s="11">
        <v>50000</v>
      </c>
    </row>
    <row r="1722" spans="2:10" s="12" customFormat="1" hidden="1">
      <c r="B1722" s="1">
        <f t="shared" si="49"/>
        <v>44038</v>
      </c>
      <c r="C1722" s="12" t="str">
        <f t="shared" si="44"/>
        <v>일</v>
      </c>
      <c r="D1722" s="12" t="s">
        <v>35</v>
      </c>
      <c r="E1722" s="12" t="s">
        <v>56</v>
      </c>
      <c r="G1722" s="17"/>
      <c r="J1722" s="11">
        <v>50000</v>
      </c>
    </row>
    <row r="1723" spans="2:10" s="12" customFormat="1" hidden="1">
      <c r="B1723" s="1">
        <f t="shared" si="49"/>
        <v>44039</v>
      </c>
      <c r="C1723" s="12" t="str">
        <f t="shared" si="44"/>
        <v>월</v>
      </c>
      <c r="D1723" s="12" t="s">
        <v>35</v>
      </c>
      <c r="E1723" s="12" t="s">
        <v>56</v>
      </c>
      <c r="G1723" s="17"/>
      <c r="J1723" s="11">
        <v>50000</v>
      </c>
    </row>
    <row r="1724" spans="2:10" s="12" customFormat="1" hidden="1">
      <c r="B1724" s="1">
        <v>44034</v>
      </c>
      <c r="C1724" s="12" t="str">
        <f t="shared" si="44"/>
        <v>수</v>
      </c>
      <c r="D1724" s="12" t="s">
        <v>127</v>
      </c>
      <c r="E1724" s="12" t="s">
        <v>56</v>
      </c>
      <c r="G1724" s="17"/>
      <c r="J1724" s="11">
        <v>214315</v>
      </c>
    </row>
    <row r="1725" spans="2:10" s="12" customFormat="1" hidden="1">
      <c r="B1725" s="1">
        <v>44035</v>
      </c>
      <c r="C1725" s="12" t="str">
        <f t="shared" si="44"/>
        <v>목</v>
      </c>
      <c r="D1725" s="12" t="s">
        <v>127</v>
      </c>
      <c r="E1725" s="12" t="s">
        <v>56</v>
      </c>
      <c r="G1725" s="17"/>
      <c r="J1725" s="11">
        <v>73621</v>
      </c>
    </row>
    <row r="1726" spans="2:10" s="12" customFormat="1" hidden="1">
      <c r="B1726" s="1">
        <v>44039</v>
      </c>
      <c r="C1726" s="12" t="str">
        <f t="shared" si="44"/>
        <v>월</v>
      </c>
      <c r="D1726" s="12" t="s">
        <v>127</v>
      </c>
      <c r="E1726" s="12" t="s">
        <v>56</v>
      </c>
      <c r="G1726" s="17"/>
      <c r="J1726" s="11">
        <v>200687</v>
      </c>
    </row>
    <row r="1727" spans="2:10" s="12" customFormat="1" hidden="1">
      <c r="B1727" s="1">
        <v>44040</v>
      </c>
      <c r="C1727" s="12" t="str">
        <f t="shared" si="44"/>
        <v>화</v>
      </c>
      <c r="D1727" s="12" t="s">
        <v>114</v>
      </c>
      <c r="E1727" s="12" t="s">
        <v>115</v>
      </c>
      <c r="G1727" s="17"/>
      <c r="J1727" s="11">
        <v>20460</v>
      </c>
    </row>
    <row r="1728" spans="2:10" s="12" customFormat="1" hidden="1">
      <c r="B1728" s="1">
        <v>44040</v>
      </c>
      <c r="C1728" s="12" t="str">
        <f t="shared" si="44"/>
        <v>화</v>
      </c>
      <c r="D1728" s="12" t="s">
        <v>114</v>
      </c>
      <c r="E1728" s="12" t="s">
        <v>56</v>
      </c>
      <c r="G1728" s="17"/>
      <c r="J1728" s="11">
        <v>1066370</v>
      </c>
    </row>
    <row r="1729" spans="2:10" s="12" customFormat="1" hidden="1">
      <c r="B1729" s="1">
        <v>44041</v>
      </c>
      <c r="C1729" s="12" t="str">
        <f t="shared" si="44"/>
        <v>수</v>
      </c>
      <c r="D1729" s="12" t="s">
        <v>114</v>
      </c>
      <c r="E1729" s="12" t="s">
        <v>56</v>
      </c>
      <c r="G1729" s="17"/>
      <c r="J1729" s="11">
        <v>1021026</v>
      </c>
    </row>
    <row r="1730" spans="2:10" s="12" customFormat="1" hidden="1">
      <c r="B1730" s="1">
        <v>44040</v>
      </c>
      <c r="C1730" s="12" t="str">
        <f t="shared" si="44"/>
        <v>화</v>
      </c>
      <c r="D1730" s="12" t="s">
        <v>34</v>
      </c>
      <c r="E1730" s="12" t="s">
        <v>115</v>
      </c>
      <c r="G1730" s="17"/>
      <c r="J1730" s="11">
        <v>26576.363636363636</v>
      </c>
    </row>
    <row r="1731" spans="2:10" s="12" customFormat="1" hidden="1">
      <c r="B1731" s="1">
        <v>44040</v>
      </c>
      <c r="C1731" s="12" t="str">
        <f t="shared" si="44"/>
        <v>화</v>
      </c>
      <c r="D1731" s="12" t="s">
        <v>34</v>
      </c>
      <c r="E1731" s="12" t="s">
        <v>115</v>
      </c>
      <c r="G1731" s="17"/>
      <c r="J1731" s="11">
        <v>73693.636363636353</v>
      </c>
    </row>
    <row r="1732" spans="2:10" s="12" customFormat="1" hidden="1">
      <c r="B1732" s="1">
        <v>44041</v>
      </c>
      <c r="C1732" s="12" t="str">
        <f t="shared" si="44"/>
        <v>수</v>
      </c>
      <c r="D1732" s="12" t="s">
        <v>34</v>
      </c>
      <c r="E1732" s="12" t="s">
        <v>56</v>
      </c>
      <c r="G1732" s="17"/>
      <c r="J1732" s="11">
        <v>212996.36363636362</v>
      </c>
    </row>
    <row r="1733" spans="2:10" s="12" customFormat="1" hidden="1">
      <c r="B1733" s="1">
        <v>44041</v>
      </c>
      <c r="C1733" s="12" t="str">
        <f t="shared" ref="C1733:C1741" si="50">TEXT(B1733,"aaa")</f>
        <v>수</v>
      </c>
      <c r="D1733" s="12" t="s">
        <v>34</v>
      </c>
      <c r="E1733" s="12" t="s">
        <v>56</v>
      </c>
      <c r="G1733" s="17"/>
      <c r="J1733" s="11">
        <v>408134.54545454541</v>
      </c>
    </row>
    <row r="1734" spans="2:10" s="12" customFormat="1" hidden="1">
      <c r="B1734" s="1">
        <v>44040</v>
      </c>
      <c r="C1734" s="12" t="str">
        <f t="shared" si="50"/>
        <v>화</v>
      </c>
      <c r="D1734" s="12" t="s">
        <v>36</v>
      </c>
      <c r="E1734" s="12" t="s">
        <v>56</v>
      </c>
      <c r="G1734" s="17"/>
      <c r="J1734" s="11">
        <v>47729.999999999993</v>
      </c>
    </row>
    <row r="1735" spans="2:10" s="12" customFormat="1" hidden="1">
      <c r="B1735" s="1">
        <v>44041</v>
      </c>
      <c r="C1735" s="12" t="str">
        <f t="shared" si="50"/>
        <v>수</v>
      </c>
      <c r="D1735" s="12" t="s">
        <v>36</v>
      </c>
      <c r="E1735" s="12" t="s">
        <v>56</v>
      </c>
      <c r="G1735" s="17"/>
      <c r="J1735" s="11">
        <v>46159.999999999993</v>
      </c>
    </row>
    <row r="1736" spans="2:10" s="12" customFormat="1" hidden="1">
      <c r="B1736" s="1">
        <v>44040</v>
      </c>
      <c r="C1736" s="12" t="str">
        <f t="shared" si="50"/>
        <v>화</v>
      </c>
      <c r="D1736" s="12" t="s">
        <v>35</v>
      </c>
      <c r="E1736" s="12" t="s">
        <v>56</v>
      </c>
      <c r="G1736" s="17"/>
      <c r="J1736" s="11">
        <v>50000</v>
      </c>
    </row>
    <row r="1737" spans="2:10" s="12" customFormat="1" hidden="1">
      <c r="B1737" s="1">
        <v>44041</v>
      </c>
      <c r="C1737" s="12" t="str">
        <f t="shared" si="50"/>
        <v>수</v>
      </c>
      <c r="D1737" s="12" t="s">
        <v>35</v>
      </c>
      <c r="E1737" s="12" t="s">
        <v>56</v>
      </c>
      <c r="G1737" s="17"/>
      <c r="J1737" s="11">
        <v>50000</v>
      </c>
    </row>
    <row r="1738" spans="2:10" s="12" customFormat="1" hidden="1">
      <c r="B1738" s="1">
        <v>44040</v>
      </c>
      <c r="C1738" s="12" t="str">
        <f t="shared" si="50"/>
        <v>화</v>
      </c>
      <c r="D1738" s="12" t="s">
        <v>127</v>
      </c>
      <c r="E1738" s="12" t="s">
        <v>56</v>
      </c>
      <c r="G1738" s="17"/>
      <c r="J1738" s="11">
        <v>29720</v>
      </c>
    </row>
    <row r="1739" spans="2:10" s="12" customFormat="1" hidden="1">
      <c r="B1739" s="1">
        <v>44041</v>
      </c>
      <c r="C1739" s="12" t="str">
        <f t="shared" si="50"/>
        <v>수</v>
      </c>
      <c r="D1739" s="12" t="s">
        <v>127</v>
      </c>
      <c r="E1739" s="12" t="s">
        <v>56</v>
      </c>
      <c r="G1739" s="17"/>
      <c r="J1739" s="11">
        <v>171893</v>
      </c>
    </row>
    <row r="1740" spans="2:10" s="12" customFormat="1" hidden="1">
      <c r="B1740" s="1">
        <v>44042</v>
      </c>
      <c r="C1740" s="12" t="str">
        <f t="shared" si="50"/>
        <v>목</v>
      </c>
      <c r="D1740" s="12" t="s">
        <v>114</v>
      </c>
      <c r="E1740" s="12" t="s">
        <v>115</v>
      </c>
      <c r="G1740" s="17"/>
      <c r="J1740" s="11">
        <v>31984</v>
      </c>
    </row>
    <row r="1741" spans="2:10" s="12" customFormat="1" hidden="1">
      <c r="B1741" s="1">
        <v>44043</v>
      </c>
      <c r="C1741" s="12" t="str">
        <f t="shared" si="50"/>
        <v>금</v>
      </c>
      <c r="D1741" s="12" t="s">
        <v>114</v>
      </c>
      <c r="E1741" s="12" t="s">
        <v>115</v>
      </c>
      <c r="G1741" s="17"/>
      <c r="J1741" s="11">
        <v>122997</v>
      </c>
    </row>
    <row r="1742" spans="2:10" s="12" customFormat="1" hidden="1">
      <c r="B1742" s="1">
        <v>44042</v>
      </c>
      <c r="C1742" s="12" t="s">
        <v>29</v>
      </c>
      <c r="D1742" s="12" t="s">
        <v>114</v>
      </c>
      <c r="E1742" s="12" t="s">
        <v>56</v>
      </c>
      <c r="G1742" s="17"/>
      <c r="J1742" s="11">
        <v>1020142</v>
      </c>
    </row>
    <row r="1743" spans="2:10" s="12" customFormat="1" hidden="1">
      <c r="B1743" s="1">
        <v>44043</v>
      </c>
      <c r="C1743" s="12" t="s">
        <v>30</v>
      </c>
      <c r="D1743" s="12" t="s">
        <v>114</v>
      </c>
      <c r="E1743" s="12" t="s">
        <v>56</v>
      </c>
      <c r="G1743" s="17"/>
      <c r="J1743" s="11">
        <v>872616</v>
      </c>
    </row>
    <row r="1744" spans="2:10" s="12" customFormat="1" hidden="1">
      <c r="B1744" s="1">
        <v>44044</v>
      </c>
      <c r="C1744" s="12" t="s">
        <v>31</v>
      </c>
      <c r="D1744" s="12" t="s">
        <v>114</v>
      </c>
      <c r="E1744" s="12" t="s">
        <v>56</v>
      </c>
      <c r="G1744" s="17"/>
      <c r="J1744" s="11">
        <v>594496</v>
      </c>
    </row>
    <row r="1745" spans="2:10" s="12" customFormat="1" hidden="1">
      <c r="B1745" s="1">
        <v>44045</v>
      </c>
      <c r="C1745" s="12" t="s">
        <v>32</v>
      </c>
      <c r="D1745" s="12" t="s">
        <v>114</v>
      </c>
      <c r="E1745" s="12" t="s">
        <v>56</v>
      </c>
      <c r="G1745" s="17"/>
      <c r="J1745" s="11">
        <v>827226</v>
      </c>
    </row>
    <row r="1746" spans="2:10" s="12" customFormat="1" hidden="1">
      <c r="B1746" s="1">
        <v>44046</v>
      </c>
      <c r="C1746" s="12" t="s">
        <v>33</v>
      </c>
      <c r="D1746" s="12" t="s">
        <v>114</v>
      </c>
      <c r="E1746" s="12" t="s">
        <v>56</v>
      </c>
      <c r="G1746" s="17"/>
      <c r="J1746" s="11">
        <v>724791</v>
      </c>
    </row>
    <row r="1747" spans="2:10" s="12" customFormat="1" hidden="1">
      <c r="B1747" s="1">
        <v>44047</v>
      </c>
      <c r="C1747" s="12" t="s">
        <v>27</v>
      </c>
      <c r="D1747" s="12" t="s">
        <v>114</v>
      </c>
      <c r="E1747" s="12" t="s">
        <v>56</v>
      </c>
      <c r="G1747" s="17"/>
      <c r="J1747" s="11">
        <v>826114</v>
      </c>
    </row>
    <row r="1748" spans="2:10" s="12" customFormat="1" hidden="1">
      <c r="B1748" s="1">
        <v>44047</v>
      </c>
      <c r="C1748" s="12" t="s">
        <v>27</v>
      </c>
      <c r="D1748" s="12" t="s">
        <v>114</v>
      </c>
      <c r="E1748" s="12" t="s">
        <v>115</v>
      </c>
      <c r="G1748" s="17"/>
      <c r="J1748" s="11">
        <v>22414</v>
      </c>
    </row>
    <row r="1749" spans="2:10" s="12" customFormat="1" hidden="1">
      <c r="B1749" s="1">
        <v>44042</v>
      </c>
      <c r="C1749" s="12" t="s">
        <v>29</v>
      </c>
      <c r="D1749" s="12" t="s">
        <v>34</v>
      </c>
      <c r="E1749" s="12" t="s">
        <v>56</v>
      </c>
      <c r="G1749" s="17"/>
      <c r="J1749" s="11">
        <v>567455.45454545447</v>
      </c>
    </row>
    <row r="1750" spans="2:10" s="12" customFormat="1" hidden="1">
      <c r="B1750" s="1">
        <v>44043</v>
      </c>
      <c r="C1750" s="12" t="s">
        <v>30</v>
      </c>
      <c r="D1750" s="12" t="s">
        <v>34</v>
      </c>
      <c r="E1750" s="12" t="s">
        <v>56</v>
      </c>
      <c r="G1750" s="17"/>
      <c r="J1750" s="12">
        <v>249744</v>
      </c>
    </row>
    <row r="1751" spans="2:10" s="12" customFormat="1" hidden="1">
      <c r="B1751" s="1">
        <v>44044</v>
      </c>
      <c r="C1751" s="12" t="s">
        <v>31</v>
      </c>
      <c r="D1751" s="12" t="s">
        <v>34</v>
      </c>
      <c r="E1751" s="12" t="s">
        <v>56</v>
      </c>
      <c r="G1751" s="17"/>
      <c r="J1751" s="10">
        <v>310</v>
      </c>
    </row>
    <row r="1752" spans="2:10" s="12" customFormat="1" hidden="1">
      <c r="B1752" s="1">
        <v>44046</v>
      </c>
      <c r="C1752" s="12" t="s">
        <v>33</v>
      </c>
      <c r="D1752" s="12" t="s">
        <v>34</v>
      </c>
      <c r="E1752" s="12" t="s">
        <v>56</v>
      </c>
      <c r="G1752" s="17"/>
      <c r="J1752" s="10">
        <v>402019.09090909088</v>
      </c>
    </row>
    <row r="1753" spans="2:10" s="12" customFormat="1" hidden="1">
      <c r="B1753" s="1">
        <v>44047</v>
      </c>
      <c r="C1753" s="12" t="s">
        <v>27</v>
      </c>
      <c r="D1753" s="12" t="s">
        <v>34</v>
      </c>
      <c r="E1753" s="12" t="s">
        <v>56</v>
      </c>
      <c r="G1753" s="17"/>
      <c r="J1753" s="10">
        <v>429790.90909090906</v>
      </c>
    </row>
    <row r="1754" spans="2:10" s="12" customFormat="1" hidden="1">
      <c r="B1754" s="1">
        <v>44042</v>
      </c>
      <c r="C1754" s="12" t="s">
        <v>29</v>
      </c>
      <c r="D1754" s="12" t="s">
        <v>34</v>
      </c>
      <c r="E1754" s="12" t="s">
        <v>115</v>
      </c>
      <c r="G1754" s="17"/>
      <c r="J1754" s="10">
        <v>86620.909090909088</v>
      </c>
    </row>
    <row r="1755" spans="2:10" s="12" customFormat="1" hidden="1">
      <c r="B1755" s="1">
        <v>44043</v>
      </c>
      <c r="C1755" s="12" t="s">
        <v>30</v>
      </c>
      <c r="D1755" s="12" t="s">
        <v>34</v>
      </c>
      <c r="E1755" s="12" t="s">
        <v>115</v>
      </c>
      <c r="G1755" s="17"/>
      <c r="J1755" s="10">
        <v>46508.181818181816</v>
      </c>
    </row>
    <row r="1756" spans="2:10" s="12" customFormat="1" hidden="1">
      <c r="B1756" s="1">
        <v>44046</v>
      </c>
      <c r="C1756" s="12" t="s">
        <v>33</v>
      </c>
      <c r="D1756" s="12" t="s">
        <v>34</v>
      </c>
      <c r="E1756" s="12" t="s">
        <v>115</v>
      </c>
      <c r="G1756" s="17"/>
      <c r="J1756" s="10">
        <v>66323.636363636353</v>
      </c>
    </row>
    <row r="1757" spans="2:10" s="12" customFormat="1" hidden="1">
      <c r="B1757" s="1">
        <v>44047</v>
      </c>
      <c r="C1757" s="12" t="s">
        <v>27</v>
      </c>
      <c r="D1757" s="12" t="s">
        <v>34</v>
      </c>
      <c r="E1757" s="12" t="s">
        <v>115</v>
      </c>
      <c r="G1757" s="17"/>
      <c r="J1757" s="10">
        <v>65862.727272727265</v>
      </c>
    </row>
    <row r="1758" spans="2:10" s="12" customFormat="1" hidden="1">
      <c r="B1758" s="1">
        <v>44042</v>
      </c>
      <c r="C1758" s="12" t="s">
        <v>29</v>
      </c>
      <c r="D1758" s="12" t="s">
        <v>36</v>
      </c>
      <c r="E1758" s="12" t="s">
        <v>56</v>
      </c>
      <c r="G1758" s="17"/>
      <c r="J1758" s="10">
        <v>66320</v>
      </c>
    </row>
    <row r="1759" spans="2:10" s="12" customFormat="1" hidden="1">
      <c r="B1759" s="1">
        <v>44043</v>
      </c>
      <c r="C1759" s="12" t="s">
        <v>30</v>
      </c>
      <c r="D1759" s="12" t="s">
        <v>36</v>
      </c>
      <c r="E1759" s="12" t="s">
        <v>56</v>
      </c>
      <c r="G1759" s="17"/>
      <c r="J1759" s="10">
        <v>69020</v>
      </c>
    </row>
    <row r="1760" spans="2:10" s="12" customFormat="1" hidden="1">
      <c r="B1760" s="1">
        <v>44044</v>
      </c>
      <c r="C1760" s="12" t="s">
        <v>31</v>
      </c>
      <c r="D1760" s="12" t="s">
        <v>36</v>
      </c>
      <c r="E1760" s="12" t="s">
        <v>56</v>
      </c>
      <c r="G1760" s="17"/>
      <c r="J1760" s="10">
        <v>51379.999999999993</v>
      </c>
    </row>
    <row r="1761" spans="2:10" s="12" customFormat="1" hidden="1">
      <c r="B1761" s="1">
        <v>44045</v>
      </c>
      <c r="C1761" s="12" t="s">
        <v>32</v>
      </c>
      <c r="D1761" s="12" t="s">
        <v>36</v>
      </c>
      <c r="E1761" s="12" t="s">
        <v>56</v>
      </c>
      <c r="G1761" s="17"/>
      <c r="J1761" s="10">
        <v>54469.999999999993</v>
      </c>
    </row>
    <row r="1762" spans="2:10" s="12" customFormat="1" hidden="1">
      <c r="B1762" s="1">
        <v>44046</v>
      </c>
      <c r="C1762" s="12" t="s">
        <v>33</v>
      </c>
      <c r="D1762" s="12" t="s">
        <v>36</v>
      </c>
      <c r="E1762" s="12" t="s">
        <v>56</v>
      </c>
      <c r="G1762" s="17"/>
      <c r="J1762" s="10">
        <v>54269.999999999993</v>
      </c>
    </row>
    <row r="1763" spans="2:10" s="12" customFormat="1" hidden="1">
      <c r="B1763" s="1">
        <v>44047</v>
      </c>
      <c r="C1763" s="12" t="s">
        <v>27</v>
      </c>
      <c r="D1763" s="12" t="s">
        <v>36</v>
      </c>
      <c r="E1763" s="12" t="s">
        <v>56</v>
      </c>
      <c r="G1763" s="17"/>
      <c r="J1763" s="10">
        <v>56029.999999999993</v>
      </c>
    </row>
    <row r="1764" spans="2:10" s="12" customFormat="1" hidden="1">
      <c r="B1764" s="1">
        <v>44042</v>
      </c>
      <c r="C1764" s="12" t="s">
        <v>29</v>
      </c>
      <c r="D1764" s="12" t="s">
        <v>35</v>
      </c>
      <c r="E1764" s="12" t="s">
        <v>56</v>
      </c>
      <c r="G1764" s="17"/>
      <c r="J1764" s="10">
        <v>50000</v>
      </c>
    </row>
    <row r="1765" spans="2:10" s="12" customFormat="1" hidden="1">
      <c r="B1765" s="1">
        <v>44043</v>
      </c>
      <c r="C1765" s="12" t="s">
        <v>30</v>
      </c>
      <c r="D1765" s="12" t="s">
        <v>35</v>
      </c>
      <c r="E1765" s="12" t="s">
        <v>56</v>
      </c>
      <c r="G1765" s="17"/>
      <c r="J1765" s="10">
        <v>50000</v>
      </c>
    </row>
    <row r="1766" spans="2:10" s="12" customFormat="1" hidden="1">
      <c r="B1766" s="1">
        <v>44044</v>
      </c>
      <c r="C1766" s="12" t="s">
        <v>31</v>
      </c>
      <c r="D1766" s="12" t="s">
        <v>35</v>
      </c>
      <c r="E1766" s="12" t="s">
        <v>56</v>
      </c>
      <c r="G1766" s="17"/>
      <c r="J1766" s="10">
        <v>50000</v>
      </c>
    </row>
    <row r="1767" spans="2:10" s="12" customFormat="1" hidden="1">
      <c r="B1767" s="1">
        <v>44045</v>
      </c>
      <c r="C1767" s="12" t="s">
        <v>32</v>
      </c>
      <c r="D1767" s="12" t="s">
        <v>35</v>
      </c>
      <c r="E1767" s="12" t="s">
        <v>56</v>
      </c>
      <c r="G1767" s="17"/>
      <c r="J1767" s="10">
        <v>50000</v>
      </c>
    </row>
    <row r="1768" spans="2:10" s="12" customFormat="1" hidden="1">
      <c r="B1768" s="1">
        <v>44046</v>
      </c>
      <c r="C1768" s="12" t="s">
        <v>33</v>
      </c>
      <c r="D1768" s="12" t="s">
        <v>35</v>
      </c>
      <c r="E1768" s="12" t="s">
        <v>56</v>
      </c>
      <c r="G1768" s="17"/>
      <c r="J1768" s="10">
        <v>50000</v>
      </c>
    </row>
    <row r="1769" spans="2:10" s="12" customFormat="1" hidden="1">
      <c r="B1769" s="1">
        <v>44047</v>
      </c>
      <c r="C1769" s="12" t="s">
        <v>27</v>
      </c>
      <c r="D1769" s="12" t="s">
        <v>35</v>
      </c>
      <c r="E1769" s="12" t="s">
        <v>56</v>
      </c>
      <c r="G1769" s="17"/>
      <c r="J1769" s="10">
        <v>50000</v>
      </c>
    </row>
    <row r="1770" spans="2:10" s="12" customFormat="1" hidden="1">
      <c r="B1770" s="1">
        <v>44042</v>
      </c>
      <c r="C1770" s="12" t="s">
        <v>29</v>
      </c>
      <c r="D1770" s="12" t="s">
        <v>127</v>
      </c>
      <c r="E1770" s="12" t="s">
        <v>56</v>
      </c>
      <c r="G1770" s="17"/>
      <c r="J1770" s="10">
        <v>261</v>
      </c>
    </row>
    <row r="1771" spans="2:10" s="12" customFormat="1" hidden="1">
      <c r="B1771" s="1">
        <v>44043</v>
      </c>
      <c r="C1771" s="12" t="s">
        <v>30</v>
      </c>
      <c r="D1771" s="12" t="s">
        <v>127</v>
      </c>
      <c r="E1771" s="12" t="s">
        <v>56</v>
      </c>
      <c r="G1771" s="17"/>
      <c r="J1771" s="10">
        <v>3118</v>
      </c>
    </row>
    <row r="1772" spans="2:10" s="12" customFormat="1" hidden="1">
      <c r="B1772" s="1">
        <v>44044</v>
      </c>
      <c r="C1772" s="12" t="s">
        <v>31</v>
      </c>
      <c r="D1772" s="12" t="s">
        <v>127</v>
      </c>
      <c r="E1772" s="12" t="s">
        <v>56</v>
      </c>
      <c r="G1772" s="17"/>
      <c r="J1772" s="10">
        <v>109778</v>
      </c>
    </row>
    <row r="1773" spans="2:10" s="12" customFormat="1" hidden="1">
      <c r="B1773" s="1">
        <v>44045</v>
      </c>
      <c r="C1773" s="12" t="s">
        <v>32</v>
      </c>
      <c r="D1773" s="12" t="s">
        <v>127</v>
      </c>
      <c r="E1773" s="12" t="s">
        <v>56</v>
      </c>
      <c r="G1773" s="17"/>
      <c r="J1773" s="10">
        <v>101121</v>
      </c>
    </row>
    <row r="1774" spans="2:10" s="12" customFormat="1" hidden="1">
      <c r="B1774" s="1">
        <v>44046</v>
      </c>
      <c r="C1774" s="12" t="s">
        <v>33</v>
      </c>
      <c r="D1774" s="12" t="s">
        <v>127</v>
      </c>
      <c r="E1774" s="12" t="s">
        <v>56</v>
      </c>
      <c r="G1774" s="17"/>
      <c r="J1774" s="10">
        <v>246567</v>
      </c>
    </row>
    <row r="1775" spans="2:10" s="12" customFormat="1" hidden="1">
      <c r="B1775" s="1">
        <v>44047</v>
      </c>
      <c r="C1775" s="12" t="s">
        <v>27</v>
      </c>
      <c r="D1775" s="12" t="s">
        <v>127</v>
      </c>
      <c r="E1775" s="12" t="s">
        <v>56</v>
      </c>
      <c r="G1775" s="17"/>
      <c r="J1775" s="10">
        <v>257827</v>
      </c>
    </row>
    <row r="1776" spans="2:10" s="12" customFormat="1" hidden="1">
      <c r="B1776" s="1">
        <v>44048</v>
      </c>
      <c r="C1776" s="12" t="s">
        <v>28</v>
      </c>
      <c r="D1776" s="12" t="s">
        <v>114</v>
      </c>
      <c r="E1776" s="12" t="s">
        <v>115</v>
      </c>
      <c r="G1776" s="17"/>
      <c r="J1776" s="10">
        <v>155241</v>
      </c>
    </row>
    <row r="1777" spans="2:10" s="12" customFormat="1" hidden="1">
      <c r="B1777" s="1">
        <v>44049</v>
      </c>
      <c r="C1777" s="12" t="s">
        <v>29</v>
      </c>
      <c r="D1777" s="12" t="s">
        <v>114</v>
      </c>
      <c r="E1777" s="12" t="s">
        <v>115</v>
      </c>
      <c r="G1777" s="17"/>
      <c r="J1777" s="10">
        <v>142618</v>
      </c>
    </row>
    <row r="1778" spans="2:10" s="12" customFormat="1" hidden="1">
      <c r="B1778" s="1">
        <v>44048</v>
      </c>
      <c r="C1778" s="12" t="s">
        <v>28</v>
      </c>
      <c r="D1778" s="12" t="s">
        <v>114</v>
      </c>
      <c r="E1778" s="12" t="s">
        <v>56</v>
      </c>
      <c r="G1778" s="17"/>
      <c r="J1778" s="10">
        <v>242218</v>
      </c>
    </row>
    <row r="1779" spans="2:10" s="12" customFormat="1" hidden="1">
      <c r="B1779" s="1">
        <v>44048</v>
      </c>
      <c r="C1779" s="12" t="s">
        <v>28</v>
      </c>
      <c r="D1779" s="12" t="s">
        <v>34</v>
      </c>
      <c r="E1779" s="12" t="s">
        <v>115</v>
      </c>
      <c r="G1779" s="17"/>
      <c r="J1779" s="10">
        <v>7437.272727272727</v>
      </c>
    </row>
    <row r="1780" spans="2:10" s="12" customFormat="1" hidden="1">
      <c r="B1780" s="1">
        <v>44048</v>
      </c>
      <c r="C1780" s="12" t="s">
        <v>28</v>
      </c>
      <c r="D1780" s="12" t="s">
        <v>34</v>
      </c>
      <c r="E1780" s="12" t="s">
        <v>56</v>
      </c>
      <c r="G1780" s="17"/>
      <c r="J1780" s="10">
        <v>69681.818181818177</v>
      </c>
    </row>
    <row r="1781" spans="2:10" s="12" customFormat="1" hidden="1">
      <c r="B1781" s="1">
        <v>44048</v>
      </c>
      <c r="C1781" s="12" t="s">
        <v>28</v>
      </c>
      <c r="D1781" s="12" t="s">
        <v>36</v>
      </c>
      <c r="E1781" s="12" t="s">
        <v>56</v>
      </c>
      <c r="G1781" s="17"/>
      <c r="J1781" s="10">
        <v>53659.999999999993</v>
      </c>
    </row>
    <row r="1782" spans="2:10" s="12" customFormat="1" hidden="1">
      <c r="B1782" s="1">
        <v>44049</v>
      </c>
      <c r="C1782" s="12" t="s">
        <v>29</v>
      </c>
      <c r="D1782" s="12" t="s">
        <v>36</v>
      </c>
      <c r="E1782" s="12" t="s">
        <v>56</v>
      </c>
      <c r="G1782" s="17"/>
      <c r="J1782" s="10">
        <v>46679.999999999993</v>
      </c>
    </row>
    <row r="1783" spans="2:10" s="12" customFormat="1" hidden="1">
      <c r="B1783" s="1">
        <v>44048</v>
      </c>
      <c r="C1783" s="12" t="s">
        <v>28</v>
      </c>
      <c r="D1783" s="12" t="s">
        <v>35</v>
      </c>
      <c r="E1783" s="12" t="s">
        <v>56</v>
      </c>
      <c r="G1783" s="17"/>
      <c r="J1783" s="10">
        <v>50000</v>
      </c>
    </row>
    <row r="1784" spans="2:10" s="12" customFormat="1" hidden="1">
      <c r="B1784" s="1">
        <v>44049</v>
      </c>
      <c r="C1784" s="12" t="s">
        <v>29</v>
      </c>
      <c r="D1784" s="12" t="s">
        <v>35</v>
      </c>
      <c r="E1784" s="12" t="s">
        <v>56</v>
      </c>
      <c r="G1784" s="17"/>
      <c r="J1784" s="10">
        <v>50000</v>
      </c>
    </row>
    <row r="1785" spans="2:10" s="12" customFormat="1" hidden="1">
      <c r="B1785" s="1">
        <v>44048</v>
      </c>
      <c r="C1785" s="12" t="s">
        <v>28</v>
      </c>
      <c r="D1785" s="12" t="s">
        <v>128</v>
      </c>
      <c r="E1785" s="12" t="s">
        <v>56</v>
      </c>
      <c r="G1785" s="17"/>
      <c r="J1785" s="10">
        <f>30*82</f>
        <v>2460</v>
      </c>
    </row>
    <row r="1786" spans="2:10" s="12" customFormat="1" hidden="1">
      <c r="B1786" s="1">
        <v>44050</v>
      </c>
      <c r="C1786" s="12" t="s">
        <v>30</v>
      </c>
      <c r="D1786" s="12" t="s">
        <v>114</v>
      </c>
      <c r="E1786" s="12" t="s">
        <v>115</v>
      </c>
      <c r="G1786" s="17"/>
      <c r="J1786" s="10">
        <v>28688</v>
      </c>
    </row>
    <row r="1787" spans="2:10" s="12" customFormat="1" hidden="1">
      <c r="B1787" s="1">
        <v>44051</v>
      </c>
      <c r="C1787" s="12" t="s">
        <v>31</v>
      </c>
      <c r="D1787" s="12" t="s">
        <v>114</v>
      </c>
      <c r="E1787" s="12" t="s">
        <v>115</v>
      </c>
      <c r="G1787" s="17"/>
      <c r="J1787" s="10">
        <v>8459</v>
      </c>
    </row>
    <row r="1788" spans="2:10" s="12" customFormat="1" hidden="1">
      <c r="B1788" s="1">
        <v>44052</v>
      </c>
      <c r="C1788" s="12" t="s">
        <v>32</v>
      </c>
      <c r="D1788" s="12" t="s">
        <v>114</v>
      </c>
      <c r="E1788" s="12" t="s">
        <v>56</v>
      </c>
      <c r="G1788" s="17"/>
      <c r="J1788" s="10">
        <v>174582</v>
      </c>
    </row>
    <row r="1789" spans="2:10" s="12" customFormat="1" hidden="1">
      <c r="B1789" s="1">
        <v>44050</v>
      </c>
      <c r="C1789" s="12" t="s">
        <v>30</v>
      </c>
      <c r="D1789" s="12" t="s">
        <v>36</v>
      </c>
      <c r="E1789" s="12" t="s">
        <v>56</v>
      </c>
      <c r="G1789" s="17"/>
      <c r="J1789" s="10">
        <v>43420</v>
      </c>
    </row>
    <row r="1790" spans="2:10" s="12" customFormat="1" hidden="1">
      <c r="B1790" s="1">
        <v>44051</v>
      </c>
      <c r="C1790" s="12" t="s">
        <v>31</v>
      </c>
      <c r="D1790" s="12" t="s">
        <v>36</v>
      </c>
      <c r="E1790" s="12" t="s">
        <v>56</v>
      </c>
      <c r="G1790" s="17"/>
      <c r="J1790" s="10">
        <v>40630</v>
      </c>
    </row>
    <row r="1791" spans="2:10" s="12" customFormat="1" hidden="1">
      <c r="B1791" s="1">
        <v>44052</v>
      </c>
      <c r="C1791" s="12" t="s">
        <v>32</v>
      </c>
      <c r="D1791" s="12" t="s">
        <v>36</v>
      </c>
      <c r="E1791" s="12" t="s">
        <v>56</v>
      </c>
      <c r="G1791" s="17"/>
      <c r="J1791" s="10">
        <v>44520</v>
      </c>
    </row>
    <row r="1792" spans="2:10" s="12" customFormat="1" hidden="1">
      <c r="B1792" s="1">
        <v>44050</v>
      </c>
      <c r="C1792" s="12" t="s">
        <v>30</v>
      </c>
      <c r="D1792" s="12" t="s">
        <v>35</v>
      </c>
      <c r="E1792" s="12" t="s">
        <v>56</v>
      </c>
      <c r="G1792" s="17"/>
      <c r="J1792" s="10">
        <v>50000</v>
      </c>
    </row>
    <row r="1793" spans="2:10" s="12" customFormat="1" hidden="1">
      <c r="B1793" s="1">
        <v>44051</v>
      </c>
      <c r="C1793" s="12" t="s">
        <v>31</v>
      </c>
      <c r="D1793" s="12" t="s">
        <v>35</v>
      </c>
      <c r="E1793" s="12" t="s">
        <v>56</v>
      </c>
      <c r="G1793" s="17"/>
      <c r="J1793" s="10">
        <v>50000</v>
      </c>
    </row>
    <row r="1794" spans="2:10" s="12" customFormat="1" hidden="1">
      <c r="B1794" s="1">
        <v>44052</v>
      </c>
      <c r="C1794" s="12" t="s">
        <v>32</v>
      </c>
      <c r="D1794" s="12" t="s">
        <v>35</v>
      </c>
      <c r="E1794" s="12" t="s">
        <v>56</v>
      </c>
      <c r="G1794" s="17"/>
      <c r="J1794" s="10">
        <v>50000</v>
      </c>
    </row>
    <row r="1795" spans="2:10" s="12" customFormat="1" hidden="1">
      <c r="B1795" s="1">
        <v>44055</v>
      </c>
      <c r="C1795" s="12" t="str">
        <f t="shared" ref="C1795:C1858" si="51">TEXT(B1795,"aaa")</f>
        <v>수</v>
      </c>
      <c r="D1795" s="12" t="s">
        <v>114</v>
      </c>
      <c r="E1795" s="12" t="s">
        <v>113</v>
      </c>
      <c r="G1795" s="30"/>
      <c r="J1795" s="10">
        <v>29818</v>
      </c>
    </row>
    <row r="1796" spans="2:10" s="12" customFormat="1" hidden="1">
      <c r="B1796" s="1">
        <v>44056</v>
      </c>
      <c r="C1796" s="12" t="str">
        <f t="shared" si="51"/>
        <v>목</v>
      </c>
      <c r="D1796" s="12" t="s">
        <v>114</v>
      </c>
      <c r="E1796" s="12" t="s">
        <v>113</v>
      </c>
      <c r="G1796" s="30"/>
      <c r="J1796" s="10">
        <v>182538</v>
      </c>
    </row>
    <row r="1797" spans="2:10" s="12" customFormat="1" hidden="1">
      <c r="B1797" s="1">
        <v>44053</v>
      </c>
      <c r="C1797" s="12" t="str">
        <f t="shared" si="51"/>
        <v>월</v>
      </c>
      <c r="D1797" s="12" t="s">
        <v>114</v>
      </c>
      <c r="E1797" s="12" t="s">
        <v>56</v>
      </c>
      <c r="G1797" s="30"/>
      <c r="J1797" s="10">
        <v>186936</v>
      </c>
    </row>
    <row r="1798" spans="2:10" s="12" customFormat="1" hidden="1">
      <c r="B1798" s="1">
        <v>44054</v>
      </c>
      <c r="C1798" s="12" t="str">
        <f t="shared" si="51"/>
        <v>화</v>
      </c>
      <c r="D1798" s="12" t="s">
        <v>114</v>
      </c>
      <c r="E1798" s="12" t="s">
        <v>56</v>
      </c>
      <c r="G1798" s="30"/>
      <c r="J1798" s="10">
        <v>328834</v>
      </c>
    </row>
    <row r="1799" spans="2:10" s="12" customFormat="1" hidden="1">
      <c r="B1799" s="1">
        <v>44055</v>
      </c>
      <c r="C1799" s="12" t="str">
        <f t="shared" si="51"/>
        <v>수</v>
      </c>
      <c r="D1799" s="12" t="s">
        <v>114</v>
      </c>
      <c r="E1799" s="12" t="s">
        <v>56</v>
      </c>
      <c r="G1799" s="30"/>
      <c r="J1799" s="10">
        <v>377139</v>
      </c>
    </row>
    <row r="1800" spans="2:10" s="12" customFormat="1" hidden="1">
      <c r="B1800" s="1">
        <v>44056</v>
      </c>
      <c r="C1800" s="12" t="str">
        <f t="shared" si="51"/>
        <v>목</v>
      </c>
      <c r="D1800" s="12" t="s">
        <v>114</v>
      </c>
      <c r="E1800" s="12" t="s">
        <v>56</v>
      </c>
      <c r="G1800" s="30"/>
      <c r="J1800" s="10">
        <v>380062</v>
      </c>
    </row>
    <row r="1801" spans="2:10" s="12" customFormat="1" hidden="1">
      <c r="B1801" s="1">
        <v>44053</v>
      </c>
      <c r="C1801" s="12" t="str">
        <f t="shared" si="51"/>
        <v>월</v>
      </c>
      <c r="D1801" s="12" t="s">
        <v>34</v>
      </c>
      <c r="E1801" s="12" t="s">
        <v>115</v>
      </c>
      <c r="G1801" s="30"/>
      <c r="J1801" s="10">
        <v>35943.63636363636</v>
      </c>
    </row>
    <row r="1802" spans="2:10" s="12" customFormat="1" hidden="1">
      <c r="B1802" s="1">
        <v>44054</v>
      </c>
      <c r="C1802" s="12" t="str">
        <f t="shared" si="51"/>
        <v>화</v>
      </c>
      <c r="D1802" s="12" t="s">
        <v>34</v>
      </c>
      <c r="E1802" s="12" t="s">
        <v>115</v>
      </c>
      <c r="G1802" s="30"/>
      <c r="J1802" s="10">
        <v>67935.454545454544</v>
      </c>
    </row>
    <row r="1803" spans="2:10" s="12" customFormat="1" hidden="1">
      <c r="B1803" s="1">
        <v>44055</v>
      </c>
      <c r="C1803" s="12" t="str">
        <f t="shared" si="51"/>
        <v>수</v>
      </c>
      <c r="D1803" s="12" t="s">
        <v>34</v>
      </c>
      <c r="E1803" s="12" t="s">
        <v>115</v>
      </c>
      <c r="G1803" s="30"/>
      <c r="J1803" s="10">
        <v>29291.81818181818</v>
      </c>
    </row>
    <row r="1804" spans="2:10" s="12" customFormat="1" hidden="1">
      <c r="B1804" s="1">
        <v>44056</v>
      </c>
      <c r="C1804" s="12" t="str">
        <f t="shared" si="51"/>
        <v>목</v>
      </c>
      <c r="D1804" s="12" t="s">
        <v>34</v>
      </c>
      <c r="E1804" s="12" t="s">
        <v>115</v>
      </c>
      <c r="G1804" s="30"/>
      <c r="J1804" s="10">
        <v>14801.81818181818</v>
      </c>
    </row>
    <row r="1805" spans="2:10" s="12" customFormat="1" hidden="1">
      <c r="B1805" s="1">
        <v>44053</v>
      </c>
      <c r="C1805" s="12" t="str">
        <f t="shared" si="51"/>
        <v>월</v>
      </c>
      <c r="D1805" s="12" t="s">
        <v>34</v>
      </c>
      <c r="E1805" s="12" t="s">
        <v>56</v>
      </c>
      <c r="G1805" s="30"/>
      <c r="J1805" s="10">
        <v>356192.72727272724</v>
      </c>
    </row>
    <row r="1806" spans="2:10" s="12" customFormat="1" hidden="1">
      <c r="B1806" s="1">
        <v>44054</v>
      </c>
      <c r="C1806" s="12" t="str">
        <f t="shared" si="51"/>
        <v>화</v>
      </c>
      <c r="D1806" s="12" t="s">
        <v>34</v>
      </c>
      <c r="E1806" s="12" t="s">
        <v>56</v>
      </c>
      <c r="G1806" s="30"/>
      <c r="J1806" s="10">
        <v>593463.63636363635</v>
      </c>
    </row>
    <row r="1807" spans="2:10" s="12" customFormat="1" hidden="1">
      <c r="B1807" s="1">
        <v>44055</v>
      </c>
      <c r="C1807" s="12" t="str">
        <f t="shared" si="51"/>
        <v>수</v>
      </c>
      <c r="D1807" s="12" t="s">
        <v>34</v>
      </c>
      <c r="E1807" s="12" t="s">
        <v>56</v>
      </c>
      <c r="G1807" s="30"/>
      <c r="J1807" s="10">
        <v>297630.90909090906</v>
      </c>
    </row>
    <row r="1808" spans="2:10" s="12" customFormat="1" hidden="1">
      <c r="B1808" s="1">
        <v>44056</v>
      </c>
      <c r="C1808" s="12" t="str">
        <f t="shared" si="51"/>
        <v>목</v>
      </c>
      <c r="D1808" s="12" t="s">
        <v>34</v>
      </c>
      <c r="E1808" s="12" t="s">
        <v>56</v>
      </c>
      <c r="G1808" s="30"/>
      <c r="J1808" s="10">
        <v>282929.09090909088</v>
      </c>
    </row>
    <row r="1809" spans="2:10" s="12" customFormat="1" hidden="1">
      <c r="B1809" s="1">
        <v>44053</v>
      </c>
      <c r="C1809" s="12" t="str">
        <f t="shared" si="51"/>
        <v>월</v>
      </c>
      <c r="D1809" s="12" t="s">
        <v>36</v>
      </c>
      <c r="E1809" s="12" t="s">
        <v>56</v>
      </c>
      <c r="G1809" s="30"/>
      <c r="J1809" s="10">
        <v>67760</v>
      </c>
    </row>
    <row r="1810" spans="2:10" s="12" customFormat="1" hidden="1">
      <c r="B1810" s="1">
        <v>44054</v>
      </c>
      <c r="C1810" s="12" t="str">
        <f t="shared" si="51"/>
        <v>화</v>
      </c>
      <c r="D1810" s="12" t="s">
        <v>36</v>
      </c>
      <c r="E1810" s="12" t="s">
        <v>56</v>
      </c>
      <c r="G1810" s="30"/>
      <c r="J1810" s="10">
        <v>68230</v>
      </c>
    </row>
    <row r="1811" spans="2:10" s="12" customFormat="1" hidden="1">
      <c r="B1811" s="1">
        <v>44055</v>
      </c>
      <c r="C1811" s="12" t="str">
        <f t="shared" si="51"/>
        <v>수</v>
      </c>
      <c r="D1811" s="12" t="s">
        <v>36</v>
      </c>
      <c r="E1811" s="12" t="s">
        <v>56</v>
      </c>
      <c r="G1811" s="30"/>
      <c r="J1811" s="10">
        <v>56339.999999999993</v>
      </c>
    </row>
    <row r="1812" spans="2:10" s="12" customFormat="1" hidden="1">
      <c r="B1812" s="1">
        <v>44056</v>
      </c>
      <c r="C1812" s="12" t="str">
        <f t="shared" si="51"/>
        <v>목</v>
      </c>
      <c r="D1812" s="12" t="s">
        <v>36</v>
      </c>
      <c r="E1812" s="12" t="s">
        <v>56</v>
      </c>
      <c r="G1812" s="30"/>
      <c r="J1812" s="10">
        <v>47289.999999999993</v>
      </c>
    </row>
    <row r="1813" spans="2:10" s="12" customFormat="1" hidden="1">
      <c r="B1813" s="1">
        <v>44053</v>
      </c>
      <c r="C1813" s="12" t="str">
        <f t="shared" si="51"/>
        <v>월</v>
      </c>
      <c r="D1813" s="12" t="s">
        <v>35</v>
      </c>
      <c r="E1813" s="12" t="s">
        <v>56</v>
      </c>
      <c r="G1813" s="30"/>
      <c r="J1813" s="10">
        <v>50000</v>
      </c>
    </row>
    <row r="1814" spans="2:10" s="12" customFormat="1" hidden="1">
      <c r="B1814" s="1">
        <v>44054</v>
      </c>
      <c r="C1814" s="12" t="str">
        <f t="shared" si="51"/>
        <v>화</v>
      </c>
      <c r="D1814" s="12" t="s">
        <v>35</v>
      </c>
      <c r="E1814" s="12" t="s">
        <v>56</v>
      </c>
      <c r="G1814" s="30"/>
      <c r="J1814" s="10">
        <v>50000</v>
      </c>
    </row>
    <row r="1815" spans="2:10" s="12" customFormat="1" hidden="1">
      <c r="B1815" s="1">
        <v>44055</v>
      </c>
      <c r="C1815" s="12" t="str">
        <f t="shared" si="51"/>
        <v>수</v>
      </c>
      <c r="D1815" s="12" t="s">
        <v>35</v>
      </c>
      <c r="E1815" s="12" t="s">
        <v>56</v>
      </c>
      <c r="G1815" s="30"/>
      <c r="J1815" s="10">
        <v>50000</v>
      </c>
    </row>
    <row r="1816" spans="2:10" s="12" customFormat="1" hidden="1">
      <c r="B1816" s="1">
        <v>44056</v>
      </c>
      <c r="C1816" s="12" t="str">
        <f t="shared" si="51"/>
        <v>목</v>
      </c>
      <c r="D1816" s="12" t="s">
        <v>35</v>
      </c>
      <c r="E1816" s="12" t="s">
        <v>56</v>
      </c>
      <c r="G1816" s="30"/>
      <c r="J1816" s="10">
        <v>50000</v>
      </c>
    </row>
    <row r="1817" spans="2:10" s="12" customFormat="1" hidden="1">
      <c r="B1817" s="1">
        <v>44053</v>
      </c>
      <c r="C1817" s="12" t="str">
        <f t="shared" si="51"/>
        <v>월</v>
      </c>
      <c r="D1817" s="12" t="s">
        <v>127</v>
      </c>
      <c r="E1817" s="12" t="s">
        <v>56</v>
      </c>
      <c r="G1817" s="30"/>
      <c r="J1817" s="10">
        <v>327394</v>
      </c>
    </row>
    <row r="1818" spans="2:10" s="12" customFormat="1" hidden="1">
      <c r="B1818" s="1">
        <v>44054</v>
      </c>
      <c r="C1818" s="12" t="str">
        <f t="shared" si="51"/>
        <v>화</v>
      </c>
      <c r="D1818" s="12" t="s">
        <v>127</v>
      </c>
      <c r="E1818" s="12" t="s">
        <v>56</v>
      </c>
      <c r="G1818" s="30"/>
      <c r="J1818" s="10">
        <v>130650</v>
      </c>
    </row>
    <row r="1819" spans="2:10" s="12" customFormat="1" hidden="1">
      <c r="B1819" s="1">
        <v>44055</v>
      </c>
      <c r="C1819" s="12" t="str">
        <f t="shared" si="51"/>
        <v>수</v>
      </c>
      <c r="D1819" s="12" t="s">
        <v>127</v>
      </c>
      <c r="E1819" s="12" t="s">
        <v>56</v>
      </c>
      <c r="G1819" s="30"/>
      <c r="J1819" s="10">
        <v>282379</v>
      </c>
    </row>
    <row r="1820" spans="2:10" s="12" customFormat="1" hidden="1">
      <c r="B1820" s="1">
        <v>44056</v>
      </c>
      <c r="C1820" s="12" t="str">
        <f t="shared" si="51"/>
        <v>목</v>
      </c>
      <c r="D1820" s="12" t="s">
        <v>127</v>
      </c>
      <c r="E1820" s="12" t="s">
        <v>56</v>
      </c>
      <c r="G1820" s="30"/>
      <c r="J1820" s="10">
        <v>203662</v>
      </c>
    </row>
    <row r="1821" spans="2:10" s="12" customFormat="1" hidden="1">
      <c r="B1821" s="1">
        <v>44055</v>
      </c>
      <c r="C1821" s="12" t="str">
        <f t="shared" si="51"/>
        <v>수</v>
      </c>
      <c r="D1821" s="12" t="s">
        <v>128</v>
      </c>
      <c r="E1821" s="12" t="s">
        <v>56</v>
      </c>
      <c r="G1821" s="30"/>
      <c r="J1821" s="10">
        <v>630</v>
      </c>
    </row>
    <row r="1822" spans="2:10" s="12" customFormat="1" hidden="1">
      <c r="B1822" s="1">
        <v>44057</v>
      </c>
      <c r="C1822" s="12" t="str">
        <f t="shared" si="51"/>
        <v>금</v>
      </c>
      <c r="D1822" s="12" t="s">
        <v>114</v>
      </c>
      <c r="E1822" s="12" t="s">
        <v>113</v>
      </c>
      <c r="G1822" s="30"/>
      <c r="J1822" s="10">
        <v>163267</v>
      </c>
    </row>
    <row r="1823" spans="2:10" s="12" customFormat="1" hidden="1">
      <c r="B1823" s="1">
        <v>44057</v>
      </c>
      <c r="C1823" s="12" t="str">
        <f t="shared" si="51"/>
        <v>금</v>
      </c>
      <c r="D1823" s="12" t="s">
        <v>114</v>
      </c>
      <c r="E1823" s="12" t="s">
        <v>56</v>
      </c>
      <c r="G1823" s="30"/>
      <c r="J1823" s="10">
        <v>263148</v>
      </c>
    </row>
    <row r="1824" spans="2:10" s="12" customFormat="1" hidden="1">
      <c r="B1824" s="1">
        <v>44057</v>
      </c>
      <c r="C1824" s="12" t="str">
        <f t="shared" si="51"/>
        <v>금</v>
      </c>
      <c r="D1824" s="12" t="s">
        <v>34</v>
      </c>
      <c r="E1824" s="12" t="s">
        <v>115</v>
      </c>
      <c r="G1824" s="30"/>
      <c r="J1824" s="10">
        <v>16087.272727272726</v>
      </c>
    </row>
    <row r="1825" spans="2:10" s="12" customFormat="1" hidden="1">
      <c r="B1825" s="1">
        <v>44057</v>
      </c>
      <c r="C1825" s="12" t="str">
        <f t="shared" si="51"/>
        <v>금</v>
      </c>
      <c r="D1825" s="12" t="s">
        <v>34</v>
      </c>
      <c r="E1825" s="12" t="s">
        <v>56</v>
      </c>
      <c r="G1825" s="30"/>
      <c r="J1825" s="10">
        <v>188749.09090909088</v>
      </c>
    </row>
    <row r="1826" spans="2:10" s="12" customFormat="1" hidden="1">
      <c r="B1826" s="1">
        <v>44058</v>
      </c>
      <c r="C1826" s="12" t="str">
        <f t="shared" si="51"/>
        <v>토</v>
      </c>
      <c r="D1826" s="12" t="s">
        <v>36</v>
      </c>
      <c r="E1826" s="12" t="s">
        <v>56</v>
      </c>
      <c r="G1826" s="30"/>
      <c r="J1826" s="10">
        <v>48139.999999999993</v>
      </c>
    </row>
    <row r="1827" spans="2:10" s="12" customFormat="1" hidden="1">
      <c r="B1827" s="1">
        <v>44059</v>
      </c>
      <c r="C1827" s="12" t="str">
        <f t="shared" si="51"/>
        <v>일</v>
      </c>
      <c r="D1827" s="12" t="s">
        <v>36</v>
      </c>
      <c r="E1827" s="12" t="s">
        <v>56</v>
      </c>
      <c r="G1827" s="30"/>
      <c r="J1827" s="10">
        <v>34710</v>
      </c>
    </row>
    <row r="1828" spans="2:10" s="12" customFormat="1" hidden="1">
      <c r="B1828" s="1">
        <v>44060</v>
      </c>
      <c r="C1828" s="12" t="str">
        <f t="shared" si="51"/>
        <v>월</v>
      </c>
      <c r="D1828" s="12" t="s">
        <v>36</v>
      </c>
      <c r="E1828" s="12" t="s">
        <v>56</v>
      </c>
      <c r="G1828" s="30"/>
      <c r="J1828" s="10">
        <v>47189.999999999993</v>
      </c>
    </row>
    <row r="1829" spans="2:10" s="12" customFormat="1" hidden="1">
      <c r="B1829" s="1">
        <v>44061</v>
      </c>
      <c r="C1829" s="12" t="str">
        <f t="shared" si="51"/>
        <v>화</v>
      </c>
      <c r="D1829" s="12" t="s">
        <v>36</v>
      </c>
      <c r="E1829" s="12" t="s">
        <v>56</v>
      </c>
      <c r="G1829" s="30"/>
      <c r="J1829" s="10">
        <v>46689.999999999993</v>
      </c>
    </row>
    <row r="1830" spans="2:10" s="12" customFormat="1" hidden="1">
      <c r="B1830" s="1">
        <v>44062</v>
      </c>
      <c r="C1830" s="12" t="str">
        <f t="shared" si="51"/>
        <v>수</v>
      </c>
      <c r="D1830" s="12" t="s">
        <v>36</v>
      </c>
      <c r="E1830" s="12" t="s">
        <v>56</v>
      </c>
      <c r="G1830" s="30"/>
      <c r="J1830" s="10">
        <v>54669.999999999993</v>
      </c>
    </row>
    <row r="1831" spans="2:10" s="12" customFormat="1" hidden="1">
      <c r="B1831" s="1">
        <v>44063</v>
      </c>
      <c r="C1831" s="12" t="str">
        <f t="shared" si="51"/>
        <v>목</v>
      </c>
      <c r="D1831" s="12" t="s">
        <v>36</v>
      </c>
      <c r="E1831" s="12" t="s">
        <v>56</v>
      </c>
      <c r="G1831" s="30"/>
      <c r="J1831" s="10">
        <v>39540</v>
      </c>
    </row>
    <row r="1832" spans="2:10" s="12" customFormat="1" hidden="1">
      <c r="B1832" s="1">
        <v>44057</v>
      </c>
      <c r="C1832" s="12" t="str">
        <f t="shared" si="51"/>
        <v>금</v>
      </c>
      <c r="D1832" s="12" t="s">
        <v>35</v>
      </c>
      <c r="E1832" s="12" t="s">
        <v>56</v>
      </c>
      <c r="G1832" s="30"/>
      <c r="J1832" s="10">
        <v>50000</v>
      </c>
    </row>
    <row r="1833" spans="2:10" s="12" customFormat="1" hidden="1">
      <c r="B1833" s="1">
        <v>44058</v>
      </c>
      <c r="C1833" s="12" t="str">
        <f t="shared" si="51"/>
        <v>토</v>
      </c>
      <c r="D1833" s="12" t="s">
        <v>35</v>
      </c>
      <c r="E1833" s="12" t="s">
        <v>56</v>
      </c>
      <c r="G1833" s="30"/>
      <c r="J1833" s="10">
        <v>50000</v>
      </c>
    </row>
    <row r="1834" spans="2:10" s="12" customFormat="1" hidden="1">
      <c r="B1834" s="1">
        <v>44059</v>
      </c>
      <c r="C1834" s="12" t="str">
        <f t="shared" si="51"/>
        <v>일</v>
      </c>
      <c r="D1834" s="12" t="s">
        <v>35</v>
      </c>
      <c r="E1834" s="12" t="s">
        <v>56</v>
      </c>
      <c r="G1834" s="30"/>
      <c r="J1834" s="10">
        <v>50000</v>
      </c>
    </row>
    <row r="1835" spans="2:10" s="12" customFormat="1" hidden="1">
      <c r="B1835" s="1">
        <v>44060</v>
      </c>
      <c r="C1835" s="12" t="str">
        <f t="shared" si="51"/>
        <v>월</v>
      </c>
      <c r="D1835" s="12" t="s">
        <v>35</v>
      </c>
      <c r="E1835" s="12" t="s">
        <v>56</v>
      </c>
      <c r="G1835" s="30"/>
      <c r="J1835" s="10">
        <v>50000</v>
      </c>
    </row>
    <row r="1836" spans="2:10" s="12" customFormat="1" hidden="1">
      <c r="B1836" s="1">
        <v>44061</v>
      </c>
      <c r="C1836" s="12" t="str">
        <f t="shared" si="51"/>
        <v>화</v>
      </c>
      <c r="D1836" s="12" t="s">
        <v>35</v>
      </c>
      <c r="E1836" s="12" t="s">
        <v>56</v>
      </c>
      <c r="G1836" s="30"/>
      <c r="J1836" s="10">
        <v>50000</v>
      </c>
    </row>
    <row r="1837" spans="2:10" s="12" customFormat="1" hidden="1">
      <c r="B1837" s="1">
        <v>44062</v>
      </c>
      <c r="C1837" s="12" t="str">
        <f t="shared" si="51"/>
        <v>수</v>
      </c>
      <c r="D1837" s="12" t="s">
        <v>35</v>
      </c>
      <c r="E1837" s="12" t="s">
        <v>56</v>
      </c>
      <c r="G1837" s="30"/>
      <c r="J1837" s="10">
        <v>50000</v>
      </c>
    </row>
    <row r="1838" spans="2:10" s="12" customFormat="1" hidden="1">
      <c r="B1838" s="1">
        <v>44063</v>
      </c>
      <c r="C1838" s="12" t="str">
        <f t="shared" si="51"/>
        <v>목</v>
      </c>
      <c r="D1838" s="12" t="s">
        <v>35</v>
      </c>
      <c r="E1838" s="12" t="s">
        <v>56</v>
      </c>
      <c r="G1838" s="30"/>
      <c r="J1838" s="10">
        <v>50000</v>
      </c>
    </row>
    <row r="1839" spans="2:10" s="12" customFormat="1" hidden="1">
      <c r="B1839" s="1">
        <v>44057</v>
      </c>
      <c r="C1839" s="12" t="str">
        <f t="shared" si="51"/>
        <v>금</v>
      </c>
      <c r="D1839" s="12" t="s">
        <v>127</v>
      </c>
      <c r="E1839" s="12" t="s">
        <v>56</v>
      </c>
      <c r="G1839" s="30"/>
      <c r="J1839" s="10">
        <v>44919</v>
      </c>
    </row>
    <row r="1840" spans="2:10" s="12" customFormat="1" hidden="1">
      <c r="B1840" s="1">
        <v>44062</v>
      </c>
      <c r="C1840" s="12" t="str">
        <f t="shared" si="51"/>
        <v>수</v>
      </c>
      <c r="D1840" s="12" t="s">
        <v>39</v>
      </c>
      <c r="E1840" s="12" t="s">
        <v>56</v>
      </c>
      <c r="G1840" s="30"/>
      <c r="J1840" s="10">
        <v>5478</v>
      </c>
    </row>
    <row r="1841" spans="2:10" s="12" customFormat="1" hidden="1">
      <c r="B1841" s="1">
        <v>44062</v>
      </c>
      <c r="C1841" s="12" t="str">
        <f t="shared" si="51"/>
        <v>수</v>
      </c>
      <c r="D1841" s="12" t="s">
        <v>128</v>
      </c>
      <c r="E1841" s="12" t="s">
        <v>56</v>
      </c>
      <c r="G1841" s="30"/>
      <c r="J1841" s="10">
        <v>8070</v>
      </c>
    </row>
    <row r="1842" spans="2:10" s="12" customFormat="1" hidden="1">
      <c r="B1842" s="1">
        <v>44066</v>
      </c>
      <c r="C1842" s="12" t="str">
        <f t="shared" si="51"/>
        <v>일</v>
      </c>
      <c r="D1842" s="12" t="s">
        <v>114</v>
      </c>
      <c r="E1842" s="12" t="s">
        <v>56</v>
      </c>
      <c r="G1842" s="30"/>
      <c r="J1842" s="10">
        <v>150097</v>
      </c>
    </row>
    <row r="1843" spans="2:10" s="12" customFormat="1" hidden="1">
      <c r="B1843" s="1">
        <v>44067</v>
      </c>
      <c r="C1843" s="12" t="str">
        <f t="shared" si="51"/>
        <v>월</v>
      </c>
      <c r="D1843" s="12" t="s">
        <v>114</v>
      </c>
      <c r="E1843" s="12" t="s">
        <v>56</v>
      </c>
      <c r="G1843" s="30"/>
      <c r="J1843" s="10">
        <v>263174</v>
      </c>
    </row>
    <row r="1844" spans="2:10" s="12" customFormat="1" hidden="1">
      <c r="B1844" s="1">
        <v>44068</v>
      </c>
      <c r="C1844" s="12" t="str">
        <f t="shared" si="51"/>
        <v>화</v>
      </c>
      <c r="D1844" s="12" t="s">
        <v>114</v>
      </c>
      <c r="E1844" s="12" t="s">
        <v>56</v>
      </c>
      <c r="G1844" s="30"/>
      <c r="J1844" s="10">
        <v>347976</v>
      </c>
    </row>
    <row r="1845" spans="2:10" s="12" customFormat="1" hidden="1">
      <c r="B1845" s="1">
        <v>44069</v>
      </c>
      <c r="C1845" s="12" t="str">
        <f t="shared" si="51"/>
        <v>수</v>
      </c>
      <c r="D1845" s="12" t="s">
        <v>114</v>
      </c>
      <c r="E1845" s="12" t="s">
        <v>56</v>
      </c>
      <c r="G1845" s="30"/>
      <c r="J1845" s="10">
        <v>185499</v>
      </c>
    </row>
    <row r="1846" spans="2:10" s="12" customFormat="1" hidden="1">
      <c r="B1846" s="1">
        <v>44070</v>
      </c>
      <c r="C1846" s="12" t="str">
        <f t="shared" si="51"/>
        <v>목</v>
      </c>
      <c r="D1846" s="12" t="s">
        <v>114</v>
      </c>
      <c r="E1846" s="12" t="s">
        <v>56</v>
      </c>
      <c r="G1846" s="30"/>
      <c r="J1846" s="10">
        <v>266513</v>
      </c>
    </row>
    <row r="1847" spans="2:10" s="12" customFormat="1" hidden="1">
      <c r="B1847" s="1">
        <v>44071</v>
      </c>
      <c r="C1847" s="12" t="str">
        <f t="shared" si="51"/>
        <v>금</v>
      </c>
      <c r="D1847" s="12" t="s">
        <v>114</v>
      </c>
      <c r="E1847" s="12" t="s">
        <v>56</v>
      </c>
      <c r="G1847" s="30"/>
      <c r="J1847" s="10">
        <v>221180</v>
      </c>
    </row>
    <row r="1848" spans="2:10" s="12" customFormat="1" hidden="1">
      <c r="B1848" s="1">
        <v>44072</v>
      </c>
      <c r="C1848" s="12" t="str">
        <f t="shared" si="51"/>
        <v>토</v>
      </c>
      <c r="D1848" s="12" t="s">
        <v>114</v>
      </c>
      <c r="E1848" s="12" t="s">
        <v>56</v>
      </c>
      <c r="G1848" s="30"/>
      <c r="J1848" s="10">
        <v>106388</v>
      </c>
    </row>
    <row r="1849" spans="2:10" s="12" customFormat="1" hidden="1">
      <c r="B1849" s="1">
        <v>44073</v>
      </c>
      <c r="C1849" s="12" t="str">
        <f t="shared" si="51"/>
        <v>일</v>
      </c>
      <c r="D1849" s="12" t="s">
        <v>114</v>
      </c>
      <c r="E1849" s="12" t="s">
        <v>56</v>
      </c>
      <c r="G1849" s="30"/>
      <c r="J1849" s="10">
        <v>146130</v>
      </c>
    </row>
    <row r="1850" spans="2:10" s="12" customFormat="1" hidden="1">
      <c r="B1850" s="1">
        <v>44074</v>
      </c>
      <c r="C1850" s="12" t="str">
        <f t="shared" si="51"/>
        <v>월</v>
      </c>
      <c r="D1850" s="12" t="s">
        <v>114</v>
      </c>
      <c r="E1850" s="12" t="s">
        <v>56</v>
      </c>
      <c r="G1850" s="30"/>
      <c r="J1850" s="10">
        <v>225894</v>
      </c>
    </row>
    <row r="1851" spans="2:10" s="12" customFormat="1" hidden="1">
      <c r="B1851" s="1">
        <v>44075</v>
      </c>
      <c r="C1851" s="12" t="str">
        <f t="shared" si="51"/>
        <v>화</v>
      </c>
      <c r="D1851" s="12" t="s">
        <v>114</v>
      </c>
      <c r="E1851" s="12" t="s">
        <v>56</v>
      </c>
      <c r="G1851" s="30"/>
      <c r="J1851" s="10">
        <v>276037</v>
      </c>
    </row>
    <row r="1852" spans="2:10" s="12" customFormat="1" hidden="1">
      <c r="B1852" s="1">
        <v>44076</v>
      </c>
      <c r="C1852" s="12" t="str">
        <f t="shared" si="51"/>
        <v>수</v>
      </c>
      <c r="D1852" s="12" t="s">
        <v>114</v>
      </c>
      <c r="E1852" s="12" t="s">
        <v>56</v>
      </c>
      <c r="G1852" s="30"/>
      <c r="J1852" s="10">
        <v>273861</v>
      </c>
    </row>
    <row r="1853" spans="2:10" s="12" customFormat="1" hidden="1">
      <c r="B1853" s="1">
        <v>44074</v>
      </c>
      <c r="C1853" s="12" t="str">
        <f t="shared" si="51"/>
        <v>월</v>
      </c>
      <c r="D1853" s="12" t="s">
        <v>114</v>
      </c>
      <c r="E1853" s="12" t="s">
        <v>113</v>
      </c>
      <c r="G1853" s="30"/>
      <c r="J1853" s="10">
        <v>19610</v>
      </c>
    </row>
    <row r="1854" spans="2:10" s="12" customFormat="1" hidden="1">
      <c r="B1854" s="1">
        <v>44075</v>
      </c>
      <c r="C1854" s="12" t="str">
        <f t="shared" si="51"/>
        <v>화</v>
      </c>
      <c r="D1854" s="12" t="s">
        <v>114</v>
      </c>
      <c r="E1854" s="12" t="s">
        <v>113</v>
      </c>
      <c r="G1854" s="30"/>
      <c r="J1854" s="10">
        <v>246783</v>
      </c>
    </row>
    <row r="1855" spans="2:10" s="12" customFormat="1" hidden="1">
      <c r="B1855" s="1">
        <v>44076</v>
      </c>
      <c r="C1855" s="12" t="str">
        <f t="shared" si="51"/>
        <v>수</v>
      </c>
      <c r="D1855" s="12" t="s">
        <v>114</v>
      </c>
      <c r="E1855" s="12" t="s">
        <v>113</v>
      </c>
      <c r="G1855" s="30"/>
      <c r="J1855" s="10">
        <v>185504</v>
      </c>
    </row>
    <row r="1856" spans="2:10" s="12" customFormat="1" hidden="1">
      <c r="B1856" s="1">
        <v>44067</v>
      </c>
      <c r="C1856" s="12" t="str">
        <f t="shared" si="51"/>
        <v>월</v>
      </c>
      <c r="D1856" s="12" t="s">
        <v>34</v>
      </c>
      <c r="E1856" s="12" t="s">
        <v>56</v>
      </c>
      <c r="G1856" s="30"/>
      <c r="J1856" s="10">
        <v>357111.81818181818</v>
      </c>
    </row>
    <row r="1857" spans="2:10" s="12" customFormat="1" hidden="1">
      <c r="B1857" s="1">
        <v>44068</v>
      </c>
      <c r="C1857" s="12" t="str">
        <f t="shared" si="51"/>
        <v>화</v>
      </c>
      <c r="D1857" s="12" t="s">
        <v>34</v>
      </c>
      <c r="E1857" s="12" t="s">
        <v>56</v>
      </c>
      <c r="G1857" s="30"/>
      <c r="J1857" s="10">
        <v>412806.36363636359</v>
      </c>
    </row>
    <row r="1858" spans="2:10" s="12" customFormat="1" hidden="1">
      <c r="B1858" s="1">
        <v>44069</v>
      </c>
      <c r="C1858" s="12" t="str">
        <f t="shared" si="51"/>
        <v>수</v>
      </c>
      <c r="D1858" s="12" t="s">
        <v>34</v>
      </c>
      <c r="E1858" s="12" t="s">
        <v>56</v>
      </c>
      <c r="G1858" s="30"/>
      <c r="J1858" s="10">
        <v>370464.54545454541</v>
      </c>
    </row>
    <row r="1859" spans="2:10" s="12" customFormat="1" hidden="1">
      <c r="B1859" s="1">
        <v>44070</v>
      </c>
      <c r="C1859" s="12" t="str">
        <f t="shared" ref="C1859:C1922" si="52">TEXT(B1859,"aaa")</f>
        <v>목</v>
      </c>
      <c r="D1859" s="12" t="s">
        <v>34</v>
      </c>
      <c r="E1859" s="12" t="s">
        <v>56</v>
      </c>
      <c r="G1859" s="30"/>
      <c r="J1859" s="10">
        <v>440808.18181818177</v>
      </c>
    </row>
    <row r="1860" spans="2:10" s="12" customFormat="1" hidden="1">
      <c r="B1860" s="1">
        <v>44071</v>
      </c>
      <c r="C1860" s="12" t="str">
        <f t="shared" si="52"/>
        <v>금</v>
      </c>
      <c r="D1860" s="12" t="s">
        <v>34</v>
      </c>
      <c r="E1860" s="12" t="s">
        <v>56</v>
      </c>
      <c r="G1860" s="30"/>
      <c r="J1860" s="10">
        <v>310808.18181818177</v>
      </c>
    </row>
    <row r="1861" spans="2:10" s="12" customFormat="1" hidden="1">
      <c r="B1861" s="1">
        <v>44072</v>
      </c>
      <c r="C1861" s="12" t="str">
        <f t="shared" si="52"/>
        <v>토</v>
      </c>
      <c r="D1861" s="12" t="s">
        <v>34</v>
      </c>
      <c r="E1861" s="12" t="s">
        <v>56</v>
      </c>
      <c r="G1861" s="30"/>
      <c r="J1861" s="10">
        <v>158205.45454545453</v>
      </c>
    </row>
    <row r="1862" spans="2:10" s="12" customFormat="1" hidden="1">
      <c r="B1862" s="1">
        <v>44073</v>
      </c>
      <c r="C1862" s="12" t="str">
        <f t="shared" si="52"/>
        <v>일</v>
      </c>
      <c r="D1862" s="12" t="s">
        <v>34</v>
      </c>
      <c r="E1862" s="12" t="s">
        <v>56</v>
      </c>
      <c r="G1862" s="30"/>
      <c r="J1862" s="10">
        <v>158178.18181818179</v>
      </c>
    </row>
    <row r="1863" spans="2:10" s="12" customFormat="1" hidden="1">
      <c r="B1863" s="1">
        <v>44074</v>
      </c>
      <c r="C1863" s="12" t="str">
        <f t="shared" si="52"/>
        <v>월</v>
      </c>
      <c r="D1863" s="12" t="s">
        <v>34</v>
      </c>
      <c r="E1863" s="12" t="s">
        <v>56</v>
      </c>
      <c r="G1863" s="30"/>
      <c r="J1863" s="10">
        <v>227434.54545454544</v>
      </c>
    </row>
    <row r="1864" spans="2:10" s="12" customFormat="1" hidden="1">
      <c r="B1864" s="1">
        <v>44075</v>
      </c>
      <c r="C1864" s="12" t="str">
        <f t="shared" si="52"/>
        <v>화</v>
      </c>
      <c r="D1864" s="12" t="s">
        <v>34</v>
      </c>
      <c r="E1864" s="12" t="s">
        <v>56</v>
      </c>
      <c r="G1864" s="30"/>
      <c r="J1864" s="10">
        <v>223165.45454545453</v>
      </c>
    </row>
    <row r="1865" spans="2:10" s="12" customFormat="1" hidden="1">
      <c r="B1865" s="1">
        <v>44076</v>
      </c>
      <c r="C1865" s="12" t="str">
        <f t="shared" si="52"/>
        <v>수</v>
      </c>
      <c r="D1865" s="12" t="s">
        <v>34</v>
      </c>
      <c r="E1865" s="12" t="s">
        <v>56</v>
      </c>
      <c r="G1865" s="30"/>
      <c r="J1865" s="10">
        <v>425641.81818181818</v>
      </c>
    </row>
    <row r="1866" spans="2:10" s="12" customFormat="1" hidden="1">
      <c r="B1866" s="1">
        <v>44067</v>
      </c>
      <c r="C1866" s="12" t="str">
        <f t="shared" si="52"/>
        <v>월</v>
      </c>
      <c r="D1866" s="12" t="s">
        <v>34</v>
      </c>
      <c r="E1866" s="12" t="s">
        <v>115</v>
      </c>
      <c r="G1866" s="30"/>
      <c r="J1866" s="10">
        <v>68737.272727272721</v>
      </c>
    </row>
    <row r="1867" spans="2:10" s="12" customFormat="1" hidden="1">
      <c r="B1867" s="1">
        <v>44068</v>
      </c>
      <c r="C1867" s="12" t="str">
        <f t="shared" si="52"/>
        <v>화</v>
      </c>
      <c r="D1867" s="12" t="s">
        <v>34</v>
      </c>
      <c r="E1867" s="12" t="s">
        <v>115</v>
      </c>
      <c r="G1867" s="30"/>
      <c r="J1867" s="10">
        <v>26470.909090909088</v>
      </c>
    </row>
    <row r="1868" spans="2:10" s="12" customFormat="1" hidden="1">
      <c r="B1868" s="1">
        <v>44069</v>
      </c>
      <c r="C1868" s="12" t="str">
        <f t="shared" si="52"/>
        <v>수</v>
      </c>
      <c r="D1868" s="12" t="s">
        <v>34</v>
      </c>
      <c r="E1868" s="12" t="s">
        <v>115</v>
      </c>
      <c r="G1868" s="30"/>
      <c r="J1868" s="10">
        <v>17612.727272727272</v>
      </c>
    </row>
    <row r="1869" spans="2:10" s="12" customFormat="1" hidden="1">
      <c r="B1869" s="1">
        <v>44070</v>
      </c>
      <c r="C1869" s="12" t="str">
        <f t="shared" si="52"/>
        <v>목</v>
      </c>
      <c r="D1869" s="12" t="s">
        <v>34</v>
      </c>
      <c r="E1869" s="12" t="s">
        <v>115</v>
      </c>
      <c r="G1869" s="30"/>
      <c r="J1869" s="10">
        <v>35782.727272727272</v>
      </c>
    </row>
    <row r="1870" spans="2:10" s="12" customFormat="1" hidden="1">
      <c r="B1870" s="1">
        <v>44071</v>
      </c>
      <c r="C1870" s="12" t="str">
        <f t="shared" si="52"/>
        <v>금</v>
      </c>
      <c r="D1870" s="12" t="s">
        <v>34</v>
      </c>
      <c r="E1870" s="12" t="s">
        <v>115</v>
      </c>
      <c r="G1870" s="30"/>
      <c r="J1870" s="10">
        <v>30262.727272727272</v>
      </c>
    </row>
    <row r="1871" spans="2:10" s="12" customFormat="1" hidden="1">
      <c r="B1871" s="1">
        <v>44072</v>
      </c>
      <c r="C1871" s="12" t="str">
        <f t="shared" si="52"/>
        <v>토</v>
      </c>
      <c r="D1871" s="12" t="s">
        <v>34</v>
      </c>
      <c r="E1871" s="12" t="s">
        <v>115</v>
      </c>
      <c r="G1871" s="30"/>
      <c r="J1871" s="10">
        <v>34480</v>
      </c>
    </row>
    <row r="1872" spans="2:10" s="12" customFormat="1" hidden="1">
      <c r="B1872" s="1">
        <v>44073</v>
      </c>
      <c r="C1872" s="12" t="str">
        <f t="shared" si="52"/>
        <v>일</v>
      </c>
      <c r="D1872" s="12" t="s">
        <v>34</v>
      </c>
      <c r="E1872" s="12" t="s">
        <v>115</v>
      </c>
      <c r="G1872" s="30"/>
      <c r="J1872" s="10">
        <v>32842.727272727272</v>
      </c>
    </row>
    <row r="1873" spans="2:10" s="12" customFormat="1" hidden="1">
      <c r="B1873" s="1">
        <v>44074</v>
      </c>
      <c r="C1873" s="12" t="str">
        <f t="shared" si="52"/>
        <v>월</v>
      </c>
      <c r="D1873" s="12" t="s">
        <v>34</v>
      </c>
      <c r="E1873" s="12" t="s">
        <v>115</v>
      </c>
      <c r="G1873" s="30"/>
      <c r="J1873" s="10">
        <v>28893.63636363636</v>
      </c>
    </row>
    <row r="1874" spans="2:10" s="12" customFormat="1" hidden="1">
      <c r="B1874" s="1">
        <v>44075</v>
      </c>
      <c r="C1874" s="12" t="str">
        <f t="shared" si="52"/>
        <v>화</v>
      </c>
      <c r="D1874" s="12" t="s">
        <v>34</v>
      </c>
      <c r="E1874" s="12" t="s">
        <v>115</v>
      </c>
      <c r="G1874" s="30"/>
      <c r="J1874" s="10">
        <v>34178.181818181816</v>
      </c>
    </row>
    <row r="1875" spans="2:10" s="12" customFormat="1" hidden="1">
      <c r="B1875" s="1">
        <v>44076</v>
      </c>
      <c r="C1875" s="12" t="str">
        <f t="shared" si="52"/>
        <v>수</v>
      </c>
      <c r="D1875" s="12" t="s">
        <v>34</v>
      </c>
      <c r="E1875" s="12" t="s">
        <v>115</v>
      </c>
      <c r="G1875" s="30"/>
      <c r="J1875" s="10">
        <v>63110.909090909088</v>
      </c>
    </row>
    <row r="1876" spans="2:10" s="12" customFormat="1" hidden="1">
      <c r="B1876" s="1">
        <v>44063</v>
      </c>
      <c r="C1876" s="12" t="str">
        <f t="shared" si="52"/>
        <v>목</v>
      </c>
      <c r="D1876" s="12" t="s">
        <v>36</v>
      </c>
      <c r="E1876" s="12" t="s">
        <v>56</v>
      </c>
      <c r="G1876" s="30"/>
      <c r="J1876" s="10">
        <v>39570</v>
      </c>
    </row>
    <row r="1877" spans="2:10" s="12" customFormat="1" hidden="1">
      <c r="B1877" s="1">
        <v>44064</v>
      </c>
      <c r="C1877" s="12" t="str">
        <f t="shared" si="52"/>
        <v>금</v>
      </c>
      <c r="D1877" s="12" t="s">
        <v>36</v>
      </c>
      <c r="E1877" s="12" t="s">
        <v>56</v>
      </c>
      <c r="G1877" s="30"/>
      <c r="J1877" s="10">
        <v>32759.999999999996</v>
      </c>
    </row>
    <row r="1878" spans="2:10" s="12" customFormat="1" hidden="1">
      <c r="B1878" s="1">
        <v>44065</v>
      </c>
      <c r="C1878" s="12" t="str">
        <f t="shared" si="52"/>
        <v>토</v>
      </c>
      <c r="D1878" s="12" t="s">
        <v>36</v>
      </c>
      <c r="E1878" s="12" t="s">
        <v>56</v>
      </c>
      <c r="G1878" s="30"/>
      <c r="J1878" s="10">
        <v>33820</v>
      </c>
    </row>
    <row r="1879" spans="2:10" s="12" customFormat="1" hidden="1">
      <c r="B1879" s="1">
        <v>44066</v>
      </c>
      <c r="C1879" s="12" t="str">
        <f t="shared" si="52"/>
        <v>일</v>
      </c>
      <c r="D1879" s="12" t="s">
        <v>36</v>
      </c>
      <c r="E1879" s="12" t="s">
        <v>56</v>
      </c>
      <c r="G1879" s="30"/>
      <c r="J1879" s="10">
        <v>43310</v>
      </c>
    </row>
    <row r="1880" spans="2:10" s="12" customFormat="1" hidden="1">
      <c r="B1880" s="1">
        <v>44067</v>
      </c>
      <c r="C1880" s="12" t="str">
        <f t="shared" si="52"/>
        <v>월</v>
      </c>
      <c r="D1880" s="12" t="s">
        <v>36</v>
      </c>
      <c r="E1880" s="12" t="s">
        <v>56</v>
      </c>
      <c r="G1880" s="30"/>
      <c r="J1880" s="10">
        <v>51589.999999999993</v>
      </c>
    </row>
    <row r="1881" spans="2:10" s="12" customFormat="1" hidden="1">
      <c r="B1881" s="1">
        <v>44068</v>
      </c>
      <c r="C1881" s="12" t="str">
        <f t="shared" si="52"/>
        <v>화</v>
      </c>
      <c r="D1881" s="12" t="s">
        <v>36</v>
      </c>
      <c r="E1881" s="12" t="s">
        <v>56</v>
      </c>
      <c r="G1881" s="30"/>
      <c r="J1881" s="10">
        <v>54609.999999999993</v>
      </c>
    </row>
    <row r="1882" spans="2:10" s="12" customFormat="1" hidden="1">
      <c r="B1882" s="1">
        <v>44069</v>
      </c>
      <c r="C1882" s="12" t="str">
        <f t="shared" si="52"/>
        <v>수</v>
      </c>
      <c r="D1882" s="12" t="s">
        <v>36</v>
      </c>
      <c r="E1882" s="12" t="s">
        <v>56</v>
      </c>
      <c r="G1882" s="30"/>
      <c r="J1882" s="10">
        <v>47649.999999999993</v>
      </c>
    </row>
    <row r="1883" spans="2:10" s="12" customFormat="1" hidden="1">
      <c r="B1883" s="1">
        <v>44070</v>
      </c>
      <c r="C1883" s="12" t="str">
        <f t="shared" si="52"/>
        <v>목</v>
      </c>
      <c r="D1883" s="12" t="s">
        <v>36</v>
      </c>
      <c r="E1883" s="12" t="s">
        <v>56</v>
      </c>
      <c r="G1883" s="30"/>
      <c r="J1883" s="10">
        <v>48399.999999999993</v>
      </c>
    </row>
    <row r="1884" spans="2:10" s="12" customFormat="1" hidden="1">
      <c r="B1884" s="1">
        <v>44071</v>
      </c>
      <c r="C1884" s="12" t="str">
        <f t="shared" si="52"/>
        <v>금</v>
      </c>
      <c r="D1884" s="12" t="s">
        <v>36</v>
      </c>
      <c r="E1884" s="12" t="s">
        <v>56</v>
      </c>
      <c r="G1884" s="30"/>
      <c r="J1884" s="10">
        <v>37770</v>
      </c>
    </row>
    <row r="1885" spans="2:10" s="12" customFormat="1" hidden="1">
      <c r="B1885" s="1">
        <v>44072</v>
      </c>
      <c r="C1885" s="12" t="str">
        <f t="shared" si="52"/>
        <v>토</v>
      </c>
      <c r="D1885" s="12" t="s">
        <v>36</v>
      </c>
      <c r="E1885" s="12" t="s">
        <v>56</v>
      </c>
      <c r="G1885" s="30"/>
      <c r="J1885" s="10">
        <v>34740</v>
      </c>
    </row>
    <row r="1886" spans="2:10" s="12" customFormat="1" hidden="1">
      <c r="B1886" s="1">
        <v>44073</v>
      </c>
      <c r="C1886" s="12" t="str">
        <f t="shared" si="52"/>
        <v>일</v>
      </c>
      <c r="D1886" s="12" t="s">
        <v>36</v>
      </c>
      <c r="E1886" s="12" t="s">
        <v>56</v>
      </c>
      <c r="G1886" s="30"/>
      <c r="J1886" s="10">
        <v>39880</v>
      </c>
    </row>
    <row r="1887" spans="2:10" s="12" customFormat="1" hidden="1">
      <c r="B1887" s="1">
        <v>44074</v>
      </c>
      <c r="C1887" s="12" t="str">
        <f t="shared" si="52"/>
        <v>월</v>
      </c>
      <c r="D1887" s="12" t="s">
        <v>36</v>
      </c>
      <c r="E1887" s="12" t="s">
        <v>56</v>
      </c>
      <c r="G1887" s="30"/>
      <c r="J1887" s="10">
        <v>47229.999999999993</v>
      </c>
    </row>
    <row r="1888" spans="2:10" s="12" customFormat="1" hidden="1">
      <c r="B1888" s="1">
        <v>44075</v>
      </c>
      <c r="C1888" s="12" t="str">
        <f t="shared" si="52"/>
        <v>화</v>
      </c>
      <c r="D1888" s="12" t="s">
        <v>36</v>
      </c>
      <c r="E1888" s="12" t="s">
        <v>56</v>
      </c>
      <c r="G1888" s="30"/>
      <c r="J1888" s="10">
        <v>47599.999999999993</v>
      </c>
    </row>
    <row r="1889" spans="2:10" s="12" customFormat="1" hidden="1">
      <c r="B1889" s="1">
        <v>44076</v>
      </c>
      <c r="C1889" s="12" t="str">
        <f t="shared" si="52"/>
        <v>수</v>
      </c>
      <c r="D1889" s="12" t="s">
        <v>36</v>
      </c>
      <c r="E1889" s="12" t="s">
        <v>56</v>
      </c>
      <c r="G1889" s="30"/>
      <c r="J1889" s="10">
        <v>38150</v>
      </c>
    </row>
    <row r="1890" spans="2:10" s="12" customFormat="1" hidden="1">
      <c r="B1890" s="1">
        <v>44063</v>
      </c>
      <c r="C1890" s="12" t="str">
        <f t="shared" si="52"/>
        <v>목</v>
      </c>
      <c r="D1890" s="12" t="s">
        <v>35</v>
      </c>
      <c r="E1890" s="12" t="s">
        <v>56</v>
      </c>
      <c r="G1890" s="30"/>
      <c r="J1890" s="10">
        <v>50000</v>
      </c>
    </row>
    <row r="1891" spans="2:10" s="12" customFormat="1" hidden="1">
      <c r="B1891" s="1">
        <v>44064</v>
      </c>
      <c r="C1891" s="12" t="str">
        <f t="shared" si="52"/>
        <v>금</v>
      </c>
      <c r="D1891" s="12" t="s">
        <v>35</v>
      </c>
      <c r="E1891" s="12" t="s">
        <v>56</v>
      </c>
      <c r="G1891" s="30"/>
      <c r="J1891" s="10">
        <v>50000</v>
      </c>
    </row>
    <row r="1892" spans="2:10" s="12" customFormat="1" hidden="1">
      <c r="B1892" s="1">
        <v>44065</v>
      </c>
      <c r="C1892" s="12" t="str">
        <f t="shared" si="52"/>
        <v>토</v>
      </c>
      <c r="D1892" s="12" t="s">
        <v>35</v>
      </c>
      <c r="E1892" s="12" t="s">
        <v>56</v>
      </c>
      <c r="G1892" s="30"/>
      <c r="J1892" s="10">
        <v>50000</v>
      </c>
    </row>
    <row r="1893" spans="2:10" s="12" customFormat="1" hidden="1">
      <c r="B1893" s="1">
        <v>44066</v>
      </c>
      <c r="C1893" s="12" t="str">
        <f t="shared" si="52"/>
        <v>일</v>
      </c>
      <c r="D1893" s="12" t="s">
        <v>35</v>
      </c>
      <c r="E1893" s="12" t="s">
        <v>56</v>
      </c>
      <c r="G1893" s="30"/>
      <c r="J1893" s="10">
        <v>50000</v>
      </c>
    </row>
    <row r="1894" spans="2:10" s="12" customFormat="1" hidden="1">
      <c r="B1894" s="1">
        <v>44067</v>
      </c>
      <c r="C1894" s="12" t="str">
        <f t="shared" si="52"/>
        <v>월</v>
      </c>
      <c r="D1894" s="12" t="s">
        <v>35</v>
      </c>
      <c r="E1894" s="12" t="s">
        <v>56</v>
      </c>
      <c r="G1894" s="30"/>
      <c r="J1894" s="10">
        <v>50000</v>
      </c>
    </row>
    <row r="1895" spans="2:10" s="12" customFormat="1" hidden="1">
      <c r="B1895" s="1">
        <v>44068</v>
      </c>
      <c r="C1895" s="12" t="str">
        <f t="shared" si="52"/>
        <v>화</v>
      </c>
      <c r="D1895" s="12" t="s">
        <v>35</v>
      </c>
      <c r="E1895" s="12" t="s">
        <v>56</v>
      </c>
      <c r="G1895" s="30"/>
      <c r="J1895" s="10">
        <v>50000</v>
      </c>
    </row>
    <row r="1896" spans="2:10" s="12" customFormat="1" hidden="1">
      <c r="B1896" s="1">
        <v>44069</v>
      </c>
      <c r="C1896" s="12" t="str">
        <f t="shared" si="52"/>
        <v>수</v>
      </c>
      <c r="D1896" s="12" t="s">
        <v>35</v>
      </c>
      <c r="E1896" s="12" t="s">
        <v>56</v>
      </c>
      <c r="G1896" s="30"/>
      <c r="J1896" s="10">
        <v>50000</v>
      </c>
    </row>
    <row r="1897" spans="2:10" s="12" customFormat="1" hidden="1">
      <c r="B1897" s="1">
        <v>44070</v>
      </c>
      <c r="C1897" s="12" t="str">
        <f t="shared" si="52"/>
        <v>목</v>
      </c>
      <c r="D1897" s="12" t="s">
        <v>35</v>
      </c>
      <c r="E1897" s="12" t="s">
        <v>56</v>
      </c>
      <c r="G1897" s="30"/>
      <c r="J1897" s="10">
        <v>50000</v>
      </c>
    </row>
    <row r="1898" spans="2:10" s="12" customFormat="1" hidden="1">
      <c r="B1898" s="1">
        <v>44071</v>
      </c>
      <c r="C1898" s="12" t="str">
        <f t="shared" si="52"/>
        <v>금</v>
      </c>
      <c r="D1898" s="12" t="s">
        <v>35</v>
      </c>
      <c r="E1898" s="12" t="s">
        <v>56</v>
      </c>
      <c r="G1898" s="30"/>
      <c r="J1898" s="10">
        <v>50000</v>
      </c>
    </row>
    <row r="1899" spans="2:10" s="12" customFormat="1" hidden="1">
      <c r="B1899" s="1">
        <v>44072</v>
      </c>
      <c r="C1899" s="12" t="str">
        <f t="shared" si="52"/>
        <v>토</v>
      </c>
      <c r="D1899" s="12" t="s">
        <v>35</v>
      </c>
      <c r="E1899" s="12" t="s">
        <v>56</v>
      </c>
      <c r="G1899" s="30"/>
      <c r="J1899" s="10">
        <v>50000</v>
      </c>
    </row>
    <row r="1900" spans="2:10" s="12" customFormat="1" hidden="1">
      <c r="B1900" s="1">
        <v>44073</v>
      </c>
      <c r="C1900" s="12" t="str">
        <f t="shared" si="52"/>
        <v>일</v>
      </c>
      <c r="D1900" s="12" t="s">
        <v>35</v>
      </c>
      <c r="E1900" s="12" t="s">
        <v>56</v>
      </c>
      <c r="G1900" s="30"/>
      <c r="J1900" s="10">
        <v>50000</v>
      </c>
    </row>
    <row r="1901" spans="2:10" s="12" customFormat="1" hidden="1">
      <c r="B1901" s="1">
        <v>44074</v>
      </c>
      <c r="C1901" s="12" t="str">
        <f t="shared" si="52"/>
        <v>월</v>
      </c>
      <c r="D1901" s="12" t="s">
        <v>35</v>
      </c>
      <c r="E1901" s="12" t="s">
        <v>56</v>
      </c>
      <c r="G1901" s="30"/>
      <c r="J1901" s="10">
        <v>50000</v>
      </c>
    </row>
    <row r="1902" spans="2:10" s="12" customFormat="1" hidden="1">
      <c r="B1902" s="1">
        <v>44075</v>
      </c>
      <c r="C1902" s="12" t="str">
        <f t="shared" si="52"/>
        <v>화</v>
      </c>
      <c r="D1902" s="12" t="s">
        <v>35</v>
      </c>
      <c r="E1902" s="12" t="s">
        <v>56</v>
      </c>
      <c r="G1902" s="30"/>
      <c r="J1902" s="10">
        <v>50000</v>
      </c>
    </row>
    <row r="1903" spans="2:10" s="12" customFormat="1" hidden="1">
      <c r="B1903" s="1">
        <v>44076</v>
      </c>
      <c r="C1903" s="12" t="str">
        <f t="shared" si="52"/>
        <v>수</v>
      </c>
      <c r="D1903" s="12" t="s">
        <v>35</v>
      </c>
      <c r="E1903" s="12" t="s">
        <v>56</v>
      </c>
      <c r="G1903" s="30"/>
      <c r="J1903" s="10">
        <v>50000</v>
      </c>
    </row>
    <row r="1904" spans="2:10" s="12" customFormat="1" hidden="1">
      <c r="B1904" s="1">
        <v>44067</v>
      </c>
      <c r="C1904" s="12" t="str">
        <f t="shared" si="52"/>
        <v>월</v>
      </c>
      <c r="D1904" s="12" t="s">
        <v>129</v>
      </c>
      <c r="E1904" s="12" t="s">
        <v>56</v>
      </c>
      <c r="G1904" s="30"/>
      <c r="J1904" s="10">
        <v>1052805</v>
      </c>
    </row>
    <row r="1905" spans="2:11" s="12" customFormat="1" hidden="1">
      <c r="B1905" s="1">
        <v>44068</v>
      </c>
      <c r="C1905" s="12" t="str">
        <f t="shared" si="52"/>
        <v>화</v>
      </c>
      <c r="D1905" s="12" t="s">
        <v>129</v>
      </c>
      <c r="E1905" s="12" t="s">
        <v>56</v>
      </c>
      <c r="G1905" s="30"/>
      <c r="J1905" s="10">
        <v>614892</v>
      </c>
    </row>
    <row r="1906" spans="2:11" s="12" customFormat="1" hidden="1">
      <c r="B1906" s="1">
        <v>44069</v>
      </c>
      <c r="C1906" s="12" t="str">
        <f t="shared" si="52"/>
        <v>수</v>
      </c>
      <c r="D1906" s="12" t="s">
        <v>129</v>
      </c>
      <c r="E1906" s="12" t="s">
        <v>56</v>
      </c>
      <c r="G1906" s="30"/>
      <c r="J1906" s="10">
        <v>316320</v>
      </c>
    </row>
    <row r="1907" spans="2:11" s="12" customFormat="1" hidden="1">
      <c r="B1907" s="1">
        <v>44070</v>
      </c>
      <c r="C1907" s="12" t="str">
        <f t="shared" si="52"/>
        <v>목</v>
      </c>
      <c r="D1907" s="12" t="s">
        <v>129</v>
      </c>
      <c r="E1907" s="12" t="s">
        <v>56</v>
      </c>
      <c r="G1907" s="30"/>
      <c r="J1907" s="10">
        <v>233538</v>
      </c>
    </row>
    <row r="1908" spans="2:11" s="12" customFormat="1" hidden="1">
      <c r="B1908" s="1">
        <v>44071</v>
      </c>
      <c r="C1908" s="12" t="str">
        <f t="shared" si="52"/>
        <v>금</v>
      </c>
      <c r="D1908" s="12" t="s">
        <v>129</v>
      </c>
      <c r="E1908" s="12" t="s">
        <v>56</v>
      </c>
      <c r="G1908" s="30"/>
      <c r="J1908" s="10">
        <v>366135</v>
      </c>
    </row>
    <row r="1909" spans="2:11" s="12" customFormat="1" hidden="1">
      <c r="B1909" s="1">
        <v>44072</v>
      </c>
      <c r="C1909" s="12" t="str">
        <f t="shared" si="52"/>
        <v>토</v>
      </c>
      <c r="D1909" s="12" t="s">
        <v>129</v>
      </c>
      <c r="E1909" s="12" t="s">
        <v>56</v>
      </c>
      <c r="G1909" s="30"/>
      <c r="J1909" s="10">
        <v>298485</v>
      </c>
    </row>
    <row r="1910" spans="2:11" s="12" customFormat="1" hidden="1">
      <c r="B1910" s="1">
        <v>44073</v>
      </c>
      <c r="C1910" s="12" t="str">
        <f t="shared" si="52"/>
        <v>일</v>
      </c>
      <c r="D1910" s="12" t="s">
        <v>129</v>
      </c>
      <c r="E1910" s="12" t="s">
        <v>56</v>
      </c>
      <c r="G1910" s="30"/>
      <c r="J1910" s="10">
        <v>219144</v>
      </c>
    </row>
    <row r="1911" spans="2:11" s="12" customFormat="1" hidden="1">
      <c r="B1911" s="1">
        <v>44074</v>
      </c>
      <c r="C1911" s="12" t="str">
        <f t="shared" si="52"/>
        <v>월</v>
      </c>
      <c r="D1911" s="12" t="s">
        <v>129</v>
      </c>
      <c r="E1911" s="12" t="s">
        <v>56</v>
      </c>
      <c r="G1911" s="30"/>
      <c r="J1911" s="10">
        <v>114132</v>
      </c>
    </row>
    <row r="1912" spans="2:11" s="12" customFormat="1" hidden="1">
      <c r="B1912" s="1">
        <v>44075</v>
      </c>
      <c r="C1912" s="12" t="str">
        <f t="shared" si="52"/>
        <v>화</v>
      </c>
      <c r="D1912" s="12" t="s">
        <v>129</v>
      </c>
      <c r="E1912" s="12" t="s">
        <v>56</v>
      </c>
      <c r="G1912" s="30"/>
      <c r="J1912" s="10">
        <v>738334</v>
      </c>
      <c r="K1912" s="4"/>
    </row>
    <row r="1913" spans="2:11" s="12" customFormat="1" hidden="1">
      <c r="B1913" s="1">
        <v>44067</v>
      </c>
      <c r="C1913" s="12" t="str">
        <f t="shared" si="52"/>
        <v>월</v>
      </c>
      <c r="D1913" s="12" t="s">
        <v>127</v>
      </c>
      <c r="E1913" s="12" t="s">
        <v>56</v>
      </c>
      <c r="G1913" s="30"/>
      <c r="J1913" s="10">
        <v>350935</v>
      </c>
    </row>
    <row r="1914" spans="2:11" s="12" customFormat="1" hidden="1">
      <c r="B1914" s="1">
        <v>44068</v>
      </c>
      <c r="C1914" s="12" t="str">
        <f t="shared" si="52"/>
        <v>화</v>
      </c>
      <c r="D1914" s="12" t="s">
        <v>127</v>
      </c>
      <c r="E1914" s="12" t="s">
        <v>56</v>
      </c>
      <c r="G1914" s="30"/>
      <c r="J1914" s="10">
        <v>204964</v>
      </c>
    </row>
    <row r="1915" spans="2:11" s="12" customFormat="1" hidden="1">
      <c r="B1915" s="1">
        <v>44069</v>
      </c>
      <c r="C1915" s="12" t="str">
        <f t="shared" si="52"/>
        <v>수</v>
      </c>
      <c r="D1915" s="12" t="s">
        <v>127</v>
      </c>
      <c r="E1915" s="12" t="s">
        <v>56</v>
      </c>
      <c r="G1915" s="30"/>
      <c r="J1915" s="10">
        <v>105440</v>
      </c>
    </row>
    <row r="1916" spans="2:11" s="12" customFormat="1" hidden="1">
      <c r="B1916" s="1">
        <v>44070</v>
      </c>
      <c r="C1916" s="12" t="str">
        <f t="shared" si="52"/>
        <v>목</v>
      </c>
      <c r="D1916" s="12" t="s">
        <v>127</v>
      </c>
      <c r="E1916" s="12" t="s">
        <v>56</v>
      </c>
      <c r="G1916" s="30"/>
      <c r="J1916" s="10">
        <v>77846</v>
      </c>
    </row>
    <row r="1917" spans="2:11" s="12" customFormat="1" hidden="1">
      <c r="B1917" s="1">
        <v>44071</v>
      </c>
      <c r="C1917" s="12" t="str">
        <f t="shared" si="52"/>
        <v>금</v>
      </c>
      <c r="D1917" s="12" t="s">
        <v>127</v>
      </c>
      <c r="E1917" s="12" t="s">
        <v>56</v>
      </c>
      <c r="G1917" s="30"/>
      <c r="J1917" s="10">
        <v>122045</v>
      </c>
    </row>
    <row r="1918" spans="2:11" s="12" customFormat="1" hidden="1">
      <c r="B1918" s="1">
        <v>44072</v>
      </c>
      <c r="C1918" s="12" t="str">
        <f t="shared" si="52"/>
        <v>토</v>
      </c>
      <c r="D1918" s="12" t="s">
        <v>127</v>
      </c>
      <c r="E1918" s="12" t="s">
        <v>56</v>
      </c>
      <c r="G1918" s="30"/>
      <c r="J1918" s="10">
        <v>99495</v>
      </c>
    </row>
    <row r="1919" spans="2:11" s="12" customFormat="1" hidden="1">
      <c r="B1919" s="1">
        <v>44073</v>
      </c>
      <c r="C1919" s="12" t="str">
        <f t="shared" si="52"/>
        <v>일</v>
      </c>
      <c r="D1919" s="12" t="s">
        <v>127</v>
      </c>
      <c r="E1919" s="12" t="s">
        <v>56</v>
      </c>
      <c r="G1919" s="30"/>
      <c r="J1919" s="10">
        <v>73048</v>
      </c>
    </row>
    <row r="1920" spans="2:11" s="12" customFormat="1" hidden="1">
      <c r="B1920" s="1">
        <v>44074</v>
      </c>
      <c r="C1920" s="12" t="str">
        <f t="shared" si="52"/>
        <v>월</v>
      </c>
      <c r="D1920" s="12" t="s">
        <v>127</v>
      </c>
      <c r="E1920" s="12" t="s">
        <v>56</v>
      </c>
      <c r="G1920" s="30"/>
      <c r="J1920" s="10">
        <v>38044</v>
      </c>
    </row>
    <row r="1921" spans="2:10" s="12" customFormat="1" hidden="1">
      <c r="B1921" s="1">
        <v>44075</v>
      </c>
      <c r="C1921" s="12" t="str">
        <f t="shared" si="52"/>
        <v>화</v>
      </c>
      <c r="D1921" s="12" t="s">
        <v>127</v>
      </c>
      <c r="E1921" s="12" t="s">
        <v>56</v>
      </c>
      <c r="G1921" s="30"/>
      <c r="J1921" s="10">
        <v>3151</v>
      </c>
    </row>
    <row r="1922" spans="2:10" s="12" customFormat="1" hidden="1">
      <c r="B1922" s="1">
        <v>44076</v>
      </c>
      <c r="C1922" s="12" t="str">
        <f t="shared" si="52"/>
        <v>수</v>
      </c>
      <c r="D1922" s="12" t="s">
        <v>114</v>
      </c>
      <c r="E1922" s="12" t="s">
        <v>56</v>
      </c>
      <c r="G1922" s="30"/>
      <c r="J1922" s="10">
        <v>273861</v>
      </c>
    </row>
    <row r="1923" spans="2:10" s="12" customFormat="1" hidden="1">
      <c r="B1923" s="1">
        <v>44077</v>
      </c>
      <c r="C1923" s="12" t="str">
        <f t="shared" ref="C1923:C1982" si="53">TEXT(B1923,"aaa")</f>
        <v>목</v>
      </c>
      <c r="D1923" s="12" t="s">
        <v>114</v>
      </c>
      <c r="E1923" s="12" t="s">
        <v>56</v>
      </c>
      <c r="G1923" s="30"/>
      <c r="J1923" s="10">
        <v>275318</v>
      </c>
    </row>
    <row r="1924" spans="2:10" s="12" customFormat="1" hidden="1">
      <c r="B1924" s="1">
        <v>44078</v>
      </c>
      <c r="C1924" s="12" t="str">
        <f t="shared" si="53"/>
        <v>금</v>
      </c>
      <c r="D1924" s="12" t="s">
        <v>114</v>
      </c>
      <c r="E1924" s="12" t="s">
        <v>56</v>
      </c>
      <c r="G1924" s="30"/>
      <c r="J1924" s="10">
        <v>270296</v>
      </c>
    </row>
    <row r="1925" spans="2:10" s="12" customFormat="1" hidden="1">
      <c r="B1925" s="1">
        <v>44079</v>
      </c>
      <c r="C1925" s="12" t="str">
        <f t="shared" si="53"/>
        <v>토</v>
      </c>
      <c r="D1925" s="12" t="s">
        <v>114</v>
      </c>
      <c r="E1925" s="12" t="s">
        <v>56</v>
      </c>
      <c r="G1925" s="30"/>
      <c r="J1925" s="10">
        <v>161036</v>
      </c>
    </row>
    <row r="1926" spans="2:10" s="12" customFormat="1" hidden="1">
      <c r="B1926" s="1">
        <v>44080</v>
      </c>
      <c r="C1926" s="12" t="str">
        <f t="shared" si="53"/>
        <v>일</v>
      </c>
      <c r="D1926" s="12" t="s">
        <v>114</v>
      </c>
      <c r="E1926" s="12" t="s">
        <v>56</v>
      </c>
      <c r="G1926" s="30"/>
      <c r="J1926" s="10">
        <v>213800</v>
      </c>
    </row>
    <row r="1927" spans="2:10" s="12" customFormat="1" hidden="1">
      <c r="B1927" s="1">
        <v>44081</v>
      </c>
      <c r="C1927" s="12" t="str">
        <f t="shared" si="53"/>
        <v>월</v>
      </c>
      <c r="D1927" s="12" t="s">
        <v>114</v>
      </c>
      <c r="E1927" s="12" t="s">
        <v>56</v>
      </c>
      <c r="G1927" s="30"/>
      <c r="J1927" s="10">
        <v>266242</v>
      </c>
    </row>
    <row r="1928" spans="2:10" s="12" customFormat="1" hidden="1">
      <c r="B1928" s="1">
        <v>44082</v>
      </c>
      <c r="C1928" s="12" t="str">
        <f t="shared" si="53"/>
        <v>화</v>
      </c>
      <c r="D1928" s="12" t="s">
        <v>114</v>
      </c>
      <c r="E1928" s="12" t="s">
        <v>56</v>
      </c>
      <c r="G1928" s="30"/>
      <c r="J1928" s="10">
        <v>267945</v>
      </c>
    </row>
    <row r="1929" spans="2:10" s="12" customFormat="1" hidden="1">
      <c r="B1929" s="1">
        <v>44083</v>
      </c>
      <c r="C1929" s="12" t="str">
        <f t="shared" si="53"/>
        <v>수</v>
      </c>
      <c r="D1929" s="12" t="s">
        <v>114</v>
      </c>
      <c r="E1929" s="12" t="s">
        <v>56</v>
      </c>
      <c r="G1929" s="30"/>
      <c r="J1929" s="10">
        <v>279998</v>
      </c>
    </row>
    <row r="1930" spans="2:10" s="12" customFormat="1" hidden="1">
      <c r="B1930" s="1">
        <v>44084</v>
      </c>
      <c r="C1930" s="12" t="str">
        <f t="shared" si="53"/>
        <v>목</v>
      </c>
      <c r="D1930" s="12" t="s">
        <v>114</v>
      </c>
      <c r="E1930" s="12" t="s">
        <v>56</v>
      </c>
      <c r="G1930" s="30"/>
      <c r="J1930" s="10">
        <v>271807</v>
      </c>
    </row>
    <row r="1931" spans="2:10" s="12" customFormat="1" hidden="1">
      <c r="B1931" s="1">
        <v>44085</v>
      </c>
      <c r="C1931" s="12" t="str">
        <f t="shared" si="53"/>
        <v>금</v>
      </c>
      <c r="D1931" s="12" t="s">
        <v>114</v>
      </c>
      <c r="E1931" s="12" t="s">
        <v>56</v>
      </c>
      <c r="G1931" s="30"/>
      <c r="J1931" s="10">
        <v>231681</v>
      </c>
    </row>
    <row r="1932" spans="2:10" s="12" customFormat="1" hidden="1">
      <c r="B1932" s="1">
        <v>44086</v>
      </c>
      <c r="C1932" s="12" t="str">
        <f t="shared" si="53"/>
        <v>토</v>
      </c>
      <c r="D1932" s="12" t="s">
        <v>114</v>
      </c>
      <c r="E1932" s="12" t="s">
        <v>56</v>
      </c>
      <c r="G1932" s="30"/>
      <c r="J1932" s="10">
        <v>154489</v>
      </c>
    </row>
    <row r="1933" spans="2:10" s="12" customFormat="1" hidden="1">
      <c r="B1933" s="1">
        <v>44087</v>
      </c>
      <c r="C1933" s="12" t="str">
        <f t="shared" si="53"/>
        <v>일</v>
      </c>
      <c r="D1933" s="12" t="s">
        <v>114</v>
      </c>
      <c r="E1933" s="12" t="s">
        <v>56</v>
      </c>
      <c r="G1933" s="30"/>
      <c r="J1933" s="10">
        <v>206446</v>
      </c>
    </row>
    <row r="1934" spans="2:10" s="12" customFormat="1" hidden="1">
      <c r="B1934" s="1">
        <v>44088</v>
      </c>
      <c r="C1934" s="12" t="str">
        <f t="shared" si="53"/>
        <v>월</v>
      </c>
      <c r="D1934" s="12" t="s">
        <v>114</v>
      </c>
      <c r="E1934" s="12" t="s">
        <v>56</v>
      </c>
      <c r="G1934" s="30"/>
      <c r="J1934" s="10">
        <v>252222</v>
      </c>
    </row>
    <row r="1935" spans="2:10" s="12" customFormat="1" hidden="1">
      <c r="B1935" s="1">
        <v>44089</v>
      </c>
      <c r="C1935" s="12" t="str">
        <f t="shared" si="53"/>
        <v>화</v>
      </c>
      <c r="D1935" s="12" t="s">
        <v>114</v>
      </c>
      <c r="E1935" s="12" t="s">
        <v>56</v>
      </c>
      <c r="G1935" s="30"/>
      <c r="J1935" s="10">
        <v>254997</v>
      </c>
    </row>
    <row r="1936" spans="2:10" s="12" customFormat="1" hidden="1">
      <c r="B1936" s="1">
        <v>44090</v>
      </c>
      <c r="C1936" s="12" t="str">
        <f t="shared" si="53"/>
        <v>수</v>
      </c>
      <c r="D1936" s="12" t="s">
        <v>114</v>
      </c>
      <c r="E1936" s="12" t="s">
        <v>56</v>
      </c>
      <c r="G1936" s="30"/>
      <c r="J1936" s="10">
        <v>258789</v>
      </c>
    </row>
    <row r="1937" spans="2:10" s="12" customFormat="1" hidden="1">
      <c r="B1937" s="1">
        <v>44091</v>
      </c>
      <c r="C1937" s="12" t="str">
        <f t="shared" si="53"/>
        <v>목</v>
      </c>
      <c r="D1937" s="12" t="s">
        <v>114</v>
      </c>
      <c r="E1937" s="12" t="s">
        <v>56</v>
      </c>
      <c r="G1937" s="30"/>
      <c r="J1937" s="10">
        <v>251761</v>
      </c>
    </row>
    <row r="1938" spans="2:10" s="12" customFormat="1" hidden="1">
      <c r="B1938" s="1">
        <v>44077</v>
      </c>
      <c r="C1938" s="12" t="str">
        <f t="shared" si="53"/>
        <v>목</v>
      </c>
      <c r="D1938" s="12" t="s">
        <v>34</v>
      </c>
      <c r="E1938" s="12" t="s">
        <v>56</v>
      </c>
      <c r="G1938" s="30"/>
      <c r="J1938" s="10">
        <v>333464.54545454541</v>
      </c>
    </row>
    <row r="1939" spans="2:10" s="12" customFormat="1" hidden="1">
      <c r="B1939" s="1">
        <v>44078</v>
      </c>
      <c r="C1939" s="12" t="str">
        <f t="shared" si="53"/>
        <v>금</v>
      </c>
      <c r="D1939" s="12" t="s">
        <v>34</v>
      </c>
      <c r="E1939" s="12" t="s">
        <v>56</v>
      </c>
      <c r="G1939" s="30"/>
      <c r="J1939" s="10">
        <v>136250.90909090909</v>
      </c>
    </row>
    <row r="1940" spans="2:10" s="12" customFormat="1" hidden="1">
      <c r="B1940" s="1">
        <v>44079</v>
      </c>
      <c r="C1940" s="12" t="str">
        <f t="shared" si="53"/>
        <v>토</v>
      </c>
      <c r="D1940" s="12" t="s">
        <v>34</v>
      </c>
      <c r="E1940" s="12" t="s">
        <v>56</v>
      </c>
      <c r="G1940" s="30"/>
      <c r="J1940" s="10">
        <v>150902.72727272726</v>
      </c>
    </row>
    <row r="1941" spans="2:10" s="12" customFormat="1" hidden="1">
      <c r="B1941" s="1">
        <v>44080</v>
      </c>
      <c r="C1941" s="12" t="str">
        <f t="shared" si="53"/>
        <v>일</v>
      </c>
      <c r="D1941" s="12" t="s">
        <v>34</v>
      </c>
      <c r="E1941" s="12" t="s">
        <v>56</v>
      </c>
      <c r="G1941" s="30"/>
      <c r="J1941" s="10">
        <v>150136.36363636362</v>
      </c>
    </row>
    <row r="1942" spans="2:10" s="12" customFormat="1" hidden="1">
      <c r="B1942" s="1">
        <v>44081</v>
      </c>
      <c r="C1942" s="12" t="str">
        <f t="shared" si="53"/>
        <v>월</v>
      </c>
      <c r="D1942" s="12" t="s">
        <v>34</v>
      </c>
      <c r="E1942" s="12" t="s">
        <v>56</v>
      </c>
      <c r="G1942" s="30"/>
      <c r="J1942" s="10">
        <v>196039.09090909088</v>
      </c>
    </row>
    <row r="1943" spans="2:10" s="12" customFormat="1" hidden="1">
      <c r="B1943" s="1">
        <v>44082</v>
      </c>
      <c r="C1943" s="12" t="str">
        <f t="shared" si="53"/>
        <v>화</v>
      </c>
      <c r="D1943" s="12" t="s">
        <v>34</v>
      </c>
      <c r="E1943" s="12" t="s">
        <v>56</v>
      </c>
      <c r="G1943" s="30"/>
      <c r="J1943" s="10">
        <v>158441.81818181818</v>
      </c>
    </row>
    <row r="1944" spans="2:10" s="12" customFormat="1" hidden="1">
      <c r="B1944" s="1">
        <v>44083</v>
      </c>
      <c r="C1944" s="12" t="str">
        <f t="shared" si="53"/>
        <v>수</v>
      </c>
      <c r="D1944" s="12" t="s">
        <v>34</v>
      </c>
      <c r="E1944" s="12" t="s">
        <v>56</v>
      </c>
      <c r="G1944" s="30"/>
      <c r="J1944" s="10">
        <v>95989.090909090897</v>
      </c>
    </row>
    <row r="1945" spans="2:10" s="12" customFormat="1" hidden="1">
      <c r="B1945" s="1">
        <v>44084</v>
      </c>
      <c r="C1945" s="12" t="str">
        <f t="shared" si="53"/>
        <v>목</v>
      </c>
      <c r="D1945" s="12" t="s">
        <v>34</v>
      </c>
      <c r="E1945" s="12" t="s">
        <v>56</v>
      </c>
      <c r="G1945" s="30"/>
      <c r="J1945" s="10">
        <v>94370.909090909088</v>
      </c>
    </row>
    <row r="1946" spans="2:10" s="12" customFormat="1" hidden="1">
      <c r="B1946" s="1">
        <v>44085</v>
      </c>
      <c r="C1946" s="12" t="str">
        <f t="shared" si="53"/>
        <v>금</v>
      </c>
      <c r="D1946" s="12" t="s">
        <v>34</v>
      </c>
      <c r="E1946" s="12" t="s">
        <v>56</v>
      </c>
      <c r="G1946" s="30"/>
      <c r="J1946" s="10">
        <v>56099.999999999993</v>
      </c>
    </row>
    <row r="1947" spans="2:10" s="12" customFormat="1" hidden="1">
      <c r="B1947" s="1">
        <v>44086</v>
      </c>
      <c r="C1947" s="12" t="str">
        <f t="shared" si="53"/>
        <v>토</v>
      </c>
      <c r="D1947" s="12" t="s">
        <v>34</v>
      </c>
      <c r="E1947" s="12" t="s">
        <v>56</v>
      </c>
      <c r="G1947" s="30"/>
      <c r="J1947" s="10">
        <v>58006.363636363632</v>
      </c>
    </row>
    <row r="1948" spans="2:10" s="12" customFormat="1" hidden="1">
      <c r="B1948" s="1">
        <v>44087</v>
      </c>
      <c r="C1948" s="12" t="str">
        <f t="shared" si="53"/>
        <v>일</v>
      </c>
      <c r="D1948" s="12" t="s">
        <v>34</v>
      </c>
      <c r="E1948" s="12" t="s">
        <v>56</v>
      </c>
      <c r="G1948" s="30"/>
      <c r="J1948" s="10">
        <v>63279.999999999993</v>
      </c>
    </row>
    <row r="1949" spans="2:10" s="12" customFormat="1" hidden="1">
      <c r="B1949" s="1">
        <v>44088</v>
      </c>
      <c r="C1949" s="12" t="str">
        <f t="shared" si="53"/>
        <v>월</v>
      </c>
      <c r="D1949" s="12" t="s">
        <v>34</v>
      </c>
      <c r="E1949" s="12" t="s">
        <v>56</v>
      </c>
      <c r="G1949" s="30"/>
      <c r="J1949" s="10">
        <v>33799.090909090904</v>
      </c>
    </row>
    <row r="1950" spans="2:10" s="12" customFormat="1" hidden="1">
      <c r="B1950" s="1">
        <v>44089</v>
      </c>
      <c r="C1950" s="12" t="str">
        <f t="shared" si="53"/>
        <v>화</v>
      </c>
      <c r="D1950" s="12" t="s">
        <v>34</v>
      </c>
      <c r="E1950" s="12" t="s">
        <v>56</v>
      </c>
      <c r="G1950" s="30"/>
      <c r="J1950" s="10">
        <v>135907.27272727271</v>
      </c>
    </row>
    <row r="1951" spans="2:10" s="12" customFormat="1" hidden="1">
      <c r="B1951" s="1">
        <v>44090</v>
      </c>
      <c r="C1951" s="12" t="str">
        <f t="shared" si="53"/>
        <v>수</v>
      </c>
      <c r="D1951" s="12" t="s">
        <v>34</v>
      </c>
      <c r="E1951" s="12" t="s">
        <v>56</v>
      </c>
      <c r="G1951" s="30"/>
      <c r="J1951" s="10">
        <v>148635.45454545453</v>
      </c>
    </row>
    <row r="1952" spans="2:10" s="12" customFormat="1" hidden="1">
      <c r="B1952" s="1">
        <v>44091</v>
      </c>
      <c r="C1952" s="12" t="str">
        <f t="shared" si="53"/>
        <v>목</v>
      </c>
      <c r="D1952" s="12" t="s">
        <v>34</v>
      </c>
      <c r="E1952" s="12" t="s">
        <v>56</v>
      </c>
      <c r="G1952" s="30"/>
      <c r="J1952" s="10">
        <v>127749.0909090909</v>
      </c>
    </row>
    <row r="1953" spans="2:10" s="12" customFormat="1" hidden="1">
      <c r="B1953" s="1">
        <v>44077</v>
      </c>
      <c r="C1953" s="12" t="str">
        <f t="shared" si="53"/>
        <v>목</v>
      </c>
      <c r="D1953" s="12" t="s">
        <v>34</v>
      </c>
      <c r="E1953" s="12" t="s">
        <v>115</v>
      </c>
      <c r="G1953" s="30"/>
      <c r="J1953" s="10">
        <v>42720</v>
      </c>
    </row>
    <row r="1954" spans="2:10" s="12" customFormat="1" hidden="1">
      <c r="B1954" s="1">
        <v>44078</v>
      </c>
      <c r="C1954" s="12" t="str">
        <f t="shared" si="53"/>
        <v>금</v>
      </c>
      <c r="D1954" s="12" t="s">
        <v>34</v>
      </c>
      <c r="E1954" s="12" t="s">
        <v>115</v>
      </c>
      <c r="G1954" s="30"/>
      <c r="J1954" s="10">
        <v>17560.909090909088</v>
      </c>
    </row>
    <row r="1955" spans="2:10" s="12" customFormat="1" hidden="1">
      <c r="B1955" s="1">
        <v>44079</v>
      </c>
      <c r="C1955" s="12" t="str">
        <f t="shared" si="53"/>
        <v>토</v>
      </c>
      <c r="D1955" s="12" t="s">
        <v>34</v>
      </c>
      <c r="E1955" s="12" t="s">
        <v>115</v>
      </c>
      <c r="G1955" s="30"/>
      <c r="J1955" s="10">
        <v>23557.272727272724</v>
      </c>
    </row>
    <row r="1956" spans="2:10" s="12" customFormat="1" hidden="1">
      <c r="B1956" s="1">
        <v>44080</v>
      </c>
      <c r="C1956" s="12" t="str">
        <f t="shared" si="53"/>
        <v>일</v>
      </c>
      <c r="D1956" s="12" t="s">
        <v>34</v>
      </c>
      <c r="E1956" s="12" t="s">
        <v>115</v>
      </c>
      <c r="G1956" s="30"/>
      <c r="J1956" s="10">
        <v>30493.63636363636</v>
      </c>
    </row>
    <row r="1957" spans="2:10" s="12" customFormat="1" hidden="1">
      <c r="B1957" s="1">
        <v>44081</v>
      </c>
      <c r="C1957" s="12" t="str">
        <f t="shared" si="53"/>
        <v>월</v>
      </c>
      <c r="D1957" s="12" t="s">
        <v>34</v>
      </c>
      <c r="E1957" s="12" t="s">
        <v>115</v>
      </c>
      <c r="G1957" s="30"/>
      <c r="J1957" s="10">
        <v>22386.363636363636</v>
      </c>
    </row>
    <row r="1958" spans="2:10" s="12" customFormat="1" hidden="1">
      <c r="B1958" s="1">
        <v>44082</v>
      </c>
      <c r="C1958" s="12" t="str">
        <f t="shared" si="53"/>
        <v>화</v>
      </c>
      <c r="D1958" s="12" t="s">
        <v>34</v>
      </c>
      <c r="E1958" s="12" t="s">
        <v>115</v>
      </c>
      <c r="G1958" s="30"/>
      <c r="J1958" s="10">
        <v>15495.454545454544</v>
      </c>
    </row>
    <row r="1959" spans="2:10" s="12" customFormat="1" hidden="1">
      <c r="B1959" s="1">
        <v>44083</v>
      </c>
      <c r="C1959" s="12" t="str">
        <f t="shared" si="53"/>
        <v>수</v>
      </c>
      <c r="D1959" s="12" t="s">
        <v>34</v>
      </c>
      <c r="E1959" s="12" t="s">
        <v>115</v>
      </c>
      <c r="G1959" s="30"/>
      <c r="J1959" s="10">
        <v>10581.81818181818</v>
      </c>
    </row>
    <row r="1960" spans="2:10" s="12" customFormat="1" hidden="1">
      <c r="B1960" s="1">
        <v>44084</v>
      </c>
      <c r="C1960" s="12" t="str">
        <f t="shared" si="53"/>
        <v>목</v>
      </c>
      <c r="D1960" s="12" t="s">
        <v>34</v>
      </c>
      <c r="E1960" s="12" t="s">
        <v>115</v>
      </c>
      <c r="G1960" s="30"/>
      <c r="J1960" s="10">
        <v>3779.090909090909</v>
      </c>
    </row>
    <row r="1961" spans="2:10" s="12" customFormat="1" hidden="1">
      <c r="B1961" s="1">
        <v>44085</v>
      </c>
      <c r="C1961" s="12" t="str">
        <f t="shared" si="53"/>
        <v>금</v>
      </c>
      <c r="D1961" s="12" t="s">
        <v>34</v>
      </c>
      <c r="E1961" s="12" t="s">
        <v>115</v>
      </c>
      <c r="G1961" s="30"/>
      <c r="J1961" s="10">
        <v>4013.6363636363635</v>
      </c>
    </row>
    <row r="1962" spans="2:10" s="12" customFormat="1" hidden="1">
      <c r="B1962" s="1">
        <v>44086</v>
      </c>
      <c r="C1962" s="12" t="str">
        <f t="shared" si="53"/>
        <v>토</v>
      </c>
      <c r="D1962" s="12" t="s">
        <v>34</v>
      </c>
      <c r="E1962" s="12" t="s">
        <v>115</v>
      </c>
      <c r="G1962" s="30"/>
      <c r="J1962" s="10">
        <v>12565.454545454544</v>
      </c>
    </row>
    <row r="1963" spans="2:10" s="12" customFormat="1" hidden="1">
      <c r="B1963" s="1">
        <v>44087</v>
      </c>
      <c r="C1963" s="12" t="str">
        <f t="shared" si="53"/>
        <v>일</v>
      </c>
      <c r="D1963" s="12" t="s">
        <v>34</v>
      </c>
      <c r="E1963" s="12" t="s">
        <v>115</v>
      </c>
      <c r="G1963" s="30"/>
      <c r="J1963" s="10">
        <v>10719.090909090908</v>
      </c>
    </row>
    <row r="1964" spans="2:10" s="12" customFormat="1" hidden="1">
      <c r="B1964" s="1">
        <v>44088</v>
      </c>
      <c r="C1964" s="12" t="str">
        <f t="shared" si="53"/>
        <v>월</v>
      </c>
      <c r="D1964" s="12" t="s">
        <v>34</v>
      </c>
      <c r="E1964" s="12" t="s">
        <v>115</v>
      </c>
      <c r="G1964" s="30"/>
      <c r="J1964" s="10">
        <v>2304.5454545454545</v>
      </c>
    </row>
    <row r="1965" spans="2:10" s="12" customFormat="1" hidden="1">
      <c r="B1965" s="1">
        <v>44089</v>
      </c>
      <c r="C1965" s="12" t="str">
        <f t="shared" si="53"/>
        <v>화</v>
      </c>
      <c r="D1965" s="12" t="s">
        <v>34</v>
      </c>
      <c r="E1965" s="12" t="s">
        <v>115</v>
      </c>
      <c r="G1965" s="30"/>
      <c r="J1965" s="10">
        <v>575.45454545454538</v>
      </c>
    </row>
    <row r="1966" spans="2:10" s="12" customFormat="1" hidden="1">
      <c r="B1966" s="1">
        <v>44090</v>
      </c>
      <c r="C1966" s="12" t="str">
        <f t="shared" si="53"/>
        <v>수</v>
      </c>
      <c r="D1966" s="12" t="s">
        <v>34</v>
      </c>
      <c r="E1966" s="12" t="s">
        <v>115</v>
      </c>
      <c r="G1966" s="30"/>
      <c r="J1966" s="10">
        <v>291.81818181818181</v>
      </c>
    </row>
    <row r="1967" spans="2:10" s="12" customFormat="1" hidden="1">
      <c r="B1967" s="1">
        <v>44077</v>
      </c>
      <c r="C1967" s="12" t="str">
        <f t="shared" si="53"/>
        <v>목</v>
      </c>
      <c r="D1967" s="12" t="s">
        <v>36</v>
      </c>
      <c r="E1967" s="12" t="s">
        <v>56</v>
      </c>
      <c r="G1967" s="30"/>
      <c r="J1967" s="10">
        <v>42590</v>
      </c>
    </row>
    <row r="1968" spans="2:10" s="12" customFormat="1" hidden="1">
      <c r="B1968" s="1">
        <v>44078</v>
      </c>
      <c r="C1968" s="12" t="str">
        <f t="shared" si="53"/>
        <v>금</v>
      </c>
      <c r="D1968" s="12" t="s">
        <v>36</v>
      </c>
      <c r="E1968" s="12" t="s">
        <v>56</v>
      </c>
      <c r="G1968" s="30"/>
      <c r="J1968" s="10">
        <v>35400</v>
      </c>
    </row>
    <row r="1969" spans="2:10" s="12" customFormat="1" hidden="1">
      <c r="B1969" s="1">
        <v>44079</v>
      </c>
      <c r="C1969" s="12" t="str">
        <f t="shared" si="53"/>
        <v>토</v>
      </c>
      <c r="D1969" s="12" t="s">
        <v>36</v>
      </c>
      <c r="E1969" s="12" t="s">
        <v>56</v>
      </c>
      <c r="G1969" s="30"/>
      <c r="J1969" s="10">
        <v>28619.999999999996</v>
      </c>
    </row>
    <row r="1970" spans="2:10" s="12" customFormat="1" hidden="1">
      <c r="B1970" s="1">
        <v>44080</v>
      </c>
      <c r="C1970" s="12" t="str">
        <f t="shared" si="53"/>
        <v>일</v>
      </c>
      <c r="D1970" s="12" t="s">
        <v>36</v>
      </c>
      <c r="E1970" s="12" t="s">
        <v>56</v>
      </c>
      <c r="G1970" s="30"/>
      <c r="J1970" s="10">
        <v>40030</v>
      </c>
    </row>
    <row r="1971" spans="2:10" s="12" customFormat="1" hidden="1">
      <c r="B1971" s="1">
        <v>44081</v>
      </c>
      <c r="C1971" s="12" t="str">
        <f t="shared" si="53"/>
        <v>월</v>
      </c>
      <c r="D1971" s="12" t="s">
        <v>36</v>
      </c>
      <c r="E1971" s="12" t="s">
        <v>56</v>
      </c>
      <c r="G1971" s="30"/>
      <c r="J1971" s="10">
        <v>43350</v>
      </c>
    </row>
    <row r="1972" spans="2:10" s="12" customFormat="1" hidden="1">
      <c r="B1972" s="1">
        <v>44082</v>
      </c>
      <c r="C1972" s="12" t="str">
        <f t="shared" si="53"/>
        <v>화</v>
      </c>
      <c r="D1972" s="12" t="s">
        <v>36</v>
      </c>
      <c r="E1972" s="12" t="s">
        <v>56</v>
      </c>
      <c r="G1972" s="30"/>
      <c r="J1972" s="10">
        <v>47769.999999999993</v>
      </c>
    </row>
    <row r="1973" spans="2:10" s="12" customFormat="1" hidden="1">
      <c r="B1973" s="1">
        <v>44083</v>
      </c>
      <c r="C1973" s="12" t="str">
        <f t="shared" si="53"/>
        <v>수</v>
      </c>
      <c r="D1973" s="12" t="s">
        <v>36</v>
      </c>
      <c r="E1973" s="12" t="s">
        <v>56</v>
      </c>
      <c r="G1973" s="30"/>
      <c r="J1973" s="10">
        <v>63949.999999999993</v>
      </c>
    </row>
    <row r="1974" spans="2:10" s="12" customFormat="1" hidden="1">
      <c r="B1974" s="1">
        <v>44084</v>
      </c>
      <c r="C1974" s="12" t="str">
        <f t="shared" si="53"/>
        <v>목</v>
      </c>
      <c r="D1974" s="12" t="s">
        <v>36</v>
      </c>
      <c r="E1974" s="12" t="s">
        <v>56</v>
      </c>
      <c r="G1974" s="30"/>
      <c r="J1974" s="10">
        <v>46359.999999999993</v>
      </c>
    </row>
    <row r="1975" spans="2:10" s="12" customFormat="1" hidden="1">
      <c r="B1975" s="1">
        <v>44085</v>
      </c>
      <c r="C1975" s="12" t="str">
        <f t="shared" si="53"/>
        <v>금</v>
      </c>
      <c r="D1975" s="12" t="s">
        <v>36</v>
      </c>
      <c r="E1975" s="12" t="s">
        <v>56</v>
      </c>
      <c r="G1975" s="30"/>
      <c r="J1975" s="10">
        <v>28479.999999999996</v>
      </c>
    </row>
    <row r="1976" spans="2:10" s="12" customFormat="1" hidden="1">
      <c r="B1976" s="1">
        <v>44086</v>
      </c>
      <c r="C1976" s="12" t="str">
        <f t="shared" si="53"/>
        <v>토</v>
      </c>
      <c r="D1976" s="12" t="s">
        <v>36</v>
      </c>
      <c r="E1976" s="12" t="s">
        <v>56</v>
      </c>
      <c r="G1976" s="30"/>
      <c r="J1976" s="10">
        <v>26499.999999999996</v>
      </c>
    </row>
    <row r="1977" spans="2:10" s="12" customFormat="1" hidden="1">
      <c r="B1977" s="1">
        <v>44087</v>
      </c>
      <c r="C1977" s="12" t="str">
        <f t="shared" si="53"/>
        <v>일</v>
      </c>
      <c r="D1977" s="12" t="s">
        <v>36</v>
      </c>
      <c r="E1977" s="12" t="s">
        <v>56</v>
      </c>
      <c r="G1977" s="30"/>
      <c r="J1977" s="10">
        <v>26849.999999999996</v>
      </c>
    </row>
    <row r="1978" spans="2:10" s="12" customFormat="1" hidden="1">
      <c r="B1978" s="1">
        <v>44088</v>
      </c>
      <c r="C1978" s="12" t="str">
        <f t="shared" si="53"/>
        <v>월</v>
      </c>
      <c r="D1978" s="12" t="s">
        <v>36</v>
      </c>
      <c r="E1978" s="12" t="s">
        <v>56</v>
      </c>
      <c r="G1978" s="30"/>
      <c r="J1978" s="10">
        <v>34990</v>
      </c>
    </row>
    <row r="1979" spans="2:10" s="12" customFormat="1" hidden="1">
      <c r="B1979" s="1">
        <v>44089</v>
      </c>
      <c r="C1979" s="12" t="str">
        <f t="shared" si="53"/>
        <v>화</v>
      </c>
      <c r="D1979" s="12" t="s">
        <v>36</v>
      </c>
      <c r="E1979" s="12" t="s">
        <v>56</v>
      </c>
      <c r="G1979" s="30"/>
      <c r="J1979" s="10">
        <v>31639.999999999996</v>
      </c>
    </row>
    <row r="1980" spans="2:10" s="12" customFormat="1" hidden="1">
      <c r="B1980" s="1">
        <v>44090</v>
      </c>
      <c r="C1980" s="12" t="str">
        <f t="shared" si="53"/>
        <v>수</v>
      </c>
      <c r="D1980" s="12" t="s">
        <v>36</v>
      </c>
      <c r="E1980" s="12" t="s">
        <v>56</v>
      </c>
      <c r="G1980" s="30"/>
      <c r="J1980" s="10">
        <v>21910</v>
      </c>
    </row>
    <row r="1981" spans="2:10" s="12" customFormat="1" hidden="1">
      <c r="B1981" s="1">
        <v>44091</v>
      </c>
      <c r="C1981" s="12" t="str">
        <f t="shared" si="53"/>
        <v>목</v>
      </c>
      <c r="D1981" s="12" t="s">
        <v>36</v>
      </c>
      <c r="E1981" s="12" t="s">
        <v>56</v>
      </c>
      <c r="G1981" s="30"/>
      <c r="J1981" s="10">
        <v>35530</v>
      </c>
    </row>
    <row r="1982" spans="2:10" s="12" customFormat="1" hidden="1">
      <c r="B1982" s="1">
        <v>44077</v>
      </c>
      <c r="C1982" s="12" t="str">
        <f t="shared" si="53"/>
        <v>목</v>
      </c>
      <c r="D1982" s="12" t="s">
        <v>35</v>
      </c>
      <c r="E1982" s="12" t="s">
        <v>56</v>
      </c>
      <c r="G1982" s="30"/>
      <c r="J1982" s="10">
        <v>50000</v>
      </c>
    </row>
    <row r="1983" spans="2:10" s="12" customFormat="1" hidden="1">
      <c r="B1983" s="1">
        <v>44078</v>
      </c>
      <c r="C1983" s="12" t="str">
        <f t="shared" ref="C1983:C2044" si="54">TEXT(B1983,"aaa")</f>
        <v>금</v>
      </c>
      <c r="D1983" s="12" t="s">
        <v>35</v>
      </c>
      <c r="E1983" s="12" t="s">
        <v>56</v>
      </c>
      <c r="G1983" s="30"/>
      <c r="J1983" s="10">
        <v>50000</v>
      </c>
    </row>
    <row r="1984" spans="2:10" s="12" customFormat="1" hidden="1">
      <c r="B1984" s="1">
        <v>44079</v>
      </c>
      <c r="C1984" s="12" t="str">
        <f t="shared" si="54"/>
        <v>토</v>
      </c>
      <c r="D1984" s="12" t="s">
        <v>35</v>
      </c>
      <c r="E1984" s="12" t="s">
        <v>56</v>
      </c>
      <c r="G1984" s="30"/>
      <c r="J1984" s="10">
        <v>50000</v>
      </c>
    </row>
    <row r="1985" spans="2:11" s="12" customFormat="1" hidden="1">
      <c r="B1985" s="1">
        <v>44080</v>
      </c>
      <c r="C1985" s="12" t="str">
        <f t="shared" si="54"/>
        <v>일</v>
      </c>
      <c r="D1985" s="12" t="s">
        <v>35</v>
      </c>
      <c r="E1985" s="12" t="s">
        <v>56</v>
      </c>
      <c r="G1985" s="30"/>
      <c r="J1985" s="10">
        <v>50000</v>
      </c>
    </row>
    <row r="1986" spans="2:11" s="12" customFormat="1" hidden="1">
      <c r="B1986" s="1">
        <v>44081</v>
      </c>
      <c r="C1986" s="12" t="str">
        <f t="shared" si="54"/>
        <v>월</v>
      </c>
      <c r="D1986" s="12" t="s">
        <v>35</v>
      </c>
      <c r="E1986" s="12" t="s">
        <v>56</v>
      </c>
      <c r="G1986" s="30"/>
      <c r="J1986" s="10">
        <v>50000</v>
      </c>
    </row>
    <row r="1987" spans="2:11" s="12" customFormat="1" hidden="1">
      <c r="B1987" s="1">
        <v>44082</v>
      </c>
      <c r="C1987" s="12" t="str">
        <f t="shared" si="54"/>
        <v>화</v>
      </c>
      <c r="D1987" s="12" t="s">
        <v>35</v>
      </c>
      <c r="E1987" s="12" t="s">
        <v>56</v>
      </c>
      <c r="G1987" s="30"/>
      <c r="J1987" s="10">
        <v>50000</v>
      </c>
    </row>
    <row r="1988" spans="2:11" s="12" customFormat="1" hidden="1">
      <c r="B1988" s="1">
        <v>44083</v>
      </c>
      <c r="C1988" s="12" t="str">
        <f t="shared" si="54"/>
        <v>수</v>
      </c>
      <c r="D1988" s="12" t="s">
        <v>35</v>
      </c>
      <c r="E1988" s="12" t="s">
        <v>56</v>
      </c>
      <c r="G1988" s="30"/>
      <c r="J1988" s="10">
        <v>50000</v>
      </c>
    </row>
    <row r="1989" spans="2:11" s="12" customFormat="1" hidden="1">
      <c r="B1989" s="1">
        <v>44084</v>
      </c>
      <c r="C1989" s="12" t="str">
        <f t="shared" si="54"/>
        <v>목</v>
      </c>
      <c r="D1989" s="12" t="s">
        <v>35</v>
      </c>
      <c r="E1989" s="12" t="s">
        <v>56</v>
      </c>
      <c r="G1989" s="30"/>
      <c r="J1989" s="10">
        <v>50000</v>
      </c>
    </row>
    <row r="1990" spans="2:11" s="12" customFormat="1" hidden="1">
      <c r="B1990" s="1">
        <v>44085</v>
      </c>
      <c r="C1990" s="12" t="str">
        <f t="shared" si="54"/>
        <v>금</v>
      </c>
      <c r="D1990" s="12" t="s">
        <v>35</v>
      </c>
      <c r="E1990" s="12" t="s">
        <v>56</v>
      </c>
      <c r="G1990" s="30"/>
      <c r="J1990" s="10">
        <v>50000</v>
      </c>
    </row>
    <row r="1991" spans="2:11" s="12" customFormat="1" hidden="1">
      <c r="B1991" s="1">
        <v>44086</v>
      </c>
      <c r="C1991" s="12" t="str">
        <f t="shared" si="54"/>
        <v>토</v>
      </c>
      <c r="D1991" s="12" t="s">
        <v>35</v>
      </c>
      <c r="E1991" s="12" t="s">
        <v>56</v>
      </c>
      <c r="G1991" s="30"/>
      <c r="J1991" s="10">
        <v>50000</v>
      </c>
    </row>
    <row r="1992" spans="2:11" s="12" customFormat="1" hidden="1">
      <c r="B1992" s="1">
        <v>44087</v>
      </c>
      <c r="C1992" s="12" t="str">
        <f t="shared" si="54"/>
        <v>일</v>
      </c>
      <c r="D1992" s="12" t="s">
        <v>35</v>
      </c>
      <c r="E1992" s="12" t="s">
        <v>56</v>
      </c>
      <c r="G1992" s="30"/>
      <c r="J1992" s="10">
        <v>50000</v>
      </c>
    </row>
    <row r="1993" spans="2:11" s="12" customFormat="1" hidden="1">
      <c r="B1993" s="1">
        <v>44088</v>
      </c>
      <c r="C1993" s="12" t="str">
        <f t="shared" si="54"/>
        <v>월</v>
      </c>
      <c r="D1993" s="12" t="s">
        <v>35</v>
      </c>
      <c r="E1993" s="12" t="s">
        <v>56</v>
      </c>
      <c r="G1993" s="30"/>
      <c r="J1993" s="10">
        <v>50000</v>
      </c>
    </row>
    <row r="1994" spans="2:11" s="12" customFormat="1" hidden="1">
      <c r="B1994" s="1">
        <v>44089</v>
      </c>
      <c r="C1994" s="12" t="str">
        <f t="shared" si="54"/>
        <v>화</v>
      </c>
      <c r="D1994" s="12" t="s">
        <v>35</v>
      </c>
      <c r="E1994" s="12" t="s">
        <v>56</v>
      </c>
      <c r="G1994" s="30"/>
      <c r="J1994" s="10">
        <v>50000</v>
      </c>
    </row>
    <row r="1995" spans="2:11" s="12" customFormat="1" hidden="1">
      <c r="B1995" s="1">
        <v>44090</v>
      </c>
      <c r="C1995" s="12" t="str">
        <f t="shared" si="54"/>
        <v>수</v>
      </c>
      <c r="D1995" s="12" t="s">
        <v>35</v>
      </c>
      <c r="E1995" s="12" t="s">
        <v>56</v>
      </c>
      <c r="G1995" s="30"/>
      <c r="J1995" s="10">
        <v>50000</v>
      </c>
    </row>
    <row r="1996" spans="2:11" s="12" customFormat="1" hidden="1">
      <c r="B1996" s="1">
        <v>44091</v>
      </c>
      <c r="C1996" s="12" t="str">
        <f t="shared" si="54"/>
        <v>목</v>
      </c>
      <c r="D1996" s="12" t="s">
        <v>35</v>
      </c>
      <c r="E1996" s="12" t="s">
        <v>56</v>
      </c>
      <c r="G1996" s="30"/>
      <c r="J1996" s="10">
        <v>50000</v>
      </c>
    </row>
    <row r="1997" spans="2:11" s="12" customFormat="1" hidden="1">
      <c r="B1997" s="1">
        <v>44089</v>
      </c>
      <c r="C1997" s="12" t="str">
        <f t="shared" si="54"/>
        <v>화</v>
      </c>
      <c r="D1997" s="12" t="s">
        <v>129</v>
      </c>
      <c r="E1997" s="12" t="s">
        <v>56</v>
      </c>
      <c r="G1997" s="30"/>
      <c r="J1997" s="10">
        <v>31727</v>
      </c>
    </row>
    <row r="1998" spans="2:11" s="12" customFormat="1" hidden="1">
      <c r="B1998" s="1">
        <v>44090</v>
      </c>
      <c r="C1998" s="12" t="str">
        <f t="shared" si="54"/>
        <v>수</v>
      </c>
      <c r="D1998" s="12" t="s">
        <v>129</v>
      </c>
      <c r="E1998" s="12" t="s">
        <v>56</v>
      </c>
      <c r="G1998" s="30"/>
      <c r="J1998" s="10">
        <v>738585</v>
      </c>
    </row>
    <row r="1999" spans="2:11" s="12" customFormat="1" hidden="1">
      <c r="B1999" s="1">
        <v>44083</v>
      </c>
      <c r="C1999" s="12" t="str">
        <f t="shared" si="54"/>
        <v>수</v>
      </c>
      <c r="D1999" s="12" t="s">
        <v>39</v>
      </c>
      <c r="E1999" s="12" t="s">
        <v>130</v>
      </c>
      <c r="G1999" s="30"/>
      <c r="J1999" s="100">
        <f>23451*15</f>
        <v>351765</v>
      </c>
      <c r="K1999" s="100"/>
    </row>
    <row r="2000" spans="2:11" s="12" customFormat="1" hidden="1">
      <c r="B2000" s="1">
        <v>44088</v>
      </c>
      <c r="C2000" s="12" t="str">
        <f t="shared" si="54"/>
        <v>월</v>
      </c>
      <c r="D2000" s="12" t="s">
        <v>39</v>
      </c>
      <c r="E2000" s="12" t="s">
        <v>130</v>
      </c>
      <c r="G2000" s="30"/>
      <c r="J2000" s="100">
        <v>355035</v>
      </c>
      <c r="K2000" s="100"/>
    </row>
    <row r="2001" spans="2:11" s="12" customFormat="1" hidden="1">
      <c r="B2001" s="1">
        <v>44090</v>
      </c>
      <c r="C2001" s="12" t="str">
        <f t="shared" si="54"/>
        <v>수</v>
      </c>
      <c r="D2001" s="12" t="s">
        <v>39</v>
      </c>
      <c r="E2001" s="12" t="s">
        <v>130</v>
      </c>
      <c r="G2001" s="30"/>
      <c r="J2001" s="100">
        <v>355305</v>
      </c>
      <c r="K2001" s="100"/>
    </row>
    <row r="2002" spans="2:11" s="12" customFormat="1" hidden="1">
      <c r="B2002" s="1">
        <v>44091</v>
      </c>
      <c r="C2002" s="12" t="str">
        <f t="shared" si="54"/>
        <v>목</v>
      </c>
      <c r="D2002" s="12" t="s">
        <v>39</v>
      </c>
      <c r="E2002" s="12" t="s">
        <v>130</v>
      </c>
      <c r="G2002" s="30"/>
      <c r="J2002" s="10">
        <f>30*20</f>
        <v>600</v>
      </c>
    </row>
    <row r="2003" spans="2:11" s="12" customFormat="1" hidden="1">
      <c r="B2003" s="1">
        <v>44081</v>
      </c>
      <c r="C2003" s="12" t="str">
        <f t="shared" si="54"/>
        <v>월</v>
      </c>
      <c r="D2003" s="12" t="s">
        <v>128</v>
      </c>
      <c r="E2003" s="12" t="s">
        <v>56</v>
      </c>
      <c r="G2003" s="30"/>
      <c r="J2003" s="10">
        <f>18*70</f>
        <v>1260</v>
      </c>
    </row>
    <row r="2004" spans="2:11" s="12" customFormat="1" hidden="1">
      <c r="B2004" s="1">
        <v>44085</v>
      </c>
      <c r="C2004" s="12" t="str">
        <f t="shared" si="54"/>
        <v>금</v>
      </c>
      <c r="D2004" s="12" t="s">
        <v>128</v>
      </c>
      <c r="E2004" s="12" t="s">
        <v>56</v>
      </c>
      <c r="G2004" s="30"/>
      <c r="J2004" s="10">
        <f>31*70</f>
        <v>2170</v>
      </c>
    </row>
    <row r="2005" spans="2:11" s="12" customFormat="1" hidden="1">
      <c r="B2005" s="1">
        <v>44088</v>
      </c>
      <c r="C2005" s="12" t="str">
        <f t="shared" si="54"/>
        <v>월</v>
      </c>
      <c r="D2005" s="12" t="s">
        <v>128</v>
      </c>
      <c r="E2005" s="12" t="s">
        <v>56</v>
      </c>
      <c r="G2005" s="30"/>
      <c r="J2005" s="10">
        <v>280</v>
      </c>
    </row>
    <row r="2006" spans="2:11" s="12" customFormat="1" hidden="1">
      <c r="B2006" s="1">
        <v>44091</v>
      </c>
      <c r="C2006" s="12" t="str">
        <f t="shared" si="54"/>
        <v>목</v>
      </c>
      <c r="D2006" s="12" t="s">
        <v>128</v>
      </c>
      <c r="E2006" s="12" t="s">
        <v>56</v>
      </c>
      <c r="G2006" s="30"/>
      <c r="J2006" s="10">
        <f>336*70</f>
        <v>23520</v>
      </c>
    </row>
    <row r="2007" spans="2:11" s="12" customFormat="1" hidden="1">
      <c r="B2007" s="1">
        <v>44076</v>
      </c>
      <c r="C2007" s="12" t="str">
        <f t="shared" si="54"/>
        <v>수</v>
      </c>
      <c r="D2007" s="12" t="s">
        <v>114</v>
      </c>
      <c r="E2007" s="12" t="s">
        <v>113</v>
      </c>
      <c r="G2007" s="30"/>
      <c r="J2007" s="10">
        <v>185516</v>
      </c>
    </row>
    <row r="2008" spans="2:11" s="12" customFormat="1" hidden="1">
      <c r="B2008" s="1">
        <v>44077</v>
      </c>
      <c r="C2008" s="12" t="str">
        <f t="shared" si="54"/>
        <v>목</v>
      </c>
      <c r="D2008" s="12" t="s">
        <v>114</v>
      </c>
      <c r="E2008" s="12" t="s">
        <v>113</v>
      </c>
      <c r="G2008" s="30"/>
      <c r="J2008" s="10">
        <v>331815</v>
      </c>
    </row>
    <row r="2009" spans="2:11" s="12" customFormat="1" hidden="1">
      <c r="B2009" s="1">
        <v>44078</v>
      </c>
      <c r="C2009" s="12" t="str">
        <f t="shared" si="54"/>
        <v>금</v>
      </c>
      <c r="D2009" s="12" t="s">
        <v>114</v>
      </c>
      <c r="E2009" s="12" t="s">
        <v>113</v>
      </c>
      <c r="G2009" s="30"/>
      <c r="J2009" s="12">
        <v>335937</v>
      </c>
    </row>
    <row r="2010" spans="2:11" s="12" customFormat="1" hidden="1">
      <c r="B2010" s="1">
        <v>44079</v>
      </c>
      <c r="C2010" s="12" t="str">
        <f t="shared" si="54"/>
        <v>토</v>
      </c>
      <c r="D2010" s="12" t="s">
        <v>114</v>
      </c>
      <c r="E2010" s="12" t="s">
        <v>113</v>
      </c>
      <c r="G2010" s="30"/>
      <c r="J2010" s="12">
        <v>213015</v>
      </c>
    </row>
    <row r="2011" spans="2:11" s="12" customFormat="1" hidden="1">
      <c r="B2011" s="1">
        <v>44080</v>
      </c>
      <c r="C2011" s="12" t="str">
        <f t="shared" si="54"/>
        <v>일</v>
      </c>
      <c r="D2011" s="12" t="s">
        <v>114</v>
      </c>
      <c r="E2011" s="12" t="s">
        <v>113</v>
      </c>
      <c r="G2011" s="30"/>
      <c r="J2011" s="12">
        <v>312072</v>
      </c>
    </row>
    <row r="2012" spans="2:11" s="12" customFormat="1" hidden="1">
      <c r="B2012" s="1">
        <v>44081</v>
      </c>
      <c r="C2012" s="12" t="str">
        <f t="shared" si="54"/>
        <v>월</v>
      </c>
      <c r="D2012" s="12" t="s">
        <v>114</v>
      </c>
      <c r="E2012" s="12" t="s">
        <v>113</v>
      </c>
      <c r="G2012" s="30"/>
      <c r="J2012" s="12">
        <v>719466</v>
      </c>
    </row>
    <row r="2013" spans="2:11" s="12" customFormat="1" hidden="1">
      <c r="B2013" s="1">
        <v>44082</v>
      </c>
      <c r="C2013" s="12" t="str">
        <f t="shared" si="54"/>
        <v>화</v>
      </c>
      <c r="D2013" s="12" t="s">
        <v>114</v>
      </c>
      <c r="E2013" s="12" t="s">
        <v>113</v>
      </c>
      <c r="G2013" s="30"/>
      <c r="J2013" s="12">
        <v>744020</v>
      </c>
    </row>
    <row r="2014" spans="2:11" s="12" customFormat="1" hidden="1">
      <c r="B2014" s="1">
        <v>44083</v>
      </c>
      <c r="C2014" s="12" t="str">
        <f t="shared" si="54"/>
        <v>수</v>
      </c>
      <c r="D2014" s="12" t="s">
        <v>114</v>
      </c>
      <c r="E2014" s="12" t="s">
        <v>113</v>
      </c>
      <c r="G2014" s="30"/>
      <c r="J2014" s="12">
        <v>552089</v>
      </c>
    </row>
    <row r="2015" spans="2:11" s="12" customFormat="1" hidden="1">
      <c r="B2015" s="1">
        <v>44084</v>
      </c>
      <c r="C2015" s="12" t="str">
        <f t="shared" si="54"/>
        <v>목</v>
      </c>
      <c r="D2015" s="12" t="s">
        <v>114</v>
      </c>
      <c r="E2015" s="12" t="s">
        <v>113</v>
      </c>
      <c r="G2015" s="30"/>
      <c r="J2015" s="12">
        <v>445261</v>
      </c>
    </row>
    <row r="2016" spans="2:11" s="12" customFormat="1" hidden="1">
      <c r="B2016" s="1">
        <v>44085</v>
      </c>
      <c r="C2016" s="12" t="str">
        <f t="shared" si="54"/>
        <v>금</v>
      </c>
      <c r="D2016" s="12" t="s">
        <v>114</v>
      </c>
      <c r="E2016" s="12" t="s">
        <v>113</v>
      </c>
      <c r="G2016" s="30"/>
      <c r="J2016" s="12">
        <v>105830</v>
      </c>
    </row>
    <row r="2017" spans="2:10" s="12" customFormat="1" hidden="1">
      <c r="B2017" s="1">
        <v>44091</v>
      </c>
      <c r="C2017" s="12" t="str">
        <f t="shared" si="54"/>
        <v>목</v>
      </c>
      <c r="D2017" s="12" t="s">
        <v>114</v>
      </c>
      <c r="E2017" s="12" t="s">
        <v>113</v>
      </c>
      <c r="G2017" s="30"/>
      <c r="J2017" s="12">
        <v>216683</v>
      </c>
    </row>
    <row r="2018" spans="2:10" s="12" customFormat="1" hidden="1">
      <c r="B2018" s="1">
        <v>44092</v>
      </c>
      <c r="C2018" s="12" t="str">
        <f t="shared" si="54"/>
        <v>금</v>
      </c>
      <c r="D2018" s="12" t="s">
        <v>114</v>
      </c>
      <c r="E2018" s="12" t="s">
        <v>56</v>
      </c>
      <c r="G2018" s="30"/>
      <c r="J2018" s="10">
        <v>235543</v>
      </c>
    </row>
    <row r="2019" spans="2:10" s="12" customFormat="1" hidden="1">
      <c r="B2019" s="1">
        <v>44093</v>
      </c>
      <c r="C2019" s="12" t="str">
        <f t="shared" si="54"/>
        <v>토</v>
      </c>
      <c r="D2019" s="12" t="s">
        <v>114</v>
      </c>
      <c r="E2019" s="12" t="s">
        <v>56</v>
      </c>
      <c r="G2019" s="30"/>
      <c r="J2019" s="10">
        <v>148761</v>
      </c>
    </row>
    <row r="2020" spans="2:10" s="12" customFormat="1" hidden="1">
      <c r="B2020" s="1">
        <v>44094</v>
      </c>
      <c r="C2020" s="12" t="str">
        <f t="shared" si="54"/>
        <v>일</v>
      </c>
      <c r="D2020" s="12" t="s">
        <v>114</v>
      </c>
      <c r="E2020" s="12" t="s">
        <v>56</v>
      </c>
      <c r="G2020" s="30"/>
      <c r="J2020" s="10">
        <v>208582</v>
      </c>
    </row>
    <row r="2021" spans="2:10" s="12" customFormat="1" hidden="1">
      <c r="B2021" s="1">
        <v>44095</v>
      </c>
      <c r="C2021" s="12" t="str">
        <f t="shared" si="54"/>
        <v>월</v>
      </c>
      <c r="D2021" s="12" t="s">
        <v>114</v>
      </c>
      <c r="E2021" s="12" t="s">
        <v>56</v>
      </c>
      <c r="G2021" s="30"/>
      <c r="J2021" s="10">
        <v>246690</v>
      </c>
    </row>
    <row r="2022" spans="2:10" s="12" customFormat="1" hidden="1">
      <c r="B2022" s="1">
        <v>44096</v>
      </c>
      <c r="C2022" s="12" t="str">
        <f t="shared" si="54"/>
        <v>화</v>
      </c>
      <c r="D2022" s="12" t="s">
        <v>114</v>
      </c>
      <c r="E2022" s="12" t="s">
        <v>56</v>
      </c>
      <c r="G2022" s="30"/>
      <c r="J2022" s="10">
        <v>253011</v>
      </c>
    </row>
    <row r="2023" spans="2:10" s="12" customFormat="1" hidden="1">
      <c r="B2023" s="1">
        <v>44097</v>
      </c>
      <c r="C2023" s="12" t="str">
        <f t="shared" si="54"/>
        <v>수</v>
      </c>
      <c r="D2023" s="12" t="s">
        <v>114</v>
      </c>
      <c r="E2023" s="12" t="s">
        <v>56</v>
      </c>
      <c r="G2023" s="30"/>
      <c r="J2023" s="10">
        <v>254590</v>
      </c>
    </row>
    <row r="2024" spans="2:10" s="12" customFormat="1" hidden="1">
      <c r="B2024" s="1">
        <v>44098</v>
      </c>
      <c r="C2024" s="12" t="str">
        <f t="shared" si="54"/>
        <v>목</v>
      </c>
      <c r="D2024" s="12" t="s">
        <v>114</v>
      </c>
      <c r="E2024" s="12" t="s">
        <v>56</v>
      </c>
      <c r="G2024" s="30"/>
      <c r="J2024" s="10">
        <v>211902</v>
      </c>
    </row>
    <row r="2025" spans="2:10" s="12" customFormat="1" hidden="1">
      <c r="B2025" s="1">
        <v>44099</v>
      </c>
      <c r="C2025" s="12" t="str">
        <f t="shared" si="54"/>
        <v>금</v>
      </c>
      <c r="D2025" s="12" t="s">
        <v>114</v>
      </c>
      <c r="E2025" s="12" t="s">
        <v>56</v>
      </c>
      <c r="G2025" s="30"/>
      <c r="J2025" s="10">
        <v>158698</v>
      </c>
    </row>
    <row r="2026" spans="2:10" s="12" customFormat="1" hidden="1">
      <c r="B2026" s="1">
        <v>44100</v>
      </c>
      <c r="C2026" s="12" t="str">
        <f t="shared" si="54"/>
        <v>토</v>
      </c>
      <c r="D2026" s="12" t="s">
        <v>114</v>
      </c>
      <c r="E2026" s="12" t="s">
        <v>56</v>
      </c>
      <c r="G2026" s="30"/>
      <c r="J2026" s="10">
        <v>100022</v>
      </c>
    </row>
    <row r="2027" spans="2:10" s="12" customFormat="1" hidden="1">
      <c r="B2027" s="1">
        <v>44101</v>
      </c>
      <c r="C2027" s="12" t="str">
        <f t="shared" si="54"/>
        <v>일</v>
      </c>
      <c r="D2027" s="12" t="s">
        <v>114</v>
      </c>
      <c r="E2027" s="12" t="s">
        <v>56</v>
      </c>
      <c r="G2027" s="30"/>
      <c r="J2027" s="10">
        <v>71603</v>
      </c>
    </row>
    <row r="2028" spans="2:10" s="12" customFormat="1" hidden="1">
      <c r="B2028" s="1">
        <v>44102</v>
      </c>
      <c r="C2028" s="12" t="str">
        <f t="shared" si="54"/>
        <v>월</v>
      </c>
      <c r="D2028" s="12" t="s">
        <v>114</v>
      </c>
      <c r="E2028" s="12" t="s">
        <v>56</v>
      </c>
      <c r="G2028" s="30"/>
      <c r="J2028" s="10">
        <v>102072</v>
      </c>
    </row>
    <row r="2029" spans="2:10" s="12" customFormat="1" hidden="1">
      <c r="B2029" s="1">
        <v>44103</v>
      </c>
      <c r="C2029" s="12" t="str">
        <f t="shared" si="54"/>
        <v>화</v>
      </c>
      <c r="D2029" s="12" t="s">
        <v>114</v>
      </c>
      <c r="E2029" s="12" t="s">
        <v>56</v>
      </c>
      <c r="G2029" s="30"/>
      <c r="J2029" s="10">
        <v>102929</v>
      </c>
    </row>
    <row r="2030" spans="2:10" s="12" customFormat="1" hidden="1">
      <c r="B2030" s="1">
        <v>44104</v>
      </c>
      <c r="C2030" s="12" t="str">
        <f t="shared" si="54"/>
        <v>수</v>
      </c>
      <c r="D2030" s="12" t="s">
        <v>114</v>
      </c>
      <c r="E2030" s="12" t="s">
        <v>56</v>
      </c>
      <c r="G2030" s="30"/>
      <c r="J2030" s="10">
        <v>103665</v>
      </c>
    </row>
    <row r="2031" spans="2:10" s="12" customFormat="1" hidden="1">
      <c r="B2031" s="1">
        <v>44105</v>
      </c>
      <c r="C2031" s="12" t="str">
        <f t="shared" si="54"/>
        <v>목</v>
      </c>
      <c r="D2031" s="12" t="s">
        <v>114</v>
      </c>
      <c r="E2031" s="12" t="s">
        <v>56</v>
      </c>
      <c r="G2031" s="30"/>
      <c r="J2031" s="10">
        <v>105706</v>
      </c>
    </row>
    <row r="2032" spans="2:10" s="12" customFormat="1" hidden="1">
      <c r="B2032" s="1">
        <v>44106</v>
      </c>
      <c r="C2032" s="12" t="str">
        <f t="shared" si="54"/>
        <v>금</v>
      </c>
      <c r="D2032" s="12" t="s">
        <v>114</v>
      </c>
      <c r="E2032" s="12" t="s">
        <v>56</v>
      </c>
      <c r="G2032" s="30"/>
      <c r="J2032" s="10">
        <v>106104</v>
      </c>
    </row>
    <row r="2033" spans="2:10" s="12" customFormat="1" hidden="1">
      <c r="B2033" s="1">
        <v>44107</v>
      </c>
      <c r="C2033" s="12" t="str">
        <f t="shared" si="54"/>
        <v>토</v>
      </c>
      <c r="D2033" s="12" t="s">
        <v>114</v>
      </c>
      <c r="E2033" s="12" t="s">
        <v>56</v>
      </c>
      <c r="G2033" s="30"/>
      <c r="J2033" s="10">
        <v>107897</v>
      </c>
    </row>
    <row r="2034" spans="2:10" s="12" customFormat="1" hidden="1">
      <c r="B2034" s="1">
        <v>44108</v>
      </c>
      <c r="C2034" s="12" t="str">
        <f t="shared" si="54"/>
        <v>일</v>
      </c>
      <c r="D2034" s="12" t="s">
        <v>114</v>
      </c>
      <c r="E2034" s="12" t="s">
        <v>56</v>
      </c>
      <c r="G2034" s="30"/>
      <c r="J2034" s="10">
        <v>100068</v>
      </c>
    </row>
    <row r="2035" spans="2:10" s="12" customFormat="1" hidden="1">
      <c r="B2035" s="1">
        <v>44097</v>
      </c>
      <c r="C2035" s="12" t="str">
        <f t="shared" si="54"/>
        <v>수</v>
      </c>
      <c r="D2035" s="12" t="s">
        <v>114</v>
      </c>
      <c r="E2035" s="12" t="s">
        <v>131</v>
      </c>
      <c r="G2035" s="30"/>
      <c r="J2035" s="10">
        <v>19472</v>
      </c>
    </row>
    <row r="2036" spans="2:10" s="12" customFormat="1" hidden="1">
      <c r="B2036" s="1">
        <v>44098</v>
      </c>
      <c r="C2036" s="12" t="str">
        <f t="shared" si="54"/>
        <v>목</v>
      </c>
      <c r="D2036" s="12" t="s">
        <v>114</v>
      </c>
      <c r="E2036" s="12" t="s">
        <v>131</v>
      </c>
      <c r="G2036" s="30"/>
      <c r="J2036" s="10">
        <v>96089</v>
      </c>
    </row>
    <row r="2037" spans="2:10" s="12" customFormat="1" hidden="1">
      <c r="B2037" s="1">
        <v>44099</v>
      </c>
      <c r="C2037" s="12" t="str">
        <f t="shared" si="54"/>
        <v>금</v>
      </c>
      <c r="D2037" s="12" t="s">
        <v>114</v>
      </c>
      <c r="E2037" s="12" t="s">
        <v>131</v>
      </c>
      <c r="G2037" s="30"/>
      <c r="J2037" s="10">
        <v>154130</v>
      </c>
    </row>
    <row r="2038" spans="2:10" s="12" customFormat="1" hidden="1">
      <c r="B2038" s="1">
        <v>44100</v>
      </c>
      <c r="C2038" s="12" t="str">
        <f t="shared" si="54"/>
        <v>토</v>
      </c>
      <c r="D2038" s="12" t="s">
        <v>114</v>
      </c>
      <c r="E2038" s="12" t="s">
        <v>131</v>
      </c>
      <c r="G2038" s="30"/>
      <c r="J2038" s="10">
        <v>185811</v>
      </c>
    </row>
    <row r="2039" spans="2:10" s="12" customFormat="1" hidden="1">
      <c r="B2039" s="1">
        <v>44101</v>
      </c>
      <c r="C2039" s="12" t="str">
        <f t="shared" si="54"/>
        <v>일</v>
      </c>
      <c r="D2039" s="12" t="s">
        <v>114</v>
      </c>
      <c r="E2039" s="12" t="s">
        <v>131</v>
      </c>
      <c r="G2039" s="30"/>
      <c r="J2039" s="10">
        <v>265705</v>
      </c>
    </row>
    <row r="2040" spans="2:10" s="12" customFormat="1" hidden="1">
      <c r="B2040" s="1">
        <v>44095</v>
      </c>
      <c r="C2040" s="12" t="str">
        <f t="shared" si="54"/>
        <v>월</v>
      </c>
      <c r="D2040" s="12" t="s">
        <v>114</v>
      </c>
      <c r="E2040" s="12" t="s">
        <v>130</v>
      </c>
      <c r="G2040" s="30"/>
      <c r="J2040" s="10">
        <v>177775</v>
      </c>
    </row>
    <row r="2041" spans="2:10" s="12" customFormat="1" hidden="1">
      <c r="B2041" s="1">
        <v>44096</v>
      </c>
      <c r="C2041" s="12" t="str">
        <f t="shared" si="54"/>
        <v>화</v>
      </c>
      <c r="D2041" s="12" t="s">
        <v>114</v>
      </c>
      <c r="E2041" s="12" t="s">
        <v>130</v>
      </c>
      <c r="G2041" s="30"/>
      <c r="J2041" s="10">
        <v>306041</v>
      </c>
    </row>
    <row r="2042" spans="2:10" s="12" customFormat="1" hidden="1">
      <c r="B2042" s="1">
        <v>44097</v>
      </c>
      <c r="C2042" s="12" t="str">
        <f t="shared" si="54"/>
        <v>수</v>
      </c>
      <c r="D2042" s="12" t="s">
        <v>114</v>
      </c>
      <c r="E2042" s="12" t="s">
        <v>130</v>
      </c>
      <c r="G2042" s="30"/>
      <c r="J2042" s="10">
        <v>433832</v>
      </c>
    </row>
    <row r="2043" spans="2:10" s="12" customFormat="1" hidden="1">
      <c r="B2043" s="1">
        <v>44098</v>
      </c>
      <c r="C2043" s="12" t="str">
        <f t="shared" si="54"/>
        <v>목</v>
      </c>
      <c r="D2043" s="12" t="s">
        <v>114</v>
      </c>
      <c r="E2043" s="12" t="s">
        <v>130</v>
      </c>
      <c r="G2043" s="30"/>
      <c r="J2043" s="10">
        <v>603519</v>
      </c>
    </row>
    <row r="2044" spans="2:10" s="12" customFormat="1" hidden="1">
      <c r="B2044" s="1">
        <v>44099</v>
      </c>
      <c r="C2044" s="12" t="str">
        <f t="shared" si="54"/>
        <v>금</v>
      </c>
      <c r="D2044" s="12" t="s">
        <v>114</v>
      </c>
      <c r="E2044" s="12" t="s">
        <v>130</v>
      </c>
      <c r="G2044" s="30"/>
      <c r="J2044" s="10">
        <v>570376</v>
      </c>
    </row>
    <row r="2045" spans="2:10" s="12" customFormat="1" hidden="1">
      <c r="B2045" s="1">
        <v>44100</v>
      </c>
      <c r="C2045" s="12" t="str">
        <f t="shared" ref="C2045:C2084" si="55">TEXT(B2045,"aaa")</f>
        <v>토</v>
      </c>
      <c r="D2045" s="12" t="s">
        <v>114</v>
      </c>
      <c r="E2045" s="12" t="s">
        <v>130</v>
      </c>
      <c r="G2045" s="30"/>
      <c r="J2045" s="10">
        <v>392415</v>
      </c>
    </row>
    <row r="2046" spans="2:10" s="12" customFormat="1" hidden="1">
      <c r="B2046" s="1">
        <v>44101</v>
      </c>
      <c r="C2046" s="12" t="str">
        <f t="shared" si="55"/>
        <v>일</v>
      </c>
      <c r="D2046" s="12" t="s">
        <v>114</v>
      </c>
      <c r="E2046" s="12" t="s">
        <v>130</v>
      </c>
      <c r="G2046" s="30"/>
      <c r="J2046" s="10">
        <v>680858</v>
      </c>
    </row>
    <row r="2047" spans="2:10" s="12" customFormat="1" hidden="1">
      <c r="B2047" s="1">
        <v>44102</v>
      </c>
      <c r="C2047" s="12" t="str">
        <f t="shared" si="55"/>
        <v>월</v>
      </c>
      <c r="D2047" s="12" t="s">
        <v>114</v>
      </c>
      <c r="E2047" s="12" t="s">
        <v>130</v>
      </c>
      <c r="G2047" s="30"/>
      <c r="J2047" s="10">
        <v>740050</v>
      </c>
    </row>
    <row r="2048" spans="2:10" s="12" customFormat="1" hidden="1">
      <c r="B2048" s="1">
        <v>44103</v>
      </c>
      <c r="C2048" s="12" t="str">
        <f t="shared" si="55"/>
        <v>화</v>
      </c>
      <c r="D2048" s="12" t="s">
        <v>114</v>
      </c>
      <c r="E2048" s="12" t="s">
        <v>130</v>
      </c>
      <c r="G2048" s="30"/>
      <c r="J2048" s="10">
        <v>465992</v>
      </c>
    </row>
    <row r="2049" spans="2:10" s="12" customFormat="1" hidden="1">
      <c r="B2049" s="1">
        <v>44104</v>
      </c>
      <c r="C2049" s="12" t="str">
        <f t="shared" si="55"/>
        <v>수</v>
      </c>
      <c r="D2049" s="12" t="s">
        <v>114</v>
      </c>
      <c r="E2049" s="12" t="s">
        <v>130</v>
      </c>
      <c r="G2049" s="30"/>
      <c r="J2049" s="10">
        <v>232280</v>
      </c>
    </row>
    <row r="2050" spans="2:10" s="12" customFormat="1" hidden="1">
      <c r="B2050" s="1">
        <v>44105</v>
      </c>
      <c r="C2050" s="12" t="str">
        <f t="shared" si="55"/>
        <v>목</v>
      </c>
      <c r="D2050" s="12" t="s">
        <v>114</v>
      </c>
      <c r="E2050" s="12" t="s">
        <v>130</v>
      </c>
      <c r="G2050" s="30"/>
      <c r="J2050" s="10">
        <v>197082</v>
      </c>
    </row>
    <row r="2051" spans="2:10" s="12" customFormat="1" hidden="1">
      <c r="B2051" s="1">
        <v>44106</v>
      </c>
      <c r="C2051" s="12" t="str">
        <f t="shared" si="55"/>
        <v>금</v>
      </c>
      <c r="D2051" s="12" t="s">
        <v>114</v>
      </c>
      <c r="E2051" s="12" t="s">
        <v>130</v>
      </c>
      <c r="G2051" s="30"/>
      <c r="J2051" s="10">
        <v>196868</v>
      </c>
    </row>
    <row r="2052" spans="2:10" s="12" customFormat="1" hidden="1">
      <c r="B2052" s="1">
        <v>44107</v>
      </c>
      <c r="C2052" s="12" t="str">
        <f t="shared" si="55"/>
        <v>토</v>
      </c>
      <c r="D2052" s="12" t="s">
        <v>114</v>
      </c>
      <c r="E2052" s="12" t="s">
        <v>130</v>
      </c>
      <c r="G2052" s="30"/>
      <c r="J2052" s="10">
        <v>253700</v>
      </c>
    </row>
    <row r="2053" spans="2:10" s="12" customFormat="1" hidden="1">
      <c r="B2053" s="1">
        <v>44108</v>
      </c>
      <c r="C2053" s="12" t="str">
        <f t="shared" si="55"/>
        <v>일</v>
      </c>
      <c r="D2053" s="12" t="s">
        <v>114</v>
      </c>
      <c r="E2053" s="12" t="s">
        <v>130</v>
      </c>
      <c r="G2053" s="30"/>
      <c r="J2053" s="10">
        <v>529548</v>
      </c>
    </row>
    <row r="2054" spans="2:10" s="12" customFormat="1" hidden="1">
      <c r="B2054" s="1">
        <v>44092</v>
      </c>
      <c r="C2054" s="12" t="str">
        <f t="shared" si="55"/>
        <v>금</v>
      </c>
      <c r="D2054" s="12" t="s">
        <v>114</v>
      </c>
      <c r="E2054" s="12" t="s">
        <v>113</v>
      </c>
      <c r="G2054" s="30"/>
      <c r="J2054" s="10">
        <v>195501</v>
      </c>
    </row>
    <row r="2055" spans="2:10" s="12" customFormat="1" hidden="1">
      <c r="B2055" s="1">
        <v>44093</v>
      </c>
      <c r="C2055" s="12" t="str">
        <f t="shared" si="55"/>
        <v>토</v>
      </c>
      <c r="D2055" s="12" t="s">
        <v>114</v>
      </c>
      <c r="E2055" s="12" t="s">
        <v>113</v>
      </c>
      <c r="G2055" s="30"/>
      <c r="J2055" s="10">
        <v>178475</v>
      </c>
    </row>
    <row r="2056" spans="2:10" s="12" customFormat="1" hidden="1">
      <c r="B2056" s="1">
        <v>44094</v>
      </c>
      <c r="C2056" s="12" t="str">
        <f t="shared" si="55"/>
        <v>일</v>
      </c>
      <c r="D2056" s="12" t="s">
        <v>114</v>
      </c>
      <c r="E2056" s="12" t="s">
        <v>113</v>
      </c>
      <c r="G2056" s="30"/>
      <c r="J2056" s="10">
        <v>141041</v>
      </c>
    </row>
    <row r="2057" spans="2:10" s="12" customFormat="1" hidden="1">
      <c r="B2057" s="1">
        <v>44095</v>
      </c>
      <c r="C2057" s="12" t="str">
        <f t="shared" si="55"/>
        <v>월</v>
      </c>
      <c r="D2057" s="12" t="s">
        <v>114</v>
      </c>
      <c r="E2057" s="12" t="s">
        <v>113</v>
      </c>
      <c r="G2057" s="30"/>
      <c r="J2057" s="10">
        <v>223709</v>
      </c>
    </row>
    <row r="2058" spans="2:10" s="12" customFormat="1" hidden="1">
      <c r="B2058" s="1">
        <v>44096</v>
      </c>
      <c r="C2058" s="12" t="str">
        <f t="shared" si="55"/>
        <v>화</v>
      </c>
      <c r="D2058" s="12" t="s">
        <v>114</v>
      </c>
      <c r="E2058" s="12" t="s">
        <v>113</v>
      </c>
      <c r="G2058" s="30"/>
      <c r="J2058" s="10">
        <v>147153</v>
      </c>
    </row>
    <row r="2059" spans="2:10" s="12" customFormat="1" hidden="1">
      <c r="B2059" s="1">
        <v>44098</v>
      </c>
      <c r="C2059" s="12" t="str">
        <f t="shared" si="55"/>
        <v>목</v>
      </c>
      <c r="D2059" s="12" t="s">
        <v>114</v>
      </c>
      <c r="E2059" s="12" t="s">
        <v>113</v>
      </c>
      <c r="G2059" s="30"/>
      <c r="J2059" s="10">
        <v>48070</v>
      </c>
    </row>
    <row r="2060" spans="2:10" s="12" customFormat="1" hidden="1">
      <c r="B2060" s="1">
        <v>44099</v>
      </c>
      <c r="C2060" s="12" t="str">
        <f t="shared" si="55"/>
        <v>금</v>
      </c>
      <c r="D2060" s="12" t="s">
        <v>114</v>
      </c>
      <c r="E2060" s="12" t="s">
        <v>113</v>
      </c>
      <c r="G2060" s="30"/>
      <c r="J2060" s="10">
        <v>188083</v>
      </c>
    </row>
    <row r="2061" spans="2:10" s="12" customFormat="1" hidden="1">
      <c r="B2061" s="1">
        <v>44100</v>
      </c>
      <c r="C2061" s="12" t="str">
        <f t="shared" si="55"/>
        <v>토</v>
      </c>
      <c r="D2061" s="12" t="s">
        <v>114</v>
      </c>
      <c r="E2061" s="12" t="s">
        <v>113</v>
      </c>
      <c r="G2061" s="30"/>
      <c r="J2061" s="10">
        <v>552436</v>
      </c>
    </row>
    <row r="2062" spans="2:10" s="12" customFormat="1" hidden="1">
      <c r="B2062" s="1">
        <v>44101</v>
      </c>
      <c r="C2062" s="12" t="str">
        <f t="shared" si="55"/>
        <v>일</v>
      </c>
      <c r="D2062" s="12" t="s">
        <v>114</v>
      </c>
      <c r="E2062" s="12" t="s">
        <v>113</v>
      </c>
      <c r="G2062" s="30"/>
      <c r="J2062" s="10">
        <v>452018</v>
      </c>
    </row>
    <row r="2063" spans="2:10" s="12" customFormat="1" hidden="1">
      <c r="B2063" s="1">
        <v>44102</v>
      </c>
      <c r="C2063" s="12" t="str">
        <f t="shared" si="55"/>
        <v>월</v>
      </c>
      <c r="D2063" s="12" t="s">
        <v>114</v>
      </c>
      <c r="E2063" s="12" t="s">
        <v>113</v>
      </c>
      <c r="G2063" s="30"/>
      <c r="J2063" s="10">
        <v>337484</v>
      </c>
    </row>
    <row r="2064" spans="2:10" s="12" customFormat="1" hidden="1">
      <c r="B2064" s="1">
        <v>44103</v>
      </c>
      <c r="C2064" s="12" t="str">
        <f t="shared" si="55"/>
        <v>화</v>
      </c>
      <c r="D2064" s="12" t="s">
        <v>114</v>
      </c>
      <c r="E2064" s="12" t="s">
        <v>113</v>
      </c>
      <c r="G2064" s="30"/>
      <c r="J2064" s="10">
        <v>323865</v>
      </c>
    </row>
    <row r="2065" spans="2:10" s="12" customFormat="1" hidden="1">
      <c r="B2065" s="1">
        <v>44104</v>
      </c>
      <c r="C2065" s="12" t="str">
        <f t="shared" si="55"/>
        <v>수</v>
      </c>
      <c r="D2065" s="12" t="s">
        <v>114</v>
      </c>
      <c r="E2065" s="12" t="s">
        <v>113</v>
      </c>
      <c r="G2065" s="30"/>
      <c r="J2065" s="10">
        <v>111371</v>
      </c>
    </row>
    <row r="2066" spans="2:10" s="12" customFormat="1" hidden="1">
      <c r="B2066" s="1">
        <v>44105</v>
      </c>
      <c r="C2066" s="12" t="str">
        <f t="shared" si="55"/>
        <v>목</v>
      </c>
      <c r="D2066" s="12" t="s">
        <v>114</v>
      </c>
      <c r="E2066" s="12" t="s">
        <v>113</v>
      </c>
      <c r="G2066" s="30"/>
      <c r="J2066" s="10">
        <v>7061</v>
      </c>
    </row>
    <row r="2067" spans="2:10" s="12" customFormat="1" hidden="1">
      <c r="B2067" s="1">
        <v>44106</v>
      </c>
      <c r="C2067" s="12" t="str">
        <f t="shared" si="55"/>
        <v>금</v>
      </c>
      <c r="D2067" s="12" t="s">
        <v>114</v>
      </c>
      <c r="E2067" s="12" t="s">
        <v>113</v>
      </c>
      <c r="G2067" s="30"/>
      <c r="J2067" s="10">
        <v>101079</v>
      </c>
    </row>
    <row r="2068" spans="2:10" s="12" customFormat="1" hidden="1">
      <c r="B2068" s="1">
        <v>44107</v>
      </c>
      <c r="C2068" s="12" t="str">
        <f t="shared" si="55"/>
        <v>토</v>
      </c>
      <c r="D2068" s="12" t="s">
        <v>114</v>
      </c>
      <c r="E2068" s="12" t="s">
        <v>113</v>
      </c>
      <c r="G2068" s="30"/>
      <c r="J2068" s="10">
        <v>248465</v>
      </c>
    </row>
    <row r="2069" spans="2:10" s="12" customFormat="1" hidden="1">
      <c r="B2069" s="1">
        <v>44108</v>
      </c>
      <c r="C2069" s="12" t="str">
        <f t="shared" si="55"/>
        <v>일</v>
      </c>
      <c r="D2069" s="12" t="s">
        <v>114</v>
      </c>
      <c r="E2069" s="12" t="s">
        <v>113</v>
      </c>
      <c r="G2069" s="30"/>
      <c r="J2069" s="10">
        <v>500289</v>
      </c>
    </row>
    <row r="2070" spans="2:10" s="12" customFormat="1" hidden="1">
      <c r="B2070" s="1">
        <v>44093</v>
      </c>
      <c r="C2070" s="12" t="str">
        <f t="shared" ref="C2070:C2071" si="56">TEXT(B2070,"aaa")</f>
        <v>토</v>
      </c>
      <c r="D2070" s="12" t="s">
        <v>34</v>
      </c>
      <c r="E2070" s="12" t="s">
        <v>115</v>
      </c>
      <c r="G2070" s="30"/>
      <c r="J2070" s="10">
        <v>263.63636363636363</v>
      </c>
    </row>
    <row r="2071" spans="2:10" s="12" customFormat="1" hidden="1">
      <c r="B2071" s="1">
        <v>44094</v>
      </c>
      <c r="C2071" s="12" t="str">
        <f t="shared" si="56"/>
        <v>일</v>
      </c>
      <c r="D2071" s="12" t="s">
        <v>34</v>
      </c>
      <c r="E2071" s="12" t="s">
        <v>115</v>
      </c>
      <c r="G2071" s="30"/>
      <c r="J2071" s="10">
        <v>2083.6363636363635</v>
      </c>
    </row>
    <row r="2072" spans="2:10" s="12" customFormat="1" hidden="1">
      <c r="B2072" s="1">
        <v>44092</v>
      </c>
      <c r="C2072" s="12" t="str">
        <f t="shared" si="55"/>
        <v>금</v>
      </c>
      <c r="D2072" s="12" t="s">
        <v>34</v>
      </c>
      <c r="E2072" s="12" t="s">
        <v>56</v>
      </c>
      <c r="G2072" s="30"/>
      <c r="J2072" s="10">
        <v>120659.99999999999</v>
      </c>
    </row>
    <row r="2073" spans="2:10" s="12" customFormat="1" hidden="1">
      <c r="B2073" s="1">
        <v>44093</v>
      </c>
      <c r="C2073" s="12" t="str">
        <f t="shared" si="55"/>
        <v>토</v>
      </c>
      <c r="D2073" s="12" t="s">
        <v>34</v>
      </c>
      <c r="E2073" s="12" t="s">
        <v>56</v>
      </c>
      <c r="G2073" s="30"/>
      <c r="J2073" s="10">
        <v>115405.45454545453</v>
      </c>
    </row>
    <row r="2074" spans="2:10" s="12" customFormat="1" hidden="1">
      <c r="B2074" s="1">
        <v>44094</v>
      </c>
      <c r="C2074" s="12" t="str">
        <f t="shared" si="55"/>
        <v>일</v>
      </c>
      <c r="D2074" s="12" t="s">
        <v>34</v>
      </c>
      <c r="E2074" s="12" t="s">
        <v>56</v>
      </c>
      <c r="G2074" s="30"/>
      <c r="J2074" s="10">
        <v>114249.99999999999</v>
      </c>
    </row>
    <row r="2075" spans="2:10" s="12" customFormat="1" hidden="1">
      <c r="B2075" s="1">
        <v>44095</v>
      </c>
      <c r="C2075" s="12" t="str">
        <f t="shared" si="55"/>
        <v>월</v>
      </c>
      <c r="D2075" s="12" t="s">
        <v>34</v>
      </c>
      <c r="E2075" s="12" t="s">
        <v>56</v>
      </c>
      <c r="G2075" s="30"/>
      <c r="J2075" s="10">
        <v>78933.636363636353</v>
      </c>
    </row>
    <row r="2076" spans="2:10" s="12" customFormat="1" hidden="1">
      <c r="B2076" s="1">
        <v>44096</v>
      </c>
      <c r="C2076" s="12" t="str">
        <f t="shared" si="55"/>
        <v>화</v>
      </c>
      <c r="D2076" s="12" t="s">
        <v>34</v>
      </c>
      <c r="E2076" s="12" t="s">
        <v>56</v>
      </c>
      <c r="G2076" s="30"/>
      <c r="J2076" s="10">
        <v>182068.18181818179</v>
      </c>
    </row>
    <row r="2077" spans="2:10" s="12" customFormat="1" hidden="1">
      <c r="B2077" s="1">
        <v>44097</v>
      </c>
      <c r="C2077" s="12" t="str">
        <f t="shared" si="55"/>
        <v>수</v>
      </c>
      <c r="D2077" s="12" t="s">
        <v>34</v>
      </c>
      <c r="E2077" s="12" t="s">
        <v>56</v>
      </c>
      <c r="G2077" s="30"/>
      <c r="J2077" s="10">
        <v>190875.45454545453</v>
      </c>
    </row>
    <row r="2078" spans="2:10" s="12" customFormat="1" hidden="1">
      <c r="B2078" s="1">
        <v>44098</v>
      </c>
      <c r="C2078" s="12" t="str">
        <f t="shared" si="55"/>
        <v>목</v>
      </c>
      <c r="D2078" s="12" t="s">
        <v>34</v>
      </c>
      <c r="E2078" s="12" t="s">
        <v>56</v>
      </c>
      <c r="G2078" s="30"/>
      <c r="J2078" s="10">
        <v>258735.45454545453</v>
      </c>
    </row>
    <row r="2079" spans="2:10" s="12" customFormat="1" hidden="1">
      <c r="B2079" s="1">
        <v>44099</v>
      </c>
      <c r="C2079" s="12" t="str">
        <f t="shared" si="55"/>
        <v>금</v>
      </c>
      <c r="D2079" s="12" t="s">
        <v>34</v>
      </c>
      <c r="E2079" s="12" t="s">
        <v>56</v>
      </c>
      <c r="G2079" s="30"/>
      <c r="J2079" s="10">
        <v>206150.90909090909</v>
      </c>
    </row>
    <row r="2080" spans="2:10" s="12" customFormat="1" hidden="1">
      <c r="B2080" s="1">
        <v>44100</v>
      </c>
      <c r="C2080" s="12" t="str">
        <f t="shared" si="55"/>
        <v>토</v>
      </c>
      <c r="D2080" s="12" t="s">
        <v>34</v>
      </c>
      <c r="E2080" s="12" t="s">
        <v>56</v>
      </c>
      <c r="G2080" s="30"/>
      <c r="J2080" s="10">
        <v>122402.72727272726</v>
      </c>
    </row>
    <row r="2081" spans="2:11" s="12" customFormat="1" hidden="1">
      <c r="B2081" s="1">
        <v>44101</v>
      </c>
      <c r="C2081" s="12" t="str">
        <f t="shared" si="55"/>
        <v>일</v>
      </c>
      <c r="D2081" s="12" t="s">
        <v>34</v>
      </c>
      <c r="E2081" s="12" t="s">
        <v>56</v>
      </c>
      <c r="G2081" s="30"/>
      <c r="J2081" s="10">
        <v>119765.45454545453</v>
      </c>
    </row>
    <row r="2082" spans="2:11" s="12" customFormat="1" hidden="1">
      <c r="B2082" s="1">
        <v>44102</v>
      </c>
      <c r="C2082" s="12" t="str">
        <f t="shared" si="55"/>
        <v>월</v>
      </c>
      <c r="D2082" s="12" t="s">
        <v>34</v>
      </c>
      <c r="E2082" s="12" t="s">
        <v>56</v>
      </c>
      <c r="G2082" s="30"/>
      <c r="J2082" s="10">
        <v>138131.81818181818</v>
      </c>
    </row>
    <row r="2083" spans="2:11" s="12" customFormat="1" hidden="1">
      <c r="B2083" s="1">
        <v>44103</v>
      </c>
      <c r="C2083" s="12" t="str">
        <f t="shared" si="55"/>
        <v>화</v>
      </c>
      <c r="D2083" s="12" t="s">
        <v>34</v>
      </c>
      <c r="E2083" s="12" t="s">
        <v>56</v>
      </c>
      <c r="G2083" s="30"/>
      <c r="J2083" s="10">
        <v>73740</v>
      </c>
    </row>
    <row r="2084" spans="2:11" s="12" customFormat="1" hidden="1">
      <c r="B2084" s="1">
        <v>44104</v>
      </c>
      <c r="C2084" s="12" t="str">
        <f t="shared" si="55"/>
        <v>수</v>
      </c>
      <c r="D2084" s="12" t="s">
        <v>34</v>
      </c>
      <c r="E2084" s="12" t="s">
        <v>56</v>
      </c>
      <c r="G2084" s="30"/>
      <c r="J2084" s="10">
        <v>81552.727272727265</v>
      </c>
    </row>
    <row r="2085" spans="2:11" s="12" customFormat="1" hidden="1">
      <c r="B2085" s="1">
        <v>44105</v>
      </c>
      <c r="C2085" s="12" t="str">
        <f t="shared" ref="C2085:C2116" si="57">TEXT(B2085,"aaa")</f>
        <v>목</v>
      </c>
      <c r="D2085" s="12" t="s">
        <v>34</v>
      </c>
      <c r="E2085" s="12" t="s">
        <v>56</v>
      </c>
      <c r="G2085" s="30"/>
      <c r="J2085" s="10">
        <f>104121.6/1.1</f>
        <v>94656</v>
      </c>
      <c r="K2085" s="104"/>
    </row>
    <row r="2086" spans="2:11" s="12" customFormat="1" hidden="1">
      <c r="B2086" s="1">
        <v>44106</v>
      </c>
      <c r="C2086" s="12" t="str">
        <f t="shared" si="57"/>
        <v>금</v>
      </c>
      <c r="D2086" s="12" t="s">
        <v>34</v>
      </c>
      <c r="E2086" s="12" t="s">
        <v>56</v>
      </c>
      <c r="G2086" s="30"/>
      <c r="J2086" s="10">
        <f>103431.9/1.1</f>
        <v>94028.999999999985</v>
      </c>
      <c r="K2086" s="104"/>
    </row>
    <row r="2087" spans="2:11" s="12" customFormat="1" hidden="1">
      <c r="B2087" s="1">
        <v>44107</v>
      </c>
      <c r="C2087" s="12" t="str">
        <f t="shared" si="57"/>
        <v>토</v>
      </c>
      <c r="D2087" s="12" t="s">
        <v>34</v>
      </c>
      <c r="E2087" s="12" t="s">
        <v>56</v>
      </c>
      <c r="G2087" s="30"/>
      <c r="J2087" s="10">
        <f>102132.8/1.1</f>
        <v>92848</v>
      </c>
      <c r="K2087" s="104"/>
    </row>
    <row r="2088" spans="2:11" s="12" customFormat="1" hidden="1">
      <c r="B2088" s="1">
        <v>44108</v>
      </c>
      <c r="C2088" s="12" t="str">
        <f t="shared" si="57"/>
        <v>일</v>
      </c>
      <c r="D2088" s="12" t="s">
        <v>34</v>
      </c>
      <c r="E2088" s="12" t="s">
        <v>56</v>
      </c>
      <c r="G2088" s="30"/>
      <c r="J2088" s="10">
        <f>101038.3/1.1</f>
        <v>91853</v>
      </c>
      <c r="K2088" s="104"/>
    </row>
    <row r="2089" spans="2:11" s="12" customFormat="1" hidden="1">
      <c r="B2089" s="1">
        <v>44092</v>
      </c>
      <c r="C2089" s="12" t="str">
        <f t="shared" si="57"/>
        <v>금</v>
      </c>
      <c r="D2089" s="12" t="s">
        <v>36</v>
      </c>
      <c r="E2089" s="12" t="s">
        <v>56</v>
      </c>
      <c r="G2089" s="30"/>
      <c r="J2089" s="10">
        <v>25529.999999999996</v>
      </c>
    </row>
    <row r="2090" spans="2:11" s="12" customFormat="1" hidden="1">
      <c r="B2090" s="1">
        <v>44093</v>
      </c>
      <c r="C2090" s="12" t="str">
        <f t="shared" si="57"/>
        <v>토</v>
      </c>
      <c r="D2090" s="12" t="s">
        <v>36</v>
      </c>
      <c r="E2090" s="12" t="s">
        <v>56</v>
      </c>
      <c r="G2090" s="30"/>
      <c r="J2090" s="10">
        <v>20800</v>
      </c>
    </row>
    <row r="2091" spans="2:11" s="12" customFormat="1" hidden="1">
      <c r="B2091" s="1">
        <v>44094</v>
      </c>
      <c r="C2091" s="12" t="str">
        <f t="shared" si="57"/>
        <v>일</v>
      </c>
      <c r="D2091" s="12" t="s">
        <v>36</v>
      </c>
      <c r="E2091" s="12" t="s">
        <v>56</v>
      </c>
      <c r="G2091" s="30"/>
      <c r="J2091" s="10">
        <v>23989.999999999996</v>
      </c>
    </row>
    <row r="2092" spans="2:11" s="12" customFormat="1" hidden="1">
      <c r="B2092" s="1">
        <v>44095</v>
      </c>
      <c r="C2092" s="12" t="str">
        <f t="shared" si="57"/>
        <v>월</v>
      </c>
      <c r="D2092" s="12" t="s">
        <v>36</v>
      </c>
      <c r="E2092" s="12" t="s">
        <v>56</v>
      </c>
      <c r="G2092" s="30"/>
      <c r="J2092" s="10">
        <v>24099.999999999996</v>
      </c>
    </row>
    <row r="2093" spans="2:11" s="12" customFormat="1" hidden="1">
      <c r="B2093" s="1">
        <v>44096</v>
      </c>
      <c r="C2093" s="12" t="str">
        <f t="shared" si="57"/>
        <v>화</v>
      </c>
      <c r="D2093" s="12" t="s">
        <v>36</v>
      </c>
      <c r="E2093" s="12" t="s">
        <v>56</v>
      </c>
      <c r="G2093" s="30"/>
      <c r="J2093" s="10">
        <v>27639.999999999996</v>
      </c>
    </row>
    <row r="2094" spans="2:11" s="12" customFormat="1" hidden="1">
      <c r="B2094" s="1">
        <v>44097</v>
      </c>
      <c r="C2094" s="12" t="str">
        <f t="shared" si="57"/>
        <v>수</v>
      </c>
      <c r="D2094" s="12" t="s">
        <v>36</v>
      </c>
      <c r="E2094" s="12" t="s">
        <v>56</v>
      </c>
      <c r="G2094" s="30"/>
      <c r="J2094" s="10">
        <v>36400</v>
      </c>
    </row>
    <row r="2095" spans="2:11" s="12" customFormat="1" hidden="1">
      <c r="B2095" s="1">
        <v>44098</v>
      </c>
      <c r="C2095" s="12" t="str">
        <f t="shared" si="57"/>
        <v>목</v>
      </c>
      <c r="D2095" s="12" t="s">
        <v>36</v>
      </c>
      <c r="E2095" s="12" t="s">
        <v>56</v>
      </c>
      <c r="G2095" s="30"/>
      <c r="J2095" s="10">
        <v>33140</v>
      </c>
    </row>
    <row r="2096" spans="2:11" s="12" customFormat="1" hidden="1">
      <c r="B2096" s="1">
        <v>44099</v>
      </c>
      <c r="C2096" s="12" t="str">
        <f t="shared" si="57"/>
        <v>금</v>
      </c>
      <c r="D2096" s="12" t="s">
        <v>36</v>
      </c>
      <c r="E2096" s="12" t="s">
        <v>56</v>
      </c>
      <c r="G2096" s="30"/>
      <c r="J2096" s="10">
        <v>28129.999999999996</v>
      </c>
    </row>
    <row r="2097" spans="2:10" s="12" customFormat="1" hidden="1">
      <c r="B2097" s="1">
        <v>44100</v>
      </c>
      <c r="C2097" s="12" t="str">
        <f t="shared" si="57"/>
        <v>토</v>
      </c>
      <c r="D2097" s="12" t="s">
        <v>36</v>
      </c>
      <c r="E2097" s="12" t="s">
        <v>56</v>
      </c>
      <c r="G2097" s="30"/>
      <c r="J2097" s="10">
        <v>22180</v>
      </c>
    </row>
    <row r="2098" spans="2:10" s="12" customFormat="1" hidden="1">
      <c r="B2098" s="1">
        <v>44101</v>
      </c>
      <c r="C2098" s="12" t="str">
        <f t="shared" si="57"/>
        <v>일</v>
      </c>
      <c r="D2098" s="12" t="s">
        <v>36</v>
      </c>
      <c r="E2098" s="12" t="s">
        <v>56</v>
      </c>
      <c r="G2098" s="30"/>
      <c r="J2098" s="10">
        <v>24749.999999999996</v>
      </c>
    </row>
    <row r="2099" spans="2:10" s="12" customFormat="1" hidden="1">
      <c r="B2099" s="1">
        <v>44102</v>
      </c>
      <c r="C2099" s="12" t="str">
        <f t="shared" si="57"/>
        <v>월</v>
      </c>
      <c r="D2099" s="12" t="s">
        <v>36</v>
      </c>
      <c r="E2099" s="12" t="s">
        <v>56</v>
      </c>
      <c r="G2099" s="30"/>
      <c r="J2099" s="10">
        <v>25209.999999999996</v>
      </c>
    </row>
    <row r="2100" spans="2:10" s="12" customFormat="1" hidden="1">
      <c r="B2100" s="1">
        <v>44103</v>
      </c>
      <c r="C2100" s="12" t="str">
        <f t="shared" si="57"/>
        <v>화</v>
      </c>
      <c r="D2100" s="12" t="s">
        <v>36</v>
      </c>
      <c r="E2100" s="12" t="s">
        <v>56</v>
      </c>
      <c r="G2100" s="30"/>
      <c r="J2100" s="10">
        <v>15969.999999999998</v>
      </c>
    </row>
    <row r="2101" spans="2:10" s="12" customFormat="1" hidden="1">
      <c r="B2101" s="1">
        <v>44104</v>
      </c>
      <c r="C2101" s="12" t="str">
        <f t="shared" si="57"/>
        <v>수</v>
      </c>
      <c r="D2101" s="12" t="s">
        <v>36</v>
      </c>
      <c r="E2101" s="12" t="s">
        <v>56</v>
      </c>
      <c r="G2101" s="30"/>
      <c r="J2101" s="10">
        <v>18790</v>
      </c>
    </row>
    <row r="2102" spans="2:10" s="12" customFormat="1" hidden="1">
      <c r="B2102" s="1">
        <v>44105</v>
      </c>
      <c r="C2102" s="12" t="str">
        <f t="shared" si="57"/>
        <v>목</v>
      </c>
      <c r="D2102" s="12" t="s">
        <v>36</v>
      </c>
      <c r="E2102" s="12" t="s">
        <v>56</v>
      </c>
      <c r="G2102" s="30"/>
      <c r="J2102" s="10">
        <v>23738</v>
      </c>
    </row>
    <row r="2103" spans="2:10" s="12" customFormat="1" hidden="1">
      <c r="B2103" s="1">
        <v>44106</v>
      </c>
      <c r="C2103" s="12" t="str">
        <f t="shared" si="57"/>
        <v>금</v>
      </c>
      <c r="D2103" s="12" t="s">
        <v>36</v>
      </c>
      <c r="E2103" s="12" t="s">
        <v>56</v>
      </c>
      <c r="G2103" s="30"/>
      <c r="J2103" s="10">
        <v>29062</v>
      </c>
    </row>
    <row r="2104" spans="2:10" s="12" customFormat="1" hidden="1">
      <c r="B2104" s="1">
        <v>44107</v>
      </c>
      <c r="C2104" s="12" t="str">
        <f t="shared" si="57"/>
        <v>토</v>
      </c>
      <c r="D2104" s="12" t="s">
        <v>36</v>
      </c>
      <c r="E2104" s="12" t="s">
        <v>56</v>
      </c>
      <c r="G2104" s="30"/>
      <c r="J2104" s="10">
        <v>29106</v>
      </c>
    </row>
    <row r="2105" spans="2:10" s="12" customFormat="1" hidden="1">
      <c r="B2105" s="1">
        <v>44108</v>
      </c>
      <c r="C2105" s="12" t="str">
        <f t="shared" si="57"/>
        <v>일</v>
      </c>
      <c r="D2105" s="12" t="s">
        <v>36</v>
      </c>
      <c r="E2105" s="12" t="s">
        <v>56</v>
      </c>
      <c r="G2105" s="30"/>
      <c r="J2105" s="10">
        <v>40645</v>
      </c>
    </row>
    <row r="2106" spans="2:10" s="12" customFormat="1" hidden="1">
      <c r="B2106" s="1">
        <v>44092</v>
      </c>
      <c r="C2106" s="12" t="str">
        <f t="shared" si="57"/>
        <v>금</v>
      </c>
      <c r="D2106" s="12" t="s">
        <v>35</v>
      </c>
      <c r="E2106" s="12" t="s">
        <v>56</v>
      </c>
      <c r="G2106" s="30"/>
      <c r="J2106" s="10">
        <v>50000</v>
      </c>
    </row>
    <row r="2107" spans="2:10" s="12" customFormat="1" hidden="1">
      <c r="B2107" s="1">
        <v>44093</v>
      </c>
      <c r="C2107" s="12" t="str">
        <f t="shared" si="57"/>
        <v>토</v>
      </c>
      <c r="D2107" s="12" t="s">
        <v>35</v>
      </c>
      <c r="E2107" s="12" t="s">
        <v>56</v>
      </c>
      <c r="G2107" s="30"/>
      <c r="J2107" s="10">
        <v>50000</v>
      </c>
    </row>
    <row r="2108" spans="2:10" s="12" customFormat="1" hidden="1">
      <c r="B2108" s="1">
        <v>44094</v>
      </c>
      <c r="C2108" s="12" t="str">
        <f t="shared" si="57"/>
        <v>일</v>
      </c>
      <c r="D2108" s="12" t="s">
        <v>35</v>
      </c>
      <c r="E2108" s="12" t="s">
        <v>56</v>
      </c>
      <c r="G2108" s="30"/>
      <c r="J2108" s="10">
        <v>50000</v>
      </c>
    </row>
    <row r="2109" spans="2:10" s="12" customFormat="1" hidden="1">
      <c r="B2109" s="1">
        <v>44095</v>
      </c>
      <c r="C2109" s="12" t="str">
        <f t="shared" si="57"/>
        <v>월</v>
      </c>
      <c r="D2109" s="12" t="s">
        <v>35</v>
      </c>
      <c r="E2109" s="12" t="s">
        <v>56</v>
      </c>
      <c r="G2109" s="30"/>
      <c r="J2109" s="10">
        <v>50000</v>
      </c>
    </row>
    <row r="2110" spans="2:10" s="12" customFormat="1" hidden="1">
      <c r="B2110" s="1">
        <v>44096</v>
      </c>
      <c r="C2110" s="12" t="str">
        <f t="shared" si="57"/>
        <v>화</v>
      </c>
      <c r="D2110" s="12" t="s">
        <v>35</v>
      </c>
      <c r="E2110" s="12" t="s">
        <v>56</v>
      </c>
      <c r="G2110" s="30"/>
      <c r="J2110" s="10">
        <v>50000</v>
      </c>
    </row>
    <row r="2111" spans="2:10" s="12" customFormat="1" hidden="1">
      <c r="B2111" s="1">
        <v>44097</v>
      </c>
      <c r="C2111" s="12" t="str">
        <f t="shared" si="57"/>
        <v>수</v>
      </c>
      <c r="D2111" s="12" t="s">
        <v>35</v>
      </c>
      <c r="E2111" s="12" t="s">
        <v>56</v>
      </c>
      <c r="G2111" s="30"/>
      <c r="J2111" s="10">
        <v>50000</v>
      </c>
    </row>
    <row r="2112" spans="2:10" s="12" customFormat="1" hidden="1">
      <c r="B2112" s="1">
        <v>44098</v>
      </c>
      <c r="C2112" s="12" t="str">
        <f t="shared" si="57"/>
        <v>목</v>
      </c>
      <c r="D2112" s="12" t="s">
        <v>35</v>
      </c>
      <c r="E2112" s="12" t="s">
        <v>56</v>
      </c>
      <c r="G2112" s="30"/>
      <c r="J2112" s="10">
        <v>50000</v>
      </c>
    </row>
    <row r="2113" spans="2:10" s="12" customFormat="1" hidden="1">
      <c r="B2113" s="1">
        <v>44099</v>
      </c>
      <c r="C2113" s="12" t="str">
        <f t="shared" si="57"/>
        <v>금</v>
      </c>
      <c r="D2113" s="12" t="s">
        <v>35</v>
      </c>
      <c r="E2113" s="12" t="s">
        <v>56</v>
      </c>
      <c r="G2113" s="30"/>
      <c r="J2113" s="10">
        <v>50000</v>
      </c>
    </row>
    <row r="2114" spans="2:10" s="12" customFormat="1" hidden="1">
      <c r="B2114" s="1">
        <v>44100</v>
      </c>
      <c r="C2114" s="12" t="str">
        <f t="shared" si="57"/>
        <v>토</v>
      </c>
      <c r="D2114" s="12" t="s">
        <v>35</v>
      </c>
      <c r="E2114" s="12" t="s">
        <v>56</v>
      </c>
      <c r="G2114" s="30"/>
      <c r="J2114" s="10">
        <v>50000</v>
      </c>
    </row>
    <row r="2115" spans="2:10" s="12" customFormat="1" hidden="1">
      <c r="B2115" s="1">
        <v>44101</v>
      </c>
      <c r="C2115" s="12" t="str">
        <f t="shared" si="57"/>
        <v>일</v>
      </c>
      <c r="D2115" s="12" t="s">
        <v>35</v>
      </c>
      <c r="E2115" s="12" t="s">
        <v>56</v>
      </c>
      <c r="G2115" s="30"/>
      <c r="J2115" s="10">
        <v>50000</v>
      </c>
    </row>
    <row r="2116" spans="2:10" s="12" customFormat="1" hidden="1">
      <c r="B2116" s="1">
        <v>44102</v>
      </c>
      <c r="C2116" s="12" t="str">
        <f t="shared" si="57"/>
        <v>월</v>
      </c>
      <c r="D2116" s="12" t="s">
        <v>35</v>
      </c>
      <c r="E2116" s="12" t="s">
        <v>56</v>
      </c>
      <c r="G2116" s="30"/>
      <c r="J2116" s="10">
        <v>50000</v>
      </c>
    </row>
    <row r="2117" spans="2:10" s="12" customFormat="1" hidden="1">
      <c r="B2117" s="1">
        <v>44103</v>
      </c>
      <c r="C2117" s="12" t="str">
        <f t="shared" ref="C2117:C2130" si="58">TEXT(B2117,"aaa")</f>
        <v>화</v>
      </c>
      <c r="D2117" s="12" t="s">
        <v>35</v>
      </c>
      <c r="E2117" s="12" t="s">
        <v>56</v>
      </c>
      <c r="G2117" s="30"/>
      <c r="J2117" s="10">
        <v>50000</v>
      </c>
    </row>
    <row r="2118" spans="2:10" s="12" customFormat="1" hidden="1">
      <c r="B2118" s="1">
        <v>44104</v>
      </c>
      <c r="C2118" s="12" t="str">
        <f t="shared" si="58"/>
        <v>수</v>
      </c>
      <c r="D2118" s="12" t="s">
        <v>35</v>
      </c>
      <c r="E2118" s="12" t="s">
        <v>56</v>
      </c>
      <c r="G2118" s="30"/>
      <c r="J2118" s="10">
        <v>50000</v>
      </c>
    </row>
    <row r="2119" spans="2:10" s="12" customFormat="1" hidden="1">
      <c r="B2119" s="1">
        <v>44105</v>
      </c>
      <c r="C2119" s="12" t="str">
        <f t="shared" si="58"/>
        <v>목</v>
      </c>
      <c r="D2119" s="12" t="s">
        <v>35</v>
      </c>
      <c r="E2119" s="12" t="s">
        <v>56</v>
      </c>
      <c r="G2119" s="30"/>
      <c r="J2119" s="10">
        <v>50000</v>
      </c>
    </row>
    <row r="2120" spans="2:10" s="12" customFormat="1" hidden="1">
      <c r="B2120" s="1">
        <v>44106</v>
      </c>
      <c r="C2120" s="12" t="str">
        <f t="shared" si="58"/>
        <v>금</v>
      </c>
      <c r="D2120" s="12" t="s">
        <v>35</v>
      </c>
      <c r="E2120" s="12" t="s">
        <v>56</v>
      </c>
      <c r="G2120" s="30"/>
      <c r="J2120" s="10">
        <v>50000</v>
      </c>
    </row>
    <row r="2121" spans="2:10" s="12" customFormat="1" hidden="1">
      <c r="B2121" s="1">
        <v>44107</v>
      </c>
      <c r="C2121" s="12" t="str">
        <f t="shared" si="58"/>
        <v>토</v>
      </c>
      <c r="D2121" s="12" t="s">
        <v>35</v>
      </c>
      <c r="E2121" s="12" t="s">
        <v>56</v>
      </c>
      <c r="G2121" s="30"/>
      <c r="J2121" s="10">
        <v>50000</v>
      </c>
    </row>
    <row r="2122" spans="2:10" s="12" customFormat="1" hidden="1">
      <c r="B2122" s="1">
        <v>44108</v>
      </c>
      <c r="C2122" s="12" t="str">
        <f t="shared" si="58"/>
        <v>일</v>
      </c>
      <c r="D2122" s="12" t="s">
        <v>35</v>
      </c>
      <c r="E2122" s="12" t="s">
        <v>56</v>
      </c>
      <c r="G2122" s="30"/>
      <c r="J2122" s="10">
        <v>50000</v>
      </c>
    </row>
    <row r="2123" spans="2:10" s="12" customFormat="1" hidden="1">
      <c r="B2123" s="1">
        <v>44097</v>
      </c>
      <c r="C2123" s="12" t="str">
        <f t="shared" si="58"/>
        <v>수</v>
      </c>
      <c r="D2123" s="12" t="s">
        <v>128</v>
      </c>
      <c r="E2123" s="12" t="s">
        <v>56</v>
      </c>
      <c r="G2123" s="30"/>
      <c r="J2123" s="10">
        <v>900</v>
      </c>
    </row>
    <row r="2124" spans="2:10" s="12" customFormat="1" hidden="1">
      <c r="B2124" s="1">
        <v>44102</v>
      </c>
      <c r="C2124" s="12" t="str">
        <f t="shared" si="58"/>
        <v>월</v>
      </c>
      <c r="D2124" s="12" t="s">
        <v>128</v>
      </c>
      <c r="E2124" s="12" t="s">
        <v>56</v>
      </c>
      <c r="G2124" s="30"/>
      <c r="J2124" s="10">
        <v>210</v>
      </c>
    </row>
    <row r="2125" spans="2:10" s="12" customFormat="1" hidden="1">
      <c r="B2125" s="1">
        <v>44094</v>
      </c>
      <c r="C2125" s="12" t="str">
        <f t="shared" si="58"/>
        <v>일</v>
      </c>
      <c r="D2125" s="12" t="s">
        <v>129</v>
      </c>
      <c r="E2125" s="12" t="s">
        <v>56</v>
      </c>
      <c r="G2125" s="30"/>
      <c r="J2125" s="10">
        <v>716242</v>
      </c>
    </row>
    <row r="2126" spans="2:10" s="12" customFormat="1" hidden="1">
      <c r="B2126" s="1">
        <v>44095</v>
      </c>
      <c r="C2126" s="12" t="str">
        <f t="shared" si="58"/>
        <v>월</v>
      </c>
      <c r="D2126" s="12" t="s">
        <v>129</v>
      </c>
      <c r="E2126" s="12" t="s">
        <v>56</v>
      </c>
      <c r="G2126" s="30"/>
      <c r="J2126" s="10">
        <v>365864</v>
      </c>
    </row>
    <row r="2127" spans="2:10" s="12" customFormat="1" hidden="1">
      <c r="B2127" s="1">
        <v>44096</v>
      </c>
      <c r="C2127" s="12" t="str">
        <f t="shared" si="58"/>
        <v>화</v>
      </c>
      <c r="D2127" s="12" t="s">
        <v>129</v>
      </c>
      <c r="E2127" s="12" t="s">
        <v>56</v>
      </c>
      <c r="G2127" s="30"/>
      <c r="J2127" s="10">
        <v>13853</v>
      </c>
    </row>
    <row r="2128" spans="2:10" s="12" customFormat="1" hidden="1">
      <c r="B2128" s="1">
        <v>44097</v>
      </c>
      <c r="C2128" s="12" t="str">
        <f t="shared" si="58"/>
        <v>수</v>
      </c>
      <c r="D2128" s="12" t="s">
        <v>129</v>
      </c>
      <c r="E2128" s="12" t="s">
        <v>56</v>
      </c>
      <c r="G2128" s="30"/>
      <c r="J2128" s="10">
        <v>733412</v>
      </c>
    </row>
    <row r="2129" spans="2:10" s="12" customFormat="1" hidden="1">
      <c r="B2129" s="1">
        <v>44098</v>
      </c>
      <c r="C2129" s="12" t="str">
        <f t="shared" si="58"/>
        <v>목</v>
      </c>
      <c r="D2129" s="12" t="s">
        <v>129</v>
      </c>
      <c r="E2129" s="12" t="s">
        <v>56</v>
      </c>
      <c r="G2129" s="30"/>
      <c r="J2129" s="10">
        <v>312293</v>
      </c>
    </row>
    <row r="2130" spans="2:10" s="12" customFormat="1" hidden="1">
      <c r="B2130" s="1">
        <v>44101</v>
      </c>
      <c r="C2130" s="12" t="str">
        <f t="shared" si="58"/>
        <v>일</v>
      </c>
      <c r="D2130" s="12" t="s">
        <v>129</v>
      </c>
      <c r="E2130" s="12" t="s">
        <v>56</v>
      </c>
      <c r="G2130" s="30"/>
      <c r="J2130" s="10">
        <v>627057</v>
      </c>
    </row>
    <row r="2131" spans="2:10" s="12" customFormat="1" hidden="1">
      <c r="B2131" s="1">
        <v>44107</v>
      </c>
      <c r="C2131" s="12" t="str">
        <f>TEXT(B2131,"aaa")</f>
        <v>토</v>
      </c>
      <c r="D2131" s="12" t="s">
        <v>129</v>
      </c>
      <c r="E2131" s="12" t="s">
        <v>56</v>
      </c>
      <c r="G2131" s="30"/>
      <c r="J2131" s="10">
        <v>842650</v>
      </c>
    </row>
    <row r="2132" spans="2:10" s="12" customFormat="1" hidden="1">
      <c r="B2132" s="1">
        <v>44108</v>
      </c>
      <c r="C2132" s="12" t="str">
        <f>TEXT(B2132,"aaa")</f>
        <v>일</v>
      </c>
      <c r="D2132" s="12" t="s">
        <v>129</v>
      </c>
      <c r="E2132" s="12" t="s">
        <v>56</v>
      </c>
      <c r="G2132" s="30"/>
      <c r="J2132" s="10">
        <v>945485</v>
      </c>
    </row>
    <row r="2133" spans="2:10" s="12" customFormat="1" hidden="1">
      <c r="B2133" s="1">
        <v>44109</v>
      </c>
      <c r="C2133" s="12" t="str">
        <f t="shared" ref="C2133:C2164" si="59">TEXT(B2133,"aaa")</f>
        <v>월</v>
      </c>
      <c r="D2133" s="12" t="s">
        <v>114</v>
      </c>
      <c r="E2133" s="12" t="s">
        <v>56</v>
      </c>
      <c r="G2133" s="30"/>
      <c r="J2133" s="10">
        <v>162344</v>
      </c>
    </row>
    <row r="2134" spans="2:10" s="12" customFormat="1" hidden="1">
      <c r="B2134" s="1">
        <v>44110</v>
      </c>
      <c r="C2134" s="12" t="str">
        <f t="shared" si="59"/>
        <v>화</v>
      </c>
      <c r="D2134" s="12" t="s">
        <v>114</v>
      </c>
      <c r="E2134" s="12" t="s">
        <v>56</v>
      </c>
      <c r="G2134" s="30"/>
      <c r="J2134" s="10">
        <v>299408</v>
      </c>
    </row>
    <row r="2135" spans="2:10" s="12" customFormat="1" hidden="1">
      <c r="B2135" s="1">
        <v>44111</v>
      </c>
      <c r="C2135" s="12" t="str">
        <f t="shared" si="59"/>
        <v>수</v>
      </c>
      <c r="D2135" s="12" t="s">
        <v>114</v>
      </c>
      <c r="E2135" s="12" t="s">
        <v>56</v>
      </c>
      <c r="G2135" s="30"/>
      <c r="J2135" s="10">
        <v>60293</v>
      </c>
    </row>
    <row r="2136" spans="2:10" s="12" customFormat="1" hidden="1">
      <c r="B2136" s="1">
        <v>44109</v>
      </c>
      <c r="C2136" s="12" t="str">
        <f t="shared" si="59"/>
        <v>월</v>
      </c>
      <c r="D2136" s="12" t="s">
        <v>114</v>
      </c>
      <c r="E2136" s="12" t="s">
        <v>131</v>
      </c>
      <c r="G2136" s="30"/>
      <c r="J2136" s="10">
        <v>128769</v>
      </c>
    </row>
    <row r="2137" spans="2:10" s="12" customFormat="1" hidden="1">
      <c r="B2137" s="1">
        <v>44110</v>
      </c>
      <c r="C2137" s="12" t="str">
        <f t="shared" si="59"/>
        <v>화</v>
      </c>
      <c r="D2137" s="12" t="s">
        <v>114</v>
      </c>
      <c r="E2137" s="12" t="s">
        <v>131</v>
      </c>
      <c r="G2137" s="30"/>
      <c r="J2137" s="10">
        <v>286613</v>
      </c>
    </row>
    <row r="2138" spans="2:10" s="12" customFormat="1" hidden="1">
      <c r="B2138" s="1">
        <v>44111</v>
      </c>
      <c r="C2138" s="12" t="str">
        <f t="shared" si="59"/>
        <v>수</v>
      </c>
      <c r="D2138" s="12" t="s">
        <v>114</v>
      </c>
      <c r="E2138" s="12" t="s">
        <v>131</v>
      </c>
      <c r="G2138" s="30"/>
      <c r="J2138" s="10">
        <v>294932</v>
      </c>
    </row>
    <row r="2139" spans="2:10" s="12" customFormat="1" hidden="1">
      <c r="B2139" s="1">
        <v>44112</v>
      </c>
      <c r="C2139" s="12" t="str">
        <f t="shared" si="59"/>
        <v>목</v>
      </c>
      <c r="D2139" s="12" t="s">
        <v>114</v>
      </c>
      <c r="E2139" s="12" t="s">
        <v>131</v>
      </c>
      <c r="G2139" s="30"/>
      <c r="J2139" s="10">
        <v>226414</v>
      </c>
    </row>
    <row r="2140" spans="2:10" s="12" customFormat="1" hidden="1">
      <c r="B2140" s="1">
        <v>44113</v>
      </c>
      <c r="C2140" s="12" t="str">
        <f t="shared" si="59"/>
        <v>금</v>
      </c>
      <c r="D2140" s="12" t="s">
        <v>114</v>
      </c>
      <c r="E2140" s="12" t="s">
        <v>131</v>
      </c>
      <c r="G2140" s="30"/>
      <c r="J2140" s="10">
        <v>101844</v>
      </c>
    </row>
    <row r="2141" spans="2:10" s="12" customFormat="1" hidden="1">
      <c r="B2141" s="1">
        <v>44114</v>
      </c>
      <c r="C2141" s="12" t="str">
        <f t="shared" si="59"/>
        <v>토</v>
      </c>
      <c r="D2141" s="12" t="s">
        <v>114</v>
      </c>
      <c r="E2141" s="12" t="s">
        <v>131</v>
      </c>
      <c r="G2141" s="30"/>
      <c r="J2141" s="10">
        <v>94922</v>
      </c>
    </row>
    <row r="2142" spans="2:10" s="12" customFormat="1" hidden="1">
      <c r="B2142" s="1">
        <v>44115</v>
      </c>
      <c r="C2142" s="12" t="str">
        <f t="shared" si="59"/>
        <v>일</v>
      </c>
      <c r="D2142" s="12" t="s">
        <v>114</v>
      </c>
      <c r="E2142" s="12" t="s">
        <v>131</v>
      </c>
      <c r="G2142" s="30"/>
      <c r="J2142" s="10">
        <v>154644</v>
      </c>
    </row>
    <row r="2143" spans="2:10" s="12" customFormat="1" hidden="1">
      <c r="B2143" s="1">
        <v>44116</v>
      </c>
      <c r="C2143" s="12" t="str">
        <f t="shared" si="59"/>
        <v>월</v>
      </c>
      <c r="D2143" s="12" t="s">
        <v>114</v>
      </c>
      <c r="E2143" s="12" t="s">
        <v>131</v>
      </c>
      <c r="G2143" s="30"/>
      <c r="J2143" s="10">
        <v>163137</v>
      </c>
    </row>
    <row r="2144" spans="2:10" s="12" customFormat="1" hidden="1">
      <c r="B2144" s="1">
        <v>44117</v>
      </c>
      <c r="C2144" s="12" t="str">
        <f t="shared" si="59"/>
        <v>화</v>
      </c>
      <c r="D2144" s="12" t="s">
        <v>114</v>
      </c>
      <c r="E2144" s="12" t="s">
        <v>131</v>
      </c>
      <c r="G2144" s="30"/>
      <c r="J2144" s="10">
        <v>169691</v>
      </c>
    </row>
    <row r="2145" spans="2:10" s="12" customFormat="1" hidden="1">
      <c r="B2145" s="1">
        <v>44118</v>
      </c>
      <c r="C2145" s="12" t="str">
        <f t="shared" si="59"/>
        <v>수</v>
      </c>
      <c r="D2145" s="12" t="s">
        <v>114</v>
      </c>
      <c r="E2145" s="12" t="s">
        <v>131</v>
      </c>
      <c r="G2145" s="30"/>
      <c r="J2145" s="10">
        <v>242887</v>
      </c>
    </row>
    <row r="2146" spans="2:10" s="12" customFormat="1" hidden="1">
      <c r="B2146" s="1">
        <v>44119</v>
      </c>
      <c r="C2146" s="12" t="str">
        <f t="shared" si="59"/>
        <v>목</v>
      </c>
      <c r="D2146" s="12" t="s">
        <v>114</v>
      </c>
      <c r="E2146" s="12" t="s">
        <v>131</v>
      </c>
      <c r="G2146" s="30"/>
      <c r="J2146" s="10">
        <v>366247</v>
      </c>
    </row>
    <row r="2147" spans="2:10" s="12" customFormat="1" hidden="1">
      <c r="B2147" s="1">
        <v>44120</v>
      </c>
      <c r="C2147" s="12" t="str">
        <f t="shared" si="59"/>
        <v>금</v>
      </c>
      <c r="D2147" s="12" t="s">
        <v>114</v>
      </c>
      <c r="E2147" s="12" t="s">
        <v>131</v>
      </c>
      <c r="G2147" s="30"/>
      <c r="J2147" s="10">
        <v>204512</v>
      </c>
    </row>
    <row r="2148" spans="2:10" s="12" customFormat="1" hidden="1">
      <c r="B2148" s="1">
        <v>44121</v>
      </c>
      <c r="C2148" s="12" t="str">
        <f t="shared" si="59"/>
        <v>토</v>
      </c>
      <c r="D2148" s="12" t="s">
        <v>114</v>
      </c>
      <c r="E2148" s="12" t="s">
        <v>131</v>
      </c>
      <c r="G2148" s="30"/>
      <c r="J2148" s="10">
        <v>72440</v>
      </c>
    </row>
    <row r="2149" spans="2:10" s="12" customFormat="1" hidden="1">
      <c r="B2149" s="1">
        <v>44122</v>
      </c>
      <c r="C2149" s="12" t="str">
        <f t="shared" si="59"/>
        <v>일</v>
      </c>
      <c r="D2149" s="12" t="s">
        <v>114</v>
      </c>
      <c r="E2149" s="12" t="s">
        <v>131</v>
      </c>
      <c r="G2149" s="30"/>
      <c r="J2149" s="10">
        <v>104358</v>
      </c>
    </row>
    <row r="2150" spans="2:10" s="12" customFormat="1" hidden="1">
      <c r="B2150" s="1">
        <v>44123</v>
      </c>
      <c r="C2150" s="12" t="str">
        <f t="shared" si="59"/>
        <v>월</v>
      </c>
      <c r="D2150" s="12" t="s">
        <v>114</v>
      </c>
      <c r="E2150" s="12" t="s">
        <v>131</v>
      </c>
      <c r="G2150" s="30"/>
      <c r="J2150" s="10">
        <v>156159</v>
      </c>
    </row>
    <row r="2151" spans="2:10" s="12" customFormat="1" hidden="1">
      <c r="B2151" s="1">
        <v>44109</v>
      </c>
      <c r="C2151" s="12" t="str">
        <f t="shared" si="59"/>
        <v>월</v>
      </c>
      <c r="D2151" s="12" t="s">
        <v>114</v>
      </c>
      <c r="E2151" s="12" t="s">
        <v>130</v>
      </c>
      <c r="G2151" s="30"/>
      <c r="J2151" s="12">
        <v>779174</v>
      </c>
    </row>
    <row r="2152" spans="2:10" s="12" customFormat="1" hidden="1">
      <c r="B2152" s="1">
        <v>44110</v>
      </c>
      <c r="C2152" s="12" t="str">
        <f t="shared" si="59"/>
        <v>화</v>
      </c>
      <c r="D2152" s="12" t="s">
        <v>114</v>
      </c>
      <c r="E2152" s="12" t="s">
        <v>130</v>
      </c>
      <c r="G2152" s="30"/>
      <c r="J2152" s="12">
        <v>822603</v>
      </c>
    </row>
    <row r="2153" spans="2:10" s="12" customFormat="1" hidden="1">
      <c r="B2153" s="1">
        <v>44111</v>
      </c>
      <c r="C2153" s="12" t="str">
        <f t="shared" si="59"/>
        <v>수</v>
      </c>
      <c r="D2153" s="12" t="s">
        <v>114</v>
      </c>
      <c r="E2153" s="12" t="s">
        <v>130</v>
      </c>
      <c r="G2153" s="30"/>
      <c r="J2153" s="12">
        <v>323746</v>
      </c>
    </row>
    <row r="2154" spans="2:10" s="12" customFormat="1" hidden="1">
      <c r="B2154" s="1">
        <v>44109</v>
      </c>
      <c r="C2154" s="12" t="str">
        <f t="shared" si="59"/>
        <v>월</v>
      </c>
      <c r="D2154" s="12" t="s">
        <v>114</v>
      </c>
      <c r="E2154" s="12" t="s">
        <v>113</v>
      </c>
      <c r="G2154" s="30"/>
      <c r="J2154" s="10">
        <v>376554</v>
      </c>
    </row>
    <row r="2155" spans="2:10" s="12" customFormat="1" hidden="1">
      <c r="B2155" s="1">
        <v>44110</v>
      </c>
      <c r="C2155" s="12" t="str">
        <f t="shared" si="59"/>
        <v>화</v>
      </c>
      <c r="D2155" s="12" t="s">
        <v>114</v>
      </c>
      <c r="E2155" s="12" t="s">
        <v>113</v>
      </c>
      <c r="G2155" s="30"/>
      <c r="J2155" s="10">
        <v>317503</v>
      </c>
    </row>
    <row r="2156" spans="2:10" s="12" customFormat="1" hidden="1">
      <c r="B2156" s="1">
        <v>44111</v>
      </c>
      <c r="C2156" s="12" t="str">
        <f t="shared" si="59"/>
        <v>수</v>
      </c>
      <c r="D2156" s="12" t="s">
        <v>114</v>
      </c>
      <c r="E2156" s="12" t="s">
        <v>113</v>
      </c>
      <c r="G2156" s="30"/>
      <c r="J2156" s="10">
        <v>267187</v>
      </c>
    </row>
    <row r="2157" spans="2:10" s="12" customFormat="1" hidden="1">
      <c r="B2157" s="1">
        <v>44112</v>
      </c>
      <c r="C2157" s="12" t="str">
        <f t="shared" si="59"/>
        <v>목</v>
      </c>
      <c r="D2157" s="12" t="s">
        <v>114</v>
      </c>
      <c r="E2157" s="12" t="s">
        <v>113</v>
      </c>
      <c r="G2157" s="30"/>
      <c r="J2157" s="10">
        <v>264361</v>
      </c>
    </row>
    <row r="2158" spans="2:10" s="12" customFormat="1" hidden="1">
      <c r="B2158" s="1">
        <v>44113</v>
      </c>
      <c r="C2158" s="12" t="str">
        <f t="shared" si="59"/>
        <v>금</v>
      </c>
      <c r="D2158" s="12" t="s">
        <v>114</v>
      </c>
      <c r="E2158" s="12" t="s">
        <v>113</v>
      </c>
      <c r="G2158" s="30"/>
      <c r="J2158" s="10">
        <v>228009</v>
      </c>
    </row>
    <row r="2159" spans="2:10" s="12" customFormat="1" hidden="1">
      <c r="B2159" s="1">
        <v>44114</v>
      </c>
      <c r="C2159" s="12" t="str">
        <f t="shared" si="59"/>
        <v>토</v>
      </c>
      <c r="D2159" s="12" t="s">
        <v>114</v>
      </c>
      <c r="E2159" s="12" t="s">
        <v>113</v>
      </c>
      <c r="G2159" s="30"/>
      <c r="J2159" s="10">
        <v>114163</v>
      </c>
    </row>
    <row r="2160" spans="2:10" s="12" customFormat="1" hidden="1">
      <c r="B2160" s="1">
        <v>44115</v>
      </c>
      <c r="C2160" s="12" t="str">
        <f t="shared" si="59"/>
        <v>일</v>
      </c>
      <c r="D2160" s="12" t="s">
        <v>114</v>
      </c>
      <c r="E2160" s="12" t="s">
        <v>113</v>
      </c>
      <c r="G2160" s="30"/>
      <c r="J2160" s="10">
        <v>166660</v>
      </c>
    </row>
    <row r="2161" spans="2:10" s="12" customFormat="1" hidden="1">
      <c r="B2161" s="1">
        <v>44116</v>
      </c>
      <c r="C2161" s="12" t="str">
        <f t="shared" si="59"/>
        <v>월</v>
      </c>
      <c r="D2161" s="12" t="s">
        <v>114</v>
      </c>
      <c r="E2161" s="12" t="s">
        <v>113</v>
      </c>
      <c r="G2161" s="30"/>
      <c r="J2161" s="10">
        <v>117470</v>
      </c>
    </row>
    <row r="2162" spans="2:10" s="12" customFormat="1" hidden="1">
      <c r="B2162" s="1">
        <v>44117</v>
      </c>
      <c r="C2162" s="12" t="str">
        <f t="shared" si="59"/>
        <v>화</v>
      </c>
      <c r="D2162" s="12" t="s">
        <v>114</v>
      </c>
      <c r="E2162" s="12" t="s">
        <v>113</v>
      </c>
      <c r="G2162" s="30"/>
      <c r="J2162" s="10">
        <v>119686</v>
      </c>
    </row>
    <row r="2163" spans="2:10" s="12" customFormat="1" hidden="1">
      <c r="B2163" s="1">
        <v>44118</v>
      </c>
      <c r="C2163" s="12" t="str">
        <f t="shared" si="59"/>
        <v>수</v>
      </c>
      <c r="D2163" s="12" t="s">
        <v>114</v>
      </c>
      <c r="E2163" s="12" t="s">
        <v>113</v>
      </c>
      <c r="G2163" s="30"/>
      <c r="J2163" s="10">
        <v>146644</v>
      </c>
    </row>
    <row r="2164" spans="2:10" s="12" customFormat="1" hidden="1">
      <c r="B2164" s="1">
        <v>44119</v>
      </c>
      <c r="C2164" s="12" t="str">
        <f t="shared" si="59"/>
        <v>목</v>
      </c>
      <c r="D2164" s="12" t="s">
        <v>114</v>
      </c>
      <c r="E2164" s="12" t="s">
        <v>113</v>
      </c>
      <c r="G2164" s="30"/>
      <c r="J2164" s="10">
        <v>158624</v>
      </c>
    </row>
    <row r="2165" spans="2:10" s="12" customFormat="1" hidden="1">
      <c r="B2165" s="1">
        <v>44120</v>
      </c>
      <c r="C2165" s="12" t="str">
        <f t="shared" ref="C2165:C2196" si="60">TEXT(B2165,"aaa")</f>
        <v>금</v>
      </c>
      <c r="D2165" s="12" t="s">
        <v>114</v>
      </c>
      <c r="E2165" s="12" t="s">
        <v>113</v>
      </c>
      <c r="G2165" s="30"/>
      <c r="J2165" s="10">
        <v>116627</v>
      </c>
    </row>
    <row r="2166" spans="2:10" s="12" customFormat="1" hidden="1">
      <c r="B2166" s="1">
        <v>44121</v>
      </c>
      <c r="C2166" s="12" t="str">
        <f t="shared" si="60"/>
        <v>토</v>
      </c>
      <c r="D2166" s="12" t="s">
        <v>114</v>
      </c>
      <c r="E2166" s="12" t="s">
        <v>113</v>
      </c>
      <c r="G2166" s="30"/>
      <c r="J2166" s="10">
        <v>106812</v>
      </c>
    </row>
    <row r="2167" spans="2:10" s="12" customFormat="1" hidden="1">
      <c r="B2167" s="1">
        <v>44122</v>
      </c>
      <c r="C2167" s="12" t="str">
        <f t="shared" si="60"/>
        <v>일</v>
      </c>
      <c r="D2167" s="12" t="s">
        <v>114</v>
      </c>
      <c r="E2167" s="12" t="s">
        <v>113</v>
      </c>
      <c r="G2167" s="30"/>
      <c r="J2167" s="10">
        <v>81251</v>
      </c>
    </row>
    <row r="2168" spans="2:10" s="12" customFormat="1" hidden="1">
      <c r="B2168" s="1">
        <v>44123</v>
      </c>
      <c r="C2168" s="12" t="str">
        <f t="shared" si="60"/>
        <v>월</v>
      </c>
      <c r="D2168" s="12" t="s">
        <v>114</v>
      </c>
      <c r="E2168" s="12" t="s">
        <v>113</v>
      </c>
      <c r="G2168" s="30"/>
      <c r="J2168" s="10">
        <v>104094</v>
      </c>
    </row>
    <row r="2169" spans="2:10" s="12" customFormat="1" hidden="1">
      <c r="B2169" s="1">
        <v>44109</v>
      </c>
      <c r="C2169" s="12" t="str">
        <f t="shared" si="60"/>
        <v>월</v>
      </c>
      <c r="D2169" s="12" t="s">
        <v>114</v>
      </c>
      <c r="E2169" s="12" t="s">
        <v>132</v>
      </c>
      <c r="G2169" s="30"/>
      <c r="J2169" s="10">
        <v>11288</v>
      </c>
    </row>
    <row r="2170" spans="2:10" s="12" customFormat="1" hidden="1">
      <c r="B2170" s="1">
        <v>44110</v>
      </c>
      <c r="C2170" s="12" t="str">
        <f t="shared" si="60"/>
        <v>화</v>
      </c>
      <c r="D2170" s="12" t="s">
        <v>114</v>
      </c>
      <c r="E2170" s="12" t="s">
        <v>132</v>
      </c>
      <c r="G2170" s="30"/>
      <c r="J2170" s="10">
        <v>94622</v>
      </c>
    </row>
    <row r="2171" spans="2:10" s="12" customFormat="1" hidden="1">
      <c r="B2171" s="1">
        <v>44111</v>
      </c>
      <c r="C2171" s="12" t="str">
        <f t="shared" si="60"/>
        <v>수</v>
      </c>
      <c r="D2171" s="12" t="s">
        <v>114</v>
      </c>
      <c r="E2171" s="12" t="s">
        <v>132</v>
      </c>
      <c r="G2171" s="30"/>
      <c r="J2171" s="10">
        <v>170932</v>
      </c>
    </row>
    <row r="2172" spans="2:10" s="12" customFormat="1" hidden="1">
      <c r="B2172" s="1">
        <v>44112</v>
      </c>
      <c r="C2172" s="12" t="str">
        <f t="shared" si="60"/>
        <v>목</v>
      </c>
      <c r="D2172" s="12" t="s">
        <v>114</v>
      </c>
      <c r="E2172" s="12" t="s">
        <v>132</v>
      </c>
      <c r="G2172" s="30"/>
      <c r="J2172" s="10">
        <v>100272</v>
      </c>
    </row>
    <row r="2173" spans="2:10" s="12" customFormat="1" hidden="1">
      <c r="B2173" s="1">
        <v>44113</v>
      </c>
      <c r="C2173" s="12" t="str">
        <f t="shared" si="60"/>
        <v>금</v>
      </c>
      <c r="D2173" s="12" t="s">
        <v>114</v>
      </c>
      <c r="E2173" s="12" t="s">
        <v>132</v>
      </c>
      <c r="G2173" s="30"/>
      <c r="J2173" s="10">
        <v>93488</v>
      </c>
    </row>
    <row r="2174" spans="2:10" s="12" customFormat="1" hidden="1">
      <c r="B2174" s="1">
        <v>44114</v>
      </c>
      <c r="C2174" s="12" t="str">
        <f t="shared" si="60"/>
        <v>토</v>
      </c>
      <c r="D2174" s="12" t="s">
        <v>114</v>
      </c>
      <c r="E2174" s="12" t="s">
        <v>132</v>
      </c>
      <c r="G2174" s="30"/>
      <c r="J2174" s="10">
        <v>54017</v>
      </c>
    </row>
    <row r="2175" spans="2:10" s="12" customFormat="1" hidden="1">
      <c r="B2175" s="1">
        <v>44115</v>
      </c>
      <c r="C2175" s="12" t="str">
        <f t="shared" si="60"/>
        <v>일</v>
      </c>
      <c r="D2175" s="12" t="s">
        <v>114</v>
      </c>
      <c r="E2175" s="12" t="s">
        <v>132</v>
      </c>
      <c r="G2175" s="30"/>
      <c r="J2175" s="10">
        <v>50176</v>
      </c>
    </row>
    <row r="2176" spans="2:10" s="12" customFormat="1" hidden="1">
      <c r="B2176" s="1">
        <v>44116</v>
      </c>
      <c r="C2176" s="12" t="str">
        <f t="shared" si="60"/>
        <v>월</v>
      </c>
      <c r="D2176" s="12" t="s">
        <v>114</v>
      </c>
      <c r="E2176" s="12" t="s">
        <v>132</v>
      </c>
      <c r="G2176" s="30"/>
      <c r="J2176" s="10">
        <v>54792</v>
      </c>
    </row>
    <row r="2177" spans="2:13" s="12" customFormat="1" hidden="1">
      <c r="B2177" s="1">
        <v>44117</v>
      </c>
      <c r="C2177" s="12" t="str">
        <f t="shared" si="60"/>
        <v>화</v>
      </c>
      <c r="D2177" s="12" t="s">
        <v>114</v>
      </c>
      <c r="E2177" s="12" t="s">
        <v>132</v>
      </c>
      <c r="G2177" s="30"/>
      <c r="J2177" s="10">
        <v>147188</v>
      </c>
    </row>
    <row r="2178" spans="2:13" s="12" customFormat="1" hidden="1">
      <c r="B2178" s="1">
        <v>44118</v>
      </c>
      <c r="C2178" s="12" t="str">
        <f t="shared" si="60"/>
        <v>수</v>
      </c>
      <c r="D2178" s="12" t="s">
        <v>114</v>
      </c>
      <c r="E2178" s="12" t="s">
        <v>132</v>
      </c>
      <c r="G2178" s="30"/>
      <c r="J2178" s="10">
        <v>511957</v>
      </c>
    </row>
    <row r="2179" spans="2:13" s="12" customFormat="1" hidden="1">
      <c r="B2179" s="1">
        <v>44119</v>
      </c>
      <c r="C2179" s="12" t="str">
        <f t="shared" si="60"/>
        <v>목</v>
      </c>
      <c r="D2179" s="12" t="s">
        <v>114</v>
      </c>
      <c r="E2179" s="12" t="s">
        <v>132</v>
      </c>
      <c r="G2179" s="30"/>
      <c r="J2179" s="10">
        <v>262634</v>
      </c>
    </row>
    <row r="2180" spans="2:13" s="12" customFormat="1" hidden="1">
      <c r="B2180" s="1">
        <v>44120</v>
      </c>
      <c r="C2180" s="12" t="str">
        <f t="shared" si="60"/>
        <v>금</v>
      </c>
      <c r="D2180" s="12" t="s">
        <v>114</v>
      </c>
      <c r="E2180" s="12" t="s">
        <v>132</v>
      </c>
      <c r="G2180" s="30"/>
      <c r="J2180" s="10">
        <v>284781</v>
      </c>
    </row>
    <row r="2181" spans="2:13" s="12" customFormat="1" hidden="1">
      <c r="B2181" s="1">
        <v>44121</v>
      </c>
      <c r="C2181" s="12" t="str">
        <f t="shared" si="60"/>
        <v>토</v>
      </c>
      <c r="D2181" s="12" t="s">
        <v>114</v>
      </c>
      <c r="E2181" s="12" t="s">
        <v>132</v>
      </c>
      <c r="G2181" s="30"/>
      <c r="J2181" s="10">
        <v>453685</v>
      </c>
    </row>
    <row r="2182" spans="2:13" s="12" customFormat="1" hidden="1">
      <c r="B2182" s="1">
        <v>44122</v>
      </c>
      <c r="C2182" s="12" t="str">
        <f t="shared" si="60"/>
        <v>일</v>
      </c>
      <c r="D2182" s="12" t="s">
        <v>114</v>
      </c>
      <c r="E2182" s="12" t="s">
        <v>132</v>
      </c>
      <c r="G2182" s="30"/>
      <c r="J2182" s="10">
        <v>448994</v>
      </c>
    </row>
    <row r="2183" spans="2:13" s="12" customFormat="1" hidden="1">
      <c r="B2183" s="1">
        <v>44123</v>
      </c>
      <c r="C2183" s="12" t="str">
        <f t="shared" si="60"/>
        <v>월</v>
      </c>
      <c r="D2183" s="12" t="s">
        <v>114</v>
      </c>
      <c r="E2183" s="12" t="s">
        <v>132</v>
      </c>
      <c r="G2183" s="30"/>
      <c r="J2183" s="10">
        <v>1196397</v>
      </c>
    </row>
    <row r="2184" spans="2:13" s="12" customFormat="1" hidden="1">
      <c r="B2184" s="1">
        <v>44109</v>
      </c>
      <c r="C2184" s="12" t="str">
        <f t="shared" si="60"/>
        <v>월</v>
      </c>
      <c r="D2184" s="12" t="s">
        <v>34</v>
      </c>
      <c r="E2184" s="12" t="s">
        <v>56</v>
      </c>
      <c r="F2184" s="102"/>
      <c r="G2184" s="30"/>
      <c r="J2184" s="10">
        <f>124966.363636364/1.1</f>
        <v>113605.78512396726</v>
      </c>
      <c r="K2184" s="104"/>
    </row>
    <row r="2185" spans="2:13" s="12" customFormat="1" hidden="1">
      <c r="B2185" s="1">
        <v>44110</v>
      </c>
      <c r="C2185" s="12" t="str">
        <f t="shared" si="60"/>
        <v>화</v>
      </c>
      <c r="D2185" s="12" t="s">
        <v>34</v>
      </c>
      <c r="E2185" s="12" t="s">
        <v>56</v>
      </c>
      <c r="F2185" s="102"/>
      <c r="G2185" s="30"/>
      <c r="J2185" s="10">
        <f>106837.272727273/1.1</f>
        <v>97124.793388429985</v>
      </c>
      <c r="K2185" s="104"/>
    </row>
    <row r="2186" spans="2:13" s="12" customFormat="1" hidden="1">
      <c r="B2186" s="1">
        <v>44109</v>
      </c>
      <c r="C2186" s="12" t="str">
        <f t="shared" si="60"/>
        <v>월</v>
      </c>
      <c r="D2186" s="12" t="s">
        <v>36</v>
      </c>
      <c r="E2186" s="12" t="s">
        <v>56</v>
      </c>
      <c r="F2186" s="102"/>
      <c r="G2186" s="30"/>
      <c r="J2186" s="10">
        <v>32770</v>
      </c>
    </row>
    <row r="2187" spans="2:13" s="12" customFormat="1" hidden="1">
      <c r="B2187" s="1">
        <v>44110</v>
      </c>
      <c r="C2187" s="12" t="str">
        <f t="shared" si="60"/>
        <v>화</v>
      </c>
      <c r="D2187" s="12" t="s">
        <v>36</v>
      </c>
      <c r="E2187" s="12" t="s">
        <v>56</v>
      </c>
      <c r="F2187" s="102"/>
      <c r="G2187" s="30"/>
      <c r="J2187" s="10">
        <v>22450</v>
      </c>
    </row>
    <row r="2188" spans="2:13" s="12" customFormat="1" hidden="1">
      <c r="B2188" s="1">
        <v>44110</v>
      </c>
      <c r="C2188" s="12" t="str">
        <f>TEXT(B2188,"aaa")</f>
        <v>화</v>
      </c>
      <c r="D2188" s="12" t="s">
        <v>129</v>
      </c>
      <c r="E2188" s="12" t="s">
        <v>56</v>
      </c>
      <c r="F2188" s="102"/>
      <c r="G2188" s="30"/>
      <c r="J2188" s="10">
        <v>1829630</v>
      </c>
      <c r="M2188" s="103"/>
    </row>
    <row r="2189" spans="2:13" s="12" customFormat="1" hidden="1">
      <c r="B2189" s="1">
        <v>44109</v>
      </c>
      <c r="C2189" s="12" t="str">
        <f t="shared" si="60"/>
        <v>월</v>
      </c>
      <c r="D2189" s="12" t="s">
        <v>35</v>
      </c>
      <c r="E2189" s="12" t="s">
        <v>56</v>
      </c>
      <c r="F2189" s="102"/>
      <c r="G2189" s="30"/>
      <c r="J2189" s="10">
        <v>50000</v>
      </c>
    </row>
    <row r="2190" spans="2:13" s="12" customFormat="1" hidden="1">
      <c r="B2190" s="1">
        <v>44110</v>
      </c>
      <c r="C2190" s="12" t="str">
        <f t="shared" si="60"/>
        <v>화</v>
      </c>
      <c r="D2190" s="12" t="s">
        <v>35</v>
      </c>
      <c r="E2190" s="12" t="s">
        <v>56</v>
      </c>
      <c r="F2190" s="102"/>
      <c r="G2190" s="30"/>
      <c r="J2190" s="10">
        <v>50000</v>
      </c>
    </row>
    <row r="2191" spans="2:13" s="12" customFormat="1" hidden="1">
      <c r="B2191" s="1">
        <v>44111</v>
      </c>
      <c r="C2191" s="12" t="str">
        <f t="shared" si="60"/>
        <v>수</v>
      </c>
      <c r="D2191" s="12" t="s">
        <v>35</v>
      </c>
      <c r="E2191" s="12" t="s">
        <v>56</v>
      </c>
      <c r="F2191" s="102"/>
      <c r="G2191" s="30"/>
      <c r="J2191" s="10">
        <v>50000</v>
      </c>
    </row>
    <row r="2192" spans="2:13" s="12" customFormat="1" hidden="1">
      <c r="B2192" s="1">
        <v>44112</v>
      </c>
      <c r="C2192" s="12" t="str">
        <f t="shared" si="60"/>
        <v>목</v>
      </c>
      <c r="D2192" s="12" t="s">
        <v>35</v>
      </c>
      <c r="E2192" s="12" t="s">
        <v>56</v>
      </c>
      <c r="G2192" s="30"/>
      <c r="J2192" s="10">
        <v>50000</v>
      </c>
    </row>
    <row r="2193" spans="2:10" s="12" customFormat="1" hidden="1">
      <c r="B2193" s="1">
        <v>44113</v>
      </c>
      <c r="C2193" s="12" t="str">
        <f t="shared" si="60"/>
        <v>금</v>
      </c>
      <c r="D2193" s="12" t="s">
        <v>35</v>
      </c>
      <c r="E2193" s="12" t="s">
        <v>56</v>
      </c>
      <c r="G2193" s="30"/>
      <c r="J2193" s="10">
        <v>50000</v>
      </c>
    </row>
    <row r="2194" spans="2:10" s="12" customFormat="1" hidden="1">
      <c r="B2194" s="1">
        <v>44114</v>
      </c>
      <c r="C2194" s="12" t="str">
        <f t="shared" si="60"/>
        <v>토</v>
      </c>
      <c r="D2194" s="12" t="s">
        <v>35</v>
      </c>
      <c r="E2194" s="12" t="s">
        <v>56</v>
      </c>
      <c r="G2194" s="30"/>
      <c r="J2194" s="10">
        <v>50000</v>
      </c>
    </row>
    <row r="2195" spans="2:10" s="12" customFormat="1" hidden="1">
      <c r="B2195" s="1">
        <v>44115</v>
      </c>
      <c r="C2195" s="12" t="str">
        <f t="shared" si="60"/>
        <v>일</v>
      </c>
      <c r="D2195" s="12" t="s">
        <v>35</v>
      </c>
      <c r="E2195" s="12" t="s">
        <v>56</v>
      </c>
      <c r="G2195" s="30"/>
      <c r="J2195" s="10">
        <v>50000</v>
      </c>
    </row>
    <row r="2196" spans="2:10" s="12" customFormat="1" hidden="1">
      <c r="B2196" s="1">
        <v>44116</v>
      </c>
      <c r="C2196" s="12" t="str">
        <f t="shared" si="60"/>
        <v>월</v>
      </c>
      <c r="D2196" s="12" t="s">
        <v>35</v>
      </c>
      <c r="E2196" s="12" t="s">
        <v>56</v>
      </c>
      <c r="G2196" s="30"/>
      <c r="J2196" s="10">
        <v>50000</v>
      </c>
    </row>
    <row r="2197" spans="2:10" s="12" customFormat="1" hidden="1">
      <c r="B2197" s="1">
        <v>44117</v>
      </c>
      <c r="C2197" s="12" t="str">
        <f t="shared" ref="C2197:C2203" si="61">TEXT(B2197,"aaa")</f>
        <v>화</v>
      </c>
      <c r="D2197" s="12" t="s">
        <v>35</v>
      </c>
      <c r="E2197" s="12" t="s">
        <v>56</v>
      </c>
      <c r="G2197" s="30"/>
      <c r="J2197" s="10">
        <v>50000</v>
      </c>
    </row>
    <row r="2198" spans="2:10" s="12" customFormat="1" hidden="1">
      <c r="B2198" s="1">
        <v>44118</v>
      </c>
      <c r="C2198" s="12" t="str">
        <f t="shared" si="61"/>
        <v>수</v>
      </c>
      <c r="D2198" s="12" t="s">
        <v>35</v>
      </c>
      <c r="E2198" s="12" t="s">
        <v>56</v>
      </c>
      <c r="G2198" s="30"/>
      <c r="J2198" s="10">
        <v>50000</v>
      </c>
    </row>
    <row r="2199" spans="2:10" s="12" customFormat="1" hidden="1">
      <c r="B2199" s="1">
        <v>44119</v>
      </c>
      <c r="C2199" s="12" t="str">
        <f t="shared" si="61"/>
        <v>목</v>
      </c>
      <c r="D2199" s="12" t="s">
        <v>35</v>
      </c>
      <c r="E2199" s="12" t="s">
        <v>56</v>
      </c>
      <c r="G2199" s="30"/>
      <c r="J2199" s="10">
        <v>50000</v>
      </c>
    </row>
    <row r="2200" spans="2:10" s="12" customFormat="1" hidden="1">
      <c r="B2200" s="1">
        <v>44120</v>
      </c>
      <c r="C2200" s="12" t="str">
        <f t="shared" si="61"/>
        <v>금</v>
      </c>
      <c r="D2200" s="12" t="s">
        <v>35</v>
      </c>
      <c r="E2200" s="12" t="s">
        <v>56</v>
      </c>
      <c r="G2200" s="30"/>
      <c r="J2200" s="10">
        <v>50000</v>
      </c>
    </row>
    <row r="2201" spans="2:10" s="12" customFormat="1" hidden="1">
      <c r="B2201" s="1">
        <v>44121</v>
      </c>
      <c r="C2201" s="12" t="str">
        <f t="shared" si="61"/>
        <v>토</v>
      </c>
      <c r="D2201" s="12" t="s">
        <v>35</v>
      </c>
      <c r="E2201" s="12" t="s">
        <v>56</v>
      </c>
      <c r="G2201" s="30"/>
      <c r="J2201" s="10">
        <v>50000</v>
      </c>
    </row>
    <row r="2202" spans="2:10" s="12" customFormat="1" hidden="1">
      <c r="B2202" s="1">
        <v>44122</v>
      </c>
      <c r="C2202" s="12" t="str">
        <f t="shared" si="61"/>
        <v>일</v>
      </c>
      <c r="D2202" s="12" t="s">
        <v>35</v>
      </c>
      <c r="E2202" s="12" t="s">
        <v>56</v>
      </c>
      <c r="G2202" s="30"/>
      <c r="J2202" s="10">
        <v>50000</v>
      </c>
    </row>
    <row r="2203" spans="2:10" s="12" customFormat="1" hidden="1">
      <c r="B2203" s="1">
        <v>44123</v>
      </c>
      <c r="C2203" s="12" t="str">
        <f t="shared" si="61"/>
        <v>월</v>
      </c>
      <c r="D2203" s="12" t="s">
        <v>35</v>
      </c>
      <c r="E2203" s="12" t="s">
        <v>56</v>
      </c>
      <c r="G2203" s="30"/>
      <c r="J2203" s="10">
        <v>50000</v>
      </c>
    </row>
    <row r="2204" spans="2:10" s="12" customFormat="1" hidden="1">
      <c r="B2204" s="1">
        <v>44124</v>
      </c>
      <c r="C2204" s="12" t="s">
        <v>139</v>
      </c>
      <c r="D2204" s="12" t="s">
        <v>34</v>
      </c>
      <c r="J2204" s="10">
        <v>0</v>
      </c>
    </row>
    <row r="2205" spans="2:10" s="12" customFormat="1" hidden="1">
      <c r="B2205" s="1">
        <v>44124</v>
      </c>
      <c r="C2205" s="12" t="s">
        <v>139</v>
      </c>
      <c r="D2205" s="12" t="s">
        <v>36</v>
      </c>
      <c r="J2205" s="10">
        <v>0</v>
      </c>
    </row>
    <row r="2206" spans="2:10" s="12" customFormat="1" hidden="1">
      <c r="B2206" s="1">
        <v>44124</v>
      </c>
      <c r="C2206" s="12" t="s">
        <v>139</v>
      </c>
      <c r="D2206" s="12" t="s">
        <v>35</v>
      </c>
      <c r="E2206" s="12" t="s">
        <v>56</v>
      </c>
      <c r="J2206" s="10">
        <f>50000</f>
        <v>50000</v>
      </c>
    </row>
    <row r="2207" spans="2:10" s="12" customFormat="1" hidden="1">
      <c r="B2207" s="1">
        <v>44124</v>
      </c>
      <c r="C2207" s="12" t="s">
        <v>139</v>
      </c>
      <c r="D2207" s="12" t="s">
        <v>129</v>
      </c>
      <c r="J2207" s="10">
        <v>0</v>
      </c>
    </row>
    <row r="2208" spans="2:10" s="12" customFormat="1" hidden="1">
      <c r="B2208" s="1">
        <v>44124</v>
      </c>
      <c r="C2208" s="12" t="s">
        <v>139</v>
      </c>
      <c r="D2208" s="12" t="s">
        <v>114</v>
      </c>
      <c r="E2208" s="12" t="s">
        <v>131</v>
      </c>
      <c r="J2208" s="10">
        <v>256759</v>
      </c>
    </row>
    <row r="2209" spans="2:10" s="12" customFormat="1" hidden="1">
      <c r="B2209" s="1">
        <v>44124</v>
      </c>
      <c r="C2209" s="12" t="s">
        <v>139</v>
      </c>
      <c r="D2209" s="12" t="s">
        <v>114</v>
      </c>
      <c r="E2209" s="12" t="s">
        <v>113</v>
      </c>
      <c r="J2209" s="10">
        <v>104461</v>
      </c>
    </row>
    <row r="2210" spans="2:10" s="12" customFormat="1" hidden="1">
      <c r="B2210" s="1">
        <v>44124</v>
      </c>
      <c r="C2210" s="12" t="s">
        <v>139</v>
      </c>
      <c r="D2210" s="12" t="s">
        <v>114</v>
      </c>
      <c r="E2210" s="12" t="s">
        <v>132</v>
      </c>
      <c r="J2210" s="10">
        <f>1014981-104461</f>
        <v>910520</v>
      </c>
    </row>
    <row r="2211" spans="2:10" s="12" customFormat="1" hidden="1">
      <c r="B2211" s="1">
        <v>44125</v>
      </c>
      <c r="C2211" s="12" t="str">
        <f t="shared" ref="C2211:C2223" si="62">TEXT(B2211,"aaa")</f>
        <v>수</v>
      </c>
      <c r="D2211" s="12" t="s">
        <v>114</v>
      </c>
      <c r="E2211" s="12" t="s">
        <v>131</v>
      </c>
      <c r="G2211" s="30"/>
      <c r="J2211" s="10">
        <v>71895</v>
      </c>
    </row>
    <row r="2212" spans="2:10" s="12" customFormat="1" hidden="1">
      <c r="B2212" s="1">
        <v>44125</v>
      </c>
      <c r="C2212" s="12" t="str">
        <f t="shared" si="62"/>
        <v>수</v>
      </c>
      <c r="D2212" s="12" t="s">
        <v>114</v>
      </c>
      <c r="E2212" s="12" t="s">
        <v>113</v>
      </c>
      <c r="G2212" s="30"/>
      <c r="J2212" s="10">
        <v>87699</v>
      </c>
    </row>
    <row r="2213" spans="2:10" s="12" customFormat="1" hidden="1">
      <c r="B2213" s="1">
        <v>44125</v>
      </c>
      <c r="C2213" s="12" t="str">
        <f t="shared" si="62"/>
        <v>수</v>
      </c>
      <c r="D2213" s="12" t="s">
        <v>114</v>
      </c>
      <c r="E2213" s="12" t="s">
        <v>132</v>
      </c>
      <c r="G2213" s="30"/>
      <c r="J2213" s="10">
        <f>952894-87699</f>
        <v>865195</v>
      </c>
    </row>
    <row r="2214" spans="2:10" s="12" customFormat="1" hidden="1">
      <c r="B2214" s="1">
        <v>44125</v>
      </c>
      <c r="C2214" s="12" t="str">
        <f t="shared" si="62"/>
        <v>수</v>
      </c>
      <c r="D2214" s="12" t="s">
        <v>34</v>
      </c>
      <c r="G2214" s="30"/>
      <c r="J2214" s="10">
        <v>0</v>
      </c>
    </row>
    <row r="2215" spans="2:10" s="12" customFormat="1" hidden="1">
      <c r="B2215" s="1">
        <v>44125</v>
      </c>
      <c r="C2215" s="12" t="str">
        <f t="shared" si="62"/>
        <v>수</v>
      </c>
      <c r="D2215" s="12" t="s">
        <v>35</v>
      </c>
      <c r="E2215" s="12" t="s">
        <v>56</v>
      </c>
      <c r="G2215" s="30"/>
      <c r="J2215" s="10">
        <f>50000</f>
        <v>50000</v>
      </c>
    </row>
    <row r="2216" spans="2:10" s="12" customFormat="1" hidden="1">
      <c r="B2216" s="1">
        <v>44125</v>
      </c>
      <c r="C2216" s="12" t="str">
        <f t="shared" si="62"/>
        <v>수</v>
      </c>
      <c r="D2216" s="12" t="s">
        <v>36</v>
      </c>
      <c r="G2216" s="30"/>
      <c r="J2216" s="10">
        <v>0</v>
      </c>
    </row>
    <row r="2217" spans="2:10" s="12" customFormat="1" hidden="1">
      <c r="B2217" s="1">
        <v>44125</v>
      </c>
      <c r="C2217" s="12" t="str">
        <f>TEXT(B2217,"aaa")</f>
        <v>수</v>
      </c>
      <c r="D2217" s="12" t="s">
        <v>129</v>
      </c>
      <c r="G2217" s="30"/>
      <c r="J2217" s="10">
        <v>0</v>
      </c>
    </row>
    <row r="2218" spans="2:10" s="12" customFormat="1" hidden="1">
      <c r="B2218" s="1">
        <v>44126</v>
      </c>
      <c r="C2218" s="12" t="str">
        <f t="shared" si="62"/>
        <v>목</v>
      </c>
      <c r="D2218" s="12" t="s">
        <v>114</v>
      </c>
      <c r="E2218" s="12" t="s">
        <v>131</v>
      </c>
      <c r="G2218" s="30"/>
      <c r="J2218" s="10">
        <v>0</v>
      </c>
    </row>
    <row r="2219" spans="2:10" s="12" customFormat="1" hidden="1">
      <c r="B2219" s="1">
        <v>44126</v>
      </c>
      <c r="C2219" s="12" t="str">
        <f t="shared" si="62"/>
        <v>목</v>
      </c>
      <c r="D2219" s="12" t="s">
        <v>114</v>
      </c>
      <c r="E2219" s="12" t="s">
        <v>113</v>
      </c>
      <c r="G2219" s="30"/>
      <c r="J2219" s="10">
        <v>53826</v>
      </c>
    </row>
    <row r="2220" spans="2:10" s="12" customFormat="1" hidden="1">
      <c r="B2220" s="1">
        <v>44126</v>
      </c>
      <c r="C2220" s="12" t="str">
        <f t="shared" si="62"/>
        <v>목</v>
      </c>
      <c r="D2220" s="12" t="s">
        <v>114</v>
      </c>
      <c r="E2220" s="12" t="s">
        <v>132</v>
      </c>
      <c r="G2220" s="30"/>
      <c r="J2220" s="10">
        <f>569248-53826</f>
        <v>515422</v>
      </c>
    </row>
    <row r="2221" spans="2:10" s="12" customFormat="1" hidden="1">
      <c r="B2221" s="1">
        <v>44126</v>
      </c>
      <c r="C2221" s="12" t="str">
        <f t="shared" si="62"/>
        <v>목</v>
      </c>
      <c r="D2221" s="12" t="s">
        <v>34</v>
      </c>
      <c r="G2221" s="30"/>
      <c r="J2221" s="10">
        <v>0</v>
      </c>
    </row>
    <row r="2222" spans="2:10" s="12" customFormat="1" hidden="1">
      <c r="B2222" s="1">
        <v>44126</v>
      </c>
      <c r="C2222" s="12" t="str">
        <f t="shared" si="62"/>
        <v>목</v>
      </c>
      <c r="D2222" s="12" t="s">
        <v>35</v>
      </c>
      <c r="E2222" s="12" t="s">
        <v>56</v>
      </c>
      <c r="G2222" s="30"/>
      <c r="J2222" s="10">
        <f>50000</f>
        <v>50000</v>
      </c>
    </row>
    <row r="2223" spans="2:10" s="12" customFormat="1" hidden="1">
      <c r="B2223" s="1">
        <v>44126</v>
      </c>
      <c r="C2223" s="12" t="str">
        <f t="shared" si="62"/>
        <v>목</v>
      </c>
      <c r="D2223" s="12" t="s">
        <v>36</v>
      </c>
      <c r="G2223" s="30"/>
      <c r="J2223" s="10">
        <v>0</v>
      </c>
    </row>
    <row r="2224" spans="2:10" s="12" customFormat="1" hidden="1">
      <c r="B2224" s="1">
        <v>44126</v>
      </c>
      <c r="C2224" s="12" t="str">
        <f>TEXT(B2224,"aaa")</f>
        <v>목</v>
      </c>
      <c r="D2224" s="12" t="s">
        <v>129</v>
      </c>
      <c r="G2224" s="30"/>
      <c r="J2224" s="10">
        <v>0</v>
      </c>
    </row>
    <row r="2225" spans="2:10" s="12" customFormat="1" hidden="1">
      <c r="B2225" s="1">
        <v>44127</v>
      </c>
      <c r="C2225" s="12" t="str">
        <f t="shared" ref="C2225:C2244" si="63">TEXT(B2225,"aaa")</f>
        <v>금</v>
      </c>
      <c r="D2225" s="12" t="s">
        <v>114</v>
      </c>
      <c r="E2225" s="12" t="s">
        <v>130</v>
      </c>
      <c r="G2225" s="30"/>
      <c r="J2225" s="10">
        <v>184340</v>
      </c>
    </row>
    <row r="2226" spans="2:10" s="12" customFormat="1" hidden="1">
      <c r="B2226" s="1">
        <v>44127</v>
      </c>
      <c r="C2226" s="12" t="str">
        <f t="shared" si="63"/>
        <v>금</v>
      </c>
      <c r="D2226" s="12" t="s">
        <v>114</v>
      </c>
      <c r="E2226" s="12" t="s">
        <v>113</v>
      </c>
      <c r="G2226" s="30"/>
      <c r="J2226" s="10">
        <v>28306</v>
      </c>
    </row>
    <row r="2227" spans="2:10" s="12" customFormat="1" hidden="1">
      <c r="B2227" s="1">
        <v>44127</v>
      </c>
      <c r="C2227" s="12" t="str">
        <f t="shared" si="63"/>
        <v>금</v>
      </c>
      <c r="D2227" s="12" t="s">
        <v>114</v>
      </c>
      <c r="E2227" s="12" t="s">
        <v>132</v>
      </c>
      <c r="G2227" s="30"/>
      <c r="J2227" s="12">
        <f>92882+62790</f>
        <v>155672</v>
      </c>
    </row>
    <row r="2228" spans="2:10" s="12" customFormat="1" hidden="1">
      <c r="B2228" s="1">
        <v>44127</v>
      </c>
      <c r="C2228" s="12" t="str">
        <f t="shared" si="63"/>
        <v>금</v>
      </c>
      <c r="D2228" s="12" t="s">
        <v>35</v>
      </c>
      <c r="E2228" s="12" t="s">
        <v>56</v>
      </c>
      <c r="G2228" s="30"/>
      <c r="J2228" s="10">
        <f>50000</f>
        <v>50000</v>
      </c>
    </row>
    <row r="2229" spans="2:10" s="12" customFormat="1" hidden="1">
      <c r="B2229" s="1">
        <v>44127</v>
      </c>
      <c r="C2229" s="12" t="str">
        <f t="shared" si="63"/>
        <v>금</v>
      </c>
      <c r="D2229" s="12" t="s">
        <v>34</v>
      </c>
      <c r="G2229" s="30"/>
      <c r="J2229" s="10">
        <v>0</v>
      </c>
    </row>
    <row r="2230" spans="2:10" s="12" customFormat="1" hidden="1">
      <c r="B2230" s="1">
        <v>44127</v>
      </c>
      <c r="C2230" s="12" t="str">
        <f t="shared" si="63"/>
        <v>금</v>
      </c>
      <c r="D2230" s="12" t="s">
        <v>36</v>
      </c>
      <c r="G2230" s="30"/>
      <c r="J2230" s="10">
        <v>0</v>
      </c>
    </row>
    <row r="2231" spans="2:10" s="12" customFormat="1" hidden="1">
      <c r="B2231" s="1">
        <v>44127</v>
      </c>
      <c r="C2231" s="12" t="str">
        <f>TEXT(B2231,"aaa")</f>
        <v>금</v>
      </c>
      <c r="D2231" s="12" t="s">
        <v>129</v>
      </c>
      <c r="G2231" s="30"/>
      <c r="J2231" s="10">
        <v>0</v>
      </c>
    </row>
    <row r="2232" spans="2:10" s="12" customFormat="1" hidden="1">
      <c r="B2232" s="1">
        <v>44128</v>
      </c>
      <c r="C2232" s="12" t="str">
        <f t="shared" si="63"/>
        <v>토</v>
      </c>
      <c r="D2232" s="12" t="s">
        <v>114</v>
      </c>
      <c r="E2232" s="12" t="s">
        <v>130</v>
      </c>
      <c r="G2232" s="30"/>
      <c r="J2232" s="10">
        <v>430540</v>
      </c>
    </row>
    <row r="2233" spans="2:10" s="12" customFormat="1" hidden="1">
      <c r="B2233" s="1">
        <v>44128</v>
      </c>
      <c r="C2233" s="12" t="str">
        <f t="shared" si="63"/>
        <v>토</v>
      </c>
      <c r="D2233" s="12" t="s">
        <v>114</v>
      </c>
      <c r="E2233" s="12" t="s">
        <v>113</v>
      </c>
      <c r="G2233" s="30"/>
      <c r="J2233" s="10">
        <v>0</v>
      </c>
    </row>
    <row r="2234" spans="2:10" s="12" customFormat="1" hidden="1">
      <c r="B2234" s="1">
        <v>44128</v>
      </c>
      <c r="C2234" s="12" t="str">
        <f t="shared" si="63"/>
        <v>토</v>
      </c>
      <c r="D2234" s="12" t="s">
        <v>114</v>
      </c>
      <c r="E2234" s="12" t="s">
        <v>132</v>
      </c>
      <c r="G2234" s="30"/>
      <c r="J2234" s="10">
        <f>47921+64335</f>
        <v>112256</v>
      </c>
    </row>
    <row r="2235" spans="2:10" s="12" customFormat="1" hidden="1">
      <c r="B2235" s="1">
        <v>44128</v>
      </c>
      <c r="C2235" s="12" t="str">
        <f t="shared" si="63"/>
        <v>토</v>
      </c>
      <c r="D2235" s="12" t="s">
        <v>35</v>
      </c>
      <c r="E2235" s="12" t="s">
        <v>56</v>
      </c>
      <c r="G2235" s="30"/>
      <c r="J2235" s="10">
        <f>50000</f>
        <v>50000</v>
      </c>
    </row>
    <row r="2236" spans="2:10" s="12" customFormat="1" hidden="1">
      <c r="B2236" s="1">
        <v>44128</v>
      </c>
      <c r="C2236" s="12" t="str">
        <f t="shared" si="63"/>
        <v>토</v>
      </c>
      <c r="D2236" s="12" t="s">
        <v>34</v>
      </c>
      <c r="G2236" s="30"/>
      <c r="J2236" s="10">
        <v>0</v>
      </c>
    </row>
    <row r="2237" spans="2:10" s="12" customFormat="1" hidden="1">
      <c r="B2237" s="1">
        <v>44128</v>
      </c>
      <c r="C2237" s="12" t="str">
        <f t="shared" si="63"/>
        <v>토</v>
      </c>
      <c r="D2237" s="12" t="s">
        <v>36</v>
      </c>
      <c r="G2237" s="30"/>
      <c r="J2237" s="10">
        <v>0</v>
      </c>
    </row>
    <row r="2238" spans="2:10" s="12" customFormat="1" hidden="1">
      <c r="B2238" s="1">
        <v>44128</v>
      </c>
      <c r="C2238" s="12" t="str">
        <f>TEXT(B2238,"aaa")</f>
        <v>토</v>
      </c>
      <c r="D2238" s="12" t="s">
        <v>129</v>
      </c>
      <c r="G2238" s="30"/>
      <c r="J2238" s="10">
        <v>0</v>
      </c>
    </row>
    <row r="2239" spans="2:10" s="12" customFormat="1" hidden="1">
      <c r="B2239" s="1">
        <v>44129</v>
      </c>
      <c r="C2239" s="12" t="str">
        <f t="shared" si="63"/>
        <v>일</v>
      </c>
      <c r="D2239" s="12" t="s">
        <v>114</v>
      </c>
      <c r="E2239" s="12" t="s">
        <v>130</v>
      </c>
      <c r="G2239" s="30"/>
      <c r="J2239" s="10">
        <v>652211</v>
      </c>
    </row>
    <row r="2240" spans="2:10" s="12" customFormat="1" hidden="1">
      <c r="B2240" s="1">
        <v>44129</v>
      </c>
      <c r="C2240" s="12" t="str">
        <f t="shared" si="63"/>
        <v>일</v>
      </c>
      <c r="D2240" s="12" t="s">
        <v>114</v>
      </c>
      <c r="E2240" s="12" t="s">
        <v>113</v>
      </c>
      <c r="G2240" s="30"/>
      <c r="J2240" s="10">
        <v>0</v>
      </c>
    </row>
    <row r="2241" spans="2:10" s="12" customFormat="1" hidden="1">
      <c r="B2241" s="1">
        <v>44129</v>
      </c>
      <c r="C2241" s="12" t="str">
        <f t="shared" si="63"/>
        <v>일</v>
      </c>
      <c r="D2241" s="12" t="s">
        <v>114</v>
      </c>
      <c r="E2241" s="12" t="s">
        <v>132</v>
      </c>
      <c r="G2241" s="30"/>
      <c r="J2241" s="10">
        <f>94656+50383</f>
        <v>145039</v>
      </c>
    </row>
    <row r="2242" spans="2:10" s="12" customFormat="1" hidden="1">
      <c r="B2242" s="1">
        <v>44129</v>
      </c>
      <c r="C2242" s="12" t="str">
        <f t="shared" si="63"/>
        <v>일</v>
      </c>
      <c r="D2242" s="12" t="s">
        <v>35</v>
      </c>
      <c r="E2242" s="12" t="s">
        <v>56</v>
      </c>
      <c r="G2242" s="30"/>
      <c r="J2242" s="10">
        <f>50000</f>
        <v>50000</v>
      </c>
    </row>
    <row r="2243" spans="2:10" s="12" customFormat="1" hidden="1">
      <c r="B2243" s="1">
        <v>44129</v>
      </c>
      <c r="C2243" s="12" t="str">
        <f t="shared" si="63"/>
        <v>일</v>
      </c>
      <c r="D2243" s="12" t="s">
        <v>34</v>
      </c>
      <c r="G2243" s="30"/>
      <c r="J2243" s="10">
        <v>0</v>
      </c>
    </row>
    <row r="2244" spans="2:10" s="12" customFormat="1" hidden="1">
      <c r="B2244" s="1">
        <v>44129</v>
      </c>
      <c r="C2244" s="12" t="str">
        <f t="shared" si="63"/>
        <v>일</v>
      </c>
      <c r="D2244" s="12" t="s">
        <v>36</v>
      </c>
      <c r="G2244" s="30"/>
      <c r="J2244" s="10">
        <v>0</v>
      </c>
    </row>
    <row r="2245" spans="2:10" s="12" customFormat="1" hidden="1">
      <c r="B2245" s="1">
        <v>44129</v>
      </c>
      <c r="C2245" s="12" t="str">
        <f>TEXT(B2245,"aaa")</f>
        <v>일</v>
      </c>
      <c r="D2245" s="12" t="s">
        <v>129</v>
      </c>
      <c r="G2245" s="30"/>
      <c r="J2245" s="10">
        <v>0</v>
      </c>
    </row>
    <row r="2246" spans="2:10" s="12" customFormat="1" hidden="1">
      <c r="B2246" s="1">
        <v>44130</v>
      </c>
      <c r="C2246" s="12" t="str">
        <f t="shared" ref="C2246:C2250" si="64">TEXT(B2246,"aaa")</f>
        <v>월</v>
      </c>
      <c r="D2246" s="12" t="s">
        <v>114</v>
      </c>
      <c r="E2246" s="12" t="s">
        <v>130</v>
      </c>
      <c r="G2246" s="30"/>
      <c r="J2246" s="10">
        <v>975473</v>
      </c>
    </row>
    <row r="2247" spans="2:10" s="12" customFormat="1" hidden="1">
      <c r="B2247" s="1">
        <v>44130</v>
      </c>
      <c r="C2247" s="12" t="str">
        <f t="shared" si="64"/>
        <v>월</v>
      </c>
      <c r="D2247" s="12" t="s">
        <v>114</v>
      </c>
      <c r="E2247" s="12" t="s">
        <v>132</v>
      </c>
      <c r="G2247" s="30"/>
      <c r="J2247" s="10">
        <v>228009</v>
      </c>
    </row>
    <row r="2248" spans="2:10" s="12" customFormat="1" hidden="1">
      <c r="B2248" s="1">
        <v>44130</v>
      </c>
      <c r="C2248" s="12" t="str">
        <f t="shared" si="64"/>
        <v>월</v>
      </c>
      <c r="D2248" s="12" t="s">
        <v>35</v>
      </c>
      <c r="E2248" s="12" t="s">
        <v>56</v>
      </c>
      <c r="G2248" s="30"/>
      <c r="J2248" s="10">
        <f>50000</f>
        <v>50000</v>
      </c>
    </row>
    <row r="2249" spans="2:10" s="12" customFormat="1" hidden="1">
      <c r="B2249" s="1">
        <v>44130</v>
      </c>
      <c r="C2249" s="12" t="str">
        <f t="shared" si="64"/>
        <v>월</v>
      </c>
      <c r="D2249" s="12" t="s">
        <v>34</v>
      </c>
      <c r="G2249" s="30"/>
      <c r="J2249" s="10">
        <v>0</v>
      </c>
    </row>
    <row r="2250" spans="2:10" s="12" customFormat="1" hidden="1">
      <c r="B2250" s="1">
        <v>44130</v>
      </c>
      <c r="C2250" s="12" t="str">
        <f t="shared" si="64"/>
        <v>월</v>
      </c>
      <c r="D2250" s="12" t="s">
        <v>36</v>
      </c>
      <c r="G2250" s="30"/>
      <c r="J2250" s="10">
        <v>0</v>
      </c>
    </row>
    <row r="2251" spans="2:10" s="12" customFormat="1" hidden="1">
      <c r="B2251" s="1">
        <v>44130</v>
      </c>
      <c r="C2251" s="12" t="str">
        <f>TEXT(B2251,"aaa")</f>
        <v>월</v>
      </c>
      <c r="D2251" s="12" t="s">
        <v>129</v>
      </c>
      <c r="G2251" s="30"/>
      <c r="J2251" s="10">
        <v>0</v>
      </c>
    </row>
    <row r="2252" spans="2:10" s="12" customFormat="1" hidden="1">
      <c r="B2252" s="1">
        <v>44131</v>
      </c>
      <c r="C2252" s="12" t="str">
        <f t="shared" ref="C2252:C2254" si="65">TEXT(B2252,"aaa")</f>
        <v>화</v>
      </c>
      <c r="D2252" s="12" t="s">
        <v>35</v>
      </c>
      <c r="E2252" s="12" t="s">
        <v>56</v>
      </c>
      <c r="G2252" s="30"/>
      <c r="J2252" s="10">
        <f>50000</f>
        <v>50000</v>
      </c>
    </row>
    <row r="2253" spans="2:10" s="12" customFormat="1" hidden="1">
      <c r="B2253" s="1">
        <v>44131</v>
      </c>
      <c r="C2253" s="12" t="str">
        <f t="shared" si="65"/>
        <v>화</v>
      </c>
      <c r="D2253" s="12" t="s">
        <v>34</v>
      </c>
      <c r="G2253" s="30"/>
      <c r="J2253" s="10">
        <v>0</v>
      </c>
    </row>
    <row r="2254" spans="2:10" s="12" customFormat="1" hidden="1">
      <c r="B2254" s="1">
        <v>44131</v>
      </c>
      <c r="C2254" s="12" t="str">
        <f t="shared" si="65"/>
        <v>화</v>
      </c>
      <c r="D2254" s="12" t="s">
        <v>36</v>
      </c>
      <c r="G2254" s="30"/>
      <c r="J2254" s="10">
        <v>0</v>
      </c>
    </row>
    <row r="2255" spans="2:10" s="12" customFormat="1" hidden="1">
      <c r="B2255" s="1">
        <v>44131</v>
      </c>
      <c r="C2255" s="12" t="str">
        <f>TEXT(B2255,"aaa")</f>
        <v>화</v>
      </c>
      <c r="D2255" s="12" t="s">
        <v>129</v>
      </c>
      <c r="G2255" s="30"/>
      <c r="J2255" s="10">
        <v>0</v>
      </c>
    </row>
    <row r="2256" spans="2:10" s="12" customFormat="1" hidden="1">
      <c r="B2256" s="1">
        <v>44131</v>
      </c>
      <c r="C2256" s="12" t="str">
        <f t="shared" ref="C2256:C2261" si="66">TEXT(B2256,"aaa")</f>
        <v>화</v>
      </c>
      <c r="D2256" s="12" t="s">
        <v>114</v>
      </c>
      <c r="E2256" s="12" t="s">
        <v>130</v>
      </c>
      <c r="G2256" s="30"/>
      <c r="J2256" s="10">
        <v>907870</v>
      </c>
    </row>
    <row r="2257" spans="2:10" s="12" customFormat="1" hidden="1">
      <c r="B2257" s="1">
        <v>44131</v>
      </c>
      <c r="C2257" s="12" t="str">
        <f t="shared" si="66"/>
        <v>화</v>
      </c>
      <c r="D2257" s="12" t="s">
        <v>114</v>
      </c>
      <c r="E2257" s="12" t="s">
        <v>132</v>
      </c>
      <c r="G2257" s="30"/>
      <c r="J2257" s="10">
        <v>210011</v>
      </c>
    </row>
    <row r="2258" spans="2:10" s="12" customFormat="1" hidden="1">
      <c r="B2258" s="1">
        <v>44131</v>
      </c>
      <c r="C2258" s="12" t="str">
        <f t="shared" si="66"/>
        <v>화</v>
      </c>
      <c r="D2258" s="12" t="s">
        <v>114</v>
      </c>
      <c r="E2258" s="12" t="s">
        <v>113</v>
      </c>
      <c r="G2258" s="30"/>
      <c r="J2258" s="10">
        <v>101099</v>
      </c>
    </row>
    <row r="2259" spans="2:10" s="12" customFormat="1" hidden="1">
      <c r="B2259" s="1">
        <v>44131</v>
      </c>
      <c r="C2259" s="12" t="str">
        <f t="shared" si="66"/>
        <v>화</v>
      </c>
      <c r="D2259" s="12" t="s">
        <v>35</v>
      </c>
      <c r="E2259" s="12" t="s">
        <v>56</v>
      </c>
      <c r="G2259" s="30"/>
      <c r="J2259" s="10">
        <f>50000</f>
        <v>50000</v>
      </c>
    </row>
    <row r="2260" spans="2:10" s="12" customFormat="1" hidden="1">
      <c r="B2260" s="1">
        <v>44131</v>
      </c>
      <c r="C2260" s="12" t="str">
        <f t="shared" si="66"/>
        <v>화</v>
      </c>
      <c r="D2260" s="12" t="s">
        <v>34</v>
      </c>
      <c r="G2260" s="30"/>
      <c r="J2260" s="10">
        <v>0</v>
      </c>
    </row>
    <row r="2261" spans="2:10" s="12" customFormat="1" hidden="1">
      <c r="B2261" s="1">
        <v>44131</v>
      </c>
      <c r="C2261" s="12" t="str">
        <f t="shared" si="66"/>
        <v>화</v>
      </c>
      <c r="D2261" s="12" t="s">
        <v>36</v>
      </c>
      <c r="G2261" s="30"/>
      <c r="J2261" s="10">
        <v>0</v>
      </c>
    </row>
    <row r="2262" spans="2:10" s="12" customFormat="1" hidden="1">
      <c r="B2262" s="1">
        <v>44131</v>
      </c>
      <c r="C2262" s="12" t="str">
        <f>TEXT(B2262,"aaa")</f>
        <v>화</v>
      </c>
      <c r="D2262" s="12" t="s">
        <v>129</v>
      </c>
      <c r="G2262" s="30"/>
      <c r="J2262" s="10">
        <v>0</v>
      </c>
    </row>
    <row r="2263" spans="2:10" s="12" customFormat="1" hidden="1">
      <c r="B2263" s="1">
        <v>44132</v>
      </c>
      <c r="C2263" s="12" t="str">
        <f t="shared" ref="C2263:C2268" si="67">TEXT(B2263,"aaa")</f>
        <v>수</v>
      </c>
      <c r="D2263" s="12" t="s">
        <v>114</v>
      </c>
      <c r="E2263" s="12" t="s">
        <v>130</v>
      </c>
      <c r="G2263" s="30"/>
      <c r="J2263" s="10">
        <v>822775</v>
      </c>
    </row>
    <row r="2264" spans="2:10" s="12" customFormat="1" hidden="1">
      <c r="B2264" s="1">
        <v>44132</v>
      </c>
      <c r="C2264" s="12" t="str">
        <f t="shared" si="67"/>
        <v>수</v>
      </c>
      <c r="D2264" s="12" t="s">
        <v>114</v>
      </c>
      <c r="E2264" s="12" t="s">
        <v>56</v>
      </c>
      <c r="G2264" s="30"/>
      <c r="J2264" s="10">
        <v>78561</v>
      </c>
    </row>
    <row r="2265" spans="2:10" s="12" customFormat="1" hidden="1">
      <c r="B2265" s="1">
        <v>44132</v>
      </c>
      <c r="C2265" s="12" t="str">
        <f t="shared" si="67"/>
        <v>수</v>
      </c>
      <c r="D2265" s="12" t="s">
        <v>114</v>
      </c>
      <c r="E2265" s="12" t="s">
        <v>132</v>
      </c>
      <c r="G2265" s="30"/>
      <c r="J2265" s="10">
        <f>307473-185467</f>
        <v>122006</v>
      </c>
    </row>
    <row r="2266" spans="2:10" s="12" customFormat="1" hidden="1">
      <c r="B2266" s="1">
        <v>44132</v>
      </c>
      <c r="C2266" s="12" t="str">
        <f t="shared" si="67"/>
        <v>수</v>
      </c>
      <c r="D2266" s="12" t="s">
        <v>114</v>
      </c>
      <c r="E2266" s="12" t="s">
        <v>113</v>
      </c>
      <c r="G2266" s="30"/>
      <c r="J2266" s="10">
        <v>185467</v>
      </c>
    </row>
    <row r="2267" spans="2:10" s="12" customFormat="1" hidden="1">
      <c r="B2267" s="1">
        <v>44132</v>
      </c>
      <c r="C2267" s="12" t="str">
        <f t="shared" si="67"/>
        <v>수</v>
      </c>
      <c r="D2267" s="12" t="s">
        <v>35</v>
      </c>
      <c r="E2267" s="12" t="s">
        <v>56</v>
      </c>
      <c r="G2267" s="30"/>
      <c r="J2267" s="10">
        <f>50000</f>
        <v>50000</v>
      </c>
    </row>
    <row r="2268" spans="2:10" s="12" customFormat="1" hidden="1">
      <c r="B2268" s="1">
        <v>44132</v>
      </c>
      <c r="C2268" s="12" t="str">
        <f t="shared" si="67"/>
        <v>수</v>
      </c>
      <c r="D2268" s="12" t="s">
        <v>36</v>
      </c>
      <c r="G2268" s="30"/>
      <c r="J2268" s="10">
        <v>0</v>
      </c>
    </row>
    <row r="2269" spans="2:10" s="12" customFormat="1" hidden="1">
      <c r="B2269" s="1">
        <v>44132</v>
      </c>
      <c r="C2269" s="12" t="str">
        <f>TEXT(B2269,"aaa")</f>
        <v>수</v>
      </c>
      <c r="D2269" s="12" t="s">
        <v>129</v>
      </c>
      <c r="G2269" s="30"/>
      <c r="J2269" s="10">
        <v>0</v>
      </c>
    </row>
    <row r="2270" spans="2:10" s="12" customFormat="1" hidden="1">
      <c r="B2270" s="1">
        <v>44133</v>
      </c>
      <c r="C2270" s="12" t="str">
        <f t="shared" ref="C2270:C2276" si="68">TEXT(B2270,"aaa")</f>
        <v>목</v>
      </c>
      <c r="D2270" s="12" t="s">
        <v>114</v>
      </c>
      <c r="E2270" s="12" t="s">
        <v>130</v>
      </c>
      <c r="G2270" s="30"/>
      <c r="J2270" s="10">
        <v>782743</v>
      </c>
    </row>
    <row r="2271" spans="2:10" s="12" customFormat="1" hidden="1">
      <c r="B2271" s="1">
        <v>44133</v>
      </c>
      <c r="C2271" s="12" t="str">
        <f t="shared" si="68"/>
        <v>목</v>
      </c>
      <c r="D2271" s="12" t="s">
        <v>114</v>
      </c>
      <c r="E2271" s="12" t="s">
        <v>56</v>
      </c>
      <c r="G2271" s="30"/>
      <c r="J2271" s="10">
        <v>192418</v>
      </c>
    </row>
    <row r="2272" spans="2:10" s="12" customFormat="1" hidden="1">
      <c r="B2272" s="1">
        <v>44133</v>
      </c>
      <c r="C2272" s="12" t="str">
        <f t="shared" si="68"/>
        <v>목</v>
      </c>
      <c r="D2272" s="12" t="s">
        <v>114</v>
      </c>
      <c r="E2272" s="12" t="s">
        <v>132</v>
      </c>
      <c r="G2272" s="30"/>
      <c r="J2272" s="10">
        <f>99465-10539</f>
        <v>88926</v>
      </c>
    </row>
    <row r="2273" spans="2:10" s="12" customFormat="1" hidden="1">
      <c r="B2273" s="1">
        <v>44133</v>
      </c>
      <c r="C2273" s="12" t="str">
        <f t="shared" si="68"/>
        <v>목</v>
      </c>
      <c r="D2273" s="12" t="s">
        <v>114</v>
      </c>
      <c r="E2273" s="12" t="s">
        <v>113</v>
      </c>
      <c r="G2273" s="30"/>
      <c r="J2273" s="10">
        <v>10539</v>
      </c>
    </row>
    <row r="2274" spans="2:10" s="12" customFormat="1" hidden="1">
      <c r="B2274" s="1">
        <v>44133</v>
      </c>
      <c r="C2274" s="12" t="str">
        <f t="shared" si="68"/>
        <v>목</v>
      </c>
      <c r="D2274" s="12" t="s">
        <v>35</v>
      </c>
      <c r="E2274" s="12" t="s">
        <v>56</v>
      </c>
      <c r="G2274" s="30"/>
      <c r="J2274" s="10">
        <f>50000</f>
        <v>50000</v>
      </c>
    </row>
    <row r="2275" spans="2:10" s="12" customFormat="1" hidden="1">
      <c r="B2275" s="1">
        <v>44133</v>
      </c>
      <c r="C2275" s="12" t="str">
        <f>TEXT(B2275,"aaa")</f>
        <v>목</v>
      </c>
      <c r="D2275" s="12" t="s">
        <v>129</v>
      </c>
      <c r="E2275" s="12" t="s">
        <v>56</v>
      </c>
      <c r="G2275" s="30"/>
      <c r="J2275" s="10">
        <v>569931</v>
      </c>
    </row>
    <row r="2276" spans="2:10" s="12" customFormat="1" hidden="1">
      <c r="B2276" s="1">
        <v>44133</v>
      </c>
      <c r="C2276" s="12" t="str">
        <f t="shared" si="68"/>
        <v>목</v>
      </c>
      <c r="D2276" s="12" t="s">
        <v>36</v>
      </c>
      <c r="G2276" s="30"/>
      <c r="J2276" s="10">
        <v>0</v>
      </c>
    </row>
    <row r="2277" spans="2:10" s="12" customFormat="1" hidden="1">
      <c r="B2277" s="1">
        <v>44134</v>
      </c>
      <c r="C2277" s="12" t="str">
        <f t="shared" ref="C2277:C2283" si="69">TEXT(B2277,"aaa")</f>
        <v>금</v>
      </c>
      <c r="D2277" s="12" t="s">
        <v>114</v>
      </c>
      <c r="E2277" s="12" t="s">
        <v>130</v>
      </c>
      <c r="G2277" s="30"/>
      <c r="J2277" s="10">
        <v>665182</v>
      </c>
    </row>
    <row r="2278" spans="2:10" s="12" customFormat="1" hidden="1">
      <c r="B2278" s="1">
        <v>44134</v>
      </c>
      <c r="C2278" s="12" t="str">
        <f t="shared" si="69"/>
        <v>금</v>
      </c>
      <c r="D2278" s="12" t="s">
        <v>114</v>
      </c>
      <c r="E2278" s="12" t="s">
        <v>56</v>
      </c>
      <c r="G2278" s="30"/>
      <c r="J2278" s="10">
        <v>158836</v>
      </c>
    </row>
    <row r="2279" spans="2:10" s="12" customFormat="1" hidden="1">
      <c r="B2279" s="1">
        <v>44134</v>
      </c>
      <c r="C2279" s="12" t="str">
        <f t="shared" si="69"/>
        <v>금</v>
      </c>
      <c r="D2279" s="12" t="s">
        <v>114</v>
      </c>
      <c r="E2279" s="12" t="s">
        <v>132</v>
      </c>
      <c r="G2279" s="30"/>
      <c r="J2279" s="10">
        <v>56622</v>
      </c>
    </row>
    <row r="2280" spans="2:10" s="12" customFormat="1" hidden="1">
      <c r="B2280" s="1">
        <v>44134</v>
      </c>
      <c r="C2280" s="12" t="str">
        <f t="shared" si="69"/>
        <v>금</v>
      </c>
      <c r="D2280" s="12" t="s">
        <v>114</v>
      </c>
      <c r="E2280" s="12" t="s">
        <v>113</v>
      </c>
      <c r="G2280" s="30"/>
      <c r="J2280" s="10">
        <v>0</v>
      </c>
    </row>
    <row r="2281" spans="2:10" s="12" customFormat="1" hidden="1">
      <c r="B2281" s="1">
        <v>44134</v>
      </c>
      <c r="C2281" s="12" t="str">
        <f t="shared" si="69"/>
        <v>금</v>
      </c>
      <c r="D2281" s="12" t="s">
        <v>35</v>
      </c>
      <c r="E2281" s="12" t="s">
        <v>56</v>
      </c>
      <c r="G2281" s="30"/>
      <c r="J2281" s="10">
        <f>50000</f>
        <v>50000</v>
      </c>
    </row>
    <row r="2282" spans="2:10" s="12" customFormat="1" hidden="1">
      <c r="B2282" s="1">
        <v>44134</v>
      </c>
      <c r="C2282" s="12" t="str">
        <f>TEXT(B2282,"aaa")</f>
        <v>금</v>
      </c>
      <c r="D2282" s="12" t="s">
        <v>129</v>
      </c>
      <c r="E2282" s="12" t="s">
        <v>56</v>
      </c>
      <c r="G2282" s="30"/>
      <c r="J2282" s="10">
        <v>192487</v>
      </c>
    </row>
    <row r="2283" spans="2:10" s="12" customFormat="1" hidden="1">
      <c r="B2283" s="1">
        <v>44134</v>
      </c>
      <c r="C2283" s="12" t="str">
        <f t="shared" si="69"/>
        <v>금</v>
      </c>
      <c r="D2283" s="12" t="s">
        <v>36</v>
      </c>
      <c r="G2283" s="30"/>
      <c r="J2283" s="10">
        <v>0</v>
      </c>
    </row>
    <row r="2284" spans="2:10" s="12" customFormat="1" hidden="1">
      <c r="B2284" s="1">
        <v>44135</v>
      </c>
      <c r="C2284" s="12" t="str">
        <f t="shared" ref="C2284:C2290" si="70">TEXT(B2284,"aaa")</f>
        <v>토</v>
      </c>
      <c r="D2284" s="12" t="s">
        <v>114</v>
      </c>
      <c r="E2284" s="12" t="s">
        <v>130</v>
      </c>
      <c r="G2284" s="30"/>
      <c r="J2284" s="10">
        <v>387151</v>
      </c>
    </row>
    <row r="2285" spans="2:10" s="12" customFormat="1" hidden="1">
      <c r="B2285" s="1">
        <v>44135</v>
      </c>
      <c r="C2285" s="12" t="str">
        <f t="shared" si="70"/>
        <v>토</v>
      </c>
      <c r="D2285" s="12" t="s">
        <v>114</v>
      </c>
      <c r="E2285" s="12" t="s">
        <v>56</v>
      </c>
      <c r="G2285" s="30"/>
      <c r="J2285" s="10">
        <v>96380</v>
      </c>
    </row>
    <row r="2286" spans="2:10" s="12" customFormat="1" hidden="1">
      <c r="B2286" s="1">
        <v>44135</v>
      </c>
      <c r="C2286" s="12" t="str">
        <f t="shared" si="70"/>
        <v>토</v>
      </c>
      <c r="D2286" s="12" t="s">
        <v>114</v>
      </c>
      <c r="E2286" s="12" t="s">
        <v>132</v>
      </c>
      <c r="G2286" s="30"/>
      <c r="J2286" s="10">
        <v>62269</v>
      </c>
    </row>
    <row r="2287" spans="2:10" s="12" customFormat="1" hidden="1">
      <c r="B2287" s="1">
        <v>44135</v>
      </c>
      <c r="C2287" s="12" t="str">
        <f t="shared" si="70"/>
        <v>토</v>
      </c>
      <c r="D2287" s="12" t="s">
        <v>114</v>
      </c>
      <c r="E2287" s="12" t="s">
        <v>113</v>
      </c>
      <c r="G2287" s="30"/>
      <c r="J2287" s="10">
        <v>0</v>
      </c>
    </row>
    <row r="2288" spans="2:10" s="12" customFormat="1" hidden="1">
      <c r="B2288" s="1">
        <v>44135</v>
      </c>
      <c r="C2288" s="12" t="str">
        <f t="shared" si="70"/>
        <v>토</v>
      </c>
      <c r="D2288" s="12" t="s">
        <v>35</v>
      </c>
      <c r="E2288" s="12" t="s">
        <v>56</v>
      </c>
      <c r="G2288" s="30"/>
      <c r="J2288" s="10">
        <f>50000</f>
        <v>50000</v>
      </c>
    </row>
    <row r="2289" spans="2:10" s="12" customFormat="1" hidden="1">
      <c r="B2289" s="1">
        <v>44135</v>
      </c>
      <c r="C2289" s="12" t="str">
        <f>TEXT(B2289,"aaa")</f>
        <v>토</v>
      </c>
      <c r="D2289" s="12" t="s">
        <v>129</v>
      </c>
      <c r="G2289" s="30"/>
      <c r="J2289" s="10">
        <v>0</v>
      </c>
    </row>
    <row r="2290" spans="2:10" s="12" customFormat="1" hidden="1">
      <c r="B2290" s="1">
        <v>44135</v>
      </c>
      <c r="C2290" s="12" t="str">
        <f t="shared" si="70"/>
        <v>토</v>
      </c>
      <c r="D2290" s="12" t="s">
        <v>36</v>
      </c>
      <c r="G2290" s="30"/>
      <c r="J2290" s="10">
        <v>0</v>
      </c>
    </row>
    <row r="2291" spans="2:10" s="12" customFormat="1" hidden="1">
      <c r="B2291" s="1">
        <v>44136</v>
      </c>
      <c r="C2291" s="12" t="str">
        <f t="shared" ref="C2291:C2297" si="71">TEXT(B2291,"aaa")</f>
        <v>일</v>
      </c>
      <c r="D2291" s="12" t="s">
        <v>114</v>
      </c>
      <c r="E2291" s="12" t="s">
        <v>130</v>
      </c>
      <c r="G2291" s="30"/>
      <c r="J2291" s="10">
        <v>624382</v>
      </c>
    </row>
    <row r="2292" spans="2:10" s="12" customFormat="1" hidden="1">
      <c r="B2292" s="1">
        <v>44136</v>
      </c>
      <c r="C2292" s="12" t="str">
        <f t="shared" si="71"/>
        <v>일</v>
      </c>
      <c r="D2292" s="12" t="s">
        <v>114</v>
      </c>
      <c r="E2292" s="12" t="s">
        <v>56</v>
      </c>
      <c r="G2292" s="30"/>
      <c r="J2292" s="10">
        <v>157009</v>
      </c>
    </row>
    <row r="2293" spans="2:10" s="12" customFormat="1" hidden="1">
      <c r="B2293" s="1">
        <v>44136</v>
      </c>
      <c r="C2293" s="12" t="str">
        <f t="shared" si="71"/>
        <v>일</v>
      </c>
      <c r="D2293" s="12" t="s">
        <v>114</v>
      </c>
      <c r="E2293" s="12" t="s">
        <v>132</v>
      </c>
      <c r="G2293" s="30"/>
      <c r="J2293" s="10">
        <v>92426</v>
      </c>
    </row>
    <row r="2294" spans="2:10" s="12" customFormat="1" hidden="1">
      <c r="B2294" s="1">
        <v>44136</v>
      </c>
      <c r="C2294" s="12" t="str">
        <f t="shared" si="71"/>
        <v>일</v>
      </c>
      <c r="D2294" s="12" t="s">
        <v>114</v>
      </c>
      <c r="E2294" s="12" t="s">
        <v>113</v>
      </c>
      <c r="G2294" s="30"/>
      <c r="J2294" s="10">
        <v>203489</v>
      </c>
    </row>
    <row r="2295" spans="2:10" s="12" customFormat="1" hidden="1">
      <c r="B2295" s="1">
        <v>44136</v>
      </c>
      <c r="C2295" s="12" t="str">
        <f t="shared" si="71"/>
        <v>일</v>
      </c>
      <c r="D2295" s="12" t="s">
        <v>35</v>
      </c>
      <c r="E2295" s="12" t="s">
        <v>56</v>
      </c>
      <c r="G2295" s="30"/>
      <c r="J2295" s="10">
        <f>50000</f>
        <v>50000</v>
      </c>
    </row>
    <row r="2296" spans="2:10" s="12" customFormat="1" hidden="1">
      <c r="B2296" s="1">
        <v>44136</v>
      </c>
      <c r="C2296" s="12" t="str">
        <f t="shared" si="71"/>
        <v>일</v>
      </c>
      <c r="D2296" s="12" t="s">
        <v>129</v>
      </c>
      <c r="G2296" s="30"/>
      <c r="J2296" s="10">
        <v>0</v>
      </c>
    </row>
    <row r="2297" spans="2:10" s="12" customFormat="1" hidden="1">
      <c r="B2297" s="1">
        <v>44136</v>
      </c>
      <c r="C2297" s="12" t="str">
        <f t="shared" si="71"/>
        <v>일</v>
      </c>
      <c r="D2297" s="12" t="s">
        <v>36</v>
      </c>
      <c r="G2297" s="30"/>
      <c r="J2297" s="10">
        <v>0</v>
      </c>
    </row>
    <row r="2298" spans="2:10" s="12" customFormat="1" hidden="1">
      <c r="B2298" s="1">
        <v>44137</v>
      </c>
      <c r="C2298" s="12" t="str">
        <f t="shared" ref="C2298:C2305" si="72">TEXT(B2298,"aaa")</f>
        <v>월</v>
      </c>
      <c r="D2298" s="12" t="s">
        <v>114</v>
      </c>
      <c r="E2298" s="12" t="s">
        <v>130</v>
      </c>
      <c r="G2298" s="30"/>
      <c r="J2298" s="10">
        <v>863467</v>
      </c>
    </row>
    <row r="2299" spans="2:10" s="12" customFormat="1" hidden="1">
      <c r="B2299" s="1">
        <v>44137</v>
      </c>
      <c r="C2299" s="12" t="str">
        <f t="shared" si="72"/>
        <v>월</v>
      </c>
      <c r="D2299" s="12" t="s">
        <v>114</v>
      </c>
      <c r="E2299" s="12" t="s">
        <v>131</v>
      </c>
      <c r="G2299" s="30"/>
      <c r="J2299" s="10">
        <v>347365</v>
      </c>
    </row>
    <row r="2300" spans="2:10" s="12" customFormat="1" hidden="1">
      <c r="B2300" s="1">
        <v>44137</v>
      </c>
      <c r="C2300" s="12" t="str">
        <f t="shared" si="72"/>
        <v>월</v>
      </c>
      <c r="D2300" s="12" t="s">
        <v>114</v>
      </c>
      <c r="E2300" s="12" t="s">
        <v>56</v>
      </c>
      <c r="G2300" s="30"/>
      <c r="J2300" s="10">
        <v>383836</v>
      </c>
    </row>
    <row r="2301" spans="2:10" s="12" customFormat="1" hidden="1">
      <c r="B2301" s="1">
        <v>44137</v>
      </c>
      <c r="C2301" s="12" t="str">
        <f t="shared" si="72"/>
        <v>월</v>
      </c>
      <c r="D2301" s="12" t="s">
        <v>114</v>
      </c>
      <c r="E2301" s="12" t="s">
        <v>132</v>
      </c>
      <c r="G2301" s="30"/>
      <c r="J2301" s="10">
        <v>0</v>
      </c>
    </row>
    <row r="2302" spans="2:10" s="12" customFormat="1" hidden="1">
      <c r="B2302" s="1">
        <v>44137</v>
      </c>
      <c r="C2302" s="12" t="str">
        <f t="shared" si="72"/>
        <v>월</v>
      </c>
      <c r="D2302" s="12" t="s">
        <v>114</v>
      </c>
      <c r="E2302" s="12" t="s">
        <v>113</v>
      </c>
      <c r="G2302" s="30"/>
      <c r="J2302" s="10">
        <v>226072</v>
      </c>
    </row>
    <row r="2303" spans="2:10" s="12" customFormat="1" hidden="1">
      <c r="B2303" s="1">
        <v>44137</v>
      </c>
      <c r="C2303" s="12" t="str">
        <f t="shared" si="72"/>
        <v>월</v>
      </c>
      <c r="D2303" s="12" t="s">
        <v>35</v>
      </c>
      <c r="E2303" s="12" t="s">
        <v>56</v>
      </c>
      <c r="G2303" s="30"/>
      <c r="J2303" s="10">
        <f>50000</f>
        <v>50000</v>
      </c>
    </row>
    <row r="2304" spans="2:10" s="12" customFormat="1" hidden="1">
      <c r="B2304" s="1">
        <v>44137</v>
      </c>
      <c r="C2304" s="12" t="str">
        <f t="shared" si="72"/>
        <v>월</v>
      </c>
      <c r="D2304" s="12" t="s">
        <v>129</v>
      </c>
      <c r="E2304" s="12" t="s">
        <v>56</v>
      </c>
      <c r="G2304" s="30"/>
      <c r="J2304" s="10">
        <v>107265</v>
      </c>
    </row>
    <row r="2305" spans="2:10" s="12" customFormat="1" hidden="1">
      <c r="B2305" s="1">
        <v>44137</v>
      </c>
      <c r="C2305" s="12" t="str">
        <f t="shared" si="72"/>
        <v>월</v>
      </c>
      <c r="D2305" s="12" t="s">
        <v>36</v>
      </c>
      <c r="G2305" s="30"/>
      <c r="J2305" s="10">
        <v>0</v>
      </c>
    </row>
    <row r="2306" spans="2:10" s="12" customFormat="1" hidden="1">
      <c r="B2306" s="1">
        <v>44137</v>
      </c>
      <c r="C2306" s="12" t="str">
        <f t="shared" ref="C2306:C2325" si="73">TEXT(B2306,"aaa")</f>
        <v>월</v>
      </c>
      <c r="D2306" s="12" t="s">
        <v>34</v>
      </c>
      <c r="E2306" s="12" t="s">
        <v>9</v>
      </c>
      <c r="G2306" s="30"/>
      <c r="J2306" s="10">
        <v>82663.636363636353</v>
      </c>
    </row>
    <row r="2307" spans="2:10" s="12" customFormat="1" hidden="1">
      <c r="B2307" s="1">
        <v>44136</v>
      </c>
      <c r="C2307" s="12" t="str">
        <f t="shared" si="73"/>
        <v>일</v>
      </c>
      <c r="D2307" s="12" t="s">
        <v>34</v>
      </c>
      <c r="E2307" s="12" t="s">
        <v>9</v>
      </c>
      <c r="G2307" s="30"/>
      <c r="J2307" s="10">
        <v>74653.636363636353</v>
      </c>
    </row>
    <row r="2308" spans="2:10" s="12" customFormat="1" hidden="1">
      <c r="B2308" s="1">
        <v>44132</v>
      </c>
      <c r="C2308" s="12" t="str">
        <f t="shared" si="73"/>
        <v>수</v>
      </c>
      <c r="D2308" s="12" t="s">
        <v>34</v>
      </c>
      <c r="E2308" s="12" t="s">
        <v>6</v>
      </c>
      <c r="G2308" s="30"/>
      <c r="J2308" s="10">
        <v>2310</v>
      </c>
    </row>
    <row r="2309" spans="2:10" s="12" customFormat="1" hidden="1">
      <c r="B2309" s="1">
        <v>44132</v>
      </c>
      <c r="C2309" s="12" t="str">
        <f t="shared" si="73"/>
        <v>수</v>
      </c>
      <c r="D2309" s="12" t="s">
        <v>34</v>
      </c>
      <c r="E2309" s="12" t="s">
        <v>6</v>
      </c>
      <c r="G2309" s="30"/>
      <c r="J2309" s="10">
        <v>33650</v>
      </c>
    </row>
    <row r="2310" spans="2:10" s="12" customFormat="1" hidden="1">
      <c r="B2310" s="1">
        <v>44137</v>
      </c>
      <c r="C2310" s="12" t="str">
        <f t="shared" si="73"/>
        <v>월</v>
      </c>
      <c r="D2310" s="12" t="s">
        <v>34</v>
      </c>
      <c r="E2310" s="12" t="s">
        <v>6</v>
      </c>
      <c r="G2310" s="30"/>
      <c r="J2310" s="10">
        <v>8962.7272727272721</v>
      </c>
    </row>
    <row r="2311" spans="2:10" s="12" customFormat="1" hidden="1">
      <c r="B2311" s="1">
        <v>44136</v>
      </c>
      <c r="C2311" s="12" t="str">
        <f t="shared" si="73"/>
        <v>일</v>
      </c>
      <c r="D2311" s="12" t="s">
        <v>34</v>
      </c>
      <c r="E2311" s="12" t="s">
        <v>6</v>
      </c>
      <c r="G2311" s="30"/>
      <c r="J2311" s="10">
        <v>8751.818181818182</v>
      </c>
    </row>
    <row r="2312" spans="2:10" s="12" customFormat="1" hidden="1">
      <c r="B2312" s="1">
        <v>44133</v>
      </c>
      <c r="C2312" s="12" t="str">
        <f t="shared" si="73"/>
        <v>목</v>
      </c>
      <c r="D2312" s="12" t="s">
        <v>34</v>
      </c>
      <c r="E2312" s="12" t="s">
        <v>6</v>
      </c>
      <c r="G2312" s="30"/>
      <c r="J2312" s="10">
        <v>1101.8181818181818</v>
      </c>
    </row>
    <row r="2313" spans="2:10" s="12" customFormat="1" hidden="1">
      <c r="B2313" s="1">
        <v>44133</v>
      </c>
      <c r="C2313" s="12" t="str">
        <f t="shared" si="73"/>
        <v>목</v>
      </c>
      <c r="D2313" s="12" t="s">
        <v>34</v>
      </c>
      <c r="E2313" s="12" t="s">
        <v>6</v>
      </c>
      <c r="G2313" s="30"/>
      <c r="J2313" s="10">
        <v>61509.999999999993</v>
      </c>
    </row>
    <row r="2314" spans="2:10" s="12" customFormat="1" hidden="1">
      <c r="B2314" s="1">
        <v>44137</v>
      </c>
      <c r="C2314" s="12" t="str">
        <f t="shared" si="73"/>
        <v>월</v>
      </c>
      <c r="D2314" s="12" t="s">
        <v>34</v>
      </c>
      <c r="E2314" s="12" t="s">
        <v>6</v>
      </c>
      <c r="G2314" s="30"/>
      <c r="J2314" s="10">
        <v>10920.90909090909</v>
      </c>
    </row>
    <row r="2315" spans="2:10" s="12" customFormat="1" hidden="1">
      <c r="B2315" s="1">
        <v>44136</v>
      </c>
      <c r="C2315" s="12" t="str">
        <f t="shared" si="73"/>
        <v>일</v>
      </c>
      <c r="D2315" s="12" t="s">
        <v>34</v>
      </c>
      <c r="E2315" s="12" t="s">
        <v>6</v>
      </c>
      <c r="G2315" s="30"/>
      <c r="J2315" s="10">
        <v>4210</v>
      </c>
    </row>
    <row r="2316" spans="2:10" s="12" customFormat="1" hidden="1">
      <c r="B2316" s="1">
        <v>44134</v>
      </c>
      <c r="C2316" s="12" t="str">
        <f t="shared" si="73"/>
        <v>금</v>
      </c>
      <c r="D2316" s="12" t="s">
        <v>34</v>
      </c>
      <c r="E2316" s="12" t="s">
        <v>9</v>
      </c>
      <c r="G2316" s="30"/>
      <c r="J2316" s="10">
        <v>16806.363636363636</v>
      </c>
    </row>
    <row r="2317" spans="2:10" s="12" customFormat="1" hidden="1">
      <c r="B2317" s="1">
        <v>44134</v>
      </c>
      <c r="C2317" s="12" t="str">
        <f t="shared" si="73"/>
        <v>금</v>
      </c>
      <c r="D2317" s="12" t="s">
        <v>34</v>
      </c>
      <c r="E2317" s="12" t="s">
        <v>6</v>
      </c>
      <c r="G2317" s="30"/>
      <c r="J2317" s="10">
        <v>8129.9999999999991</v>
      </c>
    </row>
    <row r="2318" spans="2:10" s="12" customFormat="1" hidden="1">
      <c r="B2318" s="1">
        <v>44134</v>
      </c>
      <c r="C2318" s="12" t="str">
        <f t="shared" si="73"/>
        <v>금</v>
      </c>
      <c r="D2318" s="12" t="s">
        <v>34</v>
      </c>
      <c r="E2318" s="12" t="s">
        <v>6</v>
      </c>
      <c r="G2318" s="30"/>
      <c r="J2318" s="10">
        <v>600</v>
      </c>
    </row>
    <row r="2319" spans="2:10" s="12" customFormat="1" hidden="1">
      <c r="B2319" s="1">
        <v>44134</v>
      </c>
      <c r="C2319" s="12" t="str">
        <f t="shared" si="73"/>
        <v>금</v>
      </c>
      <c r="D2319" s="12" t="s">
        <v>34</v>
      </c>
      <c r="E2319" s="12" t="s">
        <v>6</v>
      </c>
      <c r="G2319" s="30"/>
      <c r="J2319" s="10">
        <v>62720.909090909088</v>
      </c>
    </row>
    <row r="2320" spans="2:10" s="12" customFormat="1" hidden="1">
      <c r="B2320" s="1">
        <v>44137</v>
      </c>
      <c r="C2320" s="12" t="str">
        <f t="shared" si="73"/>
        <v>월</v>
      </c>
      <c r="D2320" s="12" t="s">
        <v>34</v>
      </c>
      <c r="E2320" s="12" t="s">
        <v>6</v>
      </c>
      <c r="G2320" s="30"/>
      <c r="J2320" s="10">
        <v>94498.181818181809</v>
      </c>
    </row>
    <row r="2321" spans="2:10" s="12" customFormat="1" hidden="1">
      <c r="B2321" s="1">
        <v>44136</v>
      </c>
      <c r="C2321" s="12" t="str">
        <f t="shared" si="73"/>
        <v>일</v>
      </c>
      <c r="D2321" s="12" t="s">
        <v>34</v>
      </c>
      <c r="E2321" s="12" t="s">
        <v>6</v>
      </c>
      <c r="G2321" s="30"/>
      <c r="J2321" s="10">
        <v>70489.090909090897</v>
      </c>
    </row>
    <row r="2322" spans="2:10" s="12" customFormat="1" hidden="1">
      <c r="B2322" s="1">
        <v>44135</v>
      </c>
      <c r="C2322" s="12" t="str">
        <f t="shared" si="73"/>
        <v>토</v>
      </c>
      <c r="D2322" s="12" t="s">
        <v>34</v>
      </c>
      <c r="E2322" s="12" t="s">
        <v>9</v>
      </c>
      <c r="G2322" s="30"/>
      <c r="J2322" s="10">
        <v>16528.181818181816</v>
      </c>
    </row>
    <row r="2323" spans="2:10" s="12" customFormat="1" hidden="1">
      <c r="B2323" s="1">
        <v>44135</v>
      </c>
      <c r="C2323" s="12" t="str">
        <f t="shared" si="73"/>
        <v>토</v>
      </c>
      <c r="D2323" s="12" t="s">
        <v>34</v>
      </c>
      <c r="E2323" s="12" t="s">
        <v>6</v>
      </c>
      <c r="G2323" s="30"/>
      <c r="J2323" s="10">
        <v>8532.7272727272721</v>
      </c>
    </row>
    <row r="2324" spans="2:10" s="12" customFormat="1" hidden="1">
      <c r="B2324" s="1">
        <v>44135</v>
      </c>
      <c r="C2324" s="12" t="str">
        <f t="shared" si="73"/>
        <v>토</v>
      </c>
      <c r="D2324" s="12" t="s">
        <v>34</v>
      </c>
      <c r="E2324" s="12" t="s">
        <v>6</v>
      </c>
      <c r="G2324" s="30"/>
      <c r="J2324" s="10">
        <v>0</v>
      </c>
    </row>
    <row r="2325" spans="2:10" s="12" customFormat="1" hidden="1">
      <c r="B2325" s="1">
        <v>44135</v>
      </c>
      <c r="C2325" s="12" t="str">
        <f t="shared" si="73"/>
        <v>토</v>
      </c>
      <c r="D2325" s="12" t="s">
        <v>34</v>
      </c>
      <c r="E2325" s="12" t="s">
        <v>6</v>
      </c>
      <c r="G2325" s="30"/>
      <c r="J2325" s="10">
        <v>62665.454545454537</v>
      </c>
    </row>
    <row r="2326" spans="2:10" s="12" customFormat="1" hidden="1">
      <c r="B2326" s="1">
        <v>44138</v>
      </c>
      <c r="C2326" s="12" t="str">
        <f t="shared" ref="C2326:C2327" si="74">TEXT(B2326,"aaa")</f>
        <v>화</v>
      </c>
      <c r="D2326" s="12" t="s">
        <v>114</v>
      </c>
      <c r="E2326" s="12" t="s">
        <v>130</v>
      </c>
      <c r="G2326" s="30"/>
      <c r="J2326" s="10">
        <v>1089081</v>
      </c>
    </row>
    <row r="2327" spans="2:10" s="12" customFormat="1" hidden="1">
      <c r="B2327" s="1">
        <v>44138</v>
      </c>
      <c r="C2327" s="12" t="str">
        <f t="shared" si="74"/>
        <v>화</v>
      </c>
      <c r="D2327" s="12" t="s">
        <v>114</v>
      </c>
      <c r="E2327" s="12" t="s">
        <v>131</v>
      </c>
      <c r="G2327" s="30"/>
      <c r="J2327" s="10">
        <v>378357</v>
      </c>
    </row>
    <row r="2328" spans="2:10" s="12" customFormat="1" hidden="1">
      <c r="B2328" s="1">
        <v>44138</v>
      </c>
      <c r="C2328" s="12" t="str">
        <f>TEXT(B2328,"aaa")</f>
        <v>화</v>
      </c>
      <c r="D2328" s="12" t="s">
        <v>114</v>
      </c>
      <c r="E2328" s="12" t="s">
        <v>56</v>
      </c>
      <c r="G2328" s="30"/>
      <c r="J2328" s="10">
        <v>356283</v>
      </c>
    </row>
    <row r="2329" spans="2:10" s="12" customFormat="1" hidden="1">
      <c r="B2329" s="1">
        <v>44138</v>
      </c>
      <c r="C2329" s="12" t="str">
        <f>TEXT(B2329,"aaa")</f>
        <v>화</v>
      </c>
      <c r="D2329" s="12" t="s">
        <v>114</v>
      </c>
      <c r="E2329" s="12" t="s">
        <v>113</v>
      </c>
      <c r="G2329" s="30"/>
      <c r="J2329" s="10">
        <v>236739</v>
      </c>
    </row>
    <row r="2330" spans="2:10" s="12" customFormat="1" hidden="1">
      <c r="B2330" s="1">
        <v>44138</v>
      </c>
      <c r="C2330" s="12" t="str">
        <f t="shared" ref="C2330" si="75">TEXT(B2330,"aaa")</f>
        <v>화</v>
      </c>
      <c r="D2330" s="12" t="s">
        <v>35</v>
      </c>
      <c r="E2330" s="12" t="s">
        <v>56</v>
      </c>
      <c r="G2330" s="30"/>
      <c r="J2330" s="10">
        <f>50000</f>
        <v>50000</v>
      </c>
    </row>
    <row r="2331" spans="2:10" s="12" customFormat="1" hidden="1">
      <c r="B2331" s="1">
        <v>44138</v>
      </c>
      <c r="C2331" s="12" t="str">
        <f>TEXT(B2331,"aaa")</f>
        <v>화</v>
      </c>
      <c r="D2331" s="12" t="s">
        <v>129</v>
      </c>
      <c r="E2331" s="12" t="s">
        <v>56</v>
      </c>
      <c r="G2331" s="30"/>
      <c r="J2331" s="10">
        <v>156857</v>
      </c>
    </row>
    <row r="2332" spans="2:10" s="12" customFormat="1" hidden="1">
      <c r="B2332" s="1">
        <v>44138</v>
      </c>
      <c r="C2332" s="12" t="str">
        <f t="shared" ref="C2332" si="76">TEXT(B2332,"aaa")</f>
        <v>화</v>
      </c>
      <c r="D2332" s="12" t="s">
        <v>36</v>
      </c>
      <c r="G2332" s="30"/>
      <c r="J2332" s="10">
        <v>0</v>
      </c>
    </row>
    <row r="2333" spans="2:10" s="12" customFormat="1" hidden="1">
      <c r="B2333" s="1">
        <v>44138</v>
      </c>
      <c r="C2333" s="12" t="str">
        <f>TEXT(B2333,"aaa")</f>
        <v>화</v>
      </c>
      <c r="D2333" s="12" t="s">
        <v>34</v>
      </c>
      <c r="E2333" s="12" t="s">
        <v>56</v>
      </c>
      <c r="G2333" s="30"/>
      <c r="J2333" s="10">
        <f>(9590+6313+102630)/1.1</f>
        <v>107757.27272727272</v>
      </c>
    </row>
    <row r="2334" spans="2:10" s="12" customFormat="1" hidden="1">
      <c r="B2334" s="1">
        <v>44138</v>
      </c>
      <c r="C2334" s="12" t="str">
        <f>TEXT(B2334,"aaa")</f>
        <v>화</v>
      </c>
      <c r="D2334" s="12" t="s">
        <v>34</v>
      </c>
      <c r="E2334" s="12" t="s">
        <v>9</v>
      </c>
      <c r="G2334" s="30"/>
      <c r="J2334" s="10">
        <f>38338/1.1</f>
        <v>34852.727272727272</v>
      </c>
    </row>
    <row r="2335" spans="2:10" s="12" customFormat="1" hidden="1">
      <c r="B2335" s="1">
        <v>44139</v>
      </c>
      <c r="C2335" s="12" t="str">
        <f t="shared" ref="C2335" si="77">TEXT(B2335,"aaa")</f>
        <v>수</v>
      </c>
      <c r="D2335" s="12" t="s">
        <v>35</v>
      </c>
      <c r="E2335" s="12" t="s">
        <v>56</v>
      </c>
      <c r="G2335" s="30"/>
      <c r="J2335" s="10">
        <f>50000</f>
        <v>50000</v>
      </c>
    </row>
    <row r="2336" spans="2:10" s="12" customFormat="1" hidden="1">
      <c r="B2336" s="1">
        <v>44140</v>
      </c>
      <c r="C2336" s="12" t="str">
        <f t="shared" ref="C2336:C2339" si="78">TEXT(B2336,"aaa")</f>
        <v>목</v>
      </c>
      <c r="D2336" s="12" t="s">
        <v>35</v>
      </c>
      <c r="E2336" s="12" t="s">
        <v>56</v>
      </c>
      <c r="G2336" s="30"/>
      <c r="J2336" s="10">
        <f>50000</f>
        <v>50000</v>
      </c>
    </row>
    <row r="2337" spans="2:10" s="12" customFormat="1" hidden="1">
      <c r="B2337" s="1">
        <v>44141</v>
      </c>
      <c r="C2337" s="12" t="str">
        <f t="shared" si="78"/>
        <v>금</v>
      </c>
      <c r="D2337" s="12" t="s">
        <v>35</v>
      </c>
      <c r="E2337" s="12" t="s">
        <v>56</v>
      </c>
      <c r="G2337" s="30"/>
      <c r="J2337" s="10">
        <f>50000</f>
        <v>50000</v>
      </c>
    </row>
    <row r="2338" spans="2:10" s="12" customFormat="1" hidden="1">
      <c r="B2338" s="1">
        <v>44142</v>
      </c>
      <c r="C2338" s="12" t="str">
        <f t="shared" si="78"/>
        <v>토</v>
      </c>
      <c r="D2338" s="12" t="s">
        <v>35</v>
      </c>
      <c r="E2338" s="12" t="s">
        <v>56</v>
      </c>
      <c r="G2338" s="30"/>
      <c r="J2338" s="10">
        <f>50000</f>
        <v>50000</v>
      </c>
    </row>
    <row r="2339" spans="2:10" s="12" customFormat="1" hidden="1">
      <c r="B2339" s="1">
        <v>44143</v>
      </c>
      <c r="C2339" s="12" t="str">
        <f t="shared" si="78"/>
        <v>일</v>
      </c>
      <c r="D2339" s="12" t="s">
        <v>35</v>
      </c>
      <c r="E2339" s="12" t="s">
        <v>56</v>
      </c>
      <c r="G2339" s="30"/>
      <c r="J2339" s="10">
        <f>50000</f>
        <v>50000</v>
      </c>
    </row>
    <row r="2340" spans="2:10" s="12" customFormat="1" hidden="1">
      <c r="B2340" s="1">
        <v>44139</v>
      </c>
      <c r="C2340" s="12" t="s">
        <v>28</v>
      </c>
      <c r="D2340" s="12" t="s">
        <v>34</v>
      </c>
      <c r="E2340" s="12" t="s">
        <v>113</v>
      </c>
      <c r="G2340" s="30"/>
      <c r="J2340" s="10">
        <v>131950.90909090909</v>
      </c>
    </row>
    <row r="2341" spans="2:10" s="12" customFormat="1" hidden="1">
      <c r="B2341" s="1">
        <v>44140</v>
      </c>
      <c r="C2341" s="12" t="s">
        <v>29</v>
      </c>
      <c r="D2341" s="12" t="s">
        <v>34</v>
      </c>
      <c r="E2341" s="12" t="s">
        <v>113</v>
      </c>
      <c r="G2341" s="30"/>
      <c r="J2341" s="10">
        <v>131804.54545454544</v>
      </c>
    </row>
    <row r="2342" spans="2:10" s="12" customFormat="1" hidden="1">
      <c r="B2342" s="1">
        <v>44141</v>
      </c>
      <c r="C2342" s="12" t="s">
        <v>30</v>
      </c>
      <c r="D2342" s="12" t="s">
        <v>34</v>
      </c>
      <c r="E2342" s="12" t="s">
        <v>113</v>
      </c>
      <c r="G2342" s="30"/>
      <c r="J2342" s="10">
        <v>120883.63636363635</v>
      </c>
    </row>
    <row r="2343" spans="2:10" s="12" customFormat="1" hidden="1">
      <c r="B2343" s="1">
        <v>44142</v>
      </c>
      <c r="C2343" s="12" t="s">
        <v>31</v>
      </c>
      <c r="D2343" s="12" t="s">
        <v>34</v>
      </c>
      <c r="E2343" s="12" t="s">
        <v>113</v>
      </c>
      <c r="G2343" s="30"/>
      <c r="J2343" s="10">
        <v>85180.909090909088</v>
      </c>
    </row>
    <row r="2344" spans="2:10" s="12" customFormat="1" hidden="1">
      <c r="B2344" s="1">
        <v>44143</v>
      </c>
      <c r="C2344" s="12" t="s">
        <v>32</v>
      </c>
      <c r="D2344" s="12" t="s">
        <v>34</v>
      </c>
      <c r="E2344" s="12" t="s">
        <v>113</v>
      </c>
      <c r="G2344" s="30"/>
      <c r="J2344" s="10">
        <v>87226.363636363632</v>
      </c>
    </row>
    <row r="2345" spans="2:10" s="12" customFormat="1" hidden="1">
      <c r="B2345" s="1">
        <v>44139</v>
      </c>
      <c r="C2345" s="12" t="s">
        <v>28</v>
      </c>
      <c r="D2345" s="12" t="s">
        <v>34</v>
      </c>
      <c r="E2345" s="12" t="s">
        <v>56</v>
      </c>
      <c r="G2345" s="30"/>
      <c r="J2345" s="10">
        <v>76726.363636363632</v>
      </c>
    </row>
    <row r="2346" spans="2:10" s="12" customFormat="1" hidden="1">
      <c r="B2346" s="1">
        <v>44140</v>
      </c>
      <c r="C2346" s="12" t="s">
        <v>29</v>
      </c>
      <c r="D2346" s="12" t="s">
        <v>34</v>
      </c>
      <c r="E2346" s="12" t="s">
        <v>56</v>
      </c>
      <c r="G2346" s="30"/>
      <c r="J2346" s="10">
        <v>78690</v>
      </c>
    </row>
    <row r="2347" spans="2:10" s="12" customFormat="1" hidden="1">
      <c r="B2347" s="1">
        <v>44141</v>
      </c>
      <c r="C2347" s="12" t="s">
        <v>30</v>
      </c>
      <c r="D2347" s="12" t="s">
        <v>34</v>
      </c>
      <c r="E2347" s="12" t="s">
        <v>56</v>
      </c>
      <c r="G2347" s="30"/>
      <c r="J2347" s="10">
        <v>70262.727272727279</v>
      </c>
    </row>
    <row r="2348" spans="2:10" s="12" customFormat="1" hidden="1">
      <c r="B2348" s="1">
        <v>44142</v>
      </c>
      <c r="C2348" s="12" t="s">
        <v>31</v>
      </c>
      <c r="D2348" s="12" t="s">
        <v>34</v>
      </c>
      <c r="E2348" s="12" t="s">
        <v>56</v>
      </c>
      <c r="G2348" s="30"/>
      <c r="J2348" s="10">
        <v>71009.090909090897</v>
      </c>
    </row>
    <row r="2349" spans="2:10" s="12" customFormat="1" hidden="1">
      <c r="B2349" s="1">
        <v>44143</v>
      </c>
      <c r="C2349" s="12" t="s">
        <v>32</v>
      </c>
      <c r="D2349" s="12" t="s">
        <v>34</v>
      </c>
      <c r="E2349" s="12" t="s">
        <v>56</v>
      </c>
      <c r="G2349" s="30"/>
      <c r="J2349" s="10">
        <v>83579.090909090897</v>
      </c>
    </row>
    <row r="2350" spans="2:10" s="12" customFormat="1" hidden="1">
      <c r="B2350" s="1">
        <v>44139</v>
      </c>
      <c r="C2350" s="12" t="str">
        <f t="shared" ref="C2350:C2354" si="79">TEXT(B2350,"aaa")</f>
        <v>수</v>
      </c>
      <c r="D2350" s="12" t="s">
        <v>129</v>
      </c>
      <c r="E2350" s="12" t="s">
        <v>56</v>
      </c>
      <c r="G2350" s="30"/>
      <c r="J2350" s="10">
        <f>200127+644808</f>
        <v>844935</v>
      </c>
    </row>
    <row r="2351" spans="2:10" s="12" customFormat="1" hidden="1">
      <c r="B2351" s="1">
        <v>44140</v>
      </c>
      <c r="C2351" s="12" t="str">
        <f t="shared" si="79"/>
        <v>목</v>
      </c>
      <c r="D2351" s="12" t="s">
        <v>129</v>
      </c>
      <c r="E2351" s="12" t="s">
        <v>56</v>
      </c>
      <c r="G2351" s="30"/>
      <c r="J2351" s="10">
        <v>615480</v>
      </c>
    </row>
    <row r="2352" spans="2:10" s="12" customFormat="1" hidden="1">
      <c r="B2352" s="1">
        <v>44141</v>
      </c>
      <c r="C2352" s="12" t="str">
        <f t="shared" si="79"/>
        <v>금</v>
      </c>
      <c r="D2352" s="12" t="s">
        <v>129</v>
      </c>
      <c r="E2352" s="12" t="s">
        <v>56</v>
      </c>
      <c r="G2352" s="30"/>
      <c r="J2352" s="10"/>
    </row>
    <row r="2353" spans="2:10" s="12" customFormat="1" hidden="1">
      <c r="B2353" s="1">
        <v>44142</v>
      </c>
      <c r="C2353" s="12" t="str">
        <f t="shared" si="79"/>
        <v>토</v>
      </c>
      <c r="D2353" s="12" t="s">
        <v>129</v>
      </c>
      <c r="E2353" s="12" t="s">
        <v>56</v>
      </c>
      <c r="G2353" s="30"/>
      <c r="J2353" s="10"/>
    </row>
    <row r="2354" spans="2:10" s="12" customFormat="1" hidden="1">
      <c r="B2354" s="1">
        <v>44143</v>
      </c>
      <c r="C2354" s="12" t="str">
        <f t="shared" si="79"/>
        <v>일</v>
      </c>
      <c r="D2354" s="12" t="s">
        <v>129</v>
      </c>
      <c r="E2354" s="12" t="s">
        <v>56</v>
      </c>
      <c r="G2354" s="30"/>
      <c r="J2354" s="10"/>
    </row>
    <row r="2355" spans="2:10" s="12" customFormat="1" hidden="1">
      <c r="B2355" s="1">
        <v>44139</v>
      </c>
      <c r="C2355" s="12" t="str">
        <f t="shared" ref="C2355:C2358" si="80">TEXT(B2355,"aaa")</f>
        <v>수</v>
      </c>
      <c r="D2355" s="12" t="s">
        <v>114</v>
      </c>
      <c r="E2355" s="12" t="s">
        <v>9</v>
      </c>
      <c r="G2355" s="30"/>
      <c r="J2355" s="10">
        <v>162027</v>
      </c>
    </row>
    <row r="2356" spans="2:10" s="12" customFormat="1" hidden="1">
      <c r="B2356" s="1">
        <v>44139</v>
      </c>
      <c r="C2356" s="12" t="str">
        <f t="shared" si="80"/>
        <v>수</v>
      </c>
      <c r="D2356" s="12" t="s">
        <v>114</v>
      </c>
      <c r="E2356" s="12" t="s">
        <v>6</v>
      </c>
      <c r="G2356" s="30"/>
      <c r="J2356" s="10">
        <v>341032</v>
      </c>
    </row>
    <row r="2357" spans="2:10" s="12" customFormat="1" hidden="1">
      <c r="B2357" s="1">
        <v>44139</v>
      </c>
      <c r="C2357" s="12" t="str">
        <f t="shared" si="80"/>
        <v>수</v>
      </c>
      <c r="D2357" s="12" t="s">
        <v>114</v>
      </c>
      <c r="E2357" s="12" t="s">
        <v>391</v>
      </c>
      <c r="G2357" s="30"/>
      <c r="J2357" s="10">
        <v>410463</v>
      </c>
    </row>
    <row r="2358" spans="2:10" s="12" customFormat="1" hidden="1">
      <c r="B2358" s="1">
        <v>44139</v>
      </c>
      <c r="C2358" s="12" t="str">
        <f t="shared" si="80"/>
        <v>수</v>
      </c>
      <c r="D2358" s="12" t="s">
        <v>114</v>
      </c>
      <c r="E2358" s="12" t="s">
        <v>387</v>
      </c>
      <c r="G2358" s="30"/>
      <c r="J2358" s="10">
        <v>1307372</v>
      </c>
    </row>
    <row r="2359" spans="2:10" s="12" customFormat="1" hidden="1">
      <c r="B2359" s="1">
        <v>44140</v>
      </c>
      <c r="C2359" s="12" t="str">
        <f t="shared" ref="C2359:C2362" si="81">TEXT(B2359,"aaa")</f>
        <v>목</v>
      </c>
      <c r="D2359" s="12" t="s">
        <v>114</v>
      </c>
      <c r="E2359" s="12" t="s">
        <v>9</v>
      </c>
      <c r="G2359" s="30"/>
      <c r="J2359" s="10">
        <v>77964</v>
      </c>
    </row>
    <row r="2360" spans="2:10" s="12" customFormat="1" hidden="1">
      <c r="B2360" s="1">
        <v>44140</v>
      </c>
      <c r="C2360" s="12" t="str">
        <f t="shared" si="81"/>
        <v>목</v>
      </c>
      <c r="D2360" s="12" t="s">
        <v>114</v>
      </c>
      <c r="E2360" s="12" t="s">
        <v>6</v>
      </c>
      <c r="G2360" s="30"/>
      <c r="J2360" s="10">
        <v>435763</v>
      </c>
    </row>
    <row r="2361" spans="2:10" s="12" customFormat="1" hidden="1">
      <c r="B2361" s="1">
        <v>44140</v>
      </c>
      <c r="C2361" s="12" t="str">
        <f t="shared" si="81"/>
        <v>목</v>
      </c>
      <c r="D2361" s="12" t="s">
        <v>114</v>
      </c>
      <c r="E2361" s="12" t="s">
        <v>391</v>
      </c>
      <c r="G2361" s="30"/>
      <c r="J2361" s="10">
        <v>282188</v>
      </c>
    </row>
    <row r="2362" spans="2:10" s="12" customFormat="1" hidden="1">
      <c r="B2362" s="1">
        <v>44140</v>
      </c>
      <c r="C2362" s="12" t="str">
        <f t="shared" si="81"/>
        <v>목</v>
      </c>
      <c r="D2362" s="12" t="s">
        <v>114</v>
      </c>
      <c r="E2362" s="12" t="s">
        <v>387</v>
      </c>
      <c r="G2362" s="30"/>
      <c r="J2362" s="10">
        <v>934532</v>
      </c>
    </row>
    <row r="2363" spans="2:10" s="12" customFormat="1" hidden="1">
      <c r="B2363" s="1">
        <v>44141</v>
      </c>
      <c r="C2363" s="12" t="str">
        <f t="shared" ref="C2363:C2366" si="82">TEXT(B2363,"aaa")</f>
        <v>금</v>
      </c>
      <c r="D2363" s="12" t="s">
        <v>114</v>
      </c>
      <c r="E2363" s="12" t="s">
        <v>9</v>
      </c>
      <c r="G2363" s="30"/>
      <c r="J2363" s="10">
        <v>95007</v>
      </c>
    </row>
    <row r="2364" spans="2:10" s="12" customFormat="1" hidden="1">
      <c r="B2364" s="1">
        <v>44141</v>
      </c>
      <c r="C2364" s="12" t="str">
        <f t="shared" si="82"/>
        <v>금</v>
      </c>
      <c r="D2364" s="12" t="s">
        <v>114</v>
      </c>
      <c r="E2364" s="12" t="s">
        <v>6</v>
      </c>
      <c r="G2364" s="30"/>
      <c r="J2364" s="10">
        <v>491693</v>
      </c>
    </row>
    <row r="2365" spans="2:10" s="12" customFormat="1" hidden="1">
      <c r="B2365" s="1">
        <v>44141</v>
      </c>
      <c r="C2365" s="12" t="str">
        <f t="shared" si="82"/>
        <v>금</v>
      </c>
      <c r="D2365" s="12" t="s">
        <v>114</v>
      </c>
      <c r="E2365" s="12" t="s">
        <v>391</v>
      </c>
      <c r="G2365" s="30"/>
      <c r="J2365" s="10">
        <v>161950</v>
      </c>
    </row>
    <row r="2366" spans="2:10" s="12" customFormat="1" hidden="1">
      <c r="B2366" s="1">
        <v>44141</v>
      </c>
      <c r="C2366" s="12" t="str">
        <f t="shared" si="82"/>
        <v>금</v>
      </c>
      <c r="D2366" s="12" t="s">
        <v>114</v>
      </c>
      <c r="E2366" s="12" t="s">
        <v>387</v>
      </c>
      <c r="G2366" s="30"/>
      <c r="J2366" s="10">
        <v>1120441</v>
      </c>
    </row>
    <row r="2367" spans="2:10" s="12" customFormat="1" hidden="1">
      <c r="B2367" s="1">
        <v>44142</v>
      </c>
      <c r="C2367" s="12" t="str">
        <f t="shared" ref="C2367:C2370" si="83">TEXT(B2367,"aaa")</f>
        <v>토</v>
      </c>
      <c r="D2367" s="12" t="s">
        <v>114</v>
      </c>
      <c r="E2367" s="12" t="s">
        <v>9</v>
      </c>
      <c r="G2367" s="30"/>
      <c r="J2367" s="10">
        <v>101089</v>
      </c>
    </row>
    <row r="2368" spans="2:10" s="12" customFormat="1" hidden="1">
      <c r="B2368" s="1">
        <v>44142</v>
      </c>
      <c r="C2368" s="12" t="str">
        <f t="shared" si="83"/>
        <v>토</v>
      </c>
      <c r="D2368" s="12" t="s">
        <v>114</v>
      </c>
      <c r="E2368" s="12" t="s">
        <v>6</v>
      </c>
      <c r="G2368" s="30"/>
      <c r="J2368" s="10">
        <v>289980</v>
      </c>
    </row>
    <row r="2369" spans="2:10" s="12" customFormat="1" hidden="1">
      <c r="B2369" s="1">
        <v>44142</v>
      </c>
      <c r="C2369" s="12" t="str">
        <f t="shared" si="83"/>
        <v>토</v>
      </c>
      <c r="D2369" s="12" t="s">
        <v>114</v>
      </c>
      <c r="E2369" s="12" t="s">
        <v>391</v>
      </c>
      <c r="G2369" s="30"/>
      <c r="J2369" s="10">
        <v>119195</v>
      </c>
    </row>
    <row r="2370" spans="2:10" s="12" customFormat="1" hidden="1">
      <c r="B2370" s="1">
        <v>44142</v>
      </c>
      <c r="C2370" s="12" t="str">
        <f t="shared" si="83"/>
        <v>토</v>
      </c>
      <c r="D2370" s="12" t="s">
        <v>114</v>
      </c>
      <c r="E2370" s="12" t="s">
        <v>387</v>
      </c>
      <c r="G2370" s="30"/>
      <c r="J2370" s="10">
        <v>809431</v>
      </c>
    </row>
    <row r="2371" spans="2:10" s="12" customFormat="1" hidden="1">
      <c r="B2371" s="1">
        <v>44143</v>
      </c>
      <c r="C2371" s="12" t="str">
        <f t="shared" ref="C2371:C2374" si="84">TEXT(B2371,"aaa")</f>
        <v>일</v>
      </c>
      <c r="D2371" s="12" t="s">
        <v>114</v>
      </c>
      <c r="E2371" s="12" t="s">
        <v>9</v>
      </c>
      <c r="G2371" s="30"/>
      <c r="J2371" s="10">
        <v>54178</v>
      </c>
    </row>
    <row r="2372" spans="2:10" s="12" customFormat="1" hidden="1">
      <c r="B2372" s="1">
        <v>44143</v>
      </c>
      <c r="C2372" s="12" t="str">
        <f t="shared" si="84"/>
        <v>일</v>
      </c>
      <c r="D2372" s="12" t="s">
        <v>114</v>
      </c>
      <c r="E2372" s="12" t="s">
        <v>6</v>
      </c>
      <c r="G2372" s="30"/>
      <c r="J2372" s="10">
        <v>258075</v>
      </c>
    </row>
    <row r="2373" spans="2:10" s="12" customFormat="1" hidden="1">
      <c r="B2373" s="1">
        <v>44143</v>
      </c>
      <c r="C2373" s="12" t="str">
        <f t="shared" si="84"/>
        <v>일</v>
      </c>
      <c r="D2373" s="12" t="s">
        <v>114</v>
      </c>
      <c r="E2373" s="12" t="s">
        <v>391</v>
      </c>
      <c r="G2373" s="30"/>
      <c r="J2373" s="10">
        <v>131322</v>
      </c>
    </row>
    <row r="2374" spans="2:10" s="12" customFormat="1" hidden="1">
      <c r="B2374" s="1">
        <v>44143</v>
      </c>
      <c r="C2374" s="12" t="str">
        <f t="shared" si="84"/>
        <v>일</v>
      </c>
      <c r="D2374" s="12" t="s">
        <v>114</v>
      </c>
      <c r="E2374" s="12" t="s">
        <v>387</v>
      </c>
      <c r="G2374" s="30"/>
      <c r="J2374" s="10">
        <v>745960</v>
      </c>
    </row>
    <row r="2375" spans="2:10" s="12" customFormat="1" hidden="1">
      <c r="B2375" s="1">
        <v>44139</v>
      </c>
      <c r="C2375" s="12" t="str">
        <f>TEXT(B2375,"aaa")</f>
        <v>수</v>
      </c>
      <c r="D2375" s="12" t="s">
        <v>129</v>
      </c>
      <c r="E2375" s="12" t="s">
        <v>56</v>
      </c>
      <c r="G2375" s="30"/>
      <c r="J2375" s="10">
        <f>200127+644808</f>
        <v>844935</v>
      </c>
    </row>
    <row r="2376" spans="2:10" s="12" customFormat="1" hidden="1">
      <c r="B2376" s="1">
        <v>44140</v>
      </c>
      <c r="C2376" s="12" t="str">
        <f t="shared" ref="C2376:C2379" si="85">TEXT(B2376,"aaa")</f>
        <v>목</v>
      </c>
      <c r="D2376" s="12" t="s">
        <v>129</v>
      </c>
      <c r="E2376" s="12" t="s">
        <v>56</v>
      </c>
      <c r="G2376" s="30"/>
      <c r="J2376" s="10">
        <v>615480</v>
      </c>
    </row>
    <row r="2377" spans="2:10" s="12" customFormat="1" hidden="1">
      <c r="B2377" s="1">
        <v>44141</v>
      </c>
      <c r="C2377" s="12" t="str">
        <f t="shared" si="85"/>
        <v>금</v>
      </c>
      <c r="D2377" s="12" t="s">
        <v>129</v>
      </c>
      <c r="E2377" s="12" t="s">
        <v>56</v>
      </c>
      <c r="G2377" s="30"/>
      <c r="J2377" s="10"/>
    </row>
    <row r="2378" spans="2:10" s="12" customFormat="1" hidden="1">
      <c r="B2378" s="1">
        <v>44142</v>
      </c>
      <c r="C2378" s="12" t="str">
        <f t="shared" si="85"/>
        <v>토</v>
      </c>
      <c r="D2378" s="12" t="s">
        <v>129</v>
      </c>
      <c r="E2378" s="12" t="s">
        <v>56</v>
      </c>
      <c r="G2378" s="30"/>
      <c r="J2378" s="10"/>
    </row>
    <row r="2379" spans="2:10" s="12" customFormat="1" hidden="1">
      <c r="B2379" s="1">
        <v>44143</v>
      </c>
      <c r="C2379" s="12" t="str">
        <f t="shared" si="85"/>
        <v>일</v>
      </c>
      <c r="D2379" s="12" t="s">
        <v>129</v>
      </c>
      <c r="E2379" s="12" t="s">
        <v>56</v>
      </c>
      <c r="G2379" s="30"/>
      <c r="J2379" s="10"/>
    </row>
    <row r="2380" spans="2:10" s="12" customFormat="1" hidden="1">
      <c r="B2380" s="1">
        <v>44144</v>
      </c>
      <c r="C2380" s="12" t="str">
        <f t="shared" ref="C2380:C2381" si="86">TEXT(B2380,"aaa")</f>
        <v>월</v>
      </c>
      <c r="D2380" s="12" t="s">
        <v>114</v>
      </c>
      <c r="E2380" s="12" t="s">
        <v>130</v>
      </c>
      <c r="G2380" s="30"/>
      <c r="J2380" s="10">
        <v>551449</v>
      </c>
    </row>
    <row r="2381" spans="2:10" s="12" customFormat="1" hidden="1">
      <c r="B2381" s="1">
        <v>44144</v>
      </c>
      <c r="C2381" s="12" t="str">
        <f t="shared" si="86"/>
        <v>월</v>
      </c>
      <c r="D2381" s="12" t="s">
        <v>114</v>
      </c>
      <c r="E2381" s="12" t="s">
        <v>131</v>
      </c>
      <c r="G2381" s="30"/>
      <c r="J2381" s="10">
        <v>100745</v>
      </c>
    </row>
    <row r="2382" spans="2:10" s="12" customFormat="1" hidden="1">
      <c r="B2382" s="1">
        <v>44144</v>
      </c>
      <c r="C2382" s="12" t="str">
        <f>TEXT(B2382,"aaa")</f>
        <v>월</v>
      </c>
      <c r="D2382" s="12" t="s">
        <v>114</v>
      </c>
      <c r="E2382" s="12" t="s">
        <v>56</v>
      </c>
      <c r="G2382" s="30"/>
      <c r="J2382" s="10">
        <v>233475</v>
      </c>
    </row>
    <row r="2383" spans="2:10" s="12" customFormat="1" hidden="1">
      <c r="B2383" s="1">
        <v>44144</v>
      </c>
      <c r="C2383" s="12" t="str">
        <f>TEXT(B2383,"aaa")</f>
        <v>월</v>
      </c>
      <c r="D2383" s="12" t="s">
        <v>114</v>
      </c>
      <c r="E2383" s="12" t="s">
        <v>113</v>
      </c>
      <c r="G2383" s="30"/>
      <c r="J2383" s="10">
        <v>48375</v>
      </c>
    </row>
    <row r="2384" spans="2:10" s="12" customFormat="1" hidden="1">
      <c r="B2384" s="1">
        <v>44144</v>
      </c>
      <c r="C2384" s="12" t="str">
        <f t="shared" ref="C2384" si="87">TEXT(B2384,"aaa")</f>
        <v>월</v>
      </c>
      <c r="D2384" s="12" t="s">
        <v>35</v>
      </c>
      <c r="E2384" s="12" t="s">
        <v>56</v>
      </c>
      <c r="G2384" s="30"/>
      <c r="J2384" s="10">
        <f>50000</f>
        <v>50000</v>
      </c>
    </row>
    <row r="2385" spans="2:13" s="12" customFormat="1" hidden="1">
      <c r="B2385" s="1">
        <v>44144</v>
      </c>
      <c r="C2385" s="12" t="str">
        <f>TEXT(B2385,"aaa")</f>
        <v>월</v>
      </c>
      <c r="D2385" s="12" t="s">
        <v>129</v>
      </c>
      <c r="E2385" s="12" t="s">
        <v>56</v>
      </c>
      <c r="G2385" s="30"/>
      <c r="J2385" s="10">
        <v>712963</v>
      </c>
    </row>
    <row r="2386" spans="2:13" s="12" customFormat="1" hidden="1">
      <c r="B2386" s="1">
        <v>44144</v>
      </c>
      <c r="C2386" s="12" t="str">
        <f t="shared" ref="C2386" si="88">TEXT(B2386,"aaa")</f>
        <v>월</v>
      </c>
      <c r="D2386" s="12" t="s">
        <v>36</v>
      </c>
      <c r="G2386" s="30"/>
      <c r="J2386" s="10">
        <v>0</v>
      </c>
    </row>
    <row r="2387" spans="2:13" s="12" customFormat="1" hidden="1">
      <c r="B2387" s="1">
        <v>44144</v>
      </c>
      <c r="C2387" s="12" t="str">
        <f>TEXT(B2387,"aaa")</f>
        <v>월</v>
      </c>
      <c r="D2387" s="12" t="s">
        <v>34</v>
      </c>
      <c r="E2387" s="12" t="s">
        <v>56</v>
      </c>
      <c r="G2387" s="30"/>
      <c r="J2387" s="10">
        <f>(64056+5789+39362)/1.1</f>
        <v>99279.090909090897</v>
      </c>
      <c r="K2387" s="4"/>
      <c r="M2387" s="104"/>
    </row>
    <row r="2388" spans="2:13" s="12" customFormat="1" hidden="1">
      <c r="B2388" s="1">
        <v>44144</v>
      </c>
      <c r="C2388" s="12" t="str">
        <f>TEXT(B2388,"aaa")</f>
        <v>월</v>
      </c>
      <c r="D2388" s="12" t="s">
        <v>34</v>
      </c>
      <c r="E2388" s="12" t="s">
        <v>9</v>
      </c>
      <c r="G2388" s="30"/>
      <c r="J2388" s="10">
        <f>96009/1.1</f>
        <v>87280.909090909088</v>
      </c>
    </row>
    <row r="2389" spans="2:13" s="12" customFormat="1" hidden="1">
      <c r="B2389" s="1">
        <v>44145</v>
      </c>
      <c r="C2389" s="12" t="str">
        <f t="shared" ref="C2389:C2390" si="89">TEXT(B2389,"aaa")</f>
        <v>화</v>
      </c>
      <c r="D2389" s="12" t="s">
        <v>114</v>
      </c>
      <c r="E2389" s="12" t="s">
        <v>130</v>
      </c>
      <c r="G2389" s="30"/>
      <c r="J2389" s="10">
        <v>540431</v>
      </c>
    </row>
    <row r="2390" spans="2:13" s="12" customFormat="1" hidden="1">
      <c r="B2390" s="1">
        <v>44145</v>
      </c>
      <c r="C2390" s="12" t="str">
        <f t="shared" si="89"/>
        <v>화</v>
      </c>
      <c r="D2390" s="12" t="s">
        <v>114</v>
      </c>
      <c r="E2390" s="12" t="s">
        <v>131</v>
      </c>
      <c r="G2390" s="30"/>
      <c r="J2390" s="10">
        <v>77308</v>
      </c>
    </row>
    <row r="2391" spans="2:13" s="12" customFormat="1" hidden="1">
      <c r="B2391" s="1">
        <v>44145</v>
      </c>
      <c r="C2391" s="12" t="str">
        <f>TEXT(B2391,"aaa")</f>
        <v>화</v>
      </c>
      <c r="D2391" s="12" t="s">
        <v>114</v>
      </c>
      <c r="E2391" s="12" t="s">
        <v>56</v>
      </c>
      <c r="G2391" s="30"/>
      <c r="J2391" s="10">
        <v>269244</v>
      </c>
    </row>
    <row r="2392" spans="2:13" s="12" customFormat="1" hidden="1">
      <c r="B2392" s="1">
        <v>44145</v>
      </c>
      <c r="C2392" s="12" t="str">
        <f>TEXT(B2392,"aaa")</f>
        <v>화</v>
      </c>
      <c r="D2392" s="12" t="s">
        <v>114</v>
      </c>
      <c r="E2392" s="12" t="s">
        <v>113</v>
      </c>
      <c r="G2392" s="30"/>
      <c r="J2392" s="10">
        <v>80153</v>
      </c>
    </row>
    <row r="2393" spans="2:13" s="12" customFormat="1" hidden="1">
      <c r="B2393" s="1">
        <v>44145</v>
      </c>
      <c r="C2393" s="12" t="str">
        <f t="shared" ref="C2393" si="90">TEXT(B2393,"aaa")</f>
        <v>화</v>
      </c>
      <c r="D2393" s="12" t="s">
        <v>35</v>
      </c>
      <c r="E2393" s="12" t="s">
        <v>56</v>
      </c>
      <c r="G2393" s="30"/>
      <c r="J2393" s="10">
        <f>50000</f>
        <v>50000</v>
      </c>
    </row>
    <row r="2394" spans="2:13" s="12" customFormat="1" hidden="1">
      <c r="B2394" s="1">
        <v>44145</v>
      </c>
      <c r="C2394" s="12" t="str">
        <f>TEXT(B2394,"aaa")</f>
        <v>화</v>
      </c>
      <c r="D2394" s="12" t="s">
        <v>129</v>
      </c>
      <c r="E2394" s="12" t="s">
        <v>56</v>
      </c>
      <c r="G2394" s="30"/>
      <c r="J2394" s="10">
        <f>740932+3090</f>
        <v>744022</v>
      </c>
    </row>
    <row r="2395" spans="2:13" s="12" customFormat="1" hidden="1">
      <c r="B2395" s="1">
        <v>44145</v>
      </c>
      <c r="C2395" s="12" t="str">
        <f t="shared" ref="C2395" si="91">TEXT(B2395,"aaa")</f>
        <v>화</v>
      </c>
      <c r="D2395" s="12" t="s">
        <v>36</v>
      </c>
      <c r="G2395" s="30"/>
      <c r="J2395" s="10">
        <v>0</v>
      </c>
    </row>
    <row r="2396" spans="2:13" s="12" customFormat="1" hidden="1">
      <c r="B2396" s="1">
        <v>44145</v>
      </c>
      <c r="C2396" s="12" t="str">
        <f>TEXT(B2396,"aaa")</f>
        <v>화</v>
      </c>
      <c r="D2396" s="12" t="s">
        <v>34</v>
      </c>
      <c r="E2396" s="12" t="s">
        <v>56</v>
      </c>
      <c r="G2396" s="30"/>
      <c r="J2396" s="10">
        <f>(59416+10385+37375)/1.1</f>
        <v>97432.727272727265</v>
      </c>
      <c r="K2396" s="4"/>
      <c r="M2396" s="104"/>
    </row>
    <row r="2397" spans="2:13" s="12" customFormat="1" hidden="1">
      <c r="B2397" s="1">
        <v>44145</v>
      </c>
      <c r="C2397" s="12" t="str">
        <f>TEXT(B2397,"aaa")</f>
        <v>화</v>
      </c>
      <c r="D2397" s="12" t="s">
        <v>34</v>
      </c>
      <c r="E2397" s="12" t="s">
        <v>130</v>
      </c>
      <c r="G2397" s="30"/>
      <c r="J2397" s="10">
        <f>(32790+3769+9089)/1.1</f>
        <v>41498.181818181816</v>
      </c>
      <c r="K2397" s="4"/>
      <c r="M2397" s="104"/>
    </row>
    <row r="2398" spans="2:13" s="12" customFormat="1" hidden="1">
      <c r="B2398" s="1">
        <v>44145</v>
      </c>
      <c r="C2398" s="12" t="str">
        <f>TEXT(B2398,"aaa")</f>
        <v>화</v>
      </c>
      <c r="D2398" s="12" t="s">
        <v>34</v>
      </c>
      <c r="E2398" s="12" t="s">
        <v>9</v>
      </c>
      <c r="G2398" s="30"/>
      <c r="J2398" s="10">
        <f>53627/1.1</f>
        <v>48751.818181818177</v>
      </c>
    </row>
    <row r="2399" spans="2:13" s="12" customFormat="1" hidden="1">
      <c r="B2399" s="1">
        <v>44146</v>
      </c>
      <c r="C2399" s="12" t="str">
        <f t="shared" ref="C2399:C2400" si="92">TEXT(B2399,"aaa")</f>
        <v>수</v>
      </c>
      <c r="D2399" s="12" t="s">
        <v>114</v>
      </c>
      <c r="E2399" s="12" t="s">
        <v>130</v>
      </c>
      <c r="G2399" s="30"/>
      <c r="J2399" s="10">
        <v>508988</v>
      </c>
    </row>
    <row r="2400" spans="2:13" s="12" customFormat="1" hidden="1">
      <c r="B2400" s="1">
        <v>44146</v>
      </c>
      <c r="C2400" s="12" t="str">
        <f t="shared" si="92"/>
        <v>수</v>
      </c>
      <c r="D2400" s="12" t="s">
        <v>114</v>
      </c>
      <c r="E2400" s="12" t="s">
        <v>131</v>
      </c>
      <c r="G2400" s="30"/>
      <c r="J2400" s="10">
        <v>33869</v>
      </c>
    </row>
    <row r="2401" spans="2:13" s="12" customFormat="1" hidden="1">
      <c r="B2401" s="1">
        <v>44146</v>
      </c>
      <c r="C2401" s="12" t="str">
        <f>TEXT(B2401,"aaa")</f>
        <v>수</v>
      </c>
      <c r="D2401" s="12" t="s">
        <v>114</v>
      </c>
      <c r="E2401" s="12" t="s">
        <v>56</v>
      </c>
      <c r="G2401" s="30"/>
      <c r="J2401" s="10">
        <v>267708</v>
      </c>
    </row>
    <row r="2402" spans="2:13" s="12" customFormat="1" hidden="1">
      <c r="B2402" s="1">
        <v>44146</v>
      </c>
      <c r="C2402" s="12" t="str">
        <f>TEXT(B2402,"aaa")</f>
        <v>수</v>
      </c>
      <c r="D2402" s="12" t="s">
        <v>114</v>
      </c>
      <c r="E2402" s="12" t="s">
        <v>113</v>
      </c>
      <c r="G2402" s="30"/>
      <c r="J2402" s="10">
        <v>79558</v>
      </c>
    </row>
    <row r="2403" spans="2:13" s="12" customFormat="1" hidden="1">
      <c r="B2403" s="1">
        <v>44146</v>
      </c>
      <c r="C2403" s="12" t="str">
        <f t="shared" ref="C2403" si="93">TEXT(B2403,"aaa")</f>
        <v>수</v>
      </c>
      <c r="D2403" s="12" t="s">
        <v>35</v>
      </c>
      <c r="E2403" s="12" t="s">
        <v>56</v>
      </c>
      <c r="G2403" s="30"/>
      <c r="J2403" s="10">
        <f>50000</f>
        <v>50000</v>
      </c>
    </row>
    <row r="2404" spans="2:13" s="12" customFormat="1" hidden="1">
      <c r="B2404" s="1">
        <v>44146</v>
      </c>
      <c r="C2404" s="12" t="str">
        <f>TEXT(B2404,"aaa")</f>
        <v>수</v>
      </c>
      <c r="D2404" s="12" t="s">
        <v>129</v>
      </c>
      <c r="E2404" s="12" t="s">
        <v>56</v>
      </c>
      <c r="G2404" s="30"/>
      <c r="J2404" s="10">
        <f>608762+3418</f>
        <v>612180</v>
      </c>
    </row>
    <row r="2405" spans="2:13" s="12" customFormat="1" hidden="1">
      <c r="B2405" s="1">
        <v>44146</v>
      </c>
      <c r="C2405" s="12" t="str">
        <f t="shared" ref="C2405" si="94">TEXT(B2405,"aaa")</f>
        <v>수</v>
      </c>
      <c r="D2405" s="12" t="s">
        <v>36</v>
      </c>
      <c r="G2405" s="30"/>
      <c r="J2405" s="10">
        <v>0</v>
      </c>
    </row>
    <row r="2406" spans="2:13" s="12" customFormat="1" hidden="1">
      <c r="B2406" s="1">
        <v>44146</v>
      </c>
      <c r="C2406" s="12" t="str">
        <f>TEXT(B2406,"aaa")</f>
        <v>수</v>
      </c>
      <c r="D2406" s="12" t="s">
        <v>34</v>
      </c>
      <c r="E2406" s="12" t="s">
        <v>9</v>
      </c>
      <c r="G2406" s="30"/>
      <c r="J2406" s="10">
        <v>18160.909090909088</v>
      </c>
      <c r="K2406" s="4"/>
      <c r="M2406" s="104"/>
    </row>
    <row r="2407" spans="2:13" s="12" customFormat="1" hidden="1">
      <c r="B2407" s="1">
        <v>44146</v>
      </c>
      <c r="C2407" s="12" t="str">
        <f>TEXT(B2407,"aaa")</f>
        <v>수</v>
      </c>
      <c r="D2407" s="12" t="s">
        <v>34</v>
      </c>
      <c r="E2407" s="12" t="s">
        <v>6</v>
      </c>
      <c r="G2407" s="30"/>
      <c r="J2407" s="10">
        <v>33053.63636363636</v>
      </c>
      <c r="K2407" s="4"/>
      <c r="M2407" s="104"/>
    </row>
    <row r="2408" spans="2:13" s="12" customFormat="1" hidden="1">
      <c r="B2408" s="1">
        <v>44146</v>
      </c>
      <c r="C2408" s="12" t="str">
        <f>TEXT(B2408,"aaa")</f>
        <v>수</v>
      </c>
      <c r="D2408" s="12" t="s">
        <v>34</v>
      </c>
      <c r="E2408" s="12" t="s">
        <v>387</v>
      </c>
      <c r="G2408" s="30"/>
      <c r="J2408" s="10">
        <v>101838.18181818181</v>
      </c>
    </row>
    <row r="2409" spans="2:13" s="12" customFormat="1" hidden="1">
      <c r="B2409" s="1">
        <v>44147</v>
      </c>
      <c r="C2409" s="12" t="str">
        <f t="shared" ref="C2409:C2410" si="95">TEXT(B2409,"aaa")</f>
        <v>목</v>
      </c>
      <c r="D2409" s="12" t="s">
        <v>114</v>
      </c>
      <c r="E2409" s="12" t="s">
        <v>130</v>
      </c>
      <c r="G2409" s="30"/>
      <c r="J2409" s="10">
        <f>645630+29793</f>
        <v>675423</v>
      </c>
    </row>
    <row r="2410" spans="2:13" s="12" customFormat="1" hidden="1">
      <c r="B2410" s="1">
        <v>44147</v>
      </c>
      <c r="C2410" s="12" t="str">
        <f t="shared" si="95"/>
        <v>목</v>
      </c>
      <c r="D2410" s="12" t="s">
        <v>114</v>
      </c>
      <c r="E2410" s="12" t="s">
        <v>131</v>
      </c>
      <c r="G2410" s="30"/>
      <c r="J2410" s="10">
        <v>0</v>
      </c>
    </row>
    <row r="2411" spans="2:13" s="12" customFormat="1" hidden="1">
      <c r="B2411" s="1">
        <v>44147</v>
      </c>
      <c r="C2411" s="12" t="str">
        <f>TEXT(B2411,"aaa")</f>
        <v>목</v>
      </c>
      <c r="D2411" s="12" t="s">
        <v>114</v>
      </c>
      <c r="E2411" s="12" t="s">
        <v>56</v>
      </c>
      <c r="G2411" s="30"/>
      <c r="J2411" s="10">
        <v>243229</v>
      </c>
    </row>
    <row r="2412" spans="2:13" s="12" customFormat="1" hidden="1">
      <c r="B2412" s="1">
        <v>44147</v>
      </c>
      <c r="C2412" s="12" t="str">
        <f>TEXT(B2412,"aaa")</f>
        <v>목</v>
      </c>
      <c r="D2412" s="12" t="s">
        <v>114</v>
      </c>
      <c r="E2412" s="12" t="s">
        <v>113</v>
      </c>
      <c r="G2412" s="30"/>
      <c r="J2412" s="10">
        <v>76369</v>
      </c>
    </row>
    <row r="2413" spans="2:13" s="12" customFormat="1" hidden="1">
      <c r="B2413" s="1">
        <v>44147</v>
      </c>
      <c r="C2413" s="12" t="str">
        <f t="shared" ref="C2413" si="96">TEXT(B2413,"aaa")</f>
        <v>목</v>
      </c>
      <c r="D2413" s="12" t="s">
        <v>35</v>
      </c>
      <c r="E2413" s="12" t="s">
        <v>56</v>
      </c>
      <c r="G2413" s="30"/>
      <c r="J2413" s="10">
        <f>50000</f>
        <v>50000</v>
      </c>
    </row>
    <row r="2414" spans="2:13" s="12" customFormat="1" hidden="1">
      <c r="B2414" s="1">
        <v>44147</v>
      </c>
      <c r="C2414" s="12" t="str">
        <f>TEXT(B2414,"aaa")</f>
        <v>목</v>
      </c>
      <c r="D2414" s="12" t="s">
        <v>129</v>
      </c>
      <c r="E2414" s="12" t="s">
        <v>56</v>
      </c>
      <c r="G2414" s="30"/>
      <c r="J2414" s="10">
        <v>638052</v>
      </c>
    </row>
    <row r="2415" spans="2:13" s="12" customFormat="1" hidden="1">
      <c r="B2415" s="1">
        <v>44147</v>
      </c>
      <c r="C2415" s="12" t="str">
        <f t="shared" ref="C2415" si="97">TEXT(B2415,"aaa")</f>
        <v>목</v>
      </c>
      <c r="D2415" s="12" t="s">
        <v>36</v>
      </c>
      <c r="G2415" s="30"/>
      <c r="J2415" s="10">
        <v>0</v>
      </c>
    </row>
    <row r="2416" spans="2:13" s="12" customFormat="1" hidden="1">
      <c r="B2416" s="1">
        <v>44147</v>
      </c>
      <c r="C2416" s="12" t="str">
        <f>TEXT(B2416,"aaa")</f>
        <v>목</v>
      </c>
      <c r="D2416" s="12" t="s">
        <v>34</v>
      </c>
      <c r="E2416" s="12" t="s">
        <v>9</v>
      </c>
      <c r="G2416" s="30"/>
      <c r="J2416" s="10">
        <v>18160.909090909088</v>
      </c>
      <c r="K2416" s="4"/>
      <c r="M2416" s="104"/>
    </row>
    <row r="2417" spans="2:13" s="12" customFormat="1" hidden="1">
      <c r="B2417" s="1">
        <v>44147</v>
      </c>
      <c r="C2417" s="12" t="str">
        <f>TEXT(B2417,"aaa")</f>
        <v>목</v>
      </c>
      <c r="D2417" s="12" t="s">
        <v>34</v>
      </c>
      <c r="E2417" s="12" t="s">
        <v>6</v>
      </c>
      <c r="G2417" s="30"/>
      <c r="J2417" s="10">
        <v>134402</v>
      </c>
      <c r="K2417" s="4"/>
      <c r="M2417" s="104"/>
    </row>
    <row r="2418" spans="2:13" s="12" customFormat="1" hidden="1">
      <c r="B2418" s="1">
        <v>44147</v>
      </c>
      <c r="C2418" s="12" t="str">
        <f>TEXT(B2418,"aaa")</f>
        <v>목</v>
      </c>
      <c r="D2418" s="12" t="s">
        <v>34</v>
      </c>
      <c r="E2418" s="12" t="s">
        <v>387</v>
      </c>
      <c r="G2418" s="30"/>
      <c r="J2418" s="10">
        <v>110842</v>
      </c>
    </row>
    <row r="2419" spans="2:13" s="12" customFormat="1" hidden="1">
      <c r="B2419" s="1">
        <v>44148</v>
      </c>
      <c r="C2419" s="12" t="str">
        <f t="shared" ref="C2419:C2423" si="98">TEXT(B2419,"aaa")</f>
        <v>금</v>
      </c>
      <c r="D2419" s="12" t="s">
        <v>114</v>
      </c>
      <c r="E2419" s="12" t="s">
        <v>9</v>
      </c>
      <c r="G2419" s="30"/>
      <c r="J2419" s="10">
        <v>56130.8</v>
      </c>
    </row>
    <row r="2420" spans="2:13" s="12" customFormat="1" hidden="1">
      <c r="B2420" s="1">
        <v>44149</v>
      </c>
      <c r="C2420" s="12" t="str">
        <f t="shared" si="98"/>
        <v>토</v>
      </c>
      <c r="D2420" s="12" t="s">
        <v>114</v>
      </c>
      <c r="E2420" s="12" t="s">
        <v>9</v>
      </c>
      <c r="G2420" s="30"/>
      <c r="J2420" s="10">
        <v>0</v>
      </c>
    </row>
    <row r="2421" spans="2:13" s="12" customFormat="1" hidden="1">
      <c r="B2421" s="1">
        <v>44150</v>
      </c>
      <c r="C2421" s="12" t="str">
        <f t="shared" si="98"/>
        <v>일</v>
      </c>
      <c r="D2421" s="12" t="s">
        <v>114</v>
      </c>
      <c r="E2421" s="12" t="s">
        <v>9</v>
      </c>
      <c r="G2421" s="30"/>
      <c r="J2421" s="10">
        <v>0</v>
      </c>
    </row>
    <row r="2422" spans="2:13" s="12" customFormat="1" hidden="1">
      <c r="B2422" s="1">
        <v>44148</v>
      </c>
      <c r="C2422" s="12" t="str">
        <f t="shared" si="98"/>
        <v>금</v>
      </c>
      <c r="D2422" s="12" t="s">
        <v>114</v>
      </c>
      <c r="E2422" s="12" t="s">
        <v>6</v>
      </c>
      <c r="G2422" s="30"/>
      <c r="J2422" s="10">
        <v>252253.1</v>
      </c>
    </row>
    <row r="2423" spans="2:13" s="12" customFormat="1" hidden="1">
      <c r="B2423" s="1">
        <v>44149</v>
      </c>
      <c r="C2423" s="12" t="str">
        <f t="shared" si="98"/>
        <v>토</v>
      </c>
      <c r="D2423" s="12" t="s">
        <v>114</v>
      </c>
      <c r="E2423" s="12" t="s">
        <v>6</v>
      </c>
      <c r="G2423" s="30"/>
      <c r="J2423" s="10">
        <v>190950.10000000003</v>
      </c>
    </row>
    <row r="2424" spans="2:13" s="12" customFormat="1" hidden="1">
      <c r="B2424" s="1">
        <v>44150</v>
      </c>
      <c r="C2424" s="12" t="str">
        <f t="shared" ref="C2424" si="99">TEXT(B2424,"aaa")</f>
        <v>일</v>
      </c>
      <c r="D2424" s="12" t="s">
        <v>114</v>
      </c>
      <c r="E2424" s="12" t="s">
        <v>6</v>
      </c>
      <c r="G2424" s="30"/>
      <c r="J2424" s="10">
        <v>342908.5</v>
      </c>
    </row>
    <row r="2425" spans="2:13" s="12" customFormat="1" hidden="1">
      <c r="B2425" s="1">
        <v>44148</v>
      </c>
      <c r="C2425" s="12" t="str">
        <f t="shared" ref="C2425:C2427" si="100">TEXT(B2425,"aaa")</f>
        <v>금</v>
      </c>
      <c r="D2425" s="12" t="s">
        <v>114</v>
      </c>
      <c r="E2425" s="12" t="s">
        <v>387</v>
      </c>
      <c r="G2425" s="30"/>
      <c r="J2425" s="10">
        <v>858453.20000000007</v>
      </c>
    </row>
    <row r="2426" spans="2:13" s="12" customFormat="1" hidden="1">
      <c r="B2426" s="1">
        <v>44149</v>
      </c>
      <c r="C2426" s="12" t="str">
        <f t="shared" si="100"/>
        <v>토</v>
      </c>
      <c r="D2426" s="12" t="s">
        <v>114</v>
      </c>
      <c r="E2426" s="12" t="s">
        <v>387</v>
      </c>
      <c r="G2426" s="30"/>
      <c r="J2426" s="10">
        <v>642998.4</v>
      </c>
    </row>
    <row r="2427" spans="2:13" s="12" customFormat="1" hidden="1">
      <c r="B2427" s="1">
        <v>44150</v>
      </c>
      <c r="C2427" s="12" t="str">
        <f t="shared" si="100"/>
        <v>일</v>
      </c>
      <c r="D2427" s="12" t="s">
        <v>114</v>
      </c>
      <c r="E2427" s="12" t="s">
        <v>387</v>
      </c>
      <c r="G2427" s="30"/>
      <c r="J2427" s="10">
        <v>842033.5</v>
      </c>
    </row>
    <row r="2428" spans="2:13" s="12" customFormat="1" hidden="1">
      <c r="B2428" s="1">
        <v>44148</v>
      </c>
      <c r="C2428" s="12" t="str">
        <f t="shared" ref="C2428" si="101">TEXT(B2428,"aaa")</f>
        <v>금</v>
      </c>
      <c r="D2428" s="12" t="s">
        <v>35</v>
      </c>
      <c r="E2428" s="12" t="s">
        <v>56</v>
      </c>
      <c r="G2428" s="30"/>
      <c r="J2428" s="10">
        <f>50000</f>
        <v>50000</v>
      </c>
    </row>
    <row r="2429" spans="2:13" s="12" customFormat="1" hidden="1">
      <c r="B2429" s="1">
        <v>44149</v>
      </c>
      <c r="C2429" s="12" t="str">
        <f t="shared" ref="C2429:C2430" si="102">TEXT(B2429,"aaa")</f>
        <v>토</v>
      </c>
      <c r="D2429" s="12" t="s">
        <v>35</v>
      </c>
      <c r="E2429" s="12" t="s">
        <v>56</v>
      </c>
      <c r="G2429" s="30"/>
      <c r="J2429" s="10">
        <f>50000</f>
        <v>50000</v>
      </c>
    </row>
    <row r="2430" spans="2:13" s="12" customFormat="1" hidden="1">
      <c r="B2430" s="1">
        <v>44150</v>
      </c>
      <c r="C2430" s="12" t="str">
        <f t="shared" si="102"/>
        <v>일</v>
      </c>
      <c r="D2430" s="12" t="s">
        <v>35</v>
      </c>
      <c r="E2430" s="12" t="s">
        <v>56</v>
      </c>
      <c r="G2430" s="30"/>
      <c r="J2430" s="10">
        <f>50000</f>
        <v>50000</v>
      </c>
    </row>
    <row r="2431" spans="2:13" s="12" customFormat="1" hidden="1">
      <c r="B2431" s="1">
        <v>44148</v>
      </c>
      <c r="C2431" s="12" t="str">
        <f>TEXT(B2431,"aaa")</f>
        <v>금</v>
      </c>
      <c r="D2431" s="12" t="s">
        <v>129</v>
      </c>
      <c r="E2431" s="12" t="s">
        <v>56</v>
      </c>
      <c r="G2431" s="30"/>
      <c r="J2431" s="10">
        <v>7661.5000000000009</v>
      </c>
    </row>
    <row r="2432" spans="2:13" s="12" customFormat="1" hidden="1">
      <c r="B2432" s="1">
        <v>44149</v>
      </c>
      <c r="C2432" s="12" t="str">
        <f t="shared" ref="C2432:C2433" si="103">TEXT(B2432,"aaa")</f>
        <v>토</v>
      </c>
      <c r="D2432" s="12" t="s">
        <v>129</v>
      </c>
      <c r="E2432" s="12" t="s">
        <v>56</v>
      </c>
      <c r="G2432" s="30"/>
      <c r="J2432" s="10">
        <v>0</v>
      </c>
    </row>
    <row r="2433" spans="2:13" s="12" customFormat="1" hidden="1">
      <c r="B2433" s="1">
        <v>44150</v>
      </c>
      <c r="C2433" s="12" t="str">
        <f t="shared" si="103"/>
        <v>일</v>
      </c>
      <c r="D2433" s="12" t="s">
        <v>129</v>
      </c>
      <c r="E2433" s="12" t="s">
        <v>56</v>
      </c>
      <c r="G2433" s="30"/>
      <c r="J2433" s="10">
        <v>1418685.4</v>
      </c>
    </row>
    <row r="2434" spans="2:13" s="12" customFormat="1" hidden="1">
      <c r="B2434" s="1">
        <v>44148</v>
      </c>
      <c r="C2434" s="12" t="str">
        <f t="shared" ref="C2434" si="104">TEXT(B2434,"aaa")</f>
        <v>금</v>
      </c>
      <c r="D2434" s="12" t="s">
        <v>36</v>
      </c>
      <c r="G2434" s="30"/>
      <c r="J2434" s="10">
        <f>770/1.1</f>
        <v>700</v>
      </c>
    </row>
    <row r="2435" spans="2:13" s="12" customFormat="1" hidden="1">
      <c r="B2435" s="1">
        <v>44149</v>
      </c>
      <c r="C2435" s="12" t="str">
        <f t="shared" ref="C2435" si="105">TEXT(B2435,"aaa")</f>
        <v>토</v>
      </c>
      <c r="D2435" s="12" t="s">
        <v>36</v>
      </c>
      <c r="G2435" s="30"/>
      <c r="J2435" s="10">
        <f>1595/1.1</f>
        <v>1449.9999999999998</v>
      </c>
    </row>
    <row r="2436" spans="2:13" s="12" customFormat="1" hidden="1">
      <c r="B2436" s="1">
        <v>44150</v>
      </c>
      <c r="C2436" s="12" t="str">
        <f t="shared" ref="C2436" si="106">TEXT(B2436,"aaa")</f>
        <v>일</v>
      </c>
      <c r="D2436" s="12" t="s">
        <v>36</v>
      </c>
      <c r="G2436" s="30"/>
      <c r="J2436" s="10">
        <f>825/1.1</f>
        <v>749.99999999999989</v>
      </c>
    </row>
    <row r="2437" spans="2:13" s="12" customFormat="1" hidden="1">
      <c r="B2437" s="1">
        <v>44148</v>
      </c>
      <c r="C2437" s="12" t="str">
        <f>TEXT(B2437,"aaa")</f>
        <v>금</v>
      </c>
      <c r="D2437" s="12" t="s">
        <v>34</v>
      </c>
      <c r="E2437" s="12" t="s">
        <v>56</v>
      </c>
      <c r="G2437" s="30"/>
      <c r="J2437" s="10">
        <v>186729</v>
      </c>
      <c r="K2437" s="4"/>
      <c r="M2437" s="104"/>
    </row>
    <row r="2438" spans="2:13" s="12" customFormat="1" hidden="1">
      <c r="B2438" s="1">
        <v>44149</v>
      </c>
      <c r="C2438" s="12" t="str">
        <f>TEXT(B2438,"aaa")</f>
        <v>토</v>
      </c>
      <c r="D2438" s="12" t="s">
        <v>34</v>
      </c>
      <c r="E2438" s="12" t="s">
        <v>6</v>
      </c>
      <c r="G2438" s="30"/>
      <c r="J2438" s="10">
        <v>185288</v>
      </c>
      <c r="K2438" s="4"/>
      <c r="M2438" s="104"/>
    </row>
    <row r="2439" spans="2:13" s="12" customFormat="1" hidden="1">
      <c r="B2439" s="1">
        <v>44150</v>
      </c>
      <c r="C2439" s="12" t="str">
        <f>TEXT(B2439,"aaa")</f>
        <v>일</v>
      </c>
      <c r="D2439" s="12" t="s">
        <v>34</v>
      </c>
      <c r="E2439" s="12" t="s">
        <v>6</v>
      </c>
      <c r="G2439" s="30"/>
      <c r="J2439" s="10">
        <v>207935</v>
      </c>
    </row>
    <row r="2440" spans="2:13" s="12" customFormat="1" hidden="1">
      <c r="B2440" s="1">
        <v>44148</v>
      </c>
      <c r="C2440" s="12" t="str">
        <f t="shared" ref="C2440:C2442" si="107">TEXT(B2440,"aaa")</f>
        <v>금</v>
      </c>
      <c r="D2440" s="12" t="s">
        <v>34</v>
      </c>
      <c r="E2440" s="12" t="s">
        <v>387</v>
      </c>
      <c r="G2440" s="30"/>
      <c r="J2440" s="10">
        <v>105211</v>
      </c>
    </row>
    <row r="2441" spans="2:13" s="12" customFormat="1" hidden="1">
      <c r="B2441" s="1">
        <v>44149</v>
      </c>
      <c r="C2441" s="12" t="str">
        <f t="shared" si="107"/>
        <v>토</v>
      </c>
      <c r="D2441" s="12" t="s">
        <v>34</v>
      </c>
      <c r="E2441" s="12" t="s">
        <v>387</v>
      </c>
      <c r="G2441" s="30"/>
      <c r="J2441" s="10">
        <v>102960</v>
      </c>
    </row>
    <row r="2442" spans="2:13" s="12" customFormat="1" hidden="1">
      <c r="B2442" s="1">
        <v>44150</v>
      </c>
      <c r="C2442" s="12" t="str">
        <f t="shared" si="107"/>
        <v>일</v>
      </c>
      <c r="D2442" s="12" t="s">
        <v>34</v>
      </c>
      <c r="E2442" s="12" t="s">
        <v>387</v>
      </c>
      <c r="G2442" s="30"/>
      <c r="J2442" s="10">
        <v>104000</v>
      </c>
    </row>
    <row r="2443" spans="2:13" s="12" customFormat="1" hidden="1">
      <c r="B2443" s="1">
        <v>44151</v>
      </c>
      <c r="C2443" s="12" t="str">
        <f t="shared" ref="C2443" si="108">TEXT(B2443,"aaa")</f>
        <v>월</v>
      </c>
      <c r="D2443" s="12" t="s">
        <v>114</v>
      </c>
      <c r="E2443" s="12" t="s">
        <v>130</v>
      </c>
      <c r="G2443" s="30"/>
      <c r="J2443" s="10">
        <f>391521-24249+728070</f>
        <v>1095342</v>
      </c>
    </row>
    <row r="2444" spans="2:13" s="12" customFormat="1" hidden="1">
      <c r="B2444" s="1">
        <v>44151</v>
      </c>
      <c r="C2444" s="12" t="str">
        <f>TEXT(B2444,"aaa")</f>
        <v>월</v>
      </c>
      <c r="D2444" s="12" t="s">
        <v>114</v>
      </c>
      <c r="E2444" s="12" t="s">
        <v>56</v>
      </c>
      <c r="G2444" s="30"/>
      <c r="J2444" s="10">
        <f>518743+24249</f>
        <v>542992</v>
      </c>
    </row>
    <row r="2445" spans="2:13" s="12" customFormat="1" hidden="1">
      <c r="B2445" s="1">
        <v>44151</v>
      </c>
      <c r="C2445" s="12" t="str">
        <f t="shared" ref="C2445" si="109">TEXT(B2445,"aaa")</f>
        <v>월</v>
      </c>
      <c r="D2445" s="12" t="s">
        <v>35</v>
      </c>
      <c r="E2445" s="12" t="s">
        <v>56</v>
      </c>
      <c r="G2445" s="30"/>
      <c r="J2445" s="10">
        <f>50000</f>
        <v>50000</v>
      </c>
    </row>
    <row r="2446" spans="2:13" s="12" customFormat="1" hidden="1">
      <c r="B2446" s="1">
        <v>44151</v>
      </c>
      <c r="C2446" s="12" t="str">
        <f>TEXT(B2446,"aaa")</f>
        <v>월</v>
      </c>
      <c r="D2446" s="12" t="s">
        <v>74</v>
      </c>
      <c r="E2446" s="12" t="s">
        <v>397</v>
      </c>
      <c r="G2446" s="30"/>
      <c r="J2446" s="10">
        <v>419654.99999999994</v>
      </c>
      <c r="K2446" s="105"/>
    </row>
    <row r="2447" spans="2:13" s="12" customFormat="1" hidden="1">
      <c r="B2447" s="1">
        <v>44151</v>
      </c>
      <c r="C2447" s="12" t="str">
        <f>TEXT(B2447,"aaa")</f>
        <v>월</v>
      </c>
      <c r="D2447" s="12" t="s">
        <v>129</v>
      </c>
      <c r="E2447" s="12" t="s">
        <v>56</v>
      </c>
      <c r="G2447" s="30"/>
      <c r="J2447" s="10">
        <v>638052</v>
      </c>
    </row>
    <row r="2448" spans="2:13" s="12" customFormat="1" hidden="1">
      <c r="B2448" s="1">
        <v>44151</v>
      </c>
      <c r="C2448" s="12" t="str">
        <f t="shared" ref="C2448" si="110">TEXT(B2448,"aaa")</f>
        <v>월</v>
      </c>
      <c r="D2448" s="12" t="s">
        <v>36</v>
      </c>
      <c r="G2448" s="30"/>
      <c r="J2448" s="10">
        <f>1760/1.1</f>
        <v>1599.9999999999998</v>
      </c>
    </row>
    <row r="2449" spans="2:13" s="12" customFormat="1" hidden="1">
      <c r="B2449" s="1">
        <v>44151</v>
      </c>
      <c r="C2449" s="12" t="str">
        <f>TEXT(B2449,"aaa")</f>
        <v>월</v>
      </c>
      <c r="D2449" s="12" t="s">
        <v>34</v>
      </c>
      <c r="E2449" s="12" t="s">
        <v>6</v>
      </c>
      <c r="G2449" s="30"/>
      <c r="J2449" s="10">
        <v>105332.72727272726</v>
      </c>
      <c r="K2449" s="4"/>
      <c r="M2449" s="104"/>
    </row>
    <row r="2450" spans="2:13" s="12" customFormat="1" hidden="1">
      <c r="B2450" s="1">
        <v>44151</v>
      </c>
      <c r="C2450" s="12" t="str">
        <f>TEXT(B2450,"aaa")</f>
        <v>월</v>
      </c>
      <c r="D2450" s="12" t="s">
        <v>34</v>
      </c>
      <c r="E2450" s="12" t="s">
        <v>387</v>
      </c>
      <c r="G2450" s="30"/>
      <c r="J2450" s="10">
        <v>83241.818181818177</v>
      </c>
    </row>
    <row r="2451" spans="2:13" s="12" customFormat="1" hidden="1">
      <c r="B2451" s="1">
        <v>44152</v>
      </c>
      <c r="C2451" s="12" t="str">
        <f t="shared" ref="C2451" si="111">TEXT(B2451,"aaa")</f>
        <v>화</v>
      </c>
      <c r="D2451" s="12" t="s">
        <v>114</v>
      </c>
      <c r="E2451" s="12" t="s">
        <v>130</v>
      </c>
      <c r="G2451" s="30"/>
      <c r="I2451" s="4"/>
      <c r="J2451" s="10">
        <v>1517096</v>
      </c>
    </row>
    <row r="2452" spans="2:13" s="12" customFormat="1" hidden="1">
      <c r="B2452" s="1">
        <v>44152</v>
      </c>
      <c r="C2452" s="12" t="str">
        <f>TEXT(B2452,"aaa")</f>
        <v>화</v>
      </c>
      <c r="D2452" s="12" t="s">
        <v>114</v>
      </c>
      <c r="E2452" s="12" t="s">
        <v>56</v>
      </c>
      <c r="G2452" s="30"/>
      <c r="J2452" s="10">
        <v>709070</v>
      </c>
    </row>
    <row r="2453" spans="2:13" s="12" customFormat="1" hidden="1">
      <c r="B2453" s="1">
        <v>44152</v>
      </c>
      <c r="C2453" s="12" t="str">
        <f t="shared" ref="C2453" si="112">TEXT(B2453,"aaa")</f>
        <v>화</v>
      </c>
      <c r="D2453" s="12" t="s">
        <v>35</v>
      </c>
      <c r="E2453" s="12" t="s">
        <v>56</v>
      </c>
      <c r="G2453" s="30"/>
      <c r="J2453" s="10">
        <v>50000</v>
      </c>
    </row>
    <row r="2454" spans="2:13" s="12" customFormat="1" hidden="1">
      <c r="B2454" s="1">
        <v>44152</v>
      </c>
      <c r="C2454" s="12" t="str">
        <f>TEXT(B2454,"aaa")</f>
        <v>화</v>
      </c>
      <c r="D2454" s="12" t="s">
        <v>74</v>
      </c>
      <c r="E2454" s="12" t="s">
        <v>397</v>
      </c>
      <c r="G2454" s="30"/>
      <c r="J2454" s="10">
        <v>1874.9999999999998</v>
      </c>
      <c r="K2454" s="105"/>
    </row>
    <row r="2455" spans="2:13" s="12" customFormat="1" hidden="1">
      <c r="B2455" s="1">
        <v>44152</v>
      </c>
      <c r="C2455" s="12" t="str">
        <f>TEXT(B2455,"aaa")</f>
        <v>화</v>
      </c>
      <c r="D2455" s="12" t="s">
        <v>129</v>
      </c>
      <c r="E2455" s="12" t="s">
        <v>56</v>
      </c>
      <c r="G2455" s="30"/>
      <c r="J2455" s="10">
        <v>402456</v>
      </c>
    </row>
    <row r="2456" spans="2:13" s="12" customFormat="1" hidden="1">
      <c r="B2456" s="1">
        <v>44152</v>
      </c>
      <c r="C2456" s="12" t="str">
        <f t="shared" ref="C2456" si="113">TEXT(B2456,"aaa")</f>
        <v>화</v>
      </c>
      <c r="D2456" s="12" t="s">
        <v>36</v>
      </c>
      <c r="G2456" s="30"/>
      <c r="J2456" s="10">
        <f>2222/1.1</f>
        <v>2019.9999999999998</v>
      </c>
    </row>
    <row r="2457" spans="2:13" s="12" customFormat="1" hidden="1">
      <c r="B2457" s="1">
        <v>44152</v>
      </c>
      <c r="C2457" s="12" t="str">
        <f>TEXT(B2457,"aaa")</f>
        <v>화</v>
      </c>
      <c r="D2457" s="12" t="s">
        <v>34</v>
      </c>
      <c r="E2457" s="12" t="s">
        <v>6</v>
      </c>
      <c r="G2457" s="30"/>
      <c r="J2457" s="10">
        <v>593328.18181818177</v>
      </c>
      <c r="K2457" s="4"/>
      <c r="M2457" s="104"/>
    </row>
    <row r="2458" spans="2:13" s="12" customFormat="1" hidden="1">
      <c r="B2458" s="1">
        <v>44152</v>
      </c>
      <c r="C2458" s="12" t="str">
        <f>TEXT(B2458,"aaa")</f>
        <v>화</v>
      </c>
      <c r="D2458" s="12" t="s">
        <v>34</v>
      </c>
      <c r="E2458" s="12" t="s">
        <v>387</v>
      </c>
      <c r="G2458" s="30"/>
      <c r="J2458" s="10">
        <v>402930.90909090906</v>
      </c>
    </row>
    <row r="2459" spans="2:13" s="12" customFormat="1" hidden="1">
      <c r="B2459" s="1">
        <v>44153</v>
      </c>
      <c r="C2459" s="12" t="str">
        <f t="shared" ref="C2459" si="114">TEXT(B2459,"aaa")</f>
        <v>수</v>
      </c>
      <c r="D2459" s="12" t="s">
        <v>114</v>
      </c>
      <c r="E2459" s="12" t="s">
        <v>130</v>
      </c>
      <c r="G2459" s="30"/>
      <c r="I2459" s="4"/>
      <c r="J2459" s="10">
        <f>506025+1156528+287632</f>
        <v>1950185</v>
      </c>
    </row>
    <row r="2460" spans="2:13" s="12" customFormat="1" hidden="1">
      <c r="B2460" s="1">
        <v>44153</v>
      </c>
      <c r="C2460" s="12" t="str">
        <f>TEXT(B2460,"aaa")</f>
        <v>수</v>
      </c>
      <c r="D2460" s="12" t="s">
        <v>114</v>
      </c>
      <c r="E2460" s="12" t="s">
        <v>56</v>
      </c>
      <c r="G2460" s="30"/>
      <c r="J2460" s="10">
        <f>838075+292359</f>
        <v>1130434</v>
      </c>
    </row>
    <row r="2461" spans="2:13" s="12" customFormat="1" hidden="1">
      <c r="B2461" s="1">
        <v>44153</v>
      </c>
      <c r="C2461" s="12" t="str">
        <f t="shared" ref="C2461" si="115">TEXT(B2461,"aaa")</f>
        <v>수</v>
      </c>
      <c r="D2461" s="12" t="s">
        <v>35</v>
      </c>
      <c r="E2461" s="12" t="s">
        <v>56</v>
      </c>
      <c r="G2461" s="30"/>
      <c r="J2461" s="10">
        <v>50000</v>
      </c>
    </row>
    <row r="2462" spans="2:13" s="12" customFormat="1" hidden="1">
      <c r="B2462" s="1">
        <v>44153</v>
      </c>
      <c r="C2462" s="12" t="str">
        <f>TEXT(B2462,"aaa")</f>
        <v>수</v>
      </c>
      <c r="D2462" s="12" t="s">
        <v>129</v>
      </c>
      <c r="E2462" s="12" t="s">
        <v>56</v>
      </c>
      <c r="G2462" s="30"/>
      <c r="J2462" s="10">
        <v>1227326</v>
      </c>
    </row>
    <row r="2463" spans="2:13" s="12" customFormat="1" hidden="1">
      <c r="B2463" s="1">
        <v>44153</v>
      </c>
      <c r="C2463" s="12" t="str">
        <f t="shared" ref="C2463" si="116">TEXT(B2463,"aaa")</f>
        <v>수</v>
      </c>
      <c r="D2463" s="12" t="s">
        <v>36</v>
      </c>
      <c r="G2463" s="30"/>
      <c r="J2463" s="10">
        <f>1496/1.1</f>
        <v>1360</v>
      </c>
    </row>
    <row r="2464" spans="2:13" s="12" customFormat="1" hidden="1">
      <c r="B2464" s="1">
        <v>44153</v>
      </c>
      <c r="C2464" s="12" t="str">
        <f>TEXT(B2464,"aaa")</f>
        <v>수</v>
      </c>
      <c r="D2464" s="12" t="s">
        <v>34</v>
      </c>
      <c r="E2464" s="12" t="s">
        <v>6</v>
      </c>
      <c r="G2464" s="30"/>
      <c r="J2464" s="10">
        <v>1529730.9090909089</v>
      </c>
      <c r="K2464" s="4"/>
      <c r="M2464" s="104"/>
    </row>
    <row r="2465" spans="2:13" s="12" customFormat="1" hidden="1">
      <c r="B2465" s="1">
        <v>44153</v>
      </c>
      <c r="C2465" s="12" t="str">
        <f>TEXT(B2465,"aaa")</f>
        <v>수</v>
      </c>
      <c r="D2465" s="12" t="s">
        <v>34</v>
      </c>
      <c r="E2465" s="12" t="s">
        <v>387</v>
      </c>
      <c r="G2465" s="30"/>
      <c r="J2465" s="10">
        <v>3406176.3636363633</v>
      </c>
    </row>
    <row r="2466" spans="2:13" s="12" customFormat="1" hidden="1">
      <c r="B2466" s="1">
        <v>44154</v>
      </c>
      <c r="C2466" s="12" t="str">
        <f t="shared" ref="C2466" si="117">TEXT(B2466,"aaa")</f>
        <v>목</v>
      </c>
      <c r="D2466" s="12" t="s">
        <v>114</v>
      </c>
      <c r="E2466" s="12" t="s">
        <v>130</v>
      </c>
      <c r="G2466" s="30"/>
      <c r="I2466" s="4"/>
      <c r="J2466" s="10">
        <f>385977+1007017+387939+106178</f>
        <v>1887111</v>
      </c>
    </row>
    <row r="2467" spans="2:13" s="12" customFormat="1" hidden="1">
      <c r="B2467" s="1">
        <v>44154</v>
      </c>
      <c r="C2467" s="12" t="str">
        <f>TEXT(B2467,"aaa")</f>
        <v>목</v>
      </c>
      <c r="D2467" s="12" t="s">
        <v>114</v>
      </c>
      <c r="E2467" s="12" t="s">
        <v>56</v>
      </c>
      <c r="G2467" s="30"/>
      <c r="J2467" s="10">
        <v>826067</v>
      </c>
    </row>
    <row r="2468" spans="2:13" s="12" customFormat="1" hidden="1">
      <c r="B2468" s="1">
        <v>44154</v>
      </c>
      <c r="C2468" s="12" t="str">
        <f t="shared" ref="C2468" si="118">TEXT(B2468,"aaa")</f>
        <v>목</v>
      </c>
      <c r="D2468" s="12" t="s">
        <v>35</v>
      </c>
      <c r="E2468" s="12" t="s">
        <v>56</v>
      </c>
      <c r="G2468" s="30"/>
      <c r="J2468" s="10">
        <v>50000</v>
      </c>
    </row>
    <row r="2469" spans="2:13" s="12" customFormat="1" hidden="1">
      <c r="B2469" s="1">
        <v>44154</v>
      </c>
      <c r="C2469" s="12" t="str">
        <f>TEXT(B2469,"aaa")</f>
        <v>목</v>
      </c>
      <c r="D2469" s="12" t="s">
        <v>129</v>
      </c>
      <c r="E2469" s="12" t="s">
        <v>56</v>
      </c>
      <c r="G2469" s="30"/>
      <c r="J2469" s="10">
        <v>943814</v>
      </c>
    </row>
    <row r="2470" spans="2:13" s="12" customFormat="1" hidden="1">
      <c r="B2470" s="1">
        <v>44154</v>
      </c>
      <c r="C2470" s="12" t="str">
        <f t="shared" ref="C2470" si="119">TEXT(B2470,"aaa")</f>
        <v>목</v>
      </c>
      <c r="D2470" s="12" t="s">
        <v>36</v>
      </c>
      <c r="G2470" s="30"/>
      <c r="J2470" s="10">
        <f>3465/1.1</f>
        <v>3149.9999999999995</v>
      </c>
    </row>
    <row r="2471" spans="2:13" s="12" customFormat="1" hidden="1">
      <c r="B2471" s="1">
        <v>44154</v>
      </c>
      <c r="C2471" s="12" t="str">
        <f>TEXT(B2471,"aaa")</f>
        <v>목</v>
      </c>
      <c r="D2471" s="12" t="s">
        <v>34</v>
      </c>
      <c r="E2471" s="12" t="s">
        <v>6</v>
      </c>
      <c r="G2471" s="30"/>
      <c r="J2471" s="10">
        <v>3541251.8181818174</v>
      </c>
      <c r="K2471" s="4"/>
      <c r="M2471" s="104"/>
    </row>
    <row r="2472" spans="2:13" s="12" customFormat="1" hidden="1">
      <c r="B2472" s="1">
        <v>44154</v>
      </c>
      <c r="C2472" s="12" t="str">
        <f>TEXT(B2472,"aaa")</f>
        <v>목</v>
      </c>
      <c r="D2472" s="12" t="s">
        <v>34</v>
      </c>
      <c r="E2472" s="12" t="s">
        <v>387</v>
      </c>
      <c r="G2472" s="30"/>
      <c r="J2472" s="10">
        <v>2317206.3636363633</v>
      </c>
    </row>
    <row r="2473" spans="2:13" s="12" customFormat="1" hidden="1">
      <c r="B2473" s="1">
        <v>44155</v>
      </c>
      <c r="C2473" s="12" t="str">
        <f t="shared" ref="C2473:C2493" si="120">TEXT(B2473,"aaa")</f>
        <v>금</v>
      </c>
      <c r="D2473" s="12" t="s">
        <v>114</v>
      </c>
      <c r="E2473" s="12" t="s">
        <v>130</v>
      </c>
      <c r="G2473" s="30"/>
      <c r="I2473" s="4"/>
      <c r="J2473" s="10">
        <v>1188283</v>
      </c>
    </row>
    <row r="2474" spans="2:13" s="12" customFormat="1" hidden="1">
      <c r="B2474" s="1">
        <v>44156</v>
      </c>
      <c r="C2474" s="12" t="str">
        <f t="shared" si="120"/>
        <v>토</v>
      </c>
      <c r="D2474" s="12" t="s">
        <v>114</v>
      </c>
      <c r="E2474" s="12" t="s">
        <v>130</v>
      </c>
      <c r="G2474" s="30"/>
      <c r="I2474" s="4"/>
      <c r="J2474" s="10">
        <v>681412</v>
      </c>
    </row>
    <row r="2475" spans="2:13" s="12" customFormat="1" hidden="1">
      <c r="B2475" s="1">
        <v>44157</v>
      </c>
      <c r="C2475" s="12" t="str">
        <f t="shared" si="120"/>
        <v>일</v>
      </c>
      <c r="D2475" s="12" t="s">
        <v>114</v>
      </c>
      <c r="E2475" s="12" t="s">
        <v>130</v>
      </c>
      <c r="G2475" s="30"/>
      <c r="I2475" s="4"/>
      <c r="J2475" s="10">
        <v>802161</v>
      </c>
    </row>
    <row r="2476" spans="2:13" s="12" customFormat="1" hidden="1">
      <c r="B2476" s="1">
        <v>44155</v>
      </c>
      <c r="C2476" s="12" t="str">
        <f t="shared" si="120"/>
        <v>금</v>
      </c>
      <c r="D2476" s="12" t="s">
        <v>114</v>
      </c>
      <c r="E2476" s="12" t="s">
        <v>56</v>
      </c>
      <c r="G2476" s="30"/>
      <c r="J2476" s="10">
        <v>698256</v>
      </c>
    </row>
    <row r="2477" spans="2:13" s="12" customFormat="1" hidden="1">
      <c r="B2477" s="1">
        <v>44156</v>
      </c>
      <c r="C2477" s="12" t="str">
        <f t="shared" si="120"/>
        <v>토</v>
      </c>
      <c r="D2477" s="12" t="s">
        <v>114</v>
      </c>
      <c r="E2477" s="12" t="s">
        <v>56</v>
      </c>
      <c r="G2477" s="30"/>
      <c r="J2477" s="10">
        <v>480099</v>
      </c>
    </row>
    <row r="2478" spans="2:13" s="12" customFormat="1" hidden="1">
      <c r="B2478" s="1">
        <v>44157</v>
      </c>
      <c r="C2478" s="12" t="str">
        <f t="shared" si="120"/>
        <v>일</v>
      </c>
      <c r="D2478" s="12" t="s">
        <v>114</v>
      </c>
      <c r="E2478" s="12" t="s">
        <v>56</v>
      </c>
      <c r="G2478" s="30"/>
      <c r="J2478" s="10">
        <v>633026</v>
      </c>
    </row>
    <row r="2479" spans="2:13" s="12" customFormat="1" hidden="1">
      <c r="B2479" s="1">
        <v>44155</v>
      </c>
      <c r="C2479" s="12" t="str">
        <f t="shared" si="120"/>
        <v>금</v>
      </c>
      <c r="D2479" s="12" t="s">
        <v>35</v>
      </c>
      <c r="E2479" s="12" t="s">
        <v>56</v>
      </c>
      <c r="G2479" s="30"/>
      <c r="J2479" s="10">
        <v>50000</v>
      </c>
    </row>
    <row r="2480" spans="2:13" s="12" customFormat="1" hidden="1">
      <c r="B2480" s="1">
        <v>44156</v>
      </c>
      <c r="C2480" s="12" t="str">
        <f t="shared" si="120"/>
        <v>토</v>
      </c>
      <c r="D2480" s="12" t="s">
        <v>35</v>
      </c>
      <c r="E2480" s="12" t="s">
        <v>56</v>
      </c>
      <c r="G2480" s="30"/>
      <c r="J2480" s="10">
        <v>50000</v>
      </c>
    </row>
    <row r="2481" spans="2:13" s="12" customFormat="1" hidden="1">
      <c r="B2481" s="1">
        <v>44157</v>
      </c>
      <c r="C2481" s="12" t="str">
        <f t="shared" si="120"/>
        <v>일</v>
      </c>
      <c r="D2481" s="12" t="s">
        <v>35</v>
      </c>
      <c r="E2481" s="12" t="s">
        <v>56</v>
      </c>
      <c r="G2481" s="30"/>
      <c r="J2481" s="10">
        <v>50000</v>
      </c>
    </row>
    <row r="2482" spans="2:13" s="12" customFormat="1" hidden="1">
      <c r="B2482" s="1">
        <v>44155</v>
      </c>
      <c r="C2482" s="12" t="str">
        <f t="shared" si="120"/>
        <v>금</v>
      </c>
      <c r="D2482" s="12" t="s">
        <v>129</v>
      </c>
      <c r="E2482" s="12" t="s">
        <v>56</v>
      </c>
      <c r="G2482" s="30"/>
      <c r="J2482" s="10">
        <v>856621</v>
      </c>
    </row>
    <row r="2483" spans="2:13" s="12" customFormat="1" hidden="1">
      <c r="B2483" s="1">
        <v>44156</v>
      </c>
      <c r="C2483" s="12" t="str">
        <f t="shared" si="120"/>
        <v>토</v>
      </c>
      <c r="D2483" s="12" t="s">
        <v>129</v>
      </c>
      <c r="E2483" s="12" t="s">
        <v>56</v>
      </c>
      <c r="G2483" s="30"/>
      <c r="J2483" s="10">
        <v>47433</v>
      </c>
    </row>
    <row r="2484" spans="2:13" s="12" customFormat="1" hidden="1">
      <c r="B2484" s="1">
        <v>44157</v>
      </c>
      <c r="C2484" s="12" t="str">
        <f t="shared" si="120"/>
        <v>일</v>
      </c>
      <c r="D2484" s="12" t="s">
        <v>129</v>
      </c>
      <c r="E2484" s="12" t="s">
        <v>56</v>
      </c>
      <c r="G2484" s="30"/>
      <c r="J2484" s="10">
        <v>1268865</v>
      </c>
    </row>
    <row r="2485" spans="2:13" s="12" customFormat="1" hidden="1">
      <c r="B2485" s="1">
        <v>44155</v>
      </c>
      <c r="C2485" s="12" t="str">
        <f t="shared" si="120"/>
        <v>금</v>
      </c>
      <c r="D2485" s="12" t="s">
        <v>36</v>
      </c>
      <c r="G2485" s="30"/>
      <c r="J2485" s="10">
        <f>4884/1.1</f>
        <v>4440</v>
      </c>
    </row>
    <row r="2486" spans="2:13" s="12" customFormat="1" hidden="1">
      <c r="B2486" s="1">
        <v>44156</v>
      </c>
      <c r="C2486" s="12" t="str">
        <f t="shared" si="120"/>
        <v>토</v>
      </c>
      <c r="D2486" s="12" t="s">
        <v>36</v>
      </c>
      <c r="G2486" s="30"/>
      <c r="J2486" s="10">
        <f>3795/1.1</f>
        <v>3449.9999999999995</v>
      </c>
    </row>
    <row r="2487" spans="2:13" s="12" customFormat="1" hidden="1">
      <c r="B2487" s="1">
        <v>44157</v>
      </c>
      <c r="C2487" s="12" t="str">
        <f t="shared" si="120"/>
        <v>일</v>
      </c>
      <c r="D2487" s="12" t="s">
        <v>36</v>
      </c>
      <c r="G2487" s="30"/>
      <c r="J2487" s="10">
        <f>6226/1.1</f>
        <v>5659.9999999999991</v>
      </c>
    </row>
    <row r="2488" spans="2:13" s="12" customFormat="1" hidden="1">
      <c r="B2488" s="1">
        <v>44155</v>
      </c>
      <c r="C2488" s="12" t="str">
        <f t="shared" si="120"/>
        <v>금</v>
      </c>
      <c r="D2488" s="12" t="s">
        <v>34</v>
      </c>
      <c r="E2488" s="12" t="s">
        <v>6</v>
      </c>
      <c r="G2488" s="30"/>
      <c r="J2488" s="10">
        <v>1603258.1818181816</v>
      </c>
      <c r="K2488" s="4"/>
      <c r="M2488" s="104"/>
    </row>
    <row r="2489" spans="2:13" s="12" customFormat="1" hidden="1">
      <c r="B2489" s="1">
        <v>44156</v>
      </c>
      <c r="C2489" s="12" t="str">
        <f t="shared" si="120"/>
        <v>토</v>
      </c>
      <c r="D2489" s="12" t="s">
        <v>34</v>
      </c>
      <c r="E2489" s="12" t="s">
        <v>6</v>
      </c>
      <c r="G2489" s="30"/>
      <c r="J2489" s="10">
        <v>608941.81818181812</v>
      </c>
      <c r="K2489" s="4"/>
      <c r="M2489" s="104"/>
    </row>
    <row r="2490" spans="2:13" s="12" customFormat="1" hidden="1">
      <c r="B2490" s="1">
        <v>44157</v>
      </c>
      <c r="C2490" s="12" t="str">
        <f t="shared" si="120"/>
        <v>일</v>
      </c>
      <c r="D2490" s="12" t="s">
        <v>34</v>
      </c>
      <c r="E2490" s="12" t="s">
        <v>6</v>
      </c>
      <c r="G2490" s="30"/>
      <c r="J2490" s="10">
        <v>2589041.8181818179</v>
      </c>
      <c r="K2490" s="4"/>
      <c r="M2490" s="104"/>
    </row>
    <row r="2491" spans="2:13" s="12" customFormat="1" hidden="1">
      <c r="B2491" s="1">
        <v>44155</v>
      </c>
      <c r="C2491" s="12" t="str">
        <f t="shared" si="120"/>
        <v>금</v>
      </c>
      <c r="D2491" s="12" t="s">
        <v>34</v>
      </c>
      <c r="E2491" s="12" t="s">
        <v>387</v>
      </c>
      <c r="G2491" s="30"/>
      <c r="J2491" s="10">
        <v>2110130.9090909087</v>
      </c>
    </row>
    <row r="2492" spans="2:13" s="12" customFormat="1" hidden="1">
      <c r="B2492" s="1">
        <v>44156</v>
      </c>
      <c r="C2492" s="12" t="str">
        <f t="shared" si="120"/>
        <v>토</v>
      </c>
      <c r="D2492" s="12" t="s">
        <v>34</v>
      </c>
      <c r="E2492" s="12" t="s">
        <v>387</v>
      </c>
      <c r="G2492" s="30"/>
      <c r="J2492" s="10">
        <v>806149.09090909082</v>
      </c>
    </row>
    <row r="2493" spans="2:13" s="12" customFormat="1" hidden="1">
      <c r="B2493" s="1">
        <v>44157</v>
      </c>
      <c r="C2493" s="12" t="str">
        <f t="shared" si="120"/>
        <v>일</v>
      </c>
      <c r="D2493" s="12" t="s">
        <v>34</v>
      </c>
      <c r="E2493" s="12" t="s">
        <v>387</v>
      </c>
      <c r="G2493" s="30"/>
      <c r="J2493" s="10">
        <v>3048233.6363636358</v>
      </c>
    </row>
    <row r="2494" spans="2:13" s="12" customFormat="1" hidden="1">
      <c r="B2494" s="1">
        <v>44158</v>
      </c>
      <c r="C2494" s="12" t="str">
        <f t="shared" ref="C2494:C2507" si="121">TEXT(B2494,"aaa")</f>
        <v>월</v>
      </c>
      <c r="D2494" s="12" t="s">
        <v>114</v>
      </c>
      <c r="E2494" s="12" t="s">
        <v>130</v>
      </c>
      <c r="G2494" s="30"/>
      <c r="J2494" s="10">
        <f>641282+287152</f>
        <v>928434</v>
      </c>
    </row>
    <row r="2495" spans="2:13" s="12" customFormat="1" hidden="1">
      <c r="B2495" s="1">
        <v>44158</v>
      </c>
      <c r="C2495" s="12" t="str">
        <f t="shared" si="121"/>
        <v>월</v>
      </c>
      <c r="D2495" s="12" t="s">
        <v>114</v>
      </c>
      <c r="E2495" s="12" t="s">
        <v>56</v>
      </c>
      <c r="G2495" s="30"/>
      <c r="J2495" s="10">
        <v>858361</v>
      </c>
    </row>
    <row r="2496" spans="2:13" s="12" customFormat="1" hidden="1">
      <c r="B2496" s="1">
        <v>44158</v>
      </c>
      <c r="C2496" s="12" t="str">
        <f t="shared" si="121"/>
        <v>월</v>
      </c>
      <c r="D2496" s="12" t="s">
        <v>35</v>
      </c>
      <c r="E2496" s="12" t="s">
        <v>56</v>
      </c>
      <c r="G2496" s="30"/>
      <c r="J2496" s="10">
        <f>50000</f>
        <v>50000</v>
      </c>
    </row>
    <row r="2497" spans="2:13" s="12" customFormat="1" hidden="1">
      <c r="B2497" s="1">
        <v>44158</v>
      </c>
      <c r="C2497" s="12" t="str">
        <f t="shared" si="121"/>
        <v>월</v>
      </c>
      <c r="D2497" s="12" t="s">
        <v>129</v>
      </c>
      <c r="E2497" s="12" t="s">
        <v>56</v>
      </c>
      <c r="G2497" s="30"/>
      <c r="J2497" s="10">
        <v>1209324</v>
      </c>
    </row>
    <row r="2498" spans="2:13" s="12" customFormat="1" hidden="1">
      <c r="B2498" s="1">
        <v>44158</v>
      </c>
      <c r="C2498" s="12" t="str">
        <f t="shared" si="121"/>
        <v>월</v>
      </c>
      <c r="D2498" s="12" t="s">
        <v>36</v>
      </c>
      <c r="G2498" s="30"/>
      <c r="J2498" s="10">
        <f>7612/1.1</f>
        <v>6919.9999999999991</v>
      </c>
    </row>
    <row r="2499" spans="2:13" s="12" customFormat="1" hidden="1">
      <c r="B2499" s="1">
        <v>44158</v>
      </c>
      <c r="C2499" s="12" t="str">
        <f t="shared" si="121"/>
        <v>월</v>
      </c>
      <c r="D2499" s="12" t="s">
        <v>34</v>
      </c>
      <c r="E2499" s="12" t="s">
        <v>6</v>
      </c>
      <c r="G2499" s="30"/>
      <c r="J2499" s="10">
        <v>1295640</v>
      </c>
      <c r="K2499" s="4"/>
      <c r="M2499" s="104"/>
    </row>
    <row r="2500" spans="2:13" s="12" customFormat="1" hidden="1">
      <c r="B2500" s="1">
        <v>44158</v>
      </c>
      <c r="C2500" s="12" t="str">
        <f t="shared" si="121"/>
        <v>월</v>
      </c>
      <c r="D2500" s="12" t="s">
        <v>34</v>
      </c>
      <c r="E2500" s="12" t="s">
        <v>387</v>
      </c>
      <c r="G2500" s="30"/>
      <c r="J2500" s="10">
        <v>4074146.3636363628</v>
      </c>
    </row>
    <row r="2501" spans="2:13" s="12" customFormat="1" hidden="1">
      <c r="B2501" s="1">
        <v>44159</v>
      </c>
      <c r="C2501" s="12" t="str">
        <f t="shared" si="121"/>
        <v>화</v>
      </c>
      <c r="D2501" s="12" t="s">
        <v>114</v>
      </c>
      <c r="E2501" s="12" t="s">
        <v>130</v>
      </c>
      <c r="G2501" s="30"/>
      <c r="J2501" s="10">
        <f>50890+264566</f>
        <v>315456</v>
      </c>
    </row>
    <row r="2502" spans="2:13" s="12" customFormat="1" hidden="1">
      <c r="B2502" s="1">
        <v>44159</v>
      </c>
      <c r="C2502" s="12" t="str">
        <f t="shared" si="121"/>
        <v>화</v>
      </c>
      <c r="D2502" s="12" t="s">
        <v>114</v>
      </c>
      <c r="E2502" s="12" t="s">
        <v>56</v>
      </c>
      <c r="G2502" s="30"/>
      <c r="J2502" s="10">
        <v>723891</v>
      </c>
    </row>
    <row r="2503" spans="2:13" s="12" customFormat="1" hidden="1">
      <c r="B2503" s="1">
        <v>44159</v>
      </c>
      <c r="C2503" s="12" t="str">
        <f t="shared" si="121"/>
        <v>화</v>
      </c>
      <c r="D2503" s="12" t="s">
        <v>35</v>
      </c>
      <c r="E2503" s="12" t="s">
        <v>56</v>
      </c>
      <c r="G2503" s="30"/>
      <c r="J2503" s="10">
        <f>50000</f>
        <v>50000</v>
      </c>
    </row>
    <row r="2504" spans="2:13" s="12" customFormat="1" hidden="1">
      <c r="B2504" s="1">
        <v>44159</v>
      </c>
      <c r="C2504" s="12" t="str">
        <f t="shared" si="121"/>
        <v>화</v>
      </c>
      <c r="D2504" s="12" t="s">
        <v>129</v>
      </c>
      <c r="E2504" s="12" t="s">
        <v>56</v>
      </c>
      <c r="G2504" s="30"/>
      <c r="J2504" s="10">
        <v>1736247</v>
      </c>
    </row>
    <row r="2505" spans="2:13" s="12" customFormat="1" hidden="1">
      <c r="B2505" s="1">
        <v>44159</v>
      </c>
      <c r="C2505" s="12" t="str">
        <f t="shared" si="121"/>
        <v>화</v>
      </c>
      <c r="D2505" s="12" t="s">
        <v>36</v>
      </c>
      <c r="G2505" s="30"/>
      <c r="J2505" s="10">
        <f>9548/1.1</f>
        <v>8680</v>
      </c>
    </row>
    <row r="2506" spans="2:13" s="12" customFormat="1" hidden="1">
      <c r="B2506" s="1">
        <v>44159</v>
      </c>
      <c r="C2506" s="12" t="str">
        <f t="shared" si="121"/>
        <v>화</v>
      </c>
      <c r="D2506" s="12" t="s">
        <v>34</v>
      </c>
      <c r="E2506" s="12" t="s">
        <v>6</v>
      </c>
      <c r="G2506" s="30"/>
      <c r="J2506" s="10">
        <f>365768/1.1</f>
        <v>332516.36363636359</v>
      </c>
      <c r="K2506" s="4"/>
      <c r="M2506" s="104"/>
    </row>
    <row r="2507" spans="2:13" s="12" customFormat="1" hidden="1">
      <c r="B2507" s="1">
        <v>44159</v>
      </c>
      <c r="C2507" s="12" t="str">
        <f t="shared" si="121"/>
        <v>화</v>
      </c>
      <c r="D2507" s="12" t="s">
        <v>34</v>
      </c>
      <c r="E2507" s="12" t="s">
        <v>387</v>
      </c>
      <c r="G2507" s="30"/>
      <c r="J2507" s="10">
        <f>(43437+3354+2393599+97137)/1.1</f>
        <v>2306842.7272727271</v>
      </c>
    </row>
    <row r="2508" spans="2:13" s="12" customFormat="1" hidden="1">
      <c r="B2508" s="1">
        <v>44160</v>
      </c>
      <c r="C2508" s="12" t="str">
        <f t="shared" ref="C2508:C2514" si="122">TEXT(B2508,"aaa")</f>
        <v>수</v>
      </c>
      <c r="D2508" s="12" t="s">
        <v>114</v>
      </c>
      <c r="E2508" s="12" t="s">
        <v>130</v>
      </c>
      <c r="G2508" s="30"/>
      <c r="J2508" s="10">
        <f>659658+197445</f>
        <v>857103</v>
      </c>
    </row>
    <row r="2509" spans="2:13" s="12" customFormat="1" hidden="1">
      <c r="B2509" s="1">
        <v>44160</v>
      </c>
      <c r="C2509" s="12" t="str">
        <f t="shared" si="122"/>
        <v>수</v>
      </c>
      <c r="D2509" s="12" t="s">
        <v>114</v>
      </c>
      <c r="E2509" s="12" t="s">
        <v>56</v>
      </c>
      <c r="G2509" s="30"/>
      <c r="J2509" s="10">
        <v>583205</v>
      </c>
    </row>
    <row r="2510" spans="2:13" s="12" customFormat="1" hidden="1">
      <c r="B2510" s="1">
        <v>44160</v>
      </c>
      <c r="C2510" s="12" t="str">
        <f t="shared" si="122"/>
        <v>수</v>
      </c>
      <c r="D2510" s="12" t="s">
        <v>35</v>
      </c>
      <c r="E2510" s="12" t="s">
        <v>56</v>
      </c>
      <c r="G2510" s="30"/>
      <c r="J2510" s="10">
        <v>50000</v>
      </c>
    </row>
    <row r="2511" spans="2:13" s="12" customFormat="1" hidden="1">
      <c r="B2511" s="1">
        <v>44160</v>
      </c>
      <c r="C2511" s="12" t="str">
        <f t="shared" si="122"/>
        <v>수</v>
      </c>
      <c r="D2511" s="12" t="s">
        <v>129</v>
      </c>
      <c r="E2511" s="12" t="s">
        <v>56</v>
      </c>
      <c r="G2511" s="30"/>
      <c r="J2511" s="10">
        <v>759646</v>
      </c>
    </row>
    <row r="2512" spans="2:13" s="12" customFormat="1" hidden="1">
      <c r="B2512" s="1">
        <v>44160</v>
      </c>
      <c r="C2512" s="12" t="str">
        <f t="shared" si="122"/>
        <v>수</v>
      </c>
      <c r="D2512" s="12" t="s">
        <v>36</v>
      </c>
      <c r="G2512" s="30"/>
      <c r="J2512" s="10">
        <f>20515/1.1</f>
        <v>18650</v>
      </c>
    </row>
    <row r="2513" spans="2:13" s="12" customFormat="1" hidden="1">
      <c r="B2513" s="1">
        <v>44160</v>
      </c>
      <c r="C2513" s="12" t="str">
        <f t="shared" si="122"/>
        <v>수</v>
      </c>
      <c r="D2513" s="12" t="s">
        <v>34</v>
      </c>
      <c r="E2513" s="12" t="s">
        <v>6</v>
      </c>
      <c r="G2513" s="30"/>
      <c r="J2513" s="10">
        <v>861334.54545454541</v>
      </c>
      <c r="K2513" s="4"/>
      <c r="M2513" s="104"/>
    </row>
    <row r="2514" spans="2:13" s="12" customFormat="1" hidden="1">
      <c r="B2514" s="1">
        <v>44160</v>
      </c>
      <c r="C2514" s="12" t="str">
        <f t="shared" si="122"/>
        <v>수</v>
      </c>
      <c r="D2514" s="12" t="s">
        <v>34</v>
      </c>
      <c r="E2514" s="12" t="s">
        <v>387</v>
      </c>
      <c r="G2514" s="30"/>
      <c r="J2514" s="10">
        <v>1368027.2727272727</v>
      </c>
    </row>
    <row r="2515" spans="2:13" s="12" customFormat="1" hidden="1">
      <c r="B2515" s="1">
        <v>44161</v>
      </c>
      <c r="C2515" s="12" t="str">
        <f t="shared" ref="C2515:C2521" si="123">TEXT(B2515,"aaa")</f>
        <v>목</v>
      </c>
      <c r="D2515" s="12" t="s">
        <v>114</v>
      </c>
      <c r="E2515" s="12" t="s">
        <v>130</v>
      </c>
      <c r="G2515" s="30"/>
      <c r="J2515" s="10">
        <f>765893+199008</f>
        <v>964901</v>
      </c>
    </row>
    <row r="2516" spans="2:13" s="12" customFormat="1" hidden="1">
      <c r="B2516" s="1">
        <v>44161</v>
      </c>
      <c r="C2516" s="12" t="str">
        <f t="shared" si="123"/>
        <v>목</v>
      </c>
      <c r="D2516" s="12" t="s">
        <v>114</v>
      </c>
      <c r="E2516" s="12" t="s">
        <v>56</v>
      </c>
      <c r="G2516" s="30"/>
      <c r="J2516" s="10">
        <v>534450</v>
      </c>
    </row>
    <row r="2517" spans="2:13" s="12" customFormat="1" hidden="1">
      <c r="B2517" s="1">
        <v>44161</v>
      </c>
      <c r="C2517" s="12" t="str">
        <f t="shared" si="123"/>
        <v>목</v>
      </c>
      <c r="D2517" s="12" t="s">
        <v>35</v>
      </c>
      <c r="E2517" s="12" t="s">
        <v>56</v>
      </c>
      <c r="G2517" s="30"/>
      <c r="J2517" s="10">
        <v>50000</v>
      </c>
    </row>
    <row r="2518" spans="2:13" s="12" customFormat="1" hidden="1">
      <c r="B2518" s="1">
        <v>44161</v>
      </c>
      <c r="C2518" s="12" t="str">
        <f t="shared" si="123"/>
        <v>목</v>
      </c>
      <c r="D2518" s="12" t="s">
        <v>129</v>
      </c>
      <c r="E2518" s="12" t="s">
        <v>56</v>
      </c>
      <c r="G2518" s="30"/>
      <c r="J2518" s="10">
        <v>763963</v>
      </c>
    </row>
    <row r="2519" spans="2:13" s="12" customFormat="1" hidden="1">
      <c r="B2519" s="1">
        <v>44161</v>
      </c>
      <c r="C2519" s="12" t="str">
        <f t="shared" si="123"/>
        <v>목</v>
      </c>
      <c r="D2519" s="12" t="s">
        <v>36</v>
      </c>
      <c r="G2519" s="30"/>
      <c r="J2519" s="10">
        <f>30657/1.1</f>
        <v>27869.999999999996</v>
      </c>
    </row>
    <row r="2520" spans="2:13" s="12" customFormat="1" hidden="1">
      <c r="B2520" s="1">
        <v>44161</v>
      </c>
      <c r="C2520" s="12" t="str">
        <f t="shared" si="123"/>
        <v>목</v>
      </c>
      <c r="D2520" s="12" t="s">
        <v>34</v>
      </c>
      <c r="E2520" s="12" t="s">
        <v>6</v>
      </c>
      <c r="G2520" s="30"/>
      <c r="J2520" s="10">
        <f>461778/1.1</f>
        <v>419798.18181818177</v>
      </c>
      <c r="K2520" s="4"/>
      <c r="M2520" s="104"/>
    </row>
    <row r="2521" spans="2:13" s="12" customFormat="1" hidden="1">
      <c r="B2521" s="1">
        <v>44161</v>
      </c>
      <c r="C2521" s="12" t="str">
        <f t="shared" si="123"/>
        <v>목</v>
      </c>
      <c r="D2521" s="12" t="s">
        <v>34</v>
      </c>
      <c r="E2521" s="12" t="s">
        <v>387</v>
      </c>
      <c r="G2521" s="30"/>
      <c r="J2521" s="10">
        <f>964859/1.1</f>
        <v>877144.54545454541</v>
      </c>
    </row>
    <row r="2522" spans="2:13" s="12" customFormat="1" hidden="1">
      <c r="B2522" s="1">
        <v>44162</v>
      </c>
      <c r="C2522" s="12" t="str">
        <f t="shared" ref="C2522:C2540" si="124">TEXT(B2522,"aaa")</f>
        <v>금</v>
      </c>
      <c r="D2522" s="12" t="s">
        <v>114</v>
      </c>
      <c r="E2522" s="12" t="s">
        <v>56</v>
      </c>
      <c r="G2522" s="30"/>
      <c r="J2522" s="10">
        <v>431446</v>
      </c>
    </row>
    <row r="2523" spans="2:13" s="12" customFormat="1" hidden="1">
      <c r="B2523" s="1">
        <v>44163</v>
      </c>
      <c r="C2523" s="12" t="str">
        <f t="shared" si="124"/>
        <v>토</v>
      </c>
      <c r="D2523" s="12" t="s">
        <v>114</v>
      </c>
      <c r="E2523" s="12" t="s">
        <v>56</v>
      </c>
      <c r="G2523" s="30"/>
      <c r="J2523" s="10">
        <v>286457</v>
      </c>
    </row>
    <row r="2524" spans="2:13" s="12" customFormat="1" hidden="1">
      <c r="B2524" s="1">
        <v>44164</v>
      </c>
      <c r="C2524" s="12" t="str">
        <f t="shared" si="124"/>
        <v>일</v>
      </c>
      <c r="D2524" s="12" t="s">
        <v>114</v>
      </c>
      <c r="E2524" s="12" t="s">
        <v>56</v>
      </c>
      <c r="G2524" s="30"/>
      <c r="J2524" s="10">
        <v>333834</v>
      </c>
    </row>
    <row r="2525" spans="2:13" s="12" customFormat="1" hidden="1">
      <c r="B2525" s="1">
        <v>44162</v>
      </c>
      <c r="C2525" s="12" t="str">
        <f t="shared" si="124"/>
        <v>금</v>
      </c>
      <c r="D2525" s="12" t="s">
        <v>114</v>
      </c>
      <c r="E2525" s="12" t="s">
        <v>130</v>
      </c>
      <c r="G2525" s="30"/>
      <c r="J2525" s="10">
        <v>987151</v>
      </c>
    </row>
    <row r="2526" spans="2:13" s="12" customFormat="1" hidden="1">
      <c r="B2526" s="1">
        <v>44163</v>
      </c>
      <c r="C2526" s="12" t="str">
        <f t="shared" si="124"/>
        <v>토</v>
      </c>
      <c r="D2526" s="12" t="s">
        <v>114</v>
      </c>
      <c r="E2526" s="12" t="s">
        <v>130</v>
      </c>
      <c r="G2526" s="30"/>
      <c r="J2526" s="10">
        <v>722230</v>
      </c>
    </row>
    <row r="2527" spans="2:13" s="12" customFormat="1" hidden="1">
      <c r="B2527" s="1">
        <v>44164</v>
      </c>
      <c r="C2527" s="12" t="str">
        <f t="shared" si="124"/>
        <v>일</v>
      </c>
      <c r="D2527" s="12" t="s">
        <v>114</v>
      </c>
      <c r="E2527" s="12" t="s">
        <v>130</v>
      </c>
      <c r="G2527" s="30"/>
      <c r="J2527" s="10">
        <v>664134</v>
      </c>
    </row>
    <row r="2528" spans="2:13" s="12" customFormat="1" hidden="1">
      <c r="B2528" s="1">
        <v>44162</v>
      </c>
      <c r="C2528" s="12" t="str">
        <f t="shared" si="124"/>
        <v>금</v>
      </c>
      <c r="D2528" s="12" t="s">
        <v>35</v>
      </c>
      <c r="E2528" s="12" t="s">
        <v>56</v>
      </c>
      <c r="G2528" s="30"/>
      <c r="J2528" s="10">
        <v>50000</v>
      </c>
    </row>
    <row r="2529" spans="2:13" s="12" customFormat="1" hidden="1">
      <c r="B2529" s="1">
        <v>44163</v>
      </c>
      <c r="C2529" s="12" t="str">
        <f t="shared" ref="C2529:C2530" si="125">TEXT(B2529,"aaa")</f>
        <v>토</v>
      </c>
      <c r="D2529" s="12" t="s">
        <v>35</v>
      </c>
      <c r="E2529" s="12" t="s">
        <v>56</v>
      </c>
      <c r="G2529" s="30"/>
      <c r="J2529" s="10">
        <v>50000</v>
      </c>
    </row>
    <row r="2530" spans="2:13" s="12" customFormat="1" hidden="1">
      <c r="B2530" s="1">
        <v>44164</v>
      </c>
      <c r="C2530" s="12" t="str">
        <f t="shared" si="125"/>
        <v>일</v>
      </c>
      <c r="D2530" s="12" t="s">
        <v>35</v>
      </c>
      <c r="E2530" s="12" t="s">
        <v>56</v>
      </c>
      <c r="G2530" s="30"/>
      <c r="J2530" s="10">
        <v>50000</v>
      </c>
    </row>
    <row r="2531" spans="2:13" s="12" customFormat="1" hidden="1">
      <c r="B2531" s="1">
        <v>44162</v>
      </c>
      <c r="C2531" s="12" t="str">
        <f t="shared" si="124"/>
        <v>금</v>
      </c>
      <c r="D2531" s="12" t="s">
        <v>129</v>
      </c>
      <c r="E2531" s="12" t="s">
        <v>56</v>
      </c>
      <c r="G2531" s="30"/>
      <c r="J2531" s="10">
        <v>399039</v>
      </c>
    </row>
    <row r="2532" spans="2:13" s="12" customFormat="1" hidden="1">
      <c r="B2532" s="1">
        <v>44163</v>
      </c>
      <c r="C2532" s="12" t="str">
        <f t="shared" ref="C2532:C2533" si="126">TEXT(B2532,"aaa")</f>
        <v>토</v>
      </c>
      <c r="D2532" s="12" t="s">
        <v>129</v>
      </c>
      <c r="E2532" s="12" t="s">
        <v>56</v>
      </c>
      <c r="G2532" s="30"/>
      <c r="J2532" s="10">
        <v>8726</v>
      </c>
    </row>
    <row r="2533" spans="2:13" s="12" customFormat="1" hidden="1">
      <c r="B2533" s="1">
        <v>44164</v>
      </c>
      <c r="C2533" s="12" t="str">
        <f t="shared" si="126"/>
        <v>일</v>
      </c>
      <c r="D2533" s="12" t="s">
        <v>129</v>
      </c>
      <c r="E2533" s="12" t="s">
        <v>56</v>
      </c>
      <c r="G2533" s="30"/>
      <c r="J2533" s="10">
        <v>1581294</v>
      </c>
    </row>
    <row r="2534" spans="2:13" s="12" customFormat="1" hidden="1">
      <c r="B2534" s="1">
        <v>44162</v>
      </c>
      <c r="C2534" s="12" t="str">
        <f t="shared" si="124"/>
        <v>금</v>
      </c>
      <c r="D2534" s="12" t="s">
        <v>36</v>
      </c>
      <c r="G2534" s="30"/>
      <c r="J2534" s="10">
        <v>15939.999999999998</v>
      </c>
      <c r="K2534" s="104"/>
    </row>
    <row r="2535" spans="2:13" s="12" customFormat="1" hidden="1">
      <c r="B2535" s="1">
        <v>44163</v>
      </c>
      <c r="C2535" s="12" t="str">
        <f t="shared" ref="C2535:C2536" si="127">TEXT(B2535,"aaa")</f>
        <v>토</v>
      </c>
      <c r="D2535" s="12" t="s">
        <v>36</v>
      </c>
      <c r="G2535" s="30"/>
      <c r="J2535" s="10">
        <v>14409.999999999998</v>
      </c>
      <c r="K2535" s="104"/>
    </row>
    <row r="2536" spans="2:13" s="12" customFormat="1" hidden="1">
      <c r="B2536" s="1">
        <v>44164</v>
      </c>
      <c r="C2536" s="12" t="str">
        <f t="shared" si="127"/>
        <v>일</v>
      </c>
      <c r="D2536" s="12" t="s">
        <v>36</v>
      </c>
      <c r="G2536" s="30"/>
      <c r="J2536" s="10">
        <v>64169.999999999993</v>
      </c>
      <c r="K2536" s="104"/>
    </row>
    <row r="2537" spans="2:13" s="12" customFormat="1" hidden="1">
      <c r="B2537" s="1">
        <v>44162</v>
      </c>
      <c r="C2537" s="12" t="str">
        <f t="shared" si="124"/>
        <v>금</v>
      </c>
      <c r="D2537" s="12" t="s">
        <v>34</v>
      </c>
      <c r="E2537" s="12" t="s">
        <v>6</v>
      </c>
      <c r="G2537" s="30"/>
      <c r="J2537" s="10">
        <v>298774.54545454541</v>
      </c>
      <c r="K2537" s="4"/>
      <c r="M2537" s="104"/>
    </row>
    <row r="2538" spans="2:13" s="12" customFormat="1" hidden="1">
      <c r="B2538" s="1">
        <v>44163</v>
      </c>
      <c r="C2538" s="12" t="str">
        <f t="shared" ref="C2538:C2539" si="128">TEXT(B2538,"aaa")</f>
        <v>토</v>
      </c>
      <c r="D2538" s="12" t="s">
        <v>34</v>
      </c>
      <c r="E2538" s="12" t="s">
        <v>6</v>
      </c>
      <c r="G2538" s="30"/>
      <c r="J2538" s="10">
        <v>262276.36363636359</v>
      </c>
      <c r="K2538" s="4"/>
      <c r="M2538" s="104"/>
    </row>
    <row r="2539" spans="2:13" s="12" customFormat="1" hidden="1">
      <c r="B2539" s="1">
        <v>44164</v>
      </c>
      <c r="C2539" s="12" t="str">
        <f t="shared" si="128"/>
        <v>일</v>
      </c>
      <c r="D2539" s="12" t="s">
        <v>34</v>
      </c>
      <c r="E2539" s="12" t="s">
        <v>6</v>
      </c>
      <c r="G2539" s="30"/>
      <c r="J2539" s="10">
        <v>176421.81818181818</v>
      </c>
      <c r="K2539" s="4"/>
      <c r="M2539" s="104"/>
    </row>
    <row r="2540" spans="2:13" s="12" customFormat="1" hidden="1">
      <c r="B2540" s="1">
        <v>44162</v>
      </c>
      <c r="C2540" s="12" t="str">
        <f t="shared" si="124"/>
        <v>금</v>
      </c>
      <c r="D2540" s="12" t="s">
        <v>34</v>
      </c>
      <c r="E2540" s="12" t="s">
        <v>387</v>
      </c>
      <c r="G2540" s="30"/>
      <c r="J2540" s="10">
        <v>820149.99999999988</v>
      </c>
    </row>
    <row r="2541" spans="2:13" s="12" customFormat="1" hidden="1">
      <c r="B2541" s="1">
        <v>44163</v>
      </c>
      <c r="C2541" s="12" t="str">
        <f t="shared" ref="C2541:C2542" si="129">TEXT(B2541,"aaa")</f>
        <v>토</v>
      </c>
      <c r="D2541" s="12" t="s">
        <v>34</v>
      </c>
      <c r="E2541" s="12" t="s">
        <v>387</v>
      </c>
      <c r="G2541" s="30"/>
      <c r="J2541" s="10">
        <v>554280</v>
      </c>
    </row>
    <row r="2542" spans="2:13" s="12" customFormat="1" hidden="1">
      <c r="B2542" s="1">
        <v>44164</v>
      </c>
      <c r="C2542" s="12" t="str">
        <f t="shared" si="129"/>
        <v>일</v>
      </c>
      <c r="D2542" s="12" t="s">
        <v>34</v>
      </c>
      <c r="E2542" s="12" t="s">
        <v>387</v>
      </c>
      <c r="G2542" s="30"/>
      <c r="J2542" s="10">
        <v>837673.63636363635</v>
      </c>
    </row>
    <row r="2543" spans="2:13" s="12" customFormat="1" hidden="1">
      <c r="B2543" s="1">
        <v>44165</v>
      </c>
      <c r="C2543" s="12" t="str">
        <f t="shared" ref="C2543:C2550" si="130">TEXT(B2543,"aaa")</f>
        <v>월</v>
      </c>
      <c r="D2543" s="12" t="s">
        <v>114</v>
      </c>
      <c r="E2543" s="12" t="s">
        <v>130</v>
      </c>
      <c r="G2543" s="30"/>
      <c r="J2543" s="10">
        <f>222869+630461</f>
        <v>853330</v>
      </c>
    </row>
    <row r="2544" spans="2:13" s="12" customFormat="1" hidden="1">
      <c r="B2544" s="1">
        <v>44165</v>
      </c>
      <c r="C2544" s="12" t="str">
        <f t="shared" si="130"/>
        <v>월</v>
      </c>
      <c r="D2544" s="12" t="s">
        <v>114</v>
      </c>
      <c r="E2544" s="12" t="s">
        <v>56</v>
      </c>
      <c r="G2544" s="30"/>
      <c r="J2544" s="10">
        <v>350797</v>
      </c>
    </row>
    <row r="2545" spans="2:13" s="12" customFormat="1" hidden="1">
      <c r="B2545" s="1">
        <v>44165</v>
      </c>
      <c r="C2545" s="12" t="str">
        <f t="shared" ref="C2545" si="131">TEXT(B2545,"aaa")</f>
        <v>월</v>
      </c>
      <c r="D2545" s="12" t="s">
        <v>114</v>
      </c>
      <c r="E2545" s="12" t="s">
        <v>407</v>
      </c>
      <c r="G2545" s="30"/>
      <c r="J2545" s="10">
        <f>39895+7669</f>
        <v>47564</v>
      </c>
    </row>
    <row r="2546" spans="2:13" s="12" customFormat="1" hidden="1">
      <c r="B2546" s="1">
        <v>44165</v>
      </c>
      <c r="C2546" s="12" t="str">
        <f t="shared" si="130"/>
        <v>월</v>
      </c>
      <c r="D2546" s="12" t="s">
        <v>35</v>
      </c>
      <c r="E2546" s="12" t="s">
        <v>56</v>
      </c>
      <c r="G2546" s="30"/>
      <c r="J2546" s="10">
        <v>50000</v>
      </c>
    </row>
    <row r="2547" spans="2:13" s="12" customFormat="1" hidden="1">
      <c r="B2547" s="1">
        <v>44165</v>
      </c>
      <c r="C2547" s="12" t="str">
        <f t="shared" si="130"/>
        <v>월</v>
      </c>
      <c r="D2547" s="12" t="s">
        <v>129</v>
      </c>
      <c r="E2547" s="12" t="s">
        <v>56</v>
      </c>
      <c r="G2547" s="30"/>
      <c r="J2547" s="10">
        <v>1094393</v>
      </c>
    </row>
    <row r="2548" spans="2:13" s="12" customFormat="1" hidden="1">
      <c r="B2548" s="1">
        <v>44165</v>
      </c>
      <c r="C2548" s="12" t="str">
        <f t="shared" si="130"/>
        <v>월</v>
      </c>
      <c r="D2548" s="12" t="s">
        <v>36</v>
      </c>
      <c r="G2548" s="30"/>
      <c r="J2548" s="10">
        <f>83743/1.1</f>
        <v>76130</v>
      </c>
    </row>
    <row r="2549" spans="2:13" s="12" customFormat="1" hidden="1">
      <c r="B2549" s="1">
        <v>44165</v>
      </c>
      <c r="C2549" s="12" t="str">
        <f t="shared" si="130"/>
        <v>월</v>
      </c>
      <c r="D2549" s="12" t="s">
        <v>34</v>
      </c>
      <c r="E2549" s="12" t="s">
        <v>6</v>
      </c>
      <c r="G2549" s="30"/>
      <c r="J2549" s="10">
        <f>547862/1.1</f>
        <v>498056.36363636359</v>
      </c>
      <c r="K2549" s="4"/>
      <c r="M2549" s="104"/>
    </row>
    <row r="2550" spans="2:13" s="12" customFormat="1" hidden="1">
      <c r="B2550" s="1">
        <v>44165</v>
      </c>
      <c r="C2550" s="12" t="str">
        <f t="shared" si="130"/>
        <v>월</v>
      </c>
      <c r="D2550" s="12" t="s">
        <v>34</v>
      </c>
      <c r="E2550" s="12" t="s">
        <v>387</v>
      </c>
      <c r="G2550" s="30"/>
      <c r="J2550" s="10">
        <f>1690752/1.1</f>
        <v>1537047.2727272727</v>
      </c>
    </row>
    <row r="2551" spans="2:13" s="110" customFormat="1" hidden="1">
      <c r="B2551" s="1">
        <v>44166</v>
      </c>
      <c r="C2551" s="110" t="str">
        <f t="shared" ref="C2551:C2558" si="132">TEXT(B2551,"aaa")</f>
        <v>화</v>
      </c>
      <c r="D2551" s="110" t="s">
        <v>114</v>
      </c>
      <c r="E2551" s="110" t="s">
        <v>130</v>
      </c>
      <c r="G2551" s="30"/>
      <c r="J2551" s="10">
        <f>145472+797640</f>
        <v>943112</v>
      </c>
    </row>
    <row r="2552" spans="2:13" s="110" customFormat="1" hidden="1">
      <c r="B2552" s="1">
        <v>44166</v>
      </c>
      <c r="C2552" s="110" t="str">
        <f t="shared" si="132"/>
        <v>화</v>
      </c>
      <c r="D2552" s="110" t="s">
        <v>114</v>
      </c>
      <c r="E2552" s="110" t="s">
        <v>56</v>
      </c>
      <c r="G2552" s="30"/>
      <c r="J2552" s="10">
        <f>149625+291370</f>
        <v>440995</v>
      </c>
    </row>
    <row r="2553" spans="2:13" s="110" customFormat="1" hidden="1">
      <c r="B2553" s="1">
        <v>44166</v>
      </c>
      <c r="C2553" s="110" t="str">
        <f t="shared" si="132"/>
        <v>화</v>
      </c>
      <c r="D2553" s="110" t="s">
        <v>114</v>
      </c>
      <c r="E2553" s="110" t="s">
        <v>407</v>
      </c>
      <c r="G2553" s="30"/>
      <c r="J2553" s="10">
        <v>127726</v>
      </c>
    </row>
    <row r="2554" spans="2:13" s="110" customFormat="1" hidden="1">
      <c r="B2554" s="1">
        <v>44166</v>
      </c>
      <c r="C2554" s="110" t="str">
        <f t="shared" si="132"/>
        <v>화</v>
      </c>
      <c r="D2554" s="110" t="s">
        <v>35</v>
      </c>
      <c r="E2554" s="110" t="s">
        <v>56</v>
      </c>
      <c r="G2554" s="30"/>
      <c r="J2554" s="10">
        <v>50000</v>
      </c>
    </row>
    <row r="2555" spans="2:13" s="110" customFormat="1" hidden="1">
      <c r="B2555" s="1">
        <v>44166</v>
      </c>
      <c r="C2555" s="110" t="str">
        <f t="shared" si="132"/>
        <v>화</v>
      </c>
      <c r="D2555" s="110" t="s">
        <v>129</v>
      </c>
      <c r="E2555" s="110" t="s">
        <v>56</v>
      </c>
      <c r="G2555" s="30"/>
      <c r="J2555" s="10">
        <v>1029733</v>
      </c>
    </row>
    <row r="2556" spans="2:13" s="110" customFormat="1" hidden="1">
      <c r="B2556" s="1">
        <v>44166</v>
      </c>
      <c r="C2556" s="110" t="str">
        <f t="shared" si="132"/>
        <v>화</v>
      </c>
      <c r="D2556" s="110" t="s">
        <v>36</v>
      </c>
      <c r="G2556" s="30"/>
      <c r="J2556" s="10">
        <f>52184/1.1</f>
        <v>47439.999999999993</v>
      </c>
    </row>
    <row r="2557" spans="2:13" s="110" customFormat="1" hidden="1">
      <c r="B2557" s="1">
        <v>44166</v>
      </c>
      <c r="C2557" s="110" t="str">
        <f t="shared" si="132"/>
        <v>화</v>
      </c>
      <c r="D2557" s="110" t="s">
        <v>34</v>
      </c>
      <c r="E2557" s="110" t="s">
        <v>6</v>
      </c>
      <c r="G2557" s="30"/>
      <c r="J2557" s="10">
        <f>241082/1.1</f>
        <v>219165.45454545453</v>
      </c>
      <c r="K2557" s="4"/>
      <c r="M2557" s="104"/>
    </row>
    <row r="2558" spans="2:13" s="110" customFormat="1" hidden="1">
      <c r="B2558" s="1">
        <v>44166</v>
      </c>
      <c r="C2558" s="110" t="str">
        <f t="shared" si="132"/>
        <v>화</v>
      </c>
      <c r="D2558" s="110" t="s">
        <v>34</v>
      </c>
      <c r="E2558" s="110" t="s">
        <v>387</v>
      </c>
      <c r="G2558" s="30"/>
      <c r="J2558" s="10">
        <f>1189209/1.1</f>
        <v>1081099.0909090908</v>
      </c>
    </row>
    <row r="2559" spans="2:13" s="110" customFormat="1" hidden="1">
      <c r="B2559" s="1">
        <v>44167</v>
      </c>
      <c r="C2559" s="110" t="str">
        <f t="shared" ref="C2559:C2567" si="133">TEXT(B2559,"aaa")</f>
        <v>수</v>
      </c>
      <c r="D2559" s="110" t="s">
        <v>114</v>
      </c>
      <c r="E2559" s="110" t="s">
        <v>130</v>
      </c>
      <c r="G2559" s="30"/>
      <c r="J2559" s="10">
        <f>150087+998109</f>
        <v>1148196</v>
      </c>
    </row>
    <row r="2560" spans="2:13" s="110" customFormat="1" hidden="1">
      <c r="B2560" s="1">
        <v>44167</v>
      </c>
      <c r="C2560" s="110" t="str">
        <f t="shared" si="133"/>
        <v>수</v>
      </c>
      <c r="D2560" s="110" t="s">
        <v>114</v>
      </c>
      <c r="E2560" s="110" t="s">
        <v>56</v>
      </c>
      <c r="G2560" s="30"/>
      <c r="J2560" s="10">
        <f>331560+2030</f>
        <v>333590</v>
      </c>
    </row>
    <row r="2561" spans="2:13" s="110" customFormat="1" hidden="1">
      <c r="B2561" s="1">
        <v>44167</v>
      </c>
      <c r="C2561" s="110" t="str">
        <f t="shared" si="133"/>
        <v>수</v>
      </c>
      <c r="D2561" s="110" t="s">
        <v>114</v>
      </c>
      <c r="E2561" s="110" t="s">
        <v>147</v>
      </c>
      <c r="G2561" s="30"/>
      <c r="J2561" s="10">
        <v>33664</v>
      </c>
    </row>
    <row r="2562" spans="2:13" s="110" customFormat="1" hidden="1">
      <c r="B2562" s="1">
        <v>44167</v>
      </c>
      <c r="C2562" s="110" t="str">
        <f t="shared" si="133"/>
        <v>수</v>
      </c>
      <c r="D2562" s="110" t="s">
        <v>114</v>
      </c>
      <c r="E2562" s="110" t="s">
        <v>407</v>
      </c>
      <c r="G2562" s="30"/>
      <c r="J2562" s="10">
        <v>2311</v>
      </c>
    </row>
    <row r="2563" spans="2:13" s="110" customFormat="1" hidden="1">
      <c r="B2563" s="1">
        <v>44167</v>
      </c>
      <c r="C2563" s="110" t="str">
        <f t="shared" si="133"/>
        <v>수</v>
      </c>
      <c r="D2563" s="110" t="s">
        <v>35</v>
      </c>
      <c r="E2563" s="110" t="s">
        <v>56</v>
      </c>
      <c r="G2563" s="30"/>
      <c r="J2563" s="10">
        <v>50000</v>
      </c>
    </row>
    <row r="2564" spans="2:13" s="110" customFormat="1" hidden="1">
      <c r="B2564" s="1">
        <v>44167</v>
      </c>
      <c r="C2564" s="110" t="str">
        <f t="shared" si="133"/>
        <v>수</v>
      </c>
      <c r="D2564" s="110" t="s">
        <v>129</v>
      </c>
      <c r="E2564" s="110" t="s">
        <v>56</v>
      </c>
      <c r="G2564" s="30"/>
      <c r="J2564" s="10">
        <v>934582</v>
      </c>
    </row>
    <row r="2565" spans="2:13" s="110" customFormat="1" hidden="1">
      <c r="B2565" s="1">
        <v>44167</v>
      </c>
      <c r="C2565" s="110" t="str">
        <f t="shared" si="133"/>
        <v>수</v>
      </c>
      <c r="D2565" s="110" t="s">
        <v>36</v>
      </c>
      <c r="G2565" s="30"/>
      <c r="J2565" s="10">
        <f>59224/1.1</f>
        <v>53839.999999999993</v>
      </c>
    </row>
    <row r="2566" spans="2:13" s="110" customFormat="1" hidden="1">
      <c r="B2566" s="1">
        <v>44167</v>
      </c>
      <c r="C2566" s="110" t="str">
        <f t="shared" si="133"/>
        <v>수</v>
      </c>
      <c r="D2566" s="110" t="s">
        <v>34</v>
      </c>
      <c r="E2566" s="110" t="s">
        <v>6</v>
      </c>
      <c r="G2566" s="30"/>
      <c r="J2566" s="10">
        <f>156496/1.1</f>
        <v>142269.09090909091</v>
      </c>
      <c r="K2566" s="4"/>
      <c r="M2566" s="104"/>
    </row>
    <row r="2567" spans="2:13" s="110" customFormat="1" hidden="1">
      <c r="B2567" s="1">
        <v>44167</v>
      </c>
      <c r="C2567" s="110" t="str">
        <f t="shared" si="133"/>
        <v>수</v>
      </c>
      <c r="D2567" s="110" t="s">
        <v>34</v>
      </c>
      <c r="E2567" s="110" t="s">
        <v>387</v>
      </c>
      <c r="G2567" s="30"/>
      <c r="J2567" s="10">
        <f>1517800/1.1</f>
        <v>1379818.1818181816</v>
      </c>
    </row>
    <row r="2568" spans="2:13" s="110" customFormat="1" hidden="1">
      <c r="B2568" s="1">
        <v>44168</v>
      </c>
      <c r="C2568" s="110" t="str">
        <f t="shared" ref="C2568:C2575" si="134">TEXT(B2568,"aaa")</f>
        <v>목</v>
      </c>
      <c r="D2568" s="110" t="s">
        <v>114</v>
      </c>
      <c r="E2568" s="110" t="s">
        <v>130</v>
      </c>
      <c r="G2568" s="30"/>
      <c r="J2568" s="10">
        <f>1154317+148065</f>
        <v>1302382</v>
      </c>
    </row>
    <row r="2569" spans="2:13" s="110" customFormat="1" hidden="1">
      <c r="B2569" s="1">
        <v>44168</v>
      </c>
      <c r="C2569" s="110" t="str">
        <f t="shared" si="134"/>
        <v>목</v>
      </c>
      <c r="D2569" s="110" t="s">
        <v>114</v>
      </c>
      <c r="E2569" s="110" t="s">
        <v>56</v>
      </c>
      <c r="G2569" s="30"/>
      <c r="J2569" s="10">
        <v>431376</v>
      </c>
    </row>
    <row r="2570" spans="2:13" s="110" customFormat="1" hidden="1">
      <c r="B2570" s="1">
        <v>44168</v>
      </c>
      <c r="C2570" s="110" t="str">
        <f t="shared" si="134"/>
        <v>목</v>
      </c>
      <c r="D2570" s="110" t="s">
        <v>114</v>
      </c>
      <c r="E2570" s="110" t="s">
        <v>147</v>
      </c>
      <c r="G2570" s="30"/>
      <c r="J2570" s="10">
        <v>34551</v>
      </c>
    </row>
    <row r="2571" spans="2:13" s="110" customFormat="1" hidden="1">
      <c r="B2571" s="1">
        <v>44168</v>
      </c>
      <c r="C2571" s="110" t="str">
        <f t="shared" si="134"/>
        <v>목</v>
      </c>
      <c r="D2571" s="110" t="s">
        <v>35</v>
      </c>
      <c r="E2571" s="110" t="s">
        <v>56</v>
      </c>
      <c r="G2571" s="30"/>
      <c r="J2571" s="10">
        <v>50000</v>
      </c>
    </row>
    <row r="2572" spans="2:13" s="110" customFormat="1" hidden="1">
      <c r="B2572" s="1">
        <v>44168</v>
      </c>
      <c r="C2572" s="110" t="str">
        <f t="shared" si="134"/>
        <v>목</v>
      </c>
      <c r="D2572" s="110" t="s">
        <v>129</v>
      </c>
      <c r="E2572" s="110" t="s">
        <v>56</v>
      </c>
      <c r="G2572" s="30"/>
      <c r="J2572" s="10">
        <v>889380</v>
      </c>
    </row>
    <row r="2573" spans="2:13" s="110" customFormat="1" hidden="1">
      <c r="B2573" s="1">
        <v>44168</v>
      </c>
      <c r="C2573" s="110" t="str">
        <f t="shared" si="134"/>
        <v>목</v>
      </c>
      <c r="D2573" s="110" t="s">
        <v>36</v>
      </c>
      <c r="G2573" s="30"/>
      <c r="J2573" s="10">
        <f>63668/1.1</f>
        <v>57879.999999999993</v>
      </c>
    </row>
    <row r="2574" spans="2:13" s="110" customFormat="1" hidden="1">
      <c r="B2574" s="1">
        <v>44168</v>
      </c>
      <c r="C2574" s="110" t="str">
        <f t="shared" si="134"/>
        <v>목</v>
      </c>
      <c r="D2574" s="110" t="s">
        <v>34</v>
      </c>
      <c r="E2574" s="110" t="s">
        <v>6</v>
      </c>
      <c r="G2574" s="30"/>
      <c r="J2574" s="10">
        <f>123810/1.1</f>
        <v>112554.54545454544</v>
      </c>
      <c r="K2574" s="4"/>
      <c r="M2574" s="104"/>
    </row>
    <row r="2575" spans="2:13" s="110" customFormat="1" hidden="1">
      <c r="B2575" s="1">
        <v>44168</v>
      </c>
      <c r="C2575" s="110" t="str">
        <f t="shared" si="134"/>
        <v>목</v>
      </c>
      <c r="D2575" s="110" t="s">
        <v>34</v>
      </c>
      <c r="E2575" s="110" t="s">
        <v>387</v>
      </c>
      <c r="G2575" s="30"/>
      <c r="J2575" s="10">
        <f>1848242/1.1</f>
        <v>1680219.9999999998</v>
      </c>
    </row>
    <row r="2576" spans="2:13" s="110" customFormat="1" hidden="1">
      <c r="B2576" s="1">
        <v>44169</v>
      </c>
      <c r="C2576" s="110" t="str">
        <f t="shared" ref="C2576" si="135">TEXT(B2576,"aaa")</f>
        <v>금</v>
      </c>
      <c r="D2576" s="110" t="s">
        <v>114</v>
      </c>
      <c r="E2576" s="110" t="s">
        <v>130</v>
      </c>
      <c r="G2576" s="30"/>
      <c r="J2576" s="10">
        <v>1170195</v>
      </c>
    </row>
    <row r="2577" spans="2:11" s="110" customFormat="1" hidden="1">
      <c r="B2577" s="1">
        <v>44170</v>
      </c>
      <c r="C2577" s="110" t="str">
        <f t="shared" ref="C2577:C2579" si="136">TEXT(B2577,"aaa")</f>
        <v>토</v>
      </c>
      <c r="D2577" s="110" t="s">
        <v>114</v>
      </c>
      <c r="E2577" s="110" t="s">
        <v>130</v>
      </c>
      <c r="G2577" s="30"/>
      <c r="J2577" s="10">
        <v>727778</v>
      </c>
    </row>
    <row r="2578" spans="2:11" s="110" customFormat="1" hidden="1">
      <c r="B2578" s="1">
        <v>44171</v>
      </c>
      <c r="C2578" s="110" t="str">
        <f t="shared" si="136"/>
        <v>일</v>
      </c>
      <c r="D2578" s="110" t="s">
        <v>114</v>
      </c>
      <c r="E2578" s="110" t="s">
        <v>130</v>
      </c>
      <c r="G2578" s="30"/>
      <c r="J2578" s="10">
        <v>1059336</v>
      </c>
    </row>
    <row r="2579" spans="2:11" s="110" customFormat="1" hidden="1">
      <c r="B2579" s="1">
        <v>44169</v>
      </c>
      <c r="C2579" s="110" t="str">
        <f t="shared" si="136"/>
        <v>금</v>
      </c>
      <c r="D2579" s="110" t="s">
        <v>114</v>
      </c>
      <c r="E2579" s="110" t="s">
        <v>56</v>
      </c>
      <c r="G2579" s="30"/>
      <c r="J2579" s="10">
        <v>415294</v>
      </c>
    </row>
    <row r="2580" spans="2:11" s="110" customFormat="1" hidden="1">
      <c r="B2580" s="1">
        <v>44170</v>
      </c>
      <c r="C2580" s="110" t="str">
        <f t="shared" ref="C2580:C2581" si="137">TEXT(B2580,"aaa")</f>
        <v>토</v>
      </c>
      <c r="D2580" s="110" t="s">
        <v>114</v>
      </c>
      <c r="E2580" s="110" t="s">
        <v>56</v>
      </c>
      <c r="G2580" s="30"/>
      <c r="J2580" s="10">
        <v>289894</v>
      </c>
    </row>
    <row r="2581" spans="2:11" s="110" customFormat="1" hidden="1">
      <c r="B2581" s="1">
        <v>44171</v>
      </c>
      <c r="C2581" s="110" t="str">
        <f t="shared" si="137"/>
        <v>일</v>
      </c>
      <c r="D2581" s="110" t="s">
        <v>114</v>
      </c>
      <c r="E2581" s="110" t="s">
        <v>56</v>
      </c>
      <c r="G2581" s="30"/>
      <c r="J2581" s="10">
        <v>451685</v>
      </c>
    </row>
    <row r="2582" spans="2:11" s="110" customFormat="1" hidden="1">
      <c r="B2582" s="1">
        <v>44169</v>
      </c>
      <c r="C2582" s="110" t="str">
        <f t="shared" ref="C2582:C2584" si="138">TEXT(B2582,"aaa")</f>
        <v>금</v>
      </c>
      <c r="D2582" s="110" t="s">
        <v>114</v>
      </c>
      <c r="E2582" s="110" t="s">
        <v>147</v>
      </c>
      <c r="G2582" s="30"/>
      <c r="J2582" s="10">
        <v>26235</v>
      </c>
    </row>
    <row r="2583" spans="2:11" s="110" customFormat="1" hidden="1">
      <c r="B2583" s="1">
        <v>44170</v>
      </c>
      <c r="C2583" s="110" t="str">
        <f t="shared" si="138"/>
        <v>토</v>
      </c>
      <c r="D2583" s="110" t="s">
        <v>114</v>
      </c>
      <c r="E2583" s="110" t="s">
        <v>147</v>
      </c>
      <c r="G2583" s="30"/>
      <c r="J2583" s="10">
        <v>14539</v>
      </c>
    </row>
    <row r="2584" spans="2:11" s="110" customFormat="1" hidden="1">
      <c r="B2584" s="1">
        <v>44171</v>
      </c>
      <c r="C2584" s="110" t="str">
        <f t="shared" si="138"/>
        <v>일</v>
      </c>
      <c r="D2584" s="110" t="s">
        <v>114</v>
      </c>
      <c r="E2584" s="110" t="s">
        <v>147</v>
      </c>
      <c r="G2584" s="30"/>
      <c r="J2584" s="10">
        <v>20426</v>
      </c>
    </row>
    <row r="2585" spans="2:11" s="110" customFormat="1" hidden="1">
      <c r="B2585" s="1">
        <v>44169</v>
      </c>
      <c r="C2585" s="110" t="str">
        <f t="shared" ref="C2585:C2587" si="139">TEXT(B2585,"aaa")</f>
        <v>금</v>
      </c>
      <c r="D2585" s="110" t="s">
        <v>35</v>
      </c>
      <c r="E2585" s="110" t="s">
        <v>56</v>
      </c>
      <c r="G2585" s="30"/>
      <c r="J2585" s="10">
        <v>50000</v>
      </c>
    </row>
    <row r="2586" spans="2:11" s="110" customFormat="1" hidden="1">
      <c r="B2586" s="1">
        <v>44170</v>
      </c>
      <c r="C2586" s="110" t="str">
        <f t="shared" si="139"/>
        <v>토</v>
      </c>
      <c r="D2586" s="110" t="s">
        <v>35</v>
      </c>
      <c r="E2586" s="110" t="s">
        <v>56</v>
      </c>
      <c r="G2586" s="30"/>
      <c r="J2586" s="10">
        <v>50000</v>
      </c>
    </row>
    <row r="2587" spans="2:11" s="110" customFormat="1" hidden="1">
      <c r="B2587" s="1">
        <v>44171</v>
      </c>
      <c r="C2587" s="110" t="str">
        <f t="shared" si="139"/>
        <v>일</v>
      </c>
      <c r="D2587" s="110" t="s">
        <v>35</v>
      </c>
      <c r="E2587" s="110" t="s">
        <v>56</v>
      </c>
      <c r="G2587" s="30"/>
      <c r="J2587" s="10">
        <v>50000</v>
      </c>
    </row>
    <row r="2588" spans="2:11" s="110" customFormat="1" hidden="1">
      <c r="B2588" s="1">
        <v>44169</v>
      </c>
      <c r="C2588" s="110" t="str">
        <f t="shared" ref="C2588:C2590" si="140">TEXT(B2588,"aaa")</f>
        <v>금</v>
      </c>
      <c r="D2588" s="110" t="s">
        <v>129</v>
      </c>
      <c r="E2588" s="110" t="s">
        <v>56</v>
      </c>
      <c r="G2588" s="30"/>
      <c r="J2588" s="10">
        <v>405589</v>
      </c>
    </row>
    <row r="2589" spans="2:11" s="110" customFormat="1" hidden="1">
      <c r="B2589" s="1">
        <v>44170</v>
      </c>
      <c r="C2589" s="110" t="str">
        <f t="shared" si="140"/>
        <v>토</v>
      </c>
      <c r="D2589" s="110" t="s">
        <v>129</v>
      </c>
      <c r="E2589" s="110" t="s">
        <v>56</v>
      </c>
      <c r="G2589" s="30"/>
      <c r="J2589" s="10">
        <v>50220</v>
      </c>
    </row>
    <row r="2590" spans="2:11" s="110" customFormat="1" hidden="1">
      <c r="B2590" s="1">
        <v>44171</v>
      </c>
      <c r="C2590" s="110" t="str">
        <f t="shared" si="140"/>
        <v>일</v>
      </c>
      <c r="D2590" s="110" t="s">
        <v>129</v>
      </c>
      <c r="E2590" s="110" t="s">
        <v>56</v>
      </c>
      <c r="G2590" s="30"/>
      <c r="J2590" s="10">
        <v>915343</v>
      </c>
    </row>
    <row r="2591" spans="2:11" s="110" customFormat="1" hidden="1">
      <c r="B2591" s="1">
        <v>44169</v>
      </c>
      <c r="C2591" s="110" t="str">
        <f t="shared" ref="C2591:C2593" si="141">TEXT(B2591,"aaa")</f>
        <v>금</v>
      </c>
      <c r="D2591" s="110" t="s">
        <v>36</v>
      </c>
      <c r="G2591" s="30"/>
      <c r="J2591" s="10">
        <v>55519.999999999993</v>
      </c>
      <c r="K2591" s="104"/>
    </row>
    <row r="2592" spans="2:11" s="110" customFormat="1" hidden="1">
      <c r="B2592" s="1">
        <v>44170</v>
      </c>
      <c r="C2592" s="110" t="str">
        <f t="shared" si="141"/>
        <v>토</v>
      </c>
      <c r="D2592" s="110" t="s">
        <v>36</v>
      </c>
      <c r="G2592" s="30"/>
      <c r="J2592" s="10">
        <v>45859.999999999993</v>
      </c>
      <c r="K2592" s="104"/>
    </row>
    <row r="2593" spans="2:13" s="110" customFormat="1" hidden="1">
      <c r="B2593" s="1">
        <v>44171</v>
      </c>
      <c r="C2593" s="110" t="str">
        <f t="shared" si="141"/>
        <v>일</v>
      </c>
      <c r="D2593" s="110" t="s">
        <v>36</v>
      </c>
      <c r="G2593" s="30"/>
      <c r="J2593" s="10">
        <v>54209.999999999993</v>
      </c>
      <c r="K2593" s="104"/>
    </row>
    <row r="2594" spans="2:13" s="110" customFormat="1" hidden="1">
      <c r="B2594" s="1">
        <v>44169</v>
      </c>
      <c r="C2594" s="110" t="str">
        <f t="shared" ref="C2594:C2596" si="142">TEXT(B2594,"aaa")</f>
        <v>금</v>
      </c>
      <c r="D2594" s="110" t="s">
        <v>34</v>
      </c>
      <c r="E2594" s="110" t="s">
        <v>6</v>
      </c>
      <c r="G2594" s="30"/>
      <c r="J2594" s="10">
        <v>103876.36363636363</v>
      </c>
      <c r="K2594" s="4"/>
      <c r="M2594" s="104"/>
    </row>
    <row r="2595" spans="2:13" s="110" customFormat="1" hidden="1">
      <c r="B2595" s="1">
        <v>44170</v>
      </c>
      <c r="C2595" s="110" t="str">
        <f t="shared" si="142"/>
        <v>토</v>
      </c>
      <c r="D2595" s="110" t="s">
        <v>34</v>
      </c>
      <c r="E2595" s="110" t="s">
        <v>6</v>
      </c>
      <c r="G2595" s="30"/>
      <c r="J2595" s="10">
        <v>51640.909090909088</v>
      </c>
      <c r="K2595" s="4"/>
      <c r="M2595" s="104"/>
    </row>
    <row r="2596" spans="2:13" s="110" customFormat="1" hidden="1">
      <c r="B2596" s="1">
        <v>44171</v>
      </c>
      <c r="C2596" s="110" t="str">
        <f t="shared" si="142"/>
        <v>일</v>
      </c>
      <c r="D2596" s="110" t="s">
        <v>34</v>
      </c>
      <c r="E2596" s="110" t="s">
        <v>6</v>
      </c>
      <c r="G2596" s="30"/>
      <c r="J2596" s="10">
        <v>86579.090909090912</v>
      </c>
      <c r="K2596" s="4"/>
      <c r="M2596" s="104"/>
    </row>
    <row r="2597" spans="2:13" s="110" customFormat="1" hidden="1">
      <c r="B2597" s="1">
        <v>44169</v>
      </c>
      <c r="C2597" s="110" t="str">
        <f t="shared" ref="C2597:C2599" si="143">TEXT(B2597,"aaa")</f>
        <v>금</v>
      </c>
      <c r="D2597" s="110" t="s">
        <v>34</v>
      </c>
      <c r="E2597" s="110" t="s">
        <v>387</v>
      </c>
      <c r="G2597" s="30"/>
      <c r="J2597" s="10">
        <v>992682.72727272718</v>
      </c>
    </row>
    <row r="2598" spans="2:13" s="12" customFormat="1" hidden="1">
      <c r="B2598" s="1">
        <v>44170</v>
      </c>
      <c r="C2598" s="110" t="str">
        <f t="shared" si="143"/>
        <v>토</v>
      </c>
      <c r="D2598" s="110" t="s">
        <v>34</v>
      </c>
      <c r="E2598" s="110" t="s">
        <v>387</v>
      </c>
      <c r="F2598" s="110"/>
      <c r="G2598" s="30"/>
      <c r="J2598" s="10">
        <v>1008999.9999999999</v>
      </c>
    </row>
    <row r="2599" spans="2:13" s="12" customFormat="1" hidden="1">
      <c r="B2599" s="1">
        <v>44171</v>
      </c>
      <c r="C2599" s="110" t="str">
        <f t="shared" si="143"/>
        <v>일</v>
      </c>
      <c r="D2599" s="110" t="s">
        <v>34</v>
      </c>
      <c r="E2599" s="110" t="s">
        <v>387</v>
      </c>
      <c r="F2599" s="110"/>
      <c r="G2599" s="30"/>
      <c r="J2599" s="10">
        <v>1401953.6363636362</v>
      </c>
    </row>
    <row r="2600" spans="2:13" s="110" customFormat="1" hidden="1">
      <c r="B2600" s="1">
        <v>44172</v>
      </c>
      <c r="C2600" s="110" t="str">
        <f t="shared" ref="C2600:C2607" si="144">TEXT(B2600,"aaa")</f>
        <v>월</v>
      </c>
      <c r="D2600" s="110" t="s">
        <v>114</v>
      </c>
      <c r="E2600" s="110" t="s">
        <v>130</v>
      </c>
      <c r="G2600" s="30"/>
      <c r="J2600" s="10">
        <f>887918+55496+1129881</f>
        <v>2073295</v>
      </c>
    </row>
    <row r="2601" spans="2:13" s="110" customFormat="1" hidden="1">
      <c r="B2601" s="1">
        <v>44172</v>
      </c>
      <c r="C2601" s="110" t="str">
        <f t="shared" si="144"/>
        <v>월</v>
      </c>
      <c r="D2601" s="110" t="s">
        <v>114</v>
      </c>
      <c r="E2601" s="110" t="s">
        <v>56</v>
      </c>
      <c r="G2601" s="30"/>
      <c r="J2601" s="10">
        <v>594494</v>
      </c>
    </row>
    <row r="2602" spans="2:13" s="110" customFormat="1" hidden="1">
      <c r="B2602" s="1">
        <v>44172</v>
      </c>
      <c r="C2602" s="110" t="str">
        <f t="shared" si="144"/>
        <v>월</v>
      </c>
      <c r="D2602" s="110" t="s">
        <v>114</v>
      </c>
      <c r="E2602" s="110" t="s">
        <v>147</v>
      </c>
      <c r="G2602" s="30"/>
      <c r="J2602" s="10">
        <v>27255</v>
      </c>
    </row>
    <row r="2603" spans="2:13" s="110" customFormat="1" hidden="1">
      <c r="B2603" s="1">
        <v>44172</v>
      </c>
      <c r="C2603" s="110" t="str">
        <f t="shared" si="144"/>
        <v>월</v>
      </c>
      <c r="D2603" s="110" t="s">
        <v>35</v>
      </c>
      <c r="E2603" s="110" t="s">
        <v>56</v>
      </c>
      <c r="G2603" s="30"/>
      <c r="J2603" s="10">
        <v>50000</v>
      </c>
    </row>
    <row r="2604" spans="2:13" s="110" customFormat="1" hidden="1">
      <c r="B2604" s="1">
        <v>44172</v>
      </c>
      <c r="C2604" s="110" t="str">
        <f t="shared" si="144"/>
        <v>월</v>
      </c>
      <c r="D2604" s="110" t="s">
        <v>129</v>
      </c>
      <c r="E2604" s="110" t="s">
        <v>56</v>
      </c>
      <c r="G2604" s="30"/>
      <c r="J2604" s="10">
        <v>789084</v>
      </c>
    </row>
    <row r="2605" spans="2:13" s="110" customFormat="1" hidden="1">
      <c r="B2605" s="1">
        <v>44172</v>
      </c>
      <c r="C2605" s="110" t="str">
        <f t="shared" si="144"/>
        <v>월</v>
      </c>
      <c r="D2605" s="110" t="s">
        <v>36</v>
      </c>
      <c r="G2605" s="30"/>
      <c r="J2605" s="10">
        <f>78078/1.1</f>
        <v>70980</v>
      </c>
    </row>
    <row r="2606" spans="2:13" s="110" customFormat="1" hidden="1">
      <c r="B2606" s="1">
        <v>44172</v>
      </c>
      <c r="C2606" s="110" t="str">
        <f t="shared" si="144"/>
        <v>월</v>
      </c>
      <c r="D2606" s="110" t="s">
        <v>34</v>
      </c>
      <c r="E2606" s="110" t="s">
        <v>6</v>
      </c>
      <c r="G2606" s="30"/>
      <c r="J2606" s="10">
        <v>88787.272727272721</v>
      </c>
      <c r="K2606" s="4"/>
      <c r="M2606" s="104"/>
    </row>
    <row r="2607" spans="2:13" s="110" customFormat="1" hidden="1">
      <c r="B2607" s="1">
        <v>44172</v>
      </c>
      <c r="C2607" s="110" t="str">
        <f t="shared" si="144"/>
        <v>월</v>
      </c>
      <c r="D2607" s="110" t="s">
        <v>34</v>
      </c>
      <c r="E2607" s="110" t="s">
        <v>387</v>
      </c>
      <c r="G2607" s="30"/>
      <c r="J2607" s="10">
        <v>1362062.7272727271</v>
      </c>
      <c r="K2607" s="4"/>
    </row>
    <row r="2608" spans="2:13" s="110" customFormat="1" hidden="1">
      <c r="B2608" s="1">
        <v>44173</v>
      </c>
      <c r="C2608" s="110" t="str">
        <f t="shared" ref="C2608:C2615" si="145">TEXT(B2608,"aaa")</f>
        <v>화</v>
      </c>
      <c r="D2608" s="110" t="s">
        <v>114</v>
      </c>
      <c r="E2608" s="110" t="s">
        <v>130</v>
      </c>
      <c r="G2608" s="30"/>
      <c r="J2608" s="10">
        <f>2004648-29973-699182+118163</f>
        <v>1393656</v>
      </c>
    </row>
    <row r="2609" spans="2:13" s="110" customFormat="1" hidden="1">
      <c r="B2609" s="1">
        <v>44173</v>
      </c>
      <c r="C2609" s="110" t="str">
        <f t="shared" si="145"/>
        <v>화</v>
      </c>
      <c r="D2609" s="110" t="s">
        <v>114</v>
      </c>
      <c r="E2609" s="110" t="s">
        <v>56</v>
      </c>
      <c r="G2609" s="30"/>
      <c r="J2609" s="10">
        <f>699182+20399</f>
        <v>719581</v>
      </c>
    </row>
    <row r="2610" spans="2:13" s="110" customFormat="1" hidden="1">
      <c r="B2610" s="1">
        <v>44173</v>
      </c>
      <c r="C2610" s="110" t="str">
        <f t="shared" si="145"/>
        <v>화</v>
      </c>
      <c r="D2610" s="110" t="s">
        <v>114</v>
      </c>
      <c r="E2610" s="110" t="s">
        <v>147</v>
      </c>
      <c r="G2610" s="30"/>
      <c r="J2610" s="10">
        <v>29973</v>
      </c>
    </row>
    <row r="2611" spans="2:13" s="110" customFormat="1" hidden="1">
      <c r="B2611" s="1">
        <v>44173</v>
      </c>
      <c r="C2611" s="110" t="str">
        <f t="shared" si="145"/>
        <v>화</v>
      </c>
      <c r="D2611" s="110" t="s">
        <v>35</v>
      </c>
      <c r="E2611" s="110" t="s">
        <v>56</v>
      </c>
      <c r="G2611" s="30"/>
      <c r="J2611" s="10">
        <v>50000</v>
      </c>
    </row>
    <row r="2612" spans="2:13" s="110" customFormat="1" hidden="1">
      <c r="B2612" s="1">
        <v>44173</v>
      </c>
      <c r="C2612" s="110" t="str">
        <f t="shared" si="145"/>
        <v>화</v>
      </c>
      <c r="D2612" s="110" t="s">
        <v>129</v>
      </c>
      <c r="E2612" s="110" t="s">
        <v>56</v>
      </c>
      <c r="G2612" s="30"/>
      <c r="J2612" s="10">
        <v>770309</v>
      </c>
    </row>
    <row r="2613" spans="2:13" s="110" customFormat="1" hidden="1">
      <c r="B2613" s="1">
        <v>44173</v>
      </c>
      <c r="C2613" s="110" t="str">
        <f t="shared" si="145"/>
        <v>화</v>
      </c>
      <c r="D2613" s="110" t="s">
        <v>36</v>
      </c>
      <c r="G2613" s="30"/>
      <c r="J2613" s="10">
        <f>59455/1.1</f>
        <v>54049.999999999993</v>
      </c>
    </row>
    <row r="2614" spans="2:13" s="110" customFormat="1" hidden="1">
      <c r="B2614" s="1">
        <v>44173</v>
      </c>
      <c r="C2614" s="110" t="str">
        <f t="shared" si="145"/>
        <v>화</v>
      </c>
      <c r="D2614" s="110" t="s">
        <v>34</v>
      </c>
      <c r="E2614" s="110" t="s">
        <v>6</v>
      </c>
      <c r="G2614" s="30"/>
      <c r="J2614" s="10">
        <f>95847/1.1</f>
        <v>87133.636363636353</v>
      </c>
      <c r="K2614" s="4"/>
      <c r="M2614" s="104"/>
    </row>
    <row r="2615" spans="2:13" s="110" customFormat="1" hidden="1">
      <c r="B2615" s="1">
        <v>44173</v>
      </c>
      <c r="C2615" s="110" t="str">
        <f t="shared" si="145"/>
        <v>화</v>
      </c>
      <c r="D2615" s="110" t="s">
        <v>34</v>
      </c>
      <c r="E2615" s="110" t="s">
        <v>387</v>
      </c>
      <c r="G2615" s="30"/>
      <c r="J2615" s="10">
        <f>1359966/1.1</f>
        <v>1236332.7272727271</v>
      </c>
      <c r="K2615" s="4"/>
    </row>
    <row r="2616" spans="2:13" s="110" customFormat="1" hidden="1">
      <c r="B2616" s="1">
        <v>44174</v>
      </c>
      <c r="C2616" s="110" t="str">
        <f t="shared" ref="C2616:C2623" si="146">TEXT(B2616,"aaa")</f>
        <v>수</v>
      </c>
      <c r="D2616" s="110" t="s">
        <v>114</v>
      </c>
      <c r="E2616" s="110" t="s">
        <v>130</v>
      </c>
      <c r="G2616" s="30"/>
      <c r="J2616" s="10">
        <f>47486+883689+8334</f>
        <v>939509</v>
      </c>
    </row>
    <row r="2617" spans="2:13" s="110" customFormat="1" hidden="1">
      <c r="B2617" s="1">
        <v>44174</v>
      </c>
      <c r="C2617" s="110" t="str">
        <f t="shared" si="146"/>
        <v>수</v>
      </c>
      <c r="D2617" s="110" t="s">
        <v>114</v>
      </c>
      <c r="E2617" s="110" t="s">
        <v>56</v>
      </c>
      <c r="G2617" s="30"/>
      <c r="J2617" s="10">
        <f>155926+920596</f>
        <v>1076522</v>
      </c>
    </row>
    <row r="2618" spans="2:13" s="110" customFormat="1" hidden="1">
      <c r="B2618" s="1">
        <v>44174</v>
      </c>
      <c r="C2618" s="110" t="str">
        <f t="shared" si="146"/>
        <v>수</v>
      </c>
      <c r="D2618" s="110" t="s">
        <v>114</v>
      </c>
      <c r="E2618" s="110" t="s">
        <v>147</v>
      </c>
      <c r="G2618" s="30"/>
      <c r="J2618" s="10">
        <v>28707</v>
      </c>
    </row>
    <row r="2619" spans="2:13" s="110" customFormat="1" hidden="1">
      <c r="B2619" s="1">
        <v>44174</v>
      </c>
      <c r="C2619" s="110" t="str">
        <f t="shared" si="146"/>
        <v>수</v>
      </c>
      <c r="D2619" s="110" t="s">
        <v>35</v>
      </c>
      <c r="E2619" s="110" t="s">
        <v>56</v>
      </c>
      <c r="G2619" s="30"/>
      <c r="J2619" s="10">
        <v>50000</v>
      </c>
    </row>
    <row r="2620" spans="2:13" s="110" customFormat="1" hidden="1">
      <c r="B2620" s="1">
        <v>44174</v>
      </c>
      <c r="C2620" s="110" t="str">
        <f t="shared" si="146"/>
        <v>수</v>
      </c>
      <c r="D2620" s="110" t="s">
        <v>129</v>
      </c>
      <c r="E2620" s="110" t="s">
        <v>56</v>
      </c>
      <c r="G2620" s="30"/>
      <c r="J2620" s="10">
        <v>787971</v>
      </c>
    </row>
    <row r="2621" spans="2:13" s="110" customFormat="1" hidden="1">
      <c r="B2621" s="1">
        <v>44174</v>
      </c>
      <c r="C2621" s="110" t="str">
        <f t="shared" si="146"/>
        <v>수</v>
      </c>
      <c r="D2621" s="110" t="s">
        <v>36</v>
      </c>
      <c r="G2621" s="30"/>
      <c r="J2621" s="10">
        <f>46189/1.1</f>
        <v>41990</v>
      </c>
    </row>
    <row r="2622" spans="2:13" s="110" customFormat="1" hidden="1">
      <c r="B2622" s="1">
        <v>44174</v>
      </c>
      <c r="C2622" s="110" t="str">
        <f t="shared" si="146"/>
        <v>수</v>
      </c>
      <c r="D2622" s="110" t="s">
        <v>34</v>
      </c>
      <c r="E2622" s="110" t="s">
        <v>6</v>
      </c>
      <c r="G2622" s="30"/>
      <c r="J2622" s="10">
        <f>98057/1.1</f>
        <v>89142.727272727265</v>
      </c>
      <c r="K2622" s="4"/>
      <c r="M2622" s="104"/>
    </row>
    <row r="2623" spans="2:13" s="110" customFormat="1" hidden="1">
      <c r="B2623" s="1">
        <v>44174</v>
      </c>
      <c r="C2623" s="110" t="str">
        <f t="shared" si="146"/>
        <v>수</v>
      </c>
      <c r="D2623" s="110" t="s">
        <v>34</v>
      </c>
      <c r="E2623" s="110" t="s">
        <v>387</v>
      </c>
      <c r="G2623" s="30"/>
      <c r="J2623" s="10">
        <f>1500545/1.1</f>
        <v>1364131.8181818181</v>
      </c>
      <c r="K2623" s="4"/>
    </row>
    <row r="2624" spans="2:13" s="110" customFormat="1" hidden="1">
      <c r="B2624" s="1">
        <v>44175</v>
      </c>
      <c r="C2624" s="110" t="str">
        <f t="shared" ref="C2624:C2631" si="147">TEXT(B2624,"aaa")</f>
        <v>목</v>
      </c>
      <c r="D2624" s="110" t="s">
        <v>114</v>
      </c>
      <c r="E2624" s="110" t="s">
        <v>130</v>
      </c>
      <c r="G2624" s="30"/>
      <c r="J2624" s="10">
        <v>805790</v>
      </c>
    </row>
    <row r="2625" spans="2:13" s="110" customFormat="1" hidden="1">
      <c r="B2625" s="1">
        <v>44175</v>
      </c>
      <c r="C2625" s="110" t="str">
        <f t="shared" si="147"/>
        <v>목</v>
      </c>
      <c r="D2625" s="110" t="s">
        <v>114</v>
      </c>
      <c r="E2625" s="110" t="s">
        <v>56</v>
      </c>
      <c r="G2625" s="30"/>
      <c r="J2625" s="10">
        <f>1038702+285243</f>
        <v>1323945</v>
      </c>
    </row>
    <row r="2626" spans="2:13" s="110" customFormat="1" hidden="1">
      <c r="B2626" s="1">
        <v>44175</v>
      </c>
      <c r="C2626" s="110" t="str">
        <f t="shared" si="147"/>
        <v>목</v>
      </c>
      <c r="D2626" s="110" t="s">
        <v>114</v>
      </c>
      <c r="E2626" s="110" t="s">
        <v>147</v>
      </c>
      <c r="G2626" s="30"/>
      <c r="J2626" s="10">
        <v>29653</v>
      </c>
    </row>
    <row r="2627" spans="2:13" s="110" customFormat="1" hidden="1">
      <c r="B2627" s="1">
        <v>44175</v>
      </c>
      <c r="C2627" s="110" t="str">
        <f t="shared" si="147"/>
        <v>목</v>
      </c>
      <c r="D2627" s="110" t="s">
        <v>35</v>
      </c>
      <c r="E2627" s="110" t="s">
        <v>56</v>
      </c>
      <c r="G2627" s="30"/>
      <c r="J2627" s="10">
        <v>50000</v>
      </c>
    </row>
    <row r="2628" spans="2:13" s="110" customFormat="1" hidden="1">
      <c r="B2628" s="1">
        <v>44175</v>
      </c>
      <c r="C2628" s="110" t="str">
        <f t="shared" si="147"/>
        <v>목</v>
      </c>
      <c r="D2628" s="110" t="s">
        <v>129</v>
      </c>
      <c r="E2628" s="110" t="s">
        <v>56</v>
      </c>
      <c r="G2628" s="30"/>
      <c r="J2628" s="10">
        <v>617778</v>
      </c>
    </row>
    <row r="2629" spans="2:13" s="110" customFormat="1" hidden="1">
      <c r="B2629" s="1">
        <v>44175</v>
      </c>
      <c r="C2629" s="110" t="str">
        <f t="shared" si="147"/>
        <v>목</v>
      </c>
      <c r="D2629" s="110" t="s">
        <v>36</v>
      </c>
      <c r="G2629" s="30"/>
      <c r="J2629" s="10">
        <v>38010</v>
      </c>
    </row>
    <row r="2630" spans="2:13" s="110" customFormat="1" hidden="1">
      <c r="B2630" s="1">
        <v>44175</v>
      </c>
      <c r="C2630" s="110" t="str">
        <f t="shared" si="147"/>
        <v>목</v>
      </c>
      <c r="D2630" s="110" t="s">
        <v>34</v>
      </c>
      <c r="E2630" s="110" t="s">
        <v>6</v>
      </c>
      <c r="G2630" s="30"/>
      <c r="J2630" s="10">
        <f>89736/1.1</f>
        <v>81578.181818181809</v>
      </c>
      <c r="K2630" s="4"/>
      <c r="M2630" s="104"/>
    </row>
    <row r="2631" spans="2:13" s="110" customFormat="1" hidden="1">
      <c r="B2631" s="1">
        <v>44175</v>
      </c>
      <c r="C2631" s="110" t="str">
        <f t="shared" si="147"/>
        <v>목</v>
      </c>
      <c r="D2631" s="110" t="s">
        <v>34</v>
      </c>
      <c r="E2631" s="110" t="s">
        <v>387</v>
      </c>
      <c r="G2631" s="30"/>
      <c r="J2631" s="10">
        <f>1294456/1.1</f>
        <v>1176778.1818181816</v>
      </c>
      <c r="K2631" s="4"/>
    </row>
    <row r="2632" spans="2:13" s="110" customFormat="1" hidden="1">
      <c r="B2632" s="1">
        <v>44176</v>
      </c>
      <c r="C2632" s="110" t="str">
        <f>TEXT(B2632,"aaa")</f>
        <v>금</v>
      </c>
      <c r="D2632" s="110" t="s">
        <v>35</v>
      </c>
      <c r="E2632" s="110" t="s">
        <v>56</v>
      </c>
      <c r="G2632" s="30"/>
      <c r="J2632" s="10">
        <v>50000</v>
      </c>
    </row>
    <row r="2633" spans="2:13" s="110" customFormat="1" hidden="1">
      <c r="B2633" s="1">
        <v>44177</v>
      </c>
      <c r="C2633" s="110" t="str">
        <f t="shared" ref="C2633:C2634" si="148">TEXT(B2633,"aaa")</f>
        <v>토</v>
      </c>
      <c r="D2633" s="110" t="s">
        <v>35</v>
      </c>
      <c r="E2633" s="110" t="s">
        <v>56</v>
      </c>
      <c r="G2633" s="30"/>
      <c r="J2633" s="10">
        <v>50000</v>
      </c>
    </row>
    <row r="2634" spans="2:13" s="110" customFormat="1" hidden="1">
      <c r="B2634" s="1">
        <v>44178</v>
      </c>
      <c r="C2634" s="110" t="str">
        <f t="shared" si="148"/>
        <v>일</v>
      </c>
      <c r="D2634" s="110" t="s">
        <v>35</v>
      </c>
      <c r="E2634" s="110" t="s">
        <v>56</v>
      </c>
      <c r="G2634" s="30"/>
      <c r="J2634" s="10">
        <v>50000</v>
      </c>
    </row>
    <row r="2635" spans="2:13" s="110" customFormat="1" hidden="1">
      <c r="B2635" s="1">
        <v>44176</v>
      </c>
      <c r="C2635" s="110" t="str">
        <f t="shared" ref="C2635:C2652" si="149">TEXT(B2635,"aaa")</f>
        <v>금</v>
      </c>
      <c r="D2635" s="110" t="s">
        <v>114</v>
      </c>
      <c r="E2635" s="110" t="s">
        <v>401</v>
      </c>
      <c r="G2635" s="30"/>
      <c r="J2635" s="10">
        <v>29765</v>
      </c>
    </row>
    <row r="2636" spans="2:13" s="110" customFormat="1" hidden="1">
      <c r="B2636" s="1">
        <v>44177</v>
      </c>
      <c r="C2636" s="110" t="str">
        <f t="shared" si="149"/>
        <v>토</v>
      </c>
      <c r="D2636" s="110" t="s">
        <v>114</v>
      </c>
      <c r="E2636" s="110" t="s">
        <v>401</v>
      </c>
      <c r="G2636" s="30"/>
      <c r="J2636" s="10">
        <v>32830</v>
      </c>
    </row>
    <row r="2637" spans="2:13" s="110" customFormat="1" hidden="1">
      <c r="B2637" s="1">
        <v>44178</v>
      </c>
      <c r="C2637" s="110" t="str">
        <f t="shared" ref="C2637:C2643" si="150">TEXT(B2637,"aaa")</f>
        <v>일</v>
      </c>
      <c r="D2637" s="110" t="s">
        <v>114</v>
      </c>
      <c r="E2637" s="110" t="s">
        <v>401</v>
      </c>
      <c r="G2637" s="30"/>
      <c r="J2637" s="10">
        <v>29945</v>
      </c>
    </row>
    <row r="2638" spans="2:13" s="110" customFormat="1" hidden="1">
      <c r="B2638" s="1">
        <v>44176</v>
      </c>
      <c r="C2638" s="110" t="str">
        <f t="shared" si="150"/>
        <v>금</v>
      </c>
      <c r="D2638" s="110" t="s">
        <v>114</v>
      </c>
      <c r="E2638" s="110" t="s">
        <v>6</v>
      </c>
      <c r="G2638" s="30"/>
      <c r="J2638" s="10">
        <v>1036025</v>
      </c>
    </row>
    <row r="2639" spans="2:13" s="110" customFormat="1" hidden="1">
      <c r="B2639" s="1">
        <v>44177</v>
      </c>
      <c r="C2639" s="110" t="str">
        <f t="shared" si="150"/>
        <v>토</v>
      </c>
      <c r="D2639" s="110" t="s">
        <v>114</v>
      </c>
      <c r="E2639" s="110" t="s">
        <v>6</v>
      </c>
      <c r="G2639" s="30"/>
      <c r="J2639" s="10">
        <v>651098</v>
      </c>
    </row>
    <row r="2640" spans="2:13" s="110" customFormat="1" hidden="1">
      <c r="B2640" s="1">
        <v>44178</v>
      </c>
      <c r="C2640" s="110" t="str">
        <f t="shared" si="150"/>
        <v>일</v>
      </c>
      <c r="D2640" s="110" t="s">
        <v>114</v>
      </c>
      <c r="E2640" s="110" t="s">
        <v>6</v>
      </c>
      <c r="G2640" s="30"/>
      <c r="J2640" s="10">
        <v>690242</v>
      </c>
    </row>
    <row r="2641" spans="2:13" s="110" customFormat="1" hidden="1">
      <c r="B2641" s="1">
        <v>44176</v>
      </c>
      <c r="C2641" s="110" t="str">
        <f t="shared" si="150"/>
        <v>금</v>
      </c>
      <c r="D2641" s="110" t="s">
        <v>114</v>
      </c>
      <c r="E2641" s="110" t="s">
        <v>387</v>
      </c>
      <c r="G2641" s="30"/>
      <c r="J2641" s="10">
        <v>680743</v>
      </c>
    </row>
    <row r="2642" spans="2:13" s="110" customFormat="1" hidden="1">
      <c r="B2642" s="1">
        <v>44177</v>
      </c>
      <c r="C2642" s="110" t="str">
        <f t="shared" si="150"/>
        <v>토</v>
      </c>
      <c r="D2642" s="110" t="s">
        <v>114</v>
      </c>
      <c r="E2642" s="110" t="s">
        <v>387</v>
      </c>
      <c r="G2642" s="30"/>
      <c r="J2642" s="10">
        <v>459554</v>
      </c>
    </row>
    <row r="2643" spans="2:13" s="110" customFormat="1" hidden="1">
      <c r="B2643" s="1">
        <v>44178</v>
      </c>
      <c r="C2643" s="110" t="str">
        <f t="shared" si="150"/>
        <v>일</v>
      </c>
      <c r="D2643" s="110" t="s">
        <v>114</v>
      </c>
      <c r="E2643" s="110" t="s">
        <v>387</v>
      </c>
      <c r="G2643" s="30"/>
      <c r="J2643" s="10">
        <v>534059</v>
      </c>
    </row>
    <row r="2644" spans="2:13" s="110" customFormat="1" hidden="1">
      <c r="B2644" s="1">
        <v>44176</v>
      </c>
      <c r="C2644" s="110" t="str">
        <f t="shared" si="149"/>
        <v>금</v>
      </c>
      <c r="D2644" s="110" t="s">
        <v>129</v>
      </c>
      <c r="E2644" s="110" t="s">
        <v>56</v>
      </c>
      <c r="G2644" s="30"/>
      <c r="J2644" s="10">
        <v>182561</v>
      </c>
    </row>
    <row r="2645" spans="2:13" s="110" customFormat="1" hidden="1">
      <c r="B2645" s="1">
        <v>44178</v>
      </c>
      <c r="C2645" s="110" t="str">
        <f t="shared" ref="C2645" si="151">TEXT(B2645,"aaa")</f>
        <v>일</v>
      </c>
      <c r="D2645" s="110" t="s">
        <v>129</v>
      </c>
      <c r="E2645" s="110" t="s">
        <v>56</v>
      </c>
      <c r="G2645" s="30"/>
      <c r="J2645" s="10">
        <v>1095387</v>
      </c>
    </row>
    <row r="2646" spans="2:13" s="110" customFormat="1" hidden="1">
      <c r="B2646" s="1">
        <v>44176</v>
      </c>
      <c r="C2646" s="110" t="str">
        <f t="shared" si="149"/>
        <v>금</v>
      </c>
      <c r="D2646" s="110" t="s">
        <v>36</v>
      </c>
      <c r="G2646" s="30"/>
      <c r="J2646" s="10">
        <v>43560</v>
      </c>
      <c r="K2646" s="104"/>
    </row>
    <row r="2647" spans="2:13" s="110" customFormat="1" hidden="1">
      <c r="B2647" s="1">
        <v>44177</v>
      </c>
      <c r="C2647" s="110" t="str">
        <f t="shared" ref="C2647:C2648" si="152">TEXT(B2647,"aaa")</f>
        <v>토</v>
      </c>
      <c r="D2647" s="110" t="s">
        <v>36</v>
      </c>
      <c r="G2647" s="30"/>
      <c r="J2647" s="10">
        <v>38790</v>
      </c>
      <c r="K2647" s="104"/>
    </row>
    <row r="2648" spans="2:13" s="110" customFormat="1" hidden="1">
      <c r="B2648" s="1">
        <v>44178</v>
      </c>
      <c r="C2648" s="110" t="str">
        <f t="shared" si="152"/>
        <v>일</v>
      </c>
      <c r="D2648" s="110" t="s">
        <v>36</v>
      </c>
      <c r="G2648" s="30"/>
      <c r="J2648" s="10">
        <v>48489.999999999993</v>
      </c>
      <c r="K2648" s="104"/>
    </row>
    <row r="2649" spans="2:13" s="110" customFormat="1" hidden="1">
      <c r="B2649" s="1">
        <v>44176</v>
      </c>
      <c r="C2649" s="110" t="str">
        <f t="shared" si="149"/>
        <v>금</v>
      </c>
      <c r="D2649" s="110" t="s">
        <v>34</v>
      </c>
      <c r="E2649" s="110" t="s">
        <v>6</v>
      </c>
      <c r="G2649" s="30"/>
      <c r="J2649" s="10">
        <v>108913.63636363635</v>
      </c>
      <c r="K2649" s="4"/>
      <c r="M2649" s="104"/>
    </row>
    <row r="2650" spans="2:13" s="110" customFormat="1" hidden="1">
      <c r="B2650" s="1">
        <v>44177</v>
      </c>
      <c r="C2650" s="110" t="str">
        <f t="shared" ref="C2650:C2651" si="153">TEXT(B2650,"aaa")</f>
        <v>토</v>
      </c>
      <c r="D2650" s="110" t="s">
        <v>34</v>
      </c>
      <c r="E2650" s="110" t="s">
        <v>6</v>
      </c>
      <c r="G2650" s="30"/>
      <c r="J2650" s="10">
        <v>115110.90909090909</v>
      </c>
      <c r="K2650" s="4"/>
      <c r="M2650" s="104"/>
    </row>
    <row r="2651" spans="2:13" s="110" customFormat="1" hidden="1">
      <c r="B2651" s="1">
        <v>44178</v>
      </c>
      <c r="C2651" s="110" t="str">
        <f t="shared" si="153"/>
        <v>일</v>
      </c>
      <c r="D2651" s="110" t="s">
        <v>34</v>
      </c>
      <c r="E2651" s="110" t="s">
        <v>6</v>
      </c>
      <c r="G2651" s="30"/>
      <c r="J2651" s="10">
        <v>115298.18181818181</v>
      </c>
      <c r="K2651" s="4"/>
      <c r="M2651" s="104"/>
    </row>
    <row r="2652" spans="2:13" s="110" customFormat="1" hidden="1">
      <c r="B2652" s="1">
        <v>44176</v>
      </c>
      <c r="C2652" s="110" t="str">
        <f t="shared" si="149"/>
        <v>금</v>
      </c>
      <c r="D2652" s="110" t="s">
        <v>34</v>
      </c>
      <c r="E2652" s="110" t="s">
        <v>387</v>
      </c>
      <c r="G2652" s="30"/>
      <c r="J2652" s="10">
        <v>738482.72727272718</v>
      </c>
      <c r="K2652" s="4"/>
    </row>
    <row r="2653" spans="2:13" s="110" customFormat="1" hidden="1">
      <c r="B2653" s="1">
        <v>44177</v>
      </c>
      <c r="C2653" s="110" t="str">
        <f t="shared" ref="C2653:C2662" si="154">TEXT(B2653,"aaa")</f>
        <v>토</v>
      </c>
      <c r="D2653" s="110" t="s">
        <v>34</v>
      </c>
      <c r="E2653" s="110" t="s">
        <v>387</v>
      </c>
      <c r="G2653" s="30"/>
      <c r="J2653" s="10">
        <v>402244.54545454541</v>
      </c>
      <c r="K2653" s="4"/>
    </row>
    <row r="2654" spans="2:13" s="110" customFormat="1" hidden="1">
      <c r="B2654" s="1">
        <v>44178</v>
      </c>
      <c r="C2654" s="110" t="str">
        <f t="shared" si="154"/>
        <v>일</v>
      </c>
      <c r="D2654" s="110" t="s">
        <v>34</v>
      </c>
      <c r="E2654" s="110" t="s">
        <v>387</v>
      </c>
      <c r="G2654" s="30"/>
      <c r="J2654" s="10">
        <v>456658.18181818177</v>
      </c>
      <c r="K2654" s="4"/>
    </row>
    <row r="2655" spans="2:13" s="110" customFormat="1" hidden="1">
      <c r="B2655" s="1">
        <v>44179</v>
      </c>
      <c r="C2655" s="110" t="str">
        <f>TEXT(B2655,"aaa")</f>
        <v>월</v>
      </c>
      <c r="D2655" s="110" t="s">
        <v>35</v>
      </c>
      <c r="E2655" s="110" t="s">
        <v>56</v>
      </c>
      <c r="G2655" s="30"/>
      <c r="J2655" s="10">
        <v>50000</v>
      </c>
    </row>
    <row r="2656" spans="2:13" s="110" customFormat="1" hidden="1">
      <c r="B2656" s="1">
        <v>44179</v>
      </c>
      <c r="C2656" s="110" t="str">
        <f t="shared" si="154"/>
        <v>월</v>
      </c>
      <c r="D2656" s="110" t="s">
        <v>114</v>
      </c>
      <c r="E2656" s="110" t="s">
        <v>130</v>
      </c>
      <c r="G2656" s="30"/>
      <c r="J2656" s="10">
        <f>667461</f>
        <v>667461</v>
      </c>
    </row>
    <row r="2657" spans="2:13" s="110" customFormat="1" hidden="1">
      <c r="B2657" s="1">
        <v>44179</v>
      </c>
      <c r="C2657" s="110" t="str">
        <f t="shared" si="154"/>
        <v>월</v>
      </c>
      <c r="D2657" s="110" t="s">
        <v>114</v>
      </c>
      <c r="E2657" s="110" t="s">
        <v>56</v>
      </c>
      <c r="G2657" s="30"/>
      <c r="J2657" s="10">
        <f>524339+184565</f>
        <v>708904</v>
      </c>
    </row>
    <row r="2658" spans="2:13" s="110" customFormat="1" hidden="1">
      <c r="B2658" s="1">
        <v>44179</v>
      </c>
      <c r="C2658" s="110" t="str">
        <f t="shared" si="154"/>
        <v>월</v>
      </c>
      <c r="D2658" s="110" t="s">
        <v>114</v>
      </c>
      <c r="E2658" s="110" t="s">
        <v>147</v>
      </c>
      <c r="G2658" s="30"/>
      <c r="J2658" s="10">
        <v>28398</v>
      </c>
    </row>
    <row r="2659" spans="2:13" s="110" customFormat="1" hidden="1">
      <c r="B2659" s="1">
        <v>44179</v>
      </c>
      <c r="C2659" s="110" t="str">
        <f>TEXT(B2659,"aaa")</f>
        <v>월</v>
      </c>
      <c r="D2659" s="110" t="s">
        <v>129</v>
      </c>
      <c r="E2659" s="110" t="s">
        <v>56</v>
      </c>
      <c r="G2659" s="30"/>
      <c r="J2659" s="10">
        <v>600833</v>
      </c>
    </row>
    <row r="2660" spans="2:13" s="110" customFormat="1" hidden="1">
      <c r="B2660" s="1">
        <v>44179</v>
      </c>
      <c r="C2660" s="110" t="str">
        <f>TEXT(B2660,"aaa")</f>
        <v>월</v>
      </c>
      <c r="D2660" s="110" t="s">
        <v>36</v>
      </c>
      <c r="G2660" s="30"/>
      <c r="J2660" s="10">
        <f>50083/1.1</f>
        <v>45529.999999999993</v>
      </c>
    </row>
    <row r="2661" spans="2:13" s="110" customFormat="1" hidden="1">
      <c r="B2661" s="1">
        <v>44179</v>
      </c>
      <c r="C2661" s="110" t="str">
        <f t="shared" si="154"/>
        <v>월</v>
      </c>
      <c r="D2661" s="110" t="s">
        <v>34</v>
      </c>
      <c r="E2661" s="110" t="s">
        <v>6</v>
      </c>
      <c r="G2661" s="30"/>
      <c r="J2661" s="10">
        <v>294351.81818181818</v>
      </c>
      <c r="K2661" s="4"/>
      <c r="M2661" s="104"/>
    </row>
    <row r="2662" spans="2:13" s="110" customFormat="1" hidden="1">
      <c r="B2662" s="1">
        <v>44179</v>
      </c>
      <c r="C2662" s="110" t="str">
        <f t="shared" si="154"/>
        <v>월</v>
      </c>
      <c r="D2662" s="110" t="s">
        <v>34</v>
      </c>
      <c r="E2662" s="110" t="s">
        <v>387</v>
      </c>
      <c r="G2662" s="30"/>
      <c r="J2662" s="10">
        <v>803529.99999999988</v>
      </c>
      <c r="K2662" s="4"/>
    </row>
    <row r="2663" spans="2:13" s="110" customFormat="1" hidden="1">
      <c r="B2663" s="1">
        <v>44180</v>
      </c>
      <c r="C2663" s="110" t="str">
        <f>TEXT(B2663,"aaa")</f>
        <v>화</v>
      </c>
      <c r="D2663" s="110" t="s">
        <v>35</v>
      </c>
      <c r="E2663" s="110" t="s">
        <v>56</v>
      </c>
      <c r="G2663" s="30"/>
      <c r="J2663" s="10">
        <v>50000</v>
      </c>
    </row>
    <row r="2664" spans="2:13" s="110" customFormat="1" hidden="1">
      <c r="B2664" s="1">
        <v>44180</v>
      </c>
      <c r="C2664" s="110" t="str">
        <f t="shared" ref="C2664:C2666" si="155">TEXT(B2664,"aaa")</f>
        <v>화</v>
      </c>
      <c r="D2664" s="110" t="s">
        <v>114</v>
      </c>
      <c r="E2664" s="110" t="s">
        <v>130</v>
      </c>
      <c r="G2664" s="30"/>
      <c r="J2664" s="10">
        <v>617038</v>
      </c>
    </row>
    <row r="2665" spans="2:13" s="110" customFormat="1" hidden="1">
      <c r="B2665" s="1">
        <v>44180</v>
      </c>
      <c r="C2665" s="110" t="str">
        <f t="shared" si="155"/>
        <v>화</v>
      </c>
      <c r="D2665" s="110" t="s">
        <v>114</v>
      </c>
      <c r="E2665" s="110" t="s">
        <v>56</v>
      </c>
      <c r="G2665" s="30"/>
      <c r="J2665" s="10">
        <f>505692+192063</f>
        <v>697755</v>
      </c>
    </row>
    <row r="2666" spans="2:13" s="110" customFormat="1" hidden="1">
      <c r="B2666" s="1">
        <v>44180</v>
      </c>
      <c r="C2666" s="110" t="str">
        <f t="shared" si="155"/>
        <v>화</v>
      </c>
      <c r="D2666" s="110" t="s">
        <v>114</v>
      </c>
      <c r="E2666" s="110" t="s">
        <v>147</v>
      </c>
      <c r="G2666" s="30"/>
      <c r="J2666" s="10">
        <v>28614</v>
      </c>
    </row>
    <row r="2667" spans="2:13" s="110" customFormat="1" hidden="1">
      <c r="B2667" s="1">
        <v>44180</v>
      </c>
      <c r="C2667" s="110" t="str">
        <f>TEXT(B2667,"aaa")</f>
        <v>화</v>
      </c>
      <c r="D2667" s="110" t="s">
        <v>129</v>
      </c>
      <c r="E2667" s="110" t="s">
        <v>56</v>
      </c>
      <c r="G2667" s="30"/>
      <c r="J2667" s="10">
        <v>511588</v>
      </c>
    </row>
    <row r="2668" spans="2:13" s="110" customFormat="1" hidden="1">
      <c r="B2668" s="1">
        <v>44180</v>
      </c>
      <c r="C2668" s="110" t="str">
        <f>TEXT(B2668,"aaa")</f>
        <v>화</v>
      </c>
      <c r="D2668" s="110" t="s">
        <v>36</v>
      </c>
      <c r="G2668" s="30"/>
      <c r="J2668" s="10">
        <v>41870</v>
      </c>
      <c r="K2668" s="104"/>
    </row>
    <row r="2669" spans="2:13" s="110" customFormat="1" hidden="1">
      <c r="B2669" s="1">
        <v>44180</v>
      </c>
      <c r="C2669" s="110" t="str">
        <f t="shared" ref="C2669:C2670" si="156">TEXT(B2669,"aaa")</f>
        <v>화</v>
      </c>
      <c r="D2669" s="110" t="s">
        <v>34</v>
      </c>
      <c r="E2669" s="110" t="s">
        <v>6</v>
      </c>
      <c r="G2669" s="30"/>
      <c r="J2669" s="10">
        <v>74514.545454545441</v>
      </c>
      <c r="K2669" s="104"/>
      <c r="M2669" s="104"/>
    </row>
    <row r="2670" spans="2:13" s="110" customFormat="1" hidden="1">
      <c r="B2670" s="1">
        <v>44180</v>
      </c>
      <c r="C2670" s="110" t="str">
        <f t="shared" si="156"/>
        <v>화</v>
      </c>
      <c r="D2670" s="110" t="s">
        <v>34</v>
      </c>
      <c r="E2670" s="110" t="s">
        <v>387</v>
      </c>
      <c r="G2670" s="30"/>
      <c r="J2670" s="10">
        <v>827286.36363636353</v>
      </c>
      <c r="K2670" s="104"/>
    </row>
    <row r="2671" spans="2:13" s="110" customFormat="1" hidden="1">
      <c r="B2671" s="1">
        <v>44181</v>
      </c>
      <c r="C2671" s="110" t="str">
        <f>TEXT(B2671,"aaa")</f>
        <v>수</v>
      </c>
      <c r="D2671" s="110" t="s">
        <v>35</v>
      </c>
      <c r="E2671" s="110" t="s">
        <v>56</v>
      </c>
      <c r="G2671" s="30"/>
      <c r="J2671" s="10">
        <v>50000</v>
      </c>
    </row>
    <row r="2672" spans="2:13" s="110" customFormat="1" hidden="1">
      <c r="B2672" s="1">
        <v>44181</v>
      </c>
      <c r="C2672" s="110" t="str">
        <f t="shared" ref="C2672:C2674" si="157">TEXT(B2672,"aaa")</f>
        <v>수</v>
      </c>
      <c r="D2672" s="110" t="s">
        <v>114</v>
      </c>
      <c r="E2672" s="110" t="s">
        <v>130</v>
      </c>
      <c r="G2672" s="30"/>
      <c r="J2672" s="10">
        <v>351879</v>
      </c>
    </row>
    <row r="2673" spans="2:13" s="110" customFormat="1" hidden="1">
      <c r="B2673" s="1">
        <v>44181</v>
      </c>
      <c r="C2673" s="110" t="str">
        <f t="shared" si="157"/>
        <v>수</v>
      </c>
      <c r="D2673" s="110" t="s">
        <v>114</v>
      </c>
      <c r="E2673" s="110" t="s">
        <v>56</v>
      </c>
      <c r="G2673" s="30"/>
      <c r="J2673" s="10">
        <f>81298+450214</f>
        <v>531512</v>
      </c>
    </row>
    <row r="2674" spans="2:13" s="110" customFormat="1" hidden="1">
      <c r="B2674" s="1">
        <v>44181</v>
      </c>
      <c r="C2674" s="110" t="str">
        <f t="shared" si="157"/>
        <v>수</v>
      </c>
      <c r="D2674" s="110" t="s">
        <v>114</v>
      </c>
      <c r="E2674" s="110" t="s">
        <v>147</v>
      </c>
      <c r="G2674" s="30"/>
      <c r="J2674" s="10">
        <v>29780</v>
      </c>
    </row>
    <row r="2675" spans="2:13" s="110" customFormat="1" hidden="1">
      <c r="B2675" s="1">
        <v>44181</v>
      </c>
      <c r="C2675" s="110" t="str">
        <f>TEXT(B2675,"aaa")</f>
        <v>수</v>
      </c>
      <c r="D2675" s="110" t="s">
        <v>129</v>
      </c>
      <c r="E2675" s="110" t="s">
        <v>56</v>
      </c>
      <c r="G2675" s="30"/>
      <c r="J2675" s="10">
        <v>473220</v>
      </c>
    </row>
    <row r="2676" spans="2:13" s="110" customFormat="1" hidden="1">
      <c r="B2676" s="1">
        <v>44181</v>
      </c>
      <c r="C2676" s="110" t="str">
        <f>TEXT(B2676,"aaa")</f>
        <v>수</v>
      </c>
      <c r="D2676" s="110" t="s">
        <v>36</v>
      </c>
      <c r="G2676" s="30"/>
      <c r="J2676" s="10">
        <v>53639.999999999993</v>
      </c>
      <c r="K2676" s="104"/>
    </row>
    <row r="2677" spans="2:13" s="110" customFormat="1" hidden="1">
      <c r="B2677" s="1">
        <v>44181</v>
      </c>
      <c r="C2677" s="110" t="str">
        <f t="shared" ref="C2677:C2678" si="158">TEXT(B2677,"aaa")</f>
        <v>수</v>
      </c>
      <c r="D2677" s="110" t="s">
        <v>34</v>
      </c>
      <c r="E2677" s="110" t="s">
        <v>6</v>
      </c>
      <c r="G2677" s="30"/>
      <c r="J2677" s="10">
        <v>80195.454545454544</v>
      </c>
      <c r="K2677" s="104"/>
      <c r="M2677" s="104"/>
    </row>
    <row r="2678" spans="2:13" s="110" customFormat="1" hidden="1">
      <c r="B2678" s="1">
        <v>44181</v>
      </c>
      <c r="C2678" s="110" t="str">
        <f t="shared" si="158"/>
        <v>수</v>
      </c>
      <c r="D2678" s="110" t="s">
        <v>34</v>
      </c>
      <c r="E2678" s="110" t="s">
        <v>387</v>
      </c>
      <c r="G2678" s="30"/>
      <c r="J2678" s="10">
        <v>1017833.6363636362</v>
      </c>
      <c r="K2678" s="104"/>
    </row>
    <row r="2679" spans="2:13" s="110" customFormat="1" hidden="1">
      <c r="B2679" s="1">
        <v>44182</v>
      </c>
      <c r="C2679" s="110" t="str">
        <f>TEXT(B2679,"aaa")</f>
        <v>목</v>
      </c>
      <c r="D2679" s="110" t="s">
        <v>35</v>
      </c>
      <c r="E2679" s="110" t="s">
        <v>56</v>
      </c>
      <c r="G2679" s="30"/>
      <c r="J2679" s="10">
        <v>50000</v>
      </c>
    </row>
    <row r="2680" spans="2:13" s="110" customFormat="1" hidden="1">
      <c r="B2680" s="1">
        <v>44182</v>
      </c>
      <c r="C2680" s="110" t="str">
        <f t="shared" ref="C2680:C2682" si="159">TEXT(B2680,"aaa")</f>
        <v>목</v>
      </c>
      <c r="D2680" s="110" t="s">
        <v>114</v>
      </c>
      <c r="E2680" s="110" t="s">
        <v>130</v>
      </c>
      <c r="G2680" s="30"/>
      <c r="J2680" s="10">
        <v>532595</v>
      </c>
    </row>
    <row r="2681" spans="2:13" s="110" customFormat="1" hidden="1">
      <c r="B2681" s="1">
        <v>44182</v>
      </c>
      <c r="C2681" s="110" t="str">
        <f t="shared" si="159"/>
        <v>목</v>
      </c>
      <c r="D2681" s="110" t="s">
        <v>114</v>
      </c>
      <c r="E2681" s="110" t="s">
        <v>401</v>
      </c>
      <c r="G2681" s="30"/>
      <c r="J2681" s="10">
        <v>29907</v>
      </c>
    </row>
    <row r="2682" spans="2:13" s="110" customFormat="1" hidden="1">
      <c r="B2682" s="1">
        <v>44182</v>
      </c>
      <c r="C2682" s="110" t="str">
        <f t="shared" si="159"/>
        <v>목</v>
      </c>
      <c r="D2682" s="110" t="s">
        <v>114</v>
      </c>
      <c r="E2682" s="110" t="s">
        <v>6</v>
      </c>
      <c r="G2682" s="30"/>
      <c r="J2682" s="10">
        <v>403242</v>
      </c>
    </row>
    <row r="2683" spans="2:13" s="110" customFormat="1" hidden="1">
      <c r="B2683" s="1">
        <v>44182</v>
      </c>
      <c r="C2683" s="110" t="str">
        <f>TEXT(B2683,"aaa")</f>
        <v>목</v>
      </c>
      <c r="D2683" s="110" t="s">
        <v>129</v>
      </c>
      <c r="E2683" s="110" t="s">
        <v>56</v>
      </c>
      <c r="G2683" s="30"/>
      <c r="J2683" s="10">
        <v>393785</v>
      </c>
    </row>
    <row r="2684" spans="2:13" s="110" customFormat="1" hidden="1">
      <c r="B2684" s="1">
        <v>44182</v>
      </c>
      <c r="C2684" s="110" t="str">
        <f>TEXT(B2684,"aaa")</f>
        <v>목</v>
      </c>
      <c r="D2684" s="110" t="s">
        <v>36</v>
      </c>
      <c r="G2684" s="30"/>
      <c r="J2684" s="10">
        <v>40238</v>
      </c>
      <c r="K2684" s="104"/>
    </row>
    <row r="2685" spans="2:13" s="110" customFormat="1" hidden="1">
      <c r="B2685" s="1">
        <v>44182</v>
      </c>
      <c r="C2685" s="110" t="str">
        <f t="shared" ref="C2685:C2686" si="160">TEXT(B2685,"aaa")</f>
        <v>목</v>
      </c>
      <c r="D2685" s="110" t="s">
        <v>34</v>
      </c>
      <c r="E2685" s="110" t="s">
        <v>6</v>
      </c>
      <c r="G2685" s="30"/>
      <c r="J2685" s="10">
        <v>115568</v>
      </c>
      <c r="K2685" s="104"/>
      <c r="M2685" s="104"/>
    </row>
    <row r="2686" spans="2:13" s="110" customFormat="1" hidden="1">
      <c r="B2686" s="1">
        <v>44182</v>
      </c>
      <c r="C2686" s="110" t="str">
        <f t="shared" si="160"/>
        <v>목</v>
      </c>
      <c r="D2686" s="110" t="s">
        <v>34</v>
      </c>
      <c r="E2686" s="110" t="s">
        <v>387</v>
      </c>
      <c r="G2686" s="30"/>
      <c r="J2686" s="10">
        <v>1659017</v>
      </c>
      <c r="K2686" s="104"/>
    </row>
    <row r="2687" spans="2:13" s="110" customFormat="1" hidden="1">
      <c r="B2687" s="1">
        <v>44183</v>
      </c>
      <c r="C2687" s="110" t="str">
        <f>TEXT(B2687,"aaa")</f>
        <v>금</v>
      </c>
      <c r="D2687" s="110" t="s">
        <v>35</v>
      </c>
      <c r="E2687" s="110" t="s">
        <v>56</v>
      </c>
      <c r="G2687" s="30"/>
      <c r="J2687" s="10">
        <v>50000</v>
      </c>
    </row>
    <row r="2688" spans="2:13" s="110" customFormat="1" hidden="1">
      <c r="B2688" s="1">
        <v>44184</v>
      </c>
      <c r="C2688" s="110" t="str">
        <f>TEXT(B2688,"aaa")</f>
        <v>토</v>
      </c>
      <c r="D2688" s="110" t="s">
        <v>35</v>
      </c>
      <c r="G2688" s="30"/>
      <c r="J2688" s="10">
        <v>50000</v>
      </c>
    </row>
    <row r="2689" spans="1:11" s="110" customFormat="1" hidden="1">
      <c r="B2689" s="1">
        <v>44185</v>
      </c>
      <c r="C2689" s="110" t="str">
        <f>TEXT(B2689,"aaa")</f>
        <v>일</v>
      </c>
      <c r="D2689" s="110" t="s">
        <v>35</v>
      </c>
      <c r="G2689" s="30"/>
      <c r="J2689" s="10">
        <v>50000</v>
      </c>
    </row>
    <row r="2690" spans="1:11" s="110" customFormat="1" hidden="1">
      <c r="B2690" s="1">
        <v>44183</v>
      </c>
      <c r="C2690" s="110" t="str">
        <f t="shared" ref="C2690:C2698" si="161">TEXT(B2690,"aaa")</f>
        <v>금</v>
      </c>
      <c r="D2690" s="110" t="s">
        <v>114</v>
      </c>
      <c r="E2690" s="110" t="s">
        <v>401</v>
      </c>
      <c r="G2690" s="30"/>
      <c r="J2690" s="10">
        <v>30117</v>
      </c>
    </row>
    <row r="2691" spans="1:11" s="110" customFormat="1" hidden="1">
      <c r="B2691" s="1">
        <v>44184</v>
      </c>
      <c r="C2691" s="110" t="str">
        <f t="shared" si="161"/>
        <v>토</v>
      </c>
      <c r="D2691" s="110" t="s">
        <v>114</v>
      </c>
      <c r="E2691" s="110" t="s">
        <v>401</v>
      </c>
      <c r="G2691" s="30"/>
      <c r="J2691" s="10">
        <v>33190</v>
      </c>
    </row>
    <row r="2692" spans="1:11" s="110" customFormat="1" hidden="1">
      <c r="B2692" s="1">
        <v>44185</v>
      </c>
      <c r="C2692" s="110" t="str">
        <f t="shared" si="161"/>
        <v>일</v>
      </c>
      <c r="D2692" s="110" t="s">
        <v>114</v>
      </c>
      <c r="E2692" s="110" t="s">
        <v>401</v>
      </c>
      <c r="G2692" s="30"/>
      <c r="J2692" s="10">
        <v>29831</v>
      </c>
    </row>
    <row r="2693" spans="1:11" s="110" customFormat="1" hidden="1">
      <c r="B2693" s="1">
        <v>44183</v>
      </c>
      <c r="C2693" s="110" t="str">
        <f t="shared" si="161"/>
        <v>금</v>
      </c>
      <c r="D2693" s="110" t="s">
        <v>114</v>
      </c>
      <c r="E2693" s="110" t="s">
        <v>6</v>
      </c>
      <c r="G2693" s="30"/>
      <c r="J2693" s="10">
        <v>476717</v>
      </c>
    </row>
    <row r="2694" spans="1:11" s="110" customFormat="1" hidden="1">
      <c r="B2694" s="1">
        <v>44184</v>
      </c>
      <c r="C2694" s="110" t="str">
        <f t="shared" si="161"/>
        <v>토</v>
      </c>
      <c r="D2694" s="110" t="s">
        <v>114</v>
      </c>
      <c r="E2694" s="110" t="s">
        <v>6</v>
      </c>
      <c r="G2694" s="30"/>
      <c r="J2694" s="10">
        <v>273939</v>
      </c>
    </row>
    <row r="2695" spans="1:11" s="110" customFormat="1" hidden="1">
      <c r="B2695" s="1">
        <v>44185</v>
      </c>
      <c r="C2695" s="110" t="str">
        <f t="shared" si="161"/>
        <v>일</v>
      </c>
      <c r="D2695" s="110" t="s">
        <v>114</v>
      </c>
      <c r="E2695" s="110" t="s">
        <v>6</v>
      </c>
      <c r="G2695" s="30"/>
      <c r="J2695" s="10">
        <v>441639</v>
      </c>
    </row>
    <row r="2696" spans="1:11" s="110" customFormat="1" hidden="1">
      <c r="B2696" s="1">
        <v>44183</v>
      </c>
      <c r="C2696" s="110" t="str">
        <f t="shared" si="161"/>
        <v>금</v>
      </c>
      <c r="D2696" s="110" t="s">
        <v>114</v>
      </c>
      <c r="E2696" s="110" t="s">
        <v>130</v>
      </c>
      <c r="G2696" s="30"/>
      <c r="J2696" s="10">
        <v>520593</v>
      </c>
    </row>
    <row r="2697" spans="1:11" s="110" customFormat="1" hidden="1">
      <c r="B2697" s="1">
        <v>44184</v>
      </c>
      <c r="C2697" s="110" t="str">
        <f t="shared" si="161"/>
        <v>토</v>
      </c>
      <c r="D2697" s="110" t="s">
        <v>114</v>
      </c>
      <c r="E2697" s="110" t="s">
        <v>130</v>
      </c>
      <c r="G2697" s="30"/>
      <c r="J2697" s="10">
        <v>264465</v>
      </c>
    </row>
    <row r="2698" spans="1:11" s="110" customFormat="1" hidden="1">
      <c r="B2698" s="1">
        <v>44185</v>
      </c>
      <c r="C2698" s="110" t="str">
        <f t="shared" si="161"/>
        <v>일</v>
      </c>
      <c r="D2698" s="110" t="s">
        <v>114</v>
      </c>
      <c r="E2698" s="110" t="s">
        <v>130</v>
      </c>
      <c r="G2698" s="30"/>
      <c r="J2698" s="10">
        <v>390906</v>
      </c>
    </row>
    <row r="2699" spans="1:11" s="110" customFormat="1" hidden="1">
      <c r="A2699" s="110" t="s">
        <v>493</v>
      </c>
      <c r="B2699" s="1">
        <v>44183</v>
      </c>
      <c r="C2699" s="110" t="str">
        <f>TEXT(B2699,"aaa")</f>
        <v>금</v>
      </c>
      <c r="D2699" s="110" t="s">
        <v>129</v>
      </c>
      <c r="E2699" s="110" t="s">
        <v>56</v>
      </c>
      <c r="G2699" s="30"/>
      <c r="J2699" s="10">
        <v>983</v>
      </c>
    </row>
    <row r="2700" spans="1:11" s="110" customFormat="1" hidden="1">
      <c r="A2700" s="110" t="s">
        <v>494</v>
      </c>
      <c r="B2700" s="1">
        <v>44183</v>
      </c>
      <c r="C2700" s="110" t="str">
        <f>TEXT(B2700,"aaa")</f>
        <v>금</v>
      </c>
      <c r="D2700" s="110" t="s">
        <v>129</v>
      </c>
      <c r="E2700" s="110" t="s">
        <v>56</v>
      </c>
      <c r="G2700" s="30"/>
      <c r="J2700" s="10">
        <v>208744</v>
      </c>
    </row>
    <row r="2701" spans="1:11" s="110" customFormat="1" hidden="1">
      <c r="A2701" s="110" t="s">
        <v>493</v>
      </c>
      <c r="B2701" s="1">
        <v>44185</v>
      </c>
      <c r="C2701" s="110" t="str">
        <f>TEXT(B2701,"aaa")</f>
        <v>일</v>
      </c>
      <c r="D2701" s="110" t="s">
        <v>129</v>
      </c>
      <c r="E2701" s="110" t="s">
        <v>56</v>
      </c>
      <c r="G2701" s="30"/>
      <c r="J2701" s="10">
        <v>79344</v>
      </c>
    </row>
    <row r="2702" spans="1:11" s="110" customFormat="1" hidden="1">
      <c r="A2702" s="110" t="s">
        <v>495</v>
      </c>
      <c r="B2702" s="1">
        <v>44185</v>
      </c>
      <c r="C2702" s="110" t="str">
        <f>TEXT(B2702,"aaa")</f>
        <v>일</v>
      </c>
      <c r="D2702" s="110" t="s">
        <v>129</v>
      </c>
      <c r="E2702" s="110" t="s">
        <v>56</v>
      </c>
      <c r="G2702" s="30"/>
      <c r="J2702" s="10">
        <v>197720</v>
      </c>
    </row>
    <row r="2703" spans="1:11" s="110" customFormat="1" hidden="1">
      <c r="A2703" s="110" t="s">
        <v>494</v>
      </c>
      <c r="B2703" s="1">
        <v>44185</v>
      </c>
      <c r="C2703" s="110" t="str">
        <f>TEXT(B2703,"aaa")</f>
        <v>일</v>
      </c>
      <c r="D2703" s="110" t="s">
        <v>129</v>
      </c>
      <c r="E2703" s="110" t="s">
        <v>56</v>
      </c>
      <c r="G2703" s="30"/>
      <c r="J2703" s="10">
        <v>503223</v>
      </c>
    </row>
    <row r="2704" spans="1:11" s="110" customFormat="1" hidden="1">
      <c r="B2704" s="1">
        <v>44183</v>
      </c>
      <c r="C2704" s="110" t="str">
        <f t="shared" ref="C2704:C2712" si="162">TEXT(B2704,"aaa")</f>
        <v>금</v>
      </c>
      <c r="D2704" s="110" t="s">
        <v>36</v>
      </c>
      <c r="G2704" s="30"/>
      <c r="J2704" s="10">
        <v>55770</v>
      </c>
      <c r="K2704" s="104"/>
    </row>
    <row r="2705" spans="1:13" s="110" customFormat="1" hidden="1">
      <c r="B2705" s="1">
        <v>44184</v>
      </c>
      <c r="C2705" s="110" t="str">
        <f t="shared" si="162"/>
        <v>토</v>
      </c>
      <c r="D2705" s="110" t="s">
        <v>36</v>
      </c>
      <c r="G2705" s="30"/>
      <c r="J2705" s="10">
        <v>58058</v>
      </c>
      <c r="K2705" s="104"/>
    </row>
    <row r="2706" spans="1:13" s="110" customFormat="1" hidden="1">
      <c r="B2706" s="1">
        <v>44185</v>
      </c>
      <c r="C2706" s="110" t="str">
        <f t="shared" si="162"/>
        <v>일</v>
      </c>
      <c r="D2706" s="110" t="s">
        <v>36</v>
      </c>
      <c r="G2706" s="30"/>
      <c r="J2706" s="10">
        <v>77891</v>
      </c>
      <c r="K2706" s="104"/>
    </row>
    <row r="2707" spans="1:13" s="110" customFormat="1" hidden="1">
      <c r="B2707" s="1">
        <v>44183</v>
      </c>
      <c r="C2707" s="110" t="str">
        <f t="shared" si="162"/>
        <v>금</v>
      </c>
      <c r="D2707" s="110" t="s">
        <v>34</v>
      </c>
      <c r="E2707" s="110" t="s">
        <v>6</v>
      </c>
      <c r="G2707" s="30"/>
      <c r="J2707" s="10">
        <v>109865</v>
      </c>
      <c r="K2707" s="104"/>
      <c r="M2707" s="104"/>
    </row>
    <row r="2708" spans="1:13" s="110" customFormat="1" hidden="1">
      <c r="B2708" s="1">
        <v>44184</v>
      </c>
      <c r="C2708" s="110" t="str">
        <f t="shared" si="162"/>
        <v>토</v>
      </c>
      <c r="D2708" s="110" t="s">
        <v>34</v>
      </c>
      <c r="E2708" s="110" t="s">
        <v>6</v>
      </c>
      <c r="G2708" s="30"/>
      <c r="J2708" s="10">
        <v>113894</v>
      </c>
      <c r="K2708" s="104"/>
      <c r="M2708" s="104"/>
    </row>
    <row r="2709" spans="1:13" s="110" customFormat="1" hidden="1">
      <c r="B2709" s="1">
        <v>44185</v>
      </c>
      <c r="C2709" s="110" t="str">
        <f t="shared" si="162"/>
        <v>일</v>
      </c>
      <c r="D2709" s="110" t="s">
        <v>34</v>
      </c>
      <c r="E2709" s="110" t="s">
        <v>6</v>
      </c>
      <c r="G2709" s="30"/>
      <c r="J2709" s="10">
        <v>310218</v>
      </c>
      <c r="K2709" s="104"/>
      <c r="M2709" s="104"/>
    </row>
    <row r="2710" spans="1:13" s="110" customFormat="1" hidden="1">
      <c r="B2710" s="1">
        <v>44183</v>
      </c>
      <c r="C2710" s="110" t="str">
        <f t="shared" si="162"/>
        <v>금</v>
      </c>
      <c r="D2710" s="110" t="s">
        <v>34</v>
      </c>
      <c r="E2710" s="110" t="s">
        <v>387</v>
      </c>
      <c r="G2710" s="30"/>
      <c r="J2710" s="10">
        <v>3345112</v>
      </c>
      <c r="K2710" s="104"/>
    </row>
    <row r="2711" spans="1:13" s="110" customFormat="1" hidden="1">
      <c r="B2711" s="1">
        <v>44184</v>
      </c>
      <c r="C2711" s="110" t="str">
        <f t="shared" si="162"/>
        <v>토</v>
      </c>
      <c r="D2711" s="110" t="s">
        <v>34</v>
      </c>
      <c r="E2711" s="110" t="s">
        <v>387</v>
      </c>
      <c r="G2711" s="30"/>
      <c r="J2711" s="10">
        <v>943232</v>
      </c>
      <c r="K2711" s="104"/>
    </row>
    <row r="2712" spans="1:13" s="110" customFormat="1" hidden="1">
      <c r="B2712" s="1">
        <v>44185</v>
      </c>
      <c r="C2712" s="110" t="str">
        <f t="shared" si="162"/>
        <v>일</v>
      </c>
      <c r="D2712" s="110" t="s">
        <v>34</v>
      </c>
      <c r="E2712" s="110" t="s">
        <v>387</v>
      </c>
      <c r="G2712" s="30"/>
      <c r="J2712" s="10">
        <v>1230760</v>
      </c>
      <c r="K2712" s="104"/>
    </row>
    <row r="2713" spans="1:13" s="110" customFormat="1" hidden="1">
      <c r="B2713" s="1">
        <v>44186</v>
      </c>
      <c r="C2713" s="110" t="str">
        <f>TEXT(B2713,"aaa")</f>
        <v>월</v>
      </c>
      <c r="D2713" s="110" t="s">
        <v>35</v>
      </c>
      <c r="E2713" s="110" t="s">
        <v>56</v>
      </c>
      <c r="G2713" s="30"/>
      <c r="J2713" s="10">
        <v>50000</v>
      </c>
    </row>
    <row r="2714" spans="1:13" s="110" customFormat="1" hidden="1">
      <c r="B2714" s="1">
        <v>44186</v>
      </c>
      <c r="C2714" s="110" t="str">
        <f t="shared" ref="C2714:C2716" si="163">TEXT(B2714,"aaa")</f>
        <v>월</v>
      </c>
      <c r="D2714" s="110" t="s">
        <v>114</v>
      </c>
      <c r="E2714" s="110" t="s">
        <v>130</v>
      </c>
      <c r="G2714" s="30"/>
      <c r="J2714" s="10">
        <v>556870</v>
      </c>
    </row>
    <row r="2715" spans="1:13" s="110" customFormat="1" hidden="1">
      <c r="B2715" s="1">
        <v>44186</v>
      </c>
      <c r="C2715" s="110" t="str">
        <f t="shared" si="163"/>
        <v>월</v>
      </c>
      <c r="D2715" s="110" t="s">
        <v>114</v>
      </c>
      <c r="E2715" s="110" t="s">
        <v>401</v>
      </c>
      <c r="G2715" s="30"/>
      <c r="J2715" s="10">
        <v>28288</v>
      </c>
    </row>
    <row r="2716" spans="1:13" s="110" customFormat="1" hidden="1">
      <c r="B2716" s="1">
        <v>44186</v>
      </c>
      <c r="C2716" s="110" t="str">
        <f t="shared" si="163"/>
        <v>월</v>
      </c>
      <c r="D2716" s="110" t="s">
        <v>114</v>
      </c>
      <c r="E2716" s="110" t="s">
        <v>6</v>
      </c>
      <c r="G2716" s="30"/>
      <c r="J2716" s="10">
        <v>502275</v>
      </c>
    </row>
    <row r="2717" spans="1:13" s="110" customFormat="1" hidden="1">
      <c r="A2717" s="110" t="s">
        <v>493</v>
      </c>
      <c r="B2717" s="1">
        <v>44186</v>
      </c>
      <c r="C2717" s="110" t="str">
        <f>TEXT(B2717,"aaa")</f>
        <v>월</v>
      </c>
      <c r="D2717" s="110" t="s">
        <v>129</v>
      </c>
      <c r="G2717" s="30"/>
      <c r="J2717" s="10">
        <v>15894</v>
      </c>
    </row>
    <row r="2718" spans="1:13" s="110" customFormat="1" hidden="1">
      <c r="A2718" s="110" t="s">
        <v>495</v>
      </c>
      <c r="B2718" s="1">
        <v>44186</v>
      </c>
      <c r="C2718" s="110" t="str">
        <f>TEXT(B2718,"aaa")</f>
        <v>월</v>
      </c>
      <c r="D2718" s="110" t="s">
        <v>129</v>
      </c>
      <c r="G2718" s="30"/>
      <c r="J2718" s="10">
        <v>236787</v>
      </c>
    </row>
    <row r="2719" spans="1:13" s="110" customFormat="1" hidden="1">
      <c r="A2719" s="110" t="s">
        <v>494</v>
      </c>
      <c r="B2719" s="1">
        <v>44186</v>
      </c>
      <c r="C2719" s="110" t="str">
        <f>TEXT(B2719,"aaa")</f>
        <v>월</v>
      </c>
      <c r="D2719" s="110" t="s">
        <v>129</v>
      </c>
      <c r="G2719" s="30"/>
      <c r="J2719" s="10">
        <v>376148</v>
      </c>
    </row>
    <row r="2720" spans="1:13" s="110" customFormat="1" hidden="1">
      <c r="B2720" s="1">
        <v>44186</v>
      </c>
      <c r="C2720" s="110" t="str">
        <f>TEXT(B2720,"aaa")</f>
        <v>월</v>
      </c>
      <c r="D2720" s="110" t="s">
        <v>36</v>
      </c>
      <c r="G2720" s="30"/>
      <c r="J2720" s="10">
        <v>79086.363636363632</v>
      </c>
      <c r="K2720" s="104"/>
    </row>
    <row r="2721" spans="1:13" s="110" customFormat="1" hidden="1">
      <c r="B2721" s="1">
        <v>44186</v>
      </c>
      <c r="C2721" s="110" t="str">
        <f t="shared" ref="C2721:C2722" si="164">TEXT(B2721,"aaa")</f>
        <v>월</v>
      </c>
      <c r="D2721" s="110" t="s">
        <v>34</v>
      </c>
      <c r="E2721" s="110" t="s">
        <v>6</v>
      </c>
      <c r="G2721" s="30"/>
      <c r="J2721" s="10">
        <v>295571.81818181818</v>
      </c>
      <c r="K2721" s="104"/>
      <c r="M2721" s="104"/>
    </row>
    <row r="2722" spans="1:13" s="110" customFormat="1" hidden="1">
      <c r="B2722" s="1">
        <v>44186</v>
      </c>
      <c r="C2722" s="110" t="str">
        <f t="shared" si="164"/>
        <v>월</v>
      </c>
      <c r="D2722" s="110" t="s">
        <v>34</v>
      </c>
      <c r="E2722" s="110" t="s">
        <v>387</v>
      </c>
      <c r="G2722" s="30"/>
      <c r="J2722" s="10">
        <v>2491376.3636363633</v>
      </c>
      <c r="K2722" s="104"/>
    </row>
    <row r="2723" spans="1:13" s="110" customFormat="1" hidden="1">
      <c r="B2723" s="1">
        <v>44187</v>
      </c>
      <c r="C2723" s="114" t="str">
        <f>TEXT(B2723,"aaa")</f>
        <v>화</v>
      </c>
      <c r="D2723" s="110" t="s">
        <v>35</v>
      </c>
      <c r="E2723" s="110" t="s">
        <v>56</v>
      </c>
      <c r="G2723" s="30"/>
      <c r="J2723" s="10">
        <v>50000</v>
      </c>
    </row>
    <row r="2724" spans="1:13" s="110" customFormat="1" hidden="1">
      <c r="A2724" s="110" t="s">
        <v>498</v>
      </c>
      <c r="B2724" s="1">
        <v>44187</v>
      </c>
      <c r="C2724" s="114" t="str">
        <f t="shared" ref="C2724:C2726" si="165">TEXT(B2724,"aaa")</f>
        <v>화</v>
      </c>
      <c r="D2724" s="114" t="str">
        <f>VLOOKUP(A2724,매칭테이블!B:C,2,0)</f>
        <v>페이스북/인스타그램</v>
      </c>
      <c r="E2724" s="114" t="str">
        <f>VLOOKUP(A2724,매칭테이블!B:D,3,0)</f>
        <v>토너</v>
      </c>
      <c r="G2724" s="30"/>
      <c r="J2724" s="10">
        <v>508977</v>
      </c>
    </row>
    <row r="2725" spans="1:13" s="110" customFormat="1" hidden="1">
      <c r="A2725" s="110" t="s">
        <v>499</v>
      </c>
      <c r="B2725" s="1">
        <v>44187</v>
      </c>
      <c r="C2725" s="114" t="str">
        <f t="shared" si="165"/>
        <v>화</v>
      </c>
      <c r="D2725" s="114" t="str">
        <f>VLOOKUP(A2725,매칭테이블!B:C,2,0)</f>
        <v>페이스북/인스타그램</v>
      </c>
      <c r="E2725" s="114" t="str">
        <f>VLOOKUP(A2725,매칭테이블!B:D,3,0)</f>
        <v>랄라블라</v>
      </c>
      <c r="G2725" s="30"/>
      <c r="J2725" s="10">
        <v>30422</v>
      </c>
    </row>
    <row r="2726" spans="1:13" s="110" customFormat="1" hidden="1">
      <c r="A2726" s="110" t="s">
        <v>500</v>
      </c>
      <c r="B2726" s="1">
        <v>44187</v>
      </c>
      <c r="C2726" s="114" t="str">
        <f t="shared" si="165"/>
        <v>화</v>
      </c>
      <c r="D2726" s="114" t="str">
        <f>VLOOKUP(A2726,매칭테이블!B:C,2,0)</f>
        <v>페이스북/인스타그램</v>
      </c>
      <c r="E2726" s="114" t="str">
        <f>VLOOKUP(A2726,매칭테이블!B:D,3,0)</f>
        <v>토너패드</v>
      </c>
      <c r="G2726" s="30"/>
      <c r="J2726" s="10">
        <v>658660</v>
      </c>
    </row>
    <row r="2727" spans="1:13" s="110" customFormat="1" hidden="1">
      <c r="A2727" s="110" t="s">
        <v>495</v>
      </c>
      <c r="B2727" s="1">
        <v>44187</v>
      </c>
      <c r="C2727" s="114" t="str">
        <f t="shared" ref="C2727:C2731" si="166">TEXT(B2727,"aaa")</f>
        <v>화</v>
      </c>
      <c r="D2727" s="114" t="str">
        <f>VLOOKUP(A2727,매칭테이블!B:C,2,0)</f>
        <v>유튜브 디스커버리</v>
      </c>
      <c r="E2727" s="114" t="str">
        <f>VLOOKUP(A2727,매칭테이블!B:D,3,0)</f>
        <v>토너</v>
      </c>
      <c r="G2727" s="30"/>
      <c r="J2727" s="10">
        <v>215606</v>
      </c>
    </row>
    <row r="2728" spans="1:13" s="110" customFormat="1" hidden="1">
      <c r="A2728" s="110" t="s">
        <v>494</v>
      </c>
      <c r="B2728" s="1">
        <v>44187</v>
      </c>
      <c r="C2728" s="114" t="str">
        <f t="shared" si="166"/>
        <v>화</v>
      </c>
      <c r="D2728" s="114" t="str">
        <f>VLOOKUP(A2728,매칭테이블!B:C,2,0)</f>
        <v>유튜브 디스커버리</v>
      </c>
      <c r="E2728" s="114" t="str">
        <f>VLOOKUP(A2728,매칭테이블!B:D,3,0)</f>
        <v>토너</v>
      </c>
      <c r="G2728" s="30"/>
      <c r="J2728" s="10">
        <v>351084</v>
      </c>
    </row>
    <row r="2729" spans="1:13" s="110" customFormat="1" hidden="1">
      <c r="A2729" s="110" t="s">
        <v>493</v>
      </c>
      <c r="B2729" s="1">
        <v>44187</v>
      </c>
      <c r="C2729" s="114" t="str">
        <f t="shared" si="166"/>
        <v>화</v>
      </c>
      <c r="D2729" s="114" t="str">
        <f>VLOOKUP(A2729,매칭테이블!B:C,2,0)</f>
        <v>유튜브 디스커버리</v>
      </c>
      <c r="E2729" s="114" t="str">
        <f>VLOOKUP(A2729,매칭테이블!B:D,3,0)</f>
        <v>토너</v>
      </c>
      <c r="G2729" s="30"/>
      <c r="J2729" s="10">
        <v>49021</v>
      </c>
    </row>
    <row r="2730" spans="1:13" s="110" customFormat="1" hidden="1">
      <c r="A2730" s="110" t="s">
        <v>502</v>
      </c>
      <c r="B2730" s="1">
        <v>44187</v>
      </c>
      <c r="C2730" s="114" t="str">
        <f t="shared" si="166"/>
        <v>화</v>
      </c>
      <c r="D2730" s="114" t="str">
        <f>VLOOKUP(A2730,매칭테이블!B:C,2,0)</f>
        <v>네이버 쇼핑검색</v>
      </c>
      <c r="G2730" s="30"/>
      <c r="J2730" s="10">
        <v>73200</v>
      </c>
      <c r="K2730" s="4"/>
    </row>
    <row r="2731" spans="1:13" s="110" customFormat="1" hidden="1">
      <c r="A2731" s="110" t="s">
        <v>503</v>
      </c>
      <c r="B2731" s="1">
        <v>44187</v>
      </c>
      <c r="C2731" s="114" t="str">
        <f t="shared" si="166"/>
        <v>화</v>
      </c>
      <c r="D2731" s="114" t="str">
        <f>VLOOKUP(A2731,매칭테이블!B:C,2,0)</f>
        <v>네이버 쇼핑검색</v>
      </c>
      <c r="G2731" s="30"/>
      <c r="J2731" s="10">
        <v>7059.9999999999991</v>
      </c>
      <c r="K2731" s="104"/>
    </row>
    <row r="2732" spans="1:13" s="110" customFormat="1" hidden="1">
      <c r="A2732" s="110" t="s">
        <v>505</v>
      </c>
      <c r="B2732" s="1">
        <v>44187</v>
      </c>
      <c r="C2732" s="114" t="str">
        <f t="shared" ref="C2732:C2734" si="167">TEXT(B2732,"aaa")</f>
        <v>화</v>
      </c>
      <c r="D2732" s="114" t="str">
        <f>VLOOKUP(A2732,매칭테이블!B:C,2,0)</f>
        <v>네이버 GFA</v>
      </c>
      <c r="E2732" s="114" t="str">
        <f>VLOOKUP(A2732,매칭테이블!B:D,3,0)</f>
        <v>토너</v>
      </c>
      <c r="G2732" s="30"/>
      <c r="J2732" s="10">
        <v>0</v>
      </c>
      <c r="K2732" s="104"/>
      <c r="M2732" s="104"/>
    </row>
    <row r="2733" spans="1:13" s="110" customFormat="1" hidden="1">
      <c r="A2733" s="110" t="s">
        <v>506</v>
      </c>
      <c r="B2733" s="1">
        <v>44187</v>
      </c>
      <c r="C2733" s="114" t="str">
        <f t="shared" si="167"/>
        <v>화</v>
      </c>
      <c r="D2733" s="114" t="str">
        <f>VLOOKUP(A2733,매칭테이블!B:C,2,0)</f>
        <v>네이버 GFA</v>
      </c>
      <c r="E2733" s="114" t="str">
        <f>VLOOKUP(A2733,매칭테이블!B:D,3,0)</f>
        <v>토너패드</v>
      </c>
      <c r="G2733" s="30"/>
      <c r="J2733" s="10">
        <v>4854766.3636363633</v>
      </c>
      <c r="K2733" s="104"/>
    </row>
    <row r="2734" spans="1:13" s="110" customFormat="1" hidden="1">
      <c r="A2734" s="110" t="s">
        <v>507</v>
      </c>
      <c r="B2734" s="1">
        <v>44187</v>
      </c>
      <c r="C2734" s="114" t="str">
        <f t="shared" si="167"/>
        <v>화</v>
      </c>
      <c r="D2734" s="114" t="str">
        <f>VLOOKUP(A2734,매칭테이블!B:C,2,0)</f>
        <v>네이버 GFA</v>
      </c>
      <c r="E2734" s="114" t="str">
        <f>VLOOKUP(A2734,매칭테이블!B:D,3,0)</f>
        <v>토너</v>
      </c>
      <c r="G2734" s="30"/>
      <c r="J2734" s="10">
        <v>5917.272727272727</v>
      </c>
    </row>
    <row r="2735" spans="1:13" s="110" customFormat="1" hidden="1">
      <c r="B2735" s="1">
        <v>44188</v>
      </c>
      <c r="C2735" s="114" t="str">
        <f>TEXT(B2735,"aaa")</f>
        <v>수</v>
      </c>
      <c r="D2735" s="110" t="s">
        <v>35</v>
      </c>
      <c r="E2735" s="110" t="s">
        <v>56</v>
      </c>
      <c r="G2735" s="30"/>
      <c r="J2735" s="10">
        <v>50000</v>
      </c>
    </row>
    <row r="2736" spans="1:13" s="110" customFormat="1" hidden="1">
      <c r="A2736" s="110" t="s">
        <v>502</v>
      </c>
      <c r="B2736" s="1">
        <v>44188</v>
      </c>
      <c r="C2736" s="114" t="str">
        <f>TEXT(B2736,"aaa")</f>
        <v>수</v>
      </c>
      <c r="D2736" s="114" t="str">
        <f>VLOOKUP(A2736,매칭테이블!B:C,2,0)</f>
        <v>네이버 쇼핑검색</v>
      </c>
      <c r="G2736" s="30"/>
      <c r="J2736" s="10">
        <f>77594/1.1</f>
        <v>70540</v>
      </c>
      <c r="K2736" s="4"/>
    </row>
    <row r="2737" spans="1:13" s="110" customFormat="1" hidden="1">
      <c r="A2737" s="110" t="s">
        <v>503</v>
      </c>
      <c r="B2737" s="1">
        <v>44188</v>
      </c>
      <c r="C2737" s="114" t="str">
        <f>TEXT(B2737,"aaa")</f>
        <v>수</v>
      </c>
      <c r="D2737" s="114" t="str">
        <f>VLOOKUP(A2737,매칭테이블!B:C,2,0)</f>
        <v>네이버 쇼핑검색</v>
      </c>
      <c r="G2737" s="30"/>
      <c r="J2737" s="10">
        <f>5665/1.1</f>
        <v>5150</v>
      </c>
      <c r="K2737" s="104"/>
    </row>
    <row r="2738" spans="1:13" s="110" customFormat="1" hidden="1">
      <c r="A2738" s="110" t="s">
        <v>508</v>
      </c>
      <c r="B2738" s="1">
        <v>44188</v>
      </c>
      <c r="C2738" s="114" t="str">
        <f t="shared" ref="C2738" si="168">TEXT(B2738,"aaa")</f>
        <v>수</v>
      </c>
      <c r="D2738" s="114" t="str">
        <f>VLOOKUP(A2738,매칭테이블!B:C,2,0)</f>
        <v>페이스북/인스타그램</v>
      </c>
      <c r="E2738" s="114" t="str">
        <f>VLOOKUP(A2738,매칭테이블!B:D,3,0)</f>
        <v>토너</v>
      </c>
      <c r="G2738" s="30"/>
      <c r="J2738" s="10">
        <v>108674</v>
      </c>
    </row>
    <row r="2739" spans="1:13" s="110" customFormat="1" hidden="1">
      <c r="A2739" s="110" t="s">
        <v>498</v>
      </c>
      <c r="B2739" s="1">
        <v>44188</v>
      </c>
      <c r="C2739" s="114" t="str">
        <f t="shared" ref="C2739:C2741" si="169">TEXT(B2739,"aaa")</f>
        <v>수</v>
      </c>
      <c r="D2739" s="114" t="str">
        <f>VLOOKUP(A2739,매칭테이블!B:C,2,0)</f>
        <v>페이스북/인스타그램</v>
      </c>
      <c r="E2739" s="114" t="str">
        <f>VLOOKUP(A2739,매칭테이블!B:D,3,0)</f>
        <v>토너</v>
      </c>
      <c r="G2739" s="30"/>
      <c r="J2739" s="10">
        <v>731063</v>
      </c>
    </row>
    <row r="2740" spans="1:13" s="110" customFormat="1" hidden="1">
      <c r="A2740" s="110" t="s">
        <v>499</v>
      </c>
      <c r="B2740" s="1">
        <v>44188</v>
      </c>
      <c r="C2740" s="114" t="str">
        <f t="shared" si="169"/>
        <v>수</v>
      </c>
      <c r="D2740" s="114" t="str">
        <f>VLOOKUP(A2740,매칭테이블!B:C,2,0)</f>
        <v>페이스북/인스타그램</v>
      </c>
      <c r="E2740" s="114" t="str">
        <f>VLOOKUP(A2740,매칭테이블!B:D,3,0)</f>
        <v>랄라블라</v>
      </c>
      <c r="G2740" s="30"/>
      <c r="J2740" s="10">
        <v>30380</v>
      </c>
    </row>
    <row r="2741" spans="1:13" s="110" customFormat="1" hidden="1">
      <c r="A2741" s="110" t="s">
        <v>500</v>
      </c>
      <c r="B2741" s="1">
        <v>44188</v>
      </c>
      <c r="C2741" s="114" t="str">
        <f t="shared" si="169"/>
        <v>수</v>
      </c>
      <c r="D2741" s="114" t="str">
        <f>VLOOKUP(A2741,매칭테이블!B:C,2,0)</f>
        <v>페이스북/인스타그램</v>
      </c>
      <c r="E2741" s="114" t="str">
        <f>VLOOKUP(A2741,매칭테이블!B:D,3,0)</f>
        <v>토너패드</v>
      </c>
      <c r="G2741" s="30"/>
      <c r="J2741" s="10">
        <v>861599</v>
      </c>
    </row>
    <row r="2742" spans="1:13" s="110" customFormat="1" hidden="1">
      <c r="A2742" s="110" t="s">
        <v>493</v>
      </c>
      <c r="B2742" s="1">
        <v>44188</v>
      </c>
      <c r="C2742" s="114" t="str">
        <f>TEXT(B2742,"aaa")</f>
        <v>수</v>
      </c>
      <c r="D2742" s="114" t="str">
        <f>VLOOKUP(A2742,매칭테이블!B:C,2,0)</f>
        <v>유튜브 디스커버리</v>
      </c>
      <c r="E2742" s="114" t="str">
        <f>VLOOKUP(A2742,매칭테이블!B:D,3,0)</f>
        <v>토너</v>
      </c>
      <c r="G2742" s="30"/>
      <c r="J2742" s="10">
        <v>25939</v>
      </c>
    </row>
    <row r="2743" spans="1:13" s="110" customFormat="1" hidden="1">
      <c r="A2743" s="110" t="s">
        <v>494</v>
      </c>
      <c r="B2743" s="1">
        <v>44188</v>
      </c>
      <c r="C2743" s="114" t="str">
        <f>TEXT(B2743,"aaa")</f>
        <v>수</v>
      </c>
      <c r="D2743" s="114" t="str">
        <f>VLOOKUP(A2743,매칭테이블!B:C,2,0)</f>
        <v>유튜브 디스커버리</v>
      </c>
      <c r="E2743" s="114" t="str">
        <f>VLOOKUP(A2743,매칭테이블!B:D,3,0)</f>
        <v>토너</v>
      </c>
      <c r="G2743" s="30"/>
      <c r="J2743" s="10">
        <v>322010</v>
      </c>
    </row>
    <row r="2744" spans="1:13" s="110" customFormat="1" hidden="1">
      <c r="A2744" s="110" t="s">
        <v>495</v>
      </c>
      <c r="B2744" s="1">
        <v>44188</v>
      </c>
      <c r="C2744" s="114" t="str">
        <f>TEXT(B2744,"aaa")</f>
        <v>수</v>
      </c>
      <c r="D2744" s="114" t="str">
        <f>VLOOKUP(A2744,매칭테이블!B:C,2,0)</f>
        <v>유튜브 디스커버리</v>
      </c>
      <c r="E2744" s="114" t="str">
        <f>VLOOKUP(A2744,매칭테이블!B:D,3,0)</f>
        <v>토너</v>
      </c>
      <c r="G2744" s="30"/>
      <c r="J2744" s="10">
        <v>203542</v>
      </c>
    </row>
    <row r="2745" spans="1:13" s="110" customFormat="1" hidden="1">
      <c r="A2745" s="110" t="s">
        <v>505</v>
      </c>
      <c r="B2745" s="1">
        <v>44188</v>
      </c>
      <c r="C2745" s="114" t="str">
        <f t="shared" ref="C2745:C2763" si="170">TEXT(B2745,"aaa")</f>
        <v>수</v>
      </c>
      <c r="D2745" s="114" t="str">
        <f>VLOOKUP(A2745,매칭테이블!B:C,2,0)</f>
        <v>네이버 GFA</v>
      </c>
      <c r="E2745" s="114" t="str">
        <f>VLOOKUP(A2745,매칭테이블!B:D,3,0)</f>
        <v>토너</v>
      </c>
      <c r="G2745" s="30"/>
      <c r="J2745" s="10">
        <v>40205.454545454544</v>
      </c>
      <c r="K2745" s="104"/>
      <c r="M2745" s="104"/>
    </row>
    <row r="2746" spans="1:13" s="110" customFormat="1" hidden="1">
      <c r="A2746" s="110" t="s">
        <v>506</v>
      </c>
      <c r="B2746" s="1">
        <v>44188</v>
      </c>
      <c r="C2746" s="114" t="str">
        <f t="shared" si="170"/>
        <v>수</v>
      </c>
      <c r="D2746" s="114" t="str">
        <f>VLOOKUP(A2746,매칭테이블!B:C,2,0)</f>
        <v>네이버 GFA</v>
      </c>
      <c r="E2746" s="114" t="str">
        <f>VLOOKUP(A2746,매칭테이블!B:D,3,0)</f>
        <v>토너패드</v>
      </c>
      <c r="G2746" s="30"/>
      <c r="J2746" s="10">
        <v>8848441.8181818184</v>
      </c>
      <c r="K2746" s="104"/>
    </row>
    <row r="2747" spans="1:13" s="110" customFormat="1" hidden="1">
      <c r="A2747" s="110" t="s">
        <v>507</v>
      </c>
      <c r="B2747" s="1">
        <v>44188</v>
      </c>
      <c r="C2747" s="114" t="str">
        <f t="shared" si="170"/>
        <v>수</v>
      </c>
      <c r="D2747" s="114" t="str">
        <f>VLOOKUP(A2747,매칭테이블!B:C,2,0)</f>
        <v>네이버 GFA</v>
      </c>
      <c r="E2747" s="114" t="str">
        <f>VLOOKUP(A2747,매칭테이블!B:D,3,0)</f>
        <v>토너</v>
      </c>
      <c r="G2747" s="30"/>
      <c r="J2747" s="10">
        <v>129368.18181818181</v>
      </c>
    </row>
    <row r="2748" spans="1:13" s="110" customFormat="1" hidden="1">
      <c r="B2748" s="1">
        <v>44189</v>
      </c>
      <c r="C2748" s="114" t="str">
        <f t="shared" si="170"/>
        <v>목</v>
      </c>
      <c r="D2748" s="110" t="s">
        <v>35</v>
      </c>
      <c r="E2748" s="110" t="s">
        <v>56</v>
      </c>
      <c r="G2748" s="30"/>
      <c r="J2748" s="10">
        <v>50000</v>
      </c>
    </row>
    <row r="2749" spans="1:13" s="110" customFormat="1" hidden="1">
      <c r="B2749" s="1">
        <v>44190</v>
      </c>
      <c r="C2749" s="114" t="str">
        <f t="shared" si="170"/>
        <v>금</v>
      </c>
      <c r="D2749" s="110" t="s">
        <v>35</v>
      </c>
      <c r="E2749" s="110" t="s">
        <v>56</v>
      </c>
      <c r="G2749" s="30"/>
      <c r="J2749" s="10">
        <v>50000</v>
      </c>
    </row>
    <row r="2750" spans="1:13" s="110" customFormat="1" hidden="1">
      <c r="B2750" s="1">
        <v>44191</v>
      </c>
      <c r="C2750" s="114" t="str">
        <f t="shared" si="170"/>
        <v>토</v>
      </c>
      <c r="D2750" s="110" t="s">
        <v>35</v>
      </c>
      <c r="E2750" s="110" t="s">
        <v>56</v>
      </c>
      <c r="G2750" s="30"/>
      <c r="J2750" s="10">
        <v>50000</v>
      </c>
    </row>
    <row r="2751" spans="1:13" s="110" customFormat="1" hidden="1">
      <c r="B2751" s="1">
        <v>44192</v>
      </c>
      <c r="C2751" s="114" t="str">
        <f t="shared" si="170"/>
        <v>일</v>
      </c>
      <c r="D2751" s="110" t="s">
        <v>35</v>
      </c>
      <c r="E2751" s="110" t="s">
        <v>56</v>
      </c>
      <c r="G2751" s="30"/>
      <c r="J2751" s="10">
        <v>50000</v>
      </c>
    </row>
    <row r="2752" spans="1:13" s="110" customFormat="1" hidden="1">
      <c r="A2752" s="110" t="s">
        <v>500</v>
      </c>
      <c r="B2752" s="1">
        <v>44189</v>
      </c>
      <c r="C2752" s="114" t="str">
        <f t="shared" si="170"/>
        <v>목</v>
      </c>
      <c r="D2752" s="114" t="str">
        <f>VLOOKUP(A2752,매칭테이블!B:C,2,0)</f>
        <v>페이스북/인스타그램</v>
      </c>
      <c r="E2752" s="114" t="str">
        <f>VLOOKUP(A2752,매칭테이블!B:D,3,0)</f>
        <v>토너패드</v>
      </c>
      <c r="J2752" s="110">
        <v>583197</v>
      </c>
    </row>
    <row r="2753" spans="1:10" s="110" customFormat="1" hidden="1">
      <c r="A2753" s="110" t="s">
        <v>499</v>
      </c>
      <c r="B2753" s="1">
        <v>44189</v>
      </c>
      <c r="C2753" s="114" t="str">
        <f t="shared" si="170"/>
        <v>목</v>
      </c>
      <c r="D2753" s="114" t="str">
        <f>VLOOKUP(A2753,매칭테이블!B:C,2,0)</f>
        <v>페이스북/인스타그램</v>
      </c>
      <c r="E2753" s="114" t="str">
        <f>VLOOKUP(A2753,매칭테이블!B:D,3,0)</f>
        <v>랄라블라</v>
      </c>
      <c r="J2753" s="110">
        <v>25495</v>
      </c>
    </row>
    <row r="2754" spans="1:10" s="110" customFormat="1" hidden="1">
      <c r="A2754" s="110" t="s">
        <v>498</v>
      </c>
      <c r="B2754" s="1">
        <v>44189</v>
      </c>
      <c r="C2754" s="114" t="str">
        <f t="shared" si="170"/>
        <v>목</v>
      </c>
      <c r="D2754" s="114" t="str">
        <f>VLOOKUP(A2754,매칭테이블!B:C,2,0)</f>
        <v>페이스북/인스타그램</v>
      </c>
      <c r="E2754" s="114" t="str">
        <f>VLOOKUP(A2754,매칭테이블!B:D,3,0)</f>
        <v>토너</v>
      </c>
      <c r="J2754" s="110">
        <v>582971</v>
      </c>
    </row>
    <row r="2755" spans="1:10" s="110" customFormat="1" hidden="1">
      <c r="A2755" s="110" t="s">
        <v>500</v>
      </c>
      <c r="B2755" s="1">
        <v>44190</v>
      </c>
      <c r="C2755" s="114" t="str">
        <f t="shared" si="170"/>
        <v>금</v>
      </c>
      <c r="D2755" s="114" t="str">
        <f>VLOOKUP(A2755,매칭테이블!B:C,2,0)</f>
        <v>페이스북/인스타그램</v>
      </c>
      <c r="E2755" s="114" t="str">
        <f>VLOOKUP(A2755,매칭테이블!B:D,3,0)</f>
        <v>토너패드</v>
      </c>
      <c r="J2755" s="110">
        <v>312632</v>
      </c>
    </row>
    <row r="2756" spans="1:10" s="110" customFormat="1" hidden="1">
      <c r="A2756" s="110" t="s">
        <v>499</v>
      </c>
      <c r="B2756" s="1">
        <v>44190</v>
      </c>
      <c r="C2756" s="114" t="str">
        <f t="shared" si="170"/>
        <v>금</v>
      </c>
      <c r="D2756" s="114" t="str">
        <f>VLOOKUP(A2756,매칭테이블!B:C,2,0)</f>
        <v>페이스북/인스타그램</v>
      </c>
      <c r="E2756" s="114" t="str">
        <f>VLOOKUP(A2756,매칭테이블!B:D,3,0)</f>
        <v>랄라블라</v>
      </c>
      <c r="J2756" s="110">
        <v>14749</v>
      </c>
    </row>
    <row r="2757" spans="1:10" s="110" customFormat="1" hidden="1">
      <c r="A2757" s="110" t="s">
        <v>498</v>
      </c>
      <c r="B2757" s="1">
        <v>44190</v>
      </c>
      <c r="C2757" s="114" t="str">
        <f t="shared" si="170"/>
        <v>금</v>
      </c>
      <c r="D2757" s="114" t="str">
        <f>VLOOKUP(A2757,매칭테이블!B:C,2,0)</f>
        <v>페이스북/인스타그램</v>
      </c>
      <c r="E2757" s="114" t="str">
        <f>VLOOKUP(A2757,매칭테이블!B:D,3,0)</f>
        <v>토너</v>
      </c>
      <c r="J2757" s="110">
        <v>395548</v>
      </c>
    </row>
    <row r="2758" spans="1:10" s="110" customFormat="1" hidden="1">
      <c r="A2758" s="110" t="s">
        <v>500</v>
      </c>
      <c r="B2758" s="1">
        <v>44191</v>
      </c>
      <c r="C2758" s="114" t="str">
        <f t="shared" si="170"/>
        <v>토</v>
      </c>
      <c r="D2758" s="114" t="str">
        <f>VLOOKUP(A2758,매칭테이블!B:C,2,0)</f>
        <v>페이스북/인스타그램</v>
      </c>
      <c r="E2758" s="114" t="str">
        <f>VLOOKUP(A2758,매칭테이블!B:D,3,0)</f>
        <v>토너패드</v>
      </c>
      <c r="J2758" s="110">
        <v>269521</v>
      </c>
    </row>
    <row r="2759" spans="1:10" s="110" customFormat="1" hidden="1">
      <c r="A2759" s="110" t="s">
        <v>499</v>
      </c>
      <c r="B2759" s="1">
        <v>44191</v>
      </c>
      <c r="C2759" s="114" t="str">
        <f t="shared" si="170"/>
        <v>토</v>
      </c>
      <c r="D2759" s="114" t="str">
        <f>VLOOKUP(A2759,매칭테이블!B:C,2,0)</f>
        <v>페이스북/인스타그램</v>
      </c>
      <c r="E2759" s="114" t="str">
        <f>VLOOKUP(A2759,매칭테이블!B:D,3,0)</f>
        <v>랄라블라</v>
      </c>
      <c r="J2759" s="110">
        <v>14716</v>
      </c>
    </row>
    <row r="2760" spans="1:10" s="110" customFormat="1" hidden="1">
      <c r="A2760" s="110" t="s">
        <v>498</v>
      </c>
      <c r="B2760" s="1">
        <v>44191</v>
      </c>
      <c r="C2760" s="114" t="str">
        <f t="shared" si="170"/>
        <v>토</v>
      </c>
      <c r="D2760" s="114" t="str">
        <f>VLOOKUP(A2760,매칭테이블!B:C,2,0)</f>
        <v>페이스북/인스타그램</v>
      </c>
      <c r="E2760" s="114" t="str">
        <f>VLOOKUP(A2760,매칭테이블!B:D,3,0)</f>
        <v>토너</v>
      </c>
      <c r="J2760" s="110">
        <v>303250</v>
      </c>
    </row>
    <row r="2761" spans="1:10" s="110" customFormat="1" hidden="1">
      <c r="A2761" s="110" t="s">
        <v>500</v>
      </c>
      <c r="B2761" s="1">
        <v>44192</v>
      </c>
      <c r="C2761" s="114" t="str">
        <f t="shared" si="170"/>
        <v>일</v>
      </c>
      <c r="D2761" s="114" t="str">
        <f>VLOOKUP(A2761,매칭테이블!B:C,2,0)</f>
        <v>페이스북/인스타그램</v>
      </c>
      <c r="E2761" s="114" t="str">
        <f>VLOOKUP(A2761,매칭테이블!B:D,3,0)</f>
        <v>토너패드</v>
      </c>
      <c r="J2761" s="110">
        <v>363467</v>
      </c>
    </row>
    <row r="2762" spans="1:10" s="110" customFormat="1" hidden="1">
      <c r="A2762" s="110" t="s">
        <v>499</v>
      </c>
      <c r="B2762" s="1">
        <v>44192</v>
      </c>
      <c r="C2762" s="114" t="str">
        <f t="shared" si="170"/>
        <v>일</v>
      </c>
      <c r="D2762" s="114" t="str">
        <f>VLOOKUP(A2762,매칭테이블!B:C,2,0)</f>
        <v>페이스북/인스타그램</v>
      </c>
      <c r="E2762" s="114" t="str">
        <f>VLOOKUP(A2762,매칭테이블!B:D,3,0)</f>
        <v>랄라블라</v>
      </c>
      <c r="J2762" s="110">
        <v>18686</v>
      </c>
    </row>
    <row r="2763" spans="1:10" s="110" customFormat="1" hidden="1">
      <c r="A2763" s="110" t="s">
        <v>498</v>
      </c>
      <c r="B2763" s="1">
        <v>44192</v>
      </c>
      <c r="C2763" s="114" t="str">
        <f t="shared" si="170"/>
        <v>일</v>
      </c>
      <c r="D2763" s="114" t="str">
        <f>VLOOKUP(A2763,매칭테이블!B:C,2,0)</f>
        <v>페이스북/인스타그램</v>
      </c>
      <c r="E2763" s="114" t="str">
        <f>VLOOKUP(A2763,매칭테이블!B:D,3,0)</f>
        <v>토너</v>
      </c>
      <c r="J2763" s="110">
        <v>394478</v>
      </c>
    </row>
    <row r="2764" spans="1:10" s="110" customFormat="1" hidden="1">
      <c r="B2764" s="1">
        <v>44189</v>
      </c>
      <c r="C2764" s="114" t="str">
        <f t="shared" ref="C2764:C2788" si="171">TEXT(B2764,"aaa")</f>
        <v>목</v>
      </c>
      <c r="D2764" s="114" t="s">
        <v>37</v>
      </c>
      <c r="E2764" s="114" t="s">
        <v>6</v>
      </c>
      <c r="G2764" s="30"/>
      <c r="J2764" s="10">
        <v>534676</v>
      </c>
    </row>
    <row r="2765" spans="1:10" s="110" customFormat="1" hidden="1">
      <c r="B2765" s="1">
        <v>44190</v>
      </c>
      <c r="C2765" s="114" t="str">
        <f t="shared" si="171"/>
        <v>금</v>
      </c>
      <c r="D2765" s="114" t="s">
        <v>37</v>
      </c>
      <c r="E2765" s="114" t="s">
        <v>6</v>
      </c>
      <c r="G2765" s="30"/>
      <c r="J2765" s="10">
        <v>182373</v>
      </c>
    </row>
    <row r="2766" spans="1:10" s="110" customFormat="1" hidden="1">
      <c r="B2766" s="1">
        <v>44191</v>
      </c>
      <c r="C2766" s="114" t="str">
        <f t="shared" si="171"/>
        <v>토</v>
      </c>
      <c r="D2766" s="114" t="s">
        <v>37</v>
      </c>
      <c r="E2766" s="114" t="s">
        <v>6</v>
      </c>
      <c r="G2766" s="30"/>
      <c r="J2766" s="10">
        <v>0</v>
      </c>
    </row>
    <row r="2767" spans="1:10" s="110" customFormat="1" hidden="1">
      <c r="B2767" s="1">
        <v>44192</v>
      </c>
      <c r="C2767" s="114" t="str">
        <f t="shared" si="171"/>
        <v>일</v>
      </c>
      <c r="D2767" s="114" t="s">
        <v>37</v>
      </c>
      <c r="E2767" s="114" t="s">
        <v>6</v>
      </c>
      <c r="G2767" s="30"/>
      <c r="J2767" s="10">
        <v>1076361</v>
      </c>
    </row>
    <row r="2768" spans="1:10" s="110" customFormat="1" hidden="1">
      <c r="A2768" s="110" t="s">
        <v>502</v>
      </c>
      <c r="B2768" s="1">
        <v>44189</v>
      </c>
      <c r="C2768" s="114" t="str">
        <f t="shared" si="171"/>
        <v>목</v>
      </c>
      <c r="D2768" s="114" t="str">
        <f>VLOOKUP(A2768,매칭테이블!B:C,2,0)</f>
        <v>네이버 쇼핑검색</v>
      </c>
      <c r="E2768" s="114"/>
      <c r="J2768" s="110">
        <v>55719.999999999993</v>
      </c>
    </row>
    <row r="2769" spans="1:10" s="110" customFormat="1" hidden="1">
      <c r="A2769" s="110" t="s">
        <v>502</v>
      </c>
      <c r="B2769" s="119">
        <v>44190</v>
      </c>
      <c r="C2769" s="114" t="str">
        <f t="shared" si="171"/>
        <v>금</v>
      </c>
      <c r="D2769" s="114" t="str">
        <f>VLOOKUP(A2769,매칭테이블!B:C,2,0)</f>
        <v>네이버 쇼핑검색</v>
      </c>
      <c r="E2769" s="114"/>
      <c r="J2769" s="110">
        <v>79070</v>
      </c>
    </row>
    <row r="2770" spans="1:10" s="110" customFormat="1" hidden="1">
      <c r="A2770" s="110" t="s">
        <v>502</v>
      </c>
      <c r="B2770" s="119">
        <v>44191</v>
      </c>
      <c r="C2770" s="114" t="str">
        <f t="shared" si="171"/>
        <v>토</v>
      </c>
      <c r="D2770" s="114" t="str">
        <f>VLOOKUP(A2770,매칭테이블!B:C,2,0)</f>
        <v>네이버 쇼핑검색</v>
      </c>
      <c r="E2770" s="114"/>
      <c r="J2770" s="110">
        <v>85560</v>
      </c>
    </row>
    <row r="2771" spans="1:10" s="110" customFormat="1" hidden="1">
      <c r="A2771" s="110" t="s">
        <v>502</v>
      </c>
      <c r="B2771" s="119">
        <v>44192</v>
      </c>
      <c r="C2771" s="114" t="str">
        <f t="shared" si="171"/>
        <v>일</v>
      </c>
      <c r="D2771" s="114" t="str">
        <f>VLOOKUP(A2771,매칭테이블!B:C,2,0)</f>
        <v>네이버 쇼핑검색</v>
      </c>
      <c r="E2771" s="114"/>
      <c r="J2771" s="110">
        <v>104539.99999999999</v>
      </c>
    </row>
    <row r="2772" spans="1:10" s="110" customFormat="1" hidden="1">
      <c r="A2772" s="110" t="s">
        <v>503</v>
      </c>
      <c r="B2772" s="119">
        <v>44189</v>
      </c>
      <c r="C2772" s="114" t="str">
        <f t="shared" si="171"/>
        <v>목</v>
      </c>
      <c r="D2772" s="114" t="str">
        <f>VLOOKUP(A2772,매칭테이블!B:C,2,0)</f>
        <v>네이버 쇼핑검색</v>
      </c>
      <c r="E2772" s="114"/>
      <c r="J2772" s="110">
        <v>2490</v>
      </c>
    </row>
    <row r="2773" spans="1:10" s="110" customFormat="1" hidden="1">
      <c r="A2773" s="110" t="s">
        <v>503</v>
      </c>
      <c r="B2773" s="119">
        <v>44190</v>
      </c>
      <c r="C2773" s="114" t="str">
        <f t="shared" si="171"/>
        <v>금</v>
      </c>
      <c r="D2773" s="114" t="str">
        <f>VLOOKUP(A2773,매칭테이블!B:C,2,0)</f>
        <v>네이버 쇼핑검색</v>
      </c>
      <c r="E2773" s="114"/>
      <c r="J2773" s="110">
        <v>1080</v>
      </c>
    </row>
    <row r="2774" spans="1:10" s="110" customFormat="1" hidden="1">
      <c r="A2774" s="110" t="s">
        <v>503</v>
      </c>
      <c r="B2774" s="119">
        <v>44191</v>
      </c>
      <c r="C2774" s="114" t="str">
        <f t="shared" si="171"/>
        <v>토</v>
      </c>
      <c r="D2774" s="114" t="str">
        <f>VLOOKUP(A2774,매칭테이블!B:C,2,0)</f>
        <v>네이버 쇼핑검색</v>
      </c>
      <c r="E2774" s="114"/>
      <c r="J2774" s="110">
        <v>2999.9999999999995</v>
      </c>
    </row>
    <row r="2775" spans="1:10" s="110" customFormat="1" hidden="1">
      <c r="A2775" s="110" t="s">
        <v>503</v>
      </c>
      <c r="B2775" s="119">
        <v>44192</v>
      </c>
      <c r="C2775" s="114" t="str">
        <f t="shared" si="171"/>
        <v>일</v>
      </c>
      <c r="D2775" s="114" t="str">
        <f>VLOOKUP(A2775,매칭테이블!B:C,2,0)</f>
        <v>네이버 쇼핑검색</v>
      </c>
      <c r="E2775" s="114"/>
      <c r="J2775" s="110">
        <v>2160</v>
      </c>
    </row>
    <row r="2776" spans="1:10" s="110" customFormat="1" hidden="1">
      <c r="A2776" s="110" t="s">
        <v>505</v>
      </c>
      <c r="B2776" s="119">
        <v>44192</v>
      </c>
      <c r="C2776" s="114" t="str">
        <f t="shared" si="171"/>
        <v>일</v>
      </c>
      <c r="D2776" s="114" t="str">
        <f>VLOOKUP(A2776,매칭테이블!B:C,2,0)</f>
        <v>네이버 GFA</v>
      </c>
      <c r="E2776" s="114" t="str">
        <f>VLOOKUP(A2776,매칭테이블!B:D,3,0)</f>
        <v>토너</v>
      </c>
      <c r="J2776" s="110">
        <v>12705.454545454544</v>
      </c>
    </row>
    <row r="2777" spans="1:10" s="110" customFormat="1" hidden="1">
      <c r="A2777" s="110" t="s">
        <v>505</v>
      </c>
      <c r="B2777" s="119">
        <v>44191</v>
      </c>
      <c r="C2777" s="114" t="str">
        <f t="shared" si="171"/>
        <v>토</v>
      </c>
      <c r="D2777" s="114" t="str">
        <f>VLOOKUP(A2777,매칭테이블!B:C,2,0)</f>
        <v>네이버 GFA</v>
      </c>
      <c r="E2777" s="114" t="str">
        <f>VLOOKUP(A2777,매칭테이블!B:D,3,0)</f>
        <v>토너</v>
      </c>
      <c r="J2777" s="110">
        <v>2502.7272727272725</v>
      </c>
    </row>
    <row r="2778" spans="1:10" s="110" customFormat="1" hidden="1">
      <c r="A2778" s="110" t="s">
        <v>505</v>
      </c>
      <c r="B2778" s="119">
        <v>44190</v>
      </c>
      <c r="C2778" s="114" t="str">
        <f t="shared" si="171"/>
        <v>금</v>
      </c>
      <c r="D2778" s="114" t="str">
        <f>VLOOKUP(A2778,매칭테이블!B:C,2,0)</f>
        <v>네이버 GFA</v>
      </c>
      <c r="E2778" s="114" t="str">
        <f>VLOOKUP(A2778,매칭테이블!B:D,3,0)</f>
        <v>토너</v>
      </c>
      <c r="J2778" s="110">
        <v>7595.454545454545</v>
      </c>
    </row>
    <row r="2779" spans="1:10" s="110" customFormat="1" hidden="1">
      <c r="A2779" s="110" t="s">
        <v>505</v>
      </c>
      <c r="B2779" s="119">
        <v>44189</v>
      </c>
      <c r="C2779" s="114" t="str">
        <f t="shared" si="171"/>
        <v>목</v>
      </c>
      <c r="D2779" s="114" t="str">
        <f>VLOOKUP(A2779,매칭테이블!B:C,2,0)</f>
        <v>네이버 GFA</v>
      </c>
      <c r="E2779" s="114" t="str">
        <f>VLOOKUP(A2779,매칭테이블!B:D,3,0)</f>
        <v>토너</v>
      </c>
      <c r="J2779" s="110">
        <v>17692.727272727272</v>
      </c>
    </row>
    <row r="2780" spans="1:10" s="110" customFormat="1" hidden="1">
      <c r="A2780" s="110" t="s">
        <v>506</v>
      </c>
      <c r="B2780" s="119">
        <v>44192</v>
      </c>
      <c r="C2780" s="114" t="str">
        <f t="shared" si="171"/>
        <v>일</v>
      </c>
      <c r="D2780" s="114" t="str">
        <f>VLOOKUP(A2780,매칭테이블!B:C,2,0)</f>
        <v>네이버 GFA</v>
      </c>
      <c r="E2780" s="114" t="str">
        <f>VLOOKUP(A2780,매칭테이블!B:D,3,0)</f>
        <v>토너패드</v>
      </c>
      <c r="J2780" s="110">
        <v>5466429.0909090908</v>
      </c>
    </row>
    <row r="2781" spans="1:10" s="110" customFormat="1" hidden="1">
      <c r="A2781" s="110" t="s">
        <v>506</v>
      </c>
      <c r="B2781" s="119">
        <v>44191</v>
      </c>
      <c r="C2781" s="114" t="str">
        <f t="shared" si="171"/>
        <v>토</v>
      </c>
      <c r="D2781" s="114" t="str">
        <f>VLOOKUP(A2781,매칭테이블!B:C,2,0)</f>
        <v>네이버 GFA</v>
      </c>
      <c r="E2781" s="114" t="str">
        <f>VLOOKUP(A2781,매칭테이블!B:D,3,0)</f>
        <v>토너패드</v>
      </c>
      <c r="J2781" s="110">
        <v>4972238.1818181816</v>
      </c>
    </row>
    <row r="2782" spans="1:10" s="110" customFormat="1" hidden="1">
      <c r="A2782" s="110" t="s">
        <v>506</v>
      </c>
      <c r="B2782" s="119">
        <v>44190</v>
      </c>
      <c r="C2782" s="114" t="str">
        <f t="shared" si="171"/>
        <v>금</v>
      </c>
      <c r="D2782" s="114" t="str">
        <f>VLOOKUP(A2782,매칭테이블!B:C,2,0)</f>
        <v>네이버 GFA</v>
      </c>
      <c r="E2782" s="114" t="str">
        <f>VLOOKUP(A2782,매칭테이블!B:D,3,0)</f>
        <v>토너패드</v>
      </c>
      <c r="J2782" s="110">
        <v>7568151.8181818174</v>
      </c>
    </row>
    <row r="2783" spans="1:10" s="110" customFormat="1" hidden="1">
      <c r="A2783" s="110" t="s">
        <v>506</v>
      </c>
      <c r="B2783" s="119">
        <v>44189</v>
      </c>
      <c r="C2783" s="114" t="str">
        <f t="shared" si="171"/>
        <v>목</v>
      </c>
      <c r="D2783" s="114" t="str">
        <f>VLOOKUP(A2783,매칭테이블!B:C,2,0)</f>
        <v>네이버 GFA</v>
      </c>
      <c r="E2783" s="114" t="str">
        <f>VLOOKUP(A2783,매칭테이블!B:D,3,0)</f>
        <v>토너패드</v>
      </c>
      <c r="J2783" s="110">
        <v>8243889.0909090899</v>
      </c>
    </row>
    <row r="2784" spans="1:10" s="110" customFormat="1" hidden="1">
      <c r="A2784" s="110" t="s">
        <v>507</v>
      </c>
      <c r="B2784" s="119">
        <v>44192</v>
      </c>
      <c r="C2784" s="114" t="str">
        <f t="shared" si="171"/>
        <v>일</v>
      </c>
      <c r="D2784" s="114" t="str">
        <f>VLOOKUP(A2784,매칭테이블!B:C,2,0)</f>
        <v>네이버 GFA</v>
      </c>
      <c r="E2784" s="114" t="str">
        <f>VLOOKUP(A2784,매칭테이블!B:D,3,0)</f>
        <v>토너</v>
      </c>
      <c r="J2784" s="110">
        <v>1639073.6363636362</v>
      </c>
    </row>
    <row r="2785" spans="1:10" s="110" customFormat="1" hidden="1">
      <c r="A2785" s="110" t="s">
        <v>507</v>
      </c>
      <c r="B2785" s="119">
        <v>44191</v>
      </c>
      <c r="C2785" s="114" t="str">
        <f t="shared" si="171"/>
        <v>토</v>
      </c>
      <c r="D2785" s="114" t="str">
        <f>VLOOKUP(A2785,매칭테이블!B:C,2,0)</f>
        <v>네이버 GFA</v>
      </c>
      <c r="E2785" s="114" t="str">
        <f>VLOOKUP(A2785,매칭테이블!B:D,3,0)</f>
        <v>토너</v>
      </c>
      <c r="J2785" s="110">
        <v>1447581.8181818181</v>
      </c>
    </row>
    <row r="2786" spans="1:10" s="110" customFormat="1" hidden="1">
      <c r="A2786" s="110" t="s">
        <v>507</v>
      </c>
      <c r="B2786" s="119">
        <v>44190</v>
      </c>
      <c r="C2786" s="114" t="str">
        <f t="shared" si="171"/>
        <v>금</v>
      </c>
      <c r="D2786" s="114" t="str">
        <f>VLOOKUP(A2786,매칭테이블!B:C,2,0)</f>
        <v>네이버 GFA</v>
      </c>
      <c r="E2786" s="114" t="str">
        <f>VLOOKUP(A2786,매칭테이블!B:D,3,0)</f>
        <v>토너</v>
      </c>
      <c r="J2786" s="110">
        <v>3607028.1818181816</v>
      </c>
    </row>
    <row r="2787" spans="1:10" s="110" customFormat="1" hidden="1">
      <c r="A2787" s="110" t="s">
        <v>507</v>
      </c>
      <c r="B2787" s="119">
        <v>44189</v>
      </c>
      <c r="C2787" s="114" t="str">
        <f t="shared" si="171"/>
        <v>목</v>
      </c>
      <c r="D2787" s="114" t="str">
        <f>VLOOKUP(A2787,매칭테이블!B:C,2,0)</f>
        <v>네이버 GFA</v>
      </c>
      <c r="E2787" s="114" t="str">
        <f>VLOOKUP(A2787,매칭테이블!B:D,3,0)</f>
        <v>토너</v>
      </c>
      <c r="J2787" s="110">
        <v>2169074.5454545454</v>
      </c>
    </row>
    <row r="2788" spans="1:10" s="110" customFormat="1" hidden="1">
      <c r="A2788" s="110" t="s">
        <v>498</v>
      </c>
      <c r="B2788" s="119">
        <v>44193</v>
      </c>
      <c r="C2788" s="114" t="str">
        <f t="shared" si="171"/>
        <v>월</v>
      </c>
      <c r="D2788" s="114" t="str">
        <f>VLOOKUP(A2788,매칭테이블!B:C,2,0)</f>
        <v>페이스북/인스타그램</v>
      </c>
      <c r="E2788" s="114" t="str">
        <f>VLOOKUP(A2788,매칭테이블!B:D,3,0)</f>
        <v>토너</v>
      </c>
      <c r="J2788" s="110">
        <v>572374</v>
      </c>
    </row>
    <row r="2789" spans="1:10" s="110" customFormat="1" hidden="1">
      <c r="A2789" s="110" t="s">
        <v>499</v>
      </c>
      <c r="B2789" s="119">
        <v>44193</v>
      </c>
      <c r="C2789" s="114" t="str">
        <f t="shared" ref="C2789:C2790" si="172">TEXT(B2789,"aaa")</f>
        <v>월</v>
      </c>
      <c r="D2789" s="114" t="str">
        <f>VLOOKUP(A2789,매칭테이블!B:C,2,0)</f>
        <v>페이스북/인스타그램</v>
      </c>
      <c r="E2789" s="114" t="str">
        <f>VLOOKUP(A2789,매칭테이블!B:D,3,0)</f>
        <v>랄라블라</v>
      </c>
      <c r="J2789" s="110">
        <v>28557</v>
      </c>
    </row>
    <row r="2790" spans="1:10" s="110" customFormat="1" hidden="1">
      <c r="A2790" s="110" t="s">
        <v>500</v>
      </c>
      <c r="B2790" s="119">
        <v>44193</v>
      </c>
      <c r="C2790" s="114" t="str">
        <f t="shared" si="172"/>
        <v>월</v>
      </c>
      <c r="D2790" s="114" t="str">
        <f>VLOOKUP(A2790,매칭테이블!B:C,2,0)</f>
        <v>페이스북/인스타그램</v>
      </c>
      <c r="E2790" s="114" t="str">
        <f>VLOOKUP(A2790,매칭테이블!B:D,3,0)</f>
        <v>토너패드</v>
      </c>
      <c r="J2790" s="110">
        <v>525216</v>
      </c>
    </row>
    <row r="2791" spans="1:10" s="110" customFormat="1" hidden="1">
      <c r="A2791" s="110" t="s">
        <v>502</v>
      </c>
      <c r="B2791" s="119">
        <v>44193</v>
      </c>
      <c r="C2791" s="114" t="str">
        <f t="shared" ref="C2791:C2792" si="173">TEXT(B2791,"aaa")</f>
        <v>월</v>
      </c>
      <c r="D2791" s="114" t="str">
        <f>VLOOKUP(A2791,매칭테이블!B:C,2,0)</f>
        <v>네이버 쇼핑검색</v>
      </c>
      <c r="E2791" s="114"/>
      <c r="J2791" s="110">
        <v>99769.999999999985</v>
      </c>
    </row>
    <row r="2792" spans="1:10" s="110" customFormat="1" hidden="1">
      <c r="A2792" s="110" t="s">
        <v>503</v>
      </c>
      <c r="B2792" s="119">
        <v>44193</v>
      </c>
      <c r="C2792" s="114" t="str">
        <f t="shared" si="173"/>
        <v>월</v>
      </c>
      <c r="D2792" s="114" t="str">
        <f>VLOOKUP(A2792,매칭테이블!B:C,2,0)</f>
        <v>네이버 쇼핑검색</v>
      </c>
      <c r="E2792" s="114"/>
      <c r="J2792" s="110">
        <v>2740</v>
      </c>
    </row>
    <row r="2793" spans="1:10" s="110" customFormat="1" hidden="1">
      <c r="B2793" s="1">
        <v>44193</v>
      </c>
      <c r="C2793" s="114" t="str">
        <f>TEXT(B2793,"aaa")</f>
        <v>월</v>
      </c>
      <c r="D2793" s="110" t="s">
        <v>35</v>
      </c>
      <c r="E2793" s="110" t="s">
        <v>56</v>
      </c>
      <c r="G2793" s="30"/>
      <c r="J2793" s="10">
        <v>50000</v>
      </c>
    </row>
    <row r="2794" spans="1:10" s="110" customFormat="1" hidden="1">
      <c r="A2794" s="110" t="s">
        <v>506</v>
      </c>
      <c r="B2794" s="1">
        <v>44193</v>
      </c>
      <c r="C2794" s="114" t="str">
        <f t="shared" ref="C2794:C2797" si="174">TEXT(B2794,"aaa")</f>
        <v>월</v>
      </c>
      <c r="D2794" s="114" t="str">
        <f>VLOOKUP(A2794,매칭테이블!B:C,2,0)</f>
        <v>네이버 GFA</v>
      </c>
      <c r="E2794" s="114" t="str">
        <f>VLOOKUP(A2794,매칭테이블!B:D,3,0)</f>
        <v>토너패드</v>
      </c>
      <c r="J2794" s="110">
        <v>5898856.3636363633</v>
      </c>
    </row>
    <row r="2795" spans="1:10" s="110" customFormat="1" hidden="1">
      <c r="A2795" s="110" t="s">
        <v>507</v>
      </c>
      <c r="B2795" s="1">
        <v>44193</v>
      </c>
      <c r="C2795" s="114" t="str">
        <f t="shared" si="174"/>
        <v>월</v>
      </c>
      <c r="D2795" s="114" t="str">
        <f>VLOOKUP(A2795,매칭테이블!B:C,2,0)</f>
        <v>네이버 GFA</v>
      </c>
      <c r="E2795" s="114" t="str">
        <f>VLOOKUP(A2795,매칭테이블!B:D,3,0)</f>
        <v>토너</v>
      </c>
      <c r="J2795" s="110">
        <v>1605961.8181818181</v>
      </c>
    </row>
    <row r="2796" spans="1:10" s="110" customFormat="1" hidden="1">
      <c r="B2796" s="1">
        <v>44193</v>
      </c>
      <c r="C2796" s="114" t="str">
        <f t="shared" si="174"/>
        <v>월</v>
      </c>
      <c r="D2796" s="114" t="s">
        <v>37</v>
      </c>
      <c r="E2796" s="114" t="s">
        <v>6</v>
      </c>
      <c r="J2796" s="11">
        <v>1068230</v>
      </c>
    </row>
    <row r="2797" spans="1:10" s="110" customFormat="1" hidden="1">
      <c r="A2797" s="110" t="s">
        <v>498</v>
      </c>
      <c r="B2797" s="119">
        <v>44194</v>
      </c>
      <c r="C2797" s="114" t="str">
        <f t="shared" si="174"/>
        <v>화</v>
      </c>
      <c r="D2797" s="114" t="str">
        <f>VLOOKUP(A2797,매칭테이블!B:C,2,0)</f>
        <v>페이스북/인스타그램</v>
      </c>
      <c r="E2797" s="114" t="str">
        <f>VLOOKUP(A2797,매칭테이블!B:D,3,0)</f>
        <v>토너</v>
      </c>
      <c r="J2797" s="110">
        <v>465502</v>
      </c>
    </row>
    <row r="2798" spans="1:10" s="110" customFormat="1" hidden="1">
      <c r="A2798" s="110" t="s">
        <v>499</v>
      </c>
      <c r="B2798" s="119">
        <v>44194</v>
      </c>
      <c r="C2798" s="114" t="str">
        <f t="shared" ref="C2798:C2799" si="175">TEXT(B2798,"aaa")</f>
        <v>화</v>
      </c>
      <c r="D2798" s="114" t="str">
        <f>VLOOKUP(A2798,매칭테이블!B:C,2,0)</f>
        <v>페이스북/인스타그램</v>
      </c>
      <c r="E2798" s="114" t="str">
        <f>VLOOKUP(A2798,매칭테이블!B:D,3,0)</f>
        <v>랄라블라</v>
      </c>
      <c r="J2798" s="110">
        <v>29242</v>
      </c>
    </row>
    <row r="2799" spans="1:10" s="110" customFormat="1" hidden="1">
      <c r="A2799" s="110" t="s">
        <v>500</v>
      </c>
      <c r="B2799" s="119">
        <v>44194</v>
      </c>
      <c r="C2799" s="114" t="str">
        <f t="shared" si="175"/>
        <v>화</v>
      </c>
      <c r="D2799" s="114" t="str">
        <f>VLOOKUP(A2799,매칭테이블!B:C,2,0)</f>
        <v>페이스북/인스타그램</v>
      </c>
      <c r="E2799" s="114" t="str">
        <f>VLOOKUP(A2799,매칭테이블!B:D,3,0)</f>
        <v>토너패드</v>
      </c>
      <c r="J2799" s="110">
        <v>436261</v>
      </c>
    </row>
    <row r="2800" spans="1:10" s="110" customFormat="1" hidden="1">
      <c r="A2800" s="110" t="s">
        <v>502</v>
      </c>
      <c r="B2800" s="119">
        <v>44194</v>
      </c>
      <c r="C2800" s="114" t="str">
        <f t="shared" ref="C2800:C2801" si="176">TEXT(B2800,"aaa")</f>
        <v>화</v>
      </c>
      <c r="D2800" s="114" t="str">
        <f>VLOOKUP(A2800,매칭테이블!B:C,2,0)</f>
        <v>네이버 쇼핑검색</v>
      </c>
      <c r="E2800" s="114"/>
      <c r="J2800" s="110">
        <v>72500</v>
      </c>
    </row>
    <row r="2801" spans="1:10" s="110" customFormat="1" hidden="1">
      <c r="A2801" s="110" t="s">
        <v>503</v>
      </c>
      <c r="B2801" s="119">
        <v>44194</v>
      </c>
      <c r="C2801" s="114" t="str">
        <f t="shared" si="176"/>
        <v>화</v>
      </c>
      <c r="D2801" s="114" t="str">
        <f>VLOOKUP(A2801,매칭테이블!B:C,2,0)</f>
        <v>네이버 쇼핑검색</v>
      </c>
      <c r="E2801" s="114"/>
      <c r="J2801" s="110">
        <v>5110</v>
      </c>
    </row>
    <row r="2802" spans="1:10" s="110" customFormat="1" hidden="1">
      <c r="A2802" s="110" t="s">
        <v>506</v>
      </c>
      <c r="B2802" s="119">
        <v>44194</v>
      </c>
      <c r="C2802" s="114" t="str">
        <f t="shared" ref="C2802:C2803" si="177">TEXT(B2802,"aaa")</f>
        <v>화</v>
      </c>
      <c r="D2802" s="114" t="str">
        <f>VLOOKUP(A2802,매칭테이블!B:C,2,0)</f>
        <v>네이버 GFA</v>
      </c>
      <c r="E2802" s="114" t="str">
        <f>VLOOKUP(A2802,매칭테이블!B:D,3,0)</f>
        <v>토너패드</v>
      </c>
      <c r="J2802" s="110">
        <v>7245109.0909090899</v>
      </c>
    </row>
    <row r="2803" spans="1:10" s="110" customFormat="1" hidden="1">
      <c r="A2803" s="110" t="s">
        <v>507</v>
      </c>
      <c r="B2803" s="119">
        <v>44194</v>
      </c>
      <c r="C2803" s="114" t="str">
        <f t="shared" si="177"/>
        <v>화</v>
      </c>
      <c r="D2803" s="114" t="str">
        <f>VLOOKUP(A2803,매칭테이블!B:C,2,0)</f>
        <v>네이버 GFA</v>
      </c>
      <c r="E2803" s="114" t="str">
        <f>VLOOKUP(A2803,매칭테이블!B:D,3,0)</f>
        <v>토너</v>
      </c>
      <c r="J2803" s="110">
        <v>1028383.6363636362</v>
      </c>
    </row>
    <row r="2804" spans="1:10" s="110" customFormat="1" hidden="1">
      <c r="B2804" s="119">
        <v>44194</v>
      </c>
      <c r="C2804" s="114" t="str">
        <f t="shared" ref="C2804:C2805" si="178">TEXT(B2804,"aaa")</f>
        <v>화</v>
      </c>
      <c r="D2804" s="114" t="s">
        <v>37</v>
      </c>
      <c r="E2804" s="114" t="s">
        <v>6</v>
      </c>
      <c r="J2804" s="11">
        <v>583328</v>
      </c>
    </row>
    <row r="2805" spans="1:10" s="110" customFormat="1" hidden="1">
      <c r="A2805" s="120" t="s">
        <v>498</v>
      </c>
      <c r="B2805" s="119">
        <v>44195</v>
      </c>
      <c r="C2805" s="114" t="str">
        <f t="shared" si="178"/>
        <v>수</v>
      </c>
      <c r="D2805" s="114" t="str">
        <f>VLOOKUP(A2805,매칭테이블!B:C,2,0)</f>
        <v>페이스북/인스타그램</v>
      </c>
      <c r="E2805" s="114" t="str">
        <f>VLOOKUP(A2805,매칭테이블!B:D,3,0)</f>
        <v>토너</v>
      </c>
      <c r="J2805" s="121">
        <v>396063</v>
      </c>
    </row>
    <row r="2806" spans="1:10" s="110" customFormat="1" hidden="1">
      <c r="A2806" s="120" t="s">
        <v>499</v>
      </c>
      <c r="B2806" s="119">
        <v>44195</v>
      </c>
      <c r="C2806" s="114" t="str">
        <f t="shared" ref="C2806:C2807" si="179">TEXT(B2806,"aaa")</f>
        <v>수</v>
      </c>
      <c r="D2806" s="114" t="str">
        <f>VLOOKUP(A2806,매칭테이블!B:C,2,0)</f>
        <v>페이스북/인스타그램</v>
      </c>
      <c r="E2806" s="114" t="str">
        <f>VLOOKUP(A2806,매칭테이블!B:D,3,0)</f>
        <v>랄라블라</v>
      </c>
      <c r="J2806" s="121">
        <v>29833</v>
      </c>
    </row>
    <row r="2807" spans="1:10" s="110" customFormat="1" hidden="1">
      <c r="A2807" s="120" t="s">
        <v>500</v>
      </c>
      <c r="B2807" s="119">
        <v>44195</v>
      </c>
      <c r="C2807" s="114" t="str">
        <f t="shared" si="179"/>
        <v>수</v>
      </c>
      <c r="D2807" s="114" t="str">
        <f>VLOOKUP(A2807,매칭테이블!B:C,2,0)</f>
        <v>페이스북/인스타그램</v>
      </c>
      <c r="E2807" s="114" t="str">
        <f>VLOOKUP(A2807,매칭테이블!B:D,3,0)</f>
        <v>토너패드</v>
      </c>
      <c r="J2807" s="121">
        <v>535112</v>
      </c>
    </row>
    <row r="2808" spans="1:10" s="110" customFormat="1" hidden="1">
      <c r="A2808" s="110" t="s">
        <v>502</v>
      </c>
      <c r="B2808" s="119">
        <v>44195</v>
      </c>
      <c r="C2808" s="114" t="str">
        <f t="shared" ref="C2808:C2809" si="180">TEXT(B2808,"aaa")</f>
        <v>수</v>
      </c>
      <c r="D2808" s="114" t="str">
        <f>VLOOKUP(A2808,매칭테이블!B:C,2,0)</f>
        <v>네이버 쇼핑검색</v>
      </c>
      <c r="E2808" s="114">
        <f>VLOOKUP(A2808,매칭테이블!B:D,3,0)</f>
        <v>0</v>
      </c>
      <c r="J2808" s="11">
        <v>57649.999999999993</v>
      </c>
    </row>
    <row r="2809" spans="1:10" s="110" customFormat="1" hidden="1">
      <c r="A2809" s="110" t="s">
        <v>503</v>
      </c>
      <c r="B2809" s="119">
        <v>44195</v>
      </c>
      <c r="C2809" s="114" t="str">
        <f t="shared" si="180"/>
        <v>수</v>
      </c>
      <c r="D2809" s="114" t="str">
        <f>VLOOKUP(A2809,매칭테이블!B:C,2,0)</f>
        <v>네이버 쇼핑검색</v>
      </c>
      <c r="E2809" s="114">
        <f>VLOOKUP(A2809,매칭테이블!B:D,3,0)</f>
        <v>0</v>
      </c>
      <c r="J2809" s="11">
        <v>8410</v>
      </c>
    </row>
    <row r="2810" spans="1:10" s="110" customFormat="1" hidden="1">
      <c r="A2810" s="110" t="s">
        <v>506</v>
      </c>
      <c r="B2810" s="119">
        <v>44195</v>
      </c>
      <c r="C2810" s="114" t="str">
        <f t="shared" ref="C2810:C2812" si="181">TEXT(B2810,"aaa")</f>
        <v>수</v>
      </c>
      <c r="D2810" s="114" t="str">
        <f>VLOOKUP(A2810,매칭테이블!B:C,2,0)</f>
        <v>네이버 GFA</v>
      </c>
      <c r="E2810" s="114" t="str">
        <f>VLOOKUP(A2810,매칭테이블!B:D,3,0)</f>
        <v>토너패드</v>
      </c>
      <c r="J2810" s="11">
        <v>4674090.9090909092</v>
      </c>
    </row>
    <row r="2811" spans="1:10" s="110" customFormat="1" hidden="1">
      <c r="A2811" s="110" t="s">
        <v>507</v>
      </c>
      <c r="B2811" s="119">
        <v>44195</v>
      </c>
      <c r="C2811" s="114" t="str">
        <f t="shared" si="181"/>
        <v>수</v>
      </c>
      <c r="D2811" s="114" t="str">
        <f>VLOOKUP(A2811,매칭테이블!B:C,2,0)</f>
        <v>네이버 GFA</v>
      </c>
      <c r="E2811" s="114" t="str">
        <f>VLOOKUP(A2811,매칭테이블!B:D,3,0)</f>
        <v>토너</v>
      </c>
      <c r="J2811" s="11">
        <v>1219902.7272727271</v>
      </c>
    </row>
    <row r="2812" spans="1:10" s="110" customFormat="1" hidden="1">
      <c r="B2812" s="119">
        <v>44195</v>
      </c>
      <c r="C2812" s="114" t="str">
        <f t="shared" si="181"/>
        <v>수</v>
      </c>
      <c r="D2812" s="114" t="s">
        <v>37</v>
      </c>
      <c r="E2812" s="114" t="s">
        <v>6</v>
      </c>
      <c r="J2812" s="11">
        <v>669567</v>
      </c>
    </row>
    <row r="2813" spans="1:10" s="125" customFormat="1">
      <c r="A2813" s="125" t="s">
        <v>500</v>
      </c>
      <c r="B2813" s="129">
        <v>44215</v>
      </c>
      <c r="C2813" s="127" t="str">
        <f t="shared" ref="C2813" si="182">TEXT(B2813,"aaa")</f>
        <v>화</v>
      </c>
      <c r="D2813" s="127" t="s">
        <v>114</v>
      </c>
      <c r="E2813" s="114" t="str">
        <f>VLOOKUP(A2813,매칭테이블!B:D,3,0)</f>
        <v>토너패드</v>
      </c>
      <c r="J2813" s="125">
        <v>1000</v>
      </c>
    </row>
    <row r="2814" spans="1:10" s="125" customFormat="1">
      <c r="A2814" s="125" t="s">
        <v>499</v>
      </c>
      <c r="B2814" s="129">
        <v>44215</v>
      </c>
      <c r="C2814" s="127" t="str">
        <f t="shared" ref="C2814:C2816" si="183">TEXT(B2814,"aaa")</f>
        <v>화</v>
      </c>
      <c r="D2814" s="127" t="s">
        <v>114</v>
      </c>
      <c r="E2814" s="114" t="str">
        <f>VLOOKUP(A2814,매칭테이블!B:D,3,0)</f>
        <v>랄라블라</v>
      </c>
      <c r="J2814" s="125">
        <v>1000</v>
      </c>
    </row>
    <row r="2815" spans="1:10" s="125" customFormat="1">
      <c r="A2815" s="125" t="s">
        <v>498</v>
      </c>
      <c r="B2815" s="129">
        <v>44215</v>
      </c>
      <c r="C2815" s="127" t="str">
        <f t="shared" si="183"/>
        <v>화</v>
      </c>
      <c r="D2815" s="127" t="s">
        <v>114</v>
      </c>
      <c r="E2815" s="114" t="str">
        <f>VLOOKUP(A2815,매칭테이블!B:D,3,0)</f>
        <v>토너</v>
      </c>
      <c r="J2815" s="125">
        <v>1000</v>
      </c>
    </row>
    <row r="2816" spans="1:10" s="125" customFormat="1">
      <c r="A2816" s="125" t="s">
        <v>556</v>
      </c>
      <c r="B2816" s="129">
        <v>44215</v>
      </c>
      <c r="C2816" s="127" t="str">
        <f t="shared" si="183"/>
        <v>화</v>
      </c>
      <c r="D2816" s="127" t="s">
        <v>108</v>
      </c>
      <c r="E2816" s="114" t="str">
        <f>VLOOKUP(A2816,매칭테이블!B:D,3,0)</f>
        <v>토너</v>
      </c>
      <c r="J2816" s="125">
        <v>1000</v>
      </c>
    </row>
    <row r="2817" spans="1:10" s="125" customFormat="1">
      <c r="A2817" s="125" t="s">
        <v>549</v>
      </c>
      <c r="B2817" s="129">
        <v>44215</v>
      </c>
      <c r="C2817" s="127" t="str">
        <f t="shared" ref="C2817:C2822" si="184">TEXT(B2817,"aaa")</f>
        <v>화</v>
      </c>
      <c r="D2817" s="127" t="s">
        <v>108</v>
      </c>
      <c r="E2817" s="114" t="str">
        <f>VLOOKUP(A2817,매칭테이블!B:D,3,0)</f>
        <v>토너패드</v>
      </c>
      <c r="J2817" s="125">
        <v>1000</v>
      </c>
    </row>
    <row r="2818" spans="1:10" s="125" customFormat="1">
      <c r="A2818" s="125" t="s">
        <v>535</v>
      </c>
      <c r="B2818" s="129">
        <v>44215</v>
      </c>
      <c r="C2818" s="127" t="str">
        <f t="shared" si="184"/>
        <v>화</v>
      </c>
      <c r="D2818" s="127" t="s">
        <v>108</v>
      </c>
      <c r="E2818" s="114" t="str">
        <f>VLOOKUP(A2818,매칭테이블!B:D,3,0)</f>
        <v>토너</v>
      </c>
      <c r="J2818" s="125">
        <v>1000</v>
      </c>
    </row>
    <row r="2819" spans="1:10" s="125" customFormat="1">
      <c r="A2819" s="125" t="s">
        <v>506</v>
      </c>
      <c r="B2819" s="129">
        <v>44215</v>
      </c>
      <c r="C2819" s="127" t="str">
        <f t="shared" si="184"/>
        <v>화</v>
      </c>
      <c r="D2819" s="127" t="s">
        <v>108</v>
      </c>
      <c r="E2819" s="114" t="str">
        <f>VLOOKUP(A2819,매칭테이블!B:D,3,0)</f>
        <v>토너패드</v>
      </c>
      <c r="J2819" s="125">
        <v>1000</v>
      </c>
    </row>
    <row r="2820" spans="1:10" s="125" customFormat="1">
      <c r="A2820" s="125" t="s">
        <v>557</v>
      </c>
      <c r="B2820" s="129">
        <v>44215</v>
      </c>
      <c r="C2820" s="127" t="str">
        <f t="shared" si="184"/>
        <v>화</v>
      </c>
      <c r="D2820" s="127" t="s">
        <v>108</v>
      </c>
      <c r="E2820" s="114" t="str">
        <f>VLOOKUP(A2820,매칭테이블!B:D,3,0)</f>
        <v>토너</v>
      </c>
      <c r="J2820" s="125">
        <v>1000</v>
      </c>
    </row>
    <row r="2821" spans="1:10" s="125" customFormat="1">
      <c r="A2821" s="125" t="s">
        <v>502</v>
      </c>
      <c r="B2821" s="129">
        <v>44215</v>
      </c>
      <c r="C2821" s="127" t="str">
        <f t="shared" si="184"/>
        <v>화</v>
      </c>
      <c r="D2821" s="127" t="s">
        <v>57</v>
      </c>
      <c r="J2821" s="125">
        <v>1000</v>
      </c>
    </row>
    <row r="2822" spans="1:10" s="125" customFormat="1">
      <c r="A2822" s="125" t="s">
        <v>503</v>
      </c>
      <c r="B2822" s="26">
        <v>44215</v>
      </c>
      <c r="C2822" s="127" t="str">
        <f t="shared" si="184"/>
        <v>화</v>
      </c>
      <c r="D2822" s="127" t="s">
        <v>57</v>
      </c>
      <c r="J2822" s="125">
        <v>1000</v>
      </c>
    </row>
    <row r="2823" spans="1:10" s="125" customFormat="1">
      <c r="A2823" s="125" t="s">
        <v>545</v>
      </c>
      <c r="B2823" s="26">
        <v>44215</v>
      </c>
      <c r="C2823" s="127" t="str">
        <f t="shared" ref="C2823:C2827" si="185">TEXT(B2823,"aaa")</f>
        <v>화</v>
      </c>
      <c r="D2823" s="127" t="s">
        <v>55</v>
      </c>
      <c r="E2823" s="114" t="str">
        <f>VLOOKUP(A2823,매칭테이블!B:D,3,0)</f>
        <v>토너</v>
      </c>
      <c r="J2823" s="125">
        <v>1000</v>
      </c>
    </row>
    <row r="2824" spans="1:10" s="125" customFormat="1">
      <c r="A2824" s="125" t="s">
        <v>580</v>
      </c>
      <c r="B2824" s="26">
        <v>44215</v>
      </c>
      <c r="C2824" s="127" t="str">
        <f t="shared" si="185"/>
        <v>화</v>
      </c>
      <c r="D2824" s="127" t="s">
        <v>55</v>
      </c>
      <c r="E2824" s="114" t="str">
        <f>VLOOKUP(A2824,매칭테이블!B:D,3,0)</f>
        <v>마스크팩</v>
      </c>
      <c r="J2824" s="125">
        <v>1000</v>
      </c>
    </row>
    <row r="2825" spans="1:10" s="125" customFormat="1">
      <c r="A2825" s="125" t="s">
        <v>587</v>
      </c>
      <c r="B2825" s="129">
        <v>44215</v>
      </c>
      <c r="C2825" s="127" t="str">
        <f t="shared" si="185"/>
        <v>화</v>
      </c>
      <c r="D2825" s="127" t="s">
        <v>129</v>
      </c>
      <c r="E2825" s="114" t="str">
        <f>VLOOKUP(A2825,매칭테이블!B:D,3,0)</f>
        <v>토너</v>
      </c>
      <c r="J2825" s="125">
        <v>1000</v>
      </c>
    </row>
    <row r="2826" spans="1:10" s="125" customFormat="1">
      <c r="A2826" s="125" t="s">
        <v>583</v>
      </c>
      <c r="B2826" s="129">
        <v>44215</v>
      </c>
      <c r="C2826" s="127" t="str">
        <f t="shared" si="185"/>
        <v>화</v>
      </c>
      <c r="D2826" s="127" t="s">
        <v>129</v>
      </c>
      <c r="E2826" s="114" t="str">
        <f>VLOOKUP(A2826,매칭테이블!B:D,3,0)</f>
        <v>토너</v>
      </c>
      <c r="J2826" s="125">
        <v>1000</v>
      </c>
    </row>
    <row r="2827" spans="1:10" s="125" customFormat="1">
      <c r="A2827" s="125" t="s">
        <v>588</v>
      </c>
      <c r="B2827" s="129">
        <v>44215</v>
      </c>
      <c r="C2827" s="127" t="str">
        <f t="shared" si="185"/>
        <v>화</v>
      </c>
      <c r="D2827" s="127" t="s">
        <v>129</v>
      </c>
      <c r="E2827" s="114" t="str">
        <f>VLOOKUP(A2827,매칭테이블!B:D,3,0)</f>
        <v>토너</v>
      </c>
      <c r="J2827" s="125">
        <v>1000</v>
      </c>
    </row>
    <row r="2828" spans="1:10" s="125" customFormat="1">
      <c r="A2828" s="125" t="s">
        <v>589</v>
      </c>
      <c r="B2828" s="129">
        <v>44215</v>
      </c>
      <c r="C2828" s="127" t="str">
        <f t="shared" ref="C2828:C2833" si="186">TEXT(B2828,"aaa")</f>
        <v>화</v>
      </c>
      <c r="D2828" s="127" t="s">
        <v>129</v>
      </c>
      <c r="E2828" s="114" t="str">
        <f>VLOOKUP(A2828,매칭테이블!B:D,3,0)</f>
        <v>토너</v>
      </c>
      <c r="J2828" s="125">
        <v>1000</v>
      </c>
    </row>
    <row r="2829" spans="1:10" s="125" customFormat="1">
      <c r="A2829" s="125" t="s">
        <v>590</v>
      </c>
      <c r="B2829" s="129">
        <v>44215</v>
      </c>
      <c r="C2829" s="127" t="str">
        <f t="shared" si="186"/>
        <v>화</v>
      </c>
      <c r="D2829" s="127" t="s">
        <v>129</v>
      </c>
      <c r="E2829" s="114" t="str">
        <f>VLOOKUP(A2829,매칭테이블!B:D,3,0)</f>
        <v>토너</v>
      </c>
      <c r="J2829" s="125">
        <v>1000</v>
      </c>
    </row>
    <row r="2830" spans="1:10" s="125" customFormat="1">
      <c r="A2830" s="133" t="s">
        <v>534</v>
      </c>
      <c r="B2830" s="129">
        <v>44215</v>
      </c>
      <c r="C2830" s="127" t="str">
        <f t="shared" si="186"/>
        <v>화</v>
      </c>
      <c r="D2830" s="127" t="s">
        <v>129</v>
      </c>
      <c r="E2830" s="114" t="str">
        <f>VLOOKUP(A2830,매칭테이블!B:D,3,0)</f>
        <v>토너</v>
      </c>
      <c r="J2830" s="125">
        <v>1000</v>
      </c>
    </row>
    <row r="2831" spans="1:10" s="125" customFormat="1">
      <c r="A2831" s="133" t="s">
        <v>582</v>
      </c>
      <c r="B2831" s="129">
        <v>44215</v>
      </c>
      <c r="C2831" s="127" t="str">
        <f t="shared" si="186"/>
        <v>화</v>
      </c>
      <c r="D2831" s="127" t="s">
        <v>129</v>
      </c>
      <c r="E2831" s="114" t="str">
        <f>VLOOKUP(A2831,매칭테이블!B:D,3,0)</f>
        <v>토너</v>
      </c>
      <c r="J2831" s="125">
        <v>1000</v>
      </c>
    </row>
    <row r="2832" spans="1:10" s="125" customFormat="1">
      <c r="A2832" s="133" t="s">
        <v>591</v>
      </c>
      <c r="B2832" s="129">
        <v>44215</v>
      </c>
      <c r="C2832" s="127" t="str">
        <f t="shared" si="186"/>
        <v>화</v>
      </c>
      <c r="D2832" s="127" t="s">
        <v>129</v>
      </c>
      <c r="E2832" s="114" t="str">
        <f>VLOOKUP(A2832,매칭테이블!B:D,3,0)</f>
        <v>토너</v>
      </c>
      <c r="J2832" s="125">
        <v>1000</v>
      </c>
    </row>
    <row r="2833" spans="1:10" s="125" customFormat="1">
      <c r="A2833" s="133" t="s">
        <v>592</v>
      </c>
      <c r="B2833" s="129">
        <v>44215</v>
      </c>
      <c r="C2833" s="127" t="str">
        <f t="shared" si="186"/>
        <v>화</v>
      </c>
      <c r="D2833" s="127" t="s">
        <v>129</v>
      </c>
      <c r="E2833" s="114" t="str">
        <f>VLOOKUP(A2833,매칭테이블!B:D,3,0)</f>
        <v>토너</v>
      </c>
      <c r="J2833" s="125">
        <v>1000</v>
      </c>
    </row>
    <row r="2834" spans="1:10" s="125" customFormat="1">
      <c r="A2834" s="133"/>
      <c r="B2834" s="126"/>
      <c r="C2834" s="127"/>
      <c r="D2834" s="127"/>
      <c r="E2834" s="114"/>
      <c r="J2834" s="125">
        <v>1000</v>
      </c>
    </row>
    <row r="2835" spans="1:10" s="125" customFormat="1">
      <c r="A2835" s="133" t="s">
        <v>500</v>
      </c>
      <c r="B2835" s="129">
        <v>44216</v>
      </c>
      <c r="C2835" s="127" t="str">
        <f t="shared" ref="C2835" si="187">TEXT(B2835,"aaa")</f>
        <v>수</v>
      </c>
      <c r="D2835" s="127" t="s">
        <v>114</v>
      </c>
      <c r="E2835" s="114" t="str">
        <f>VLOOKUP(A2835,매칭테이블!B:D,3,0)</f>
        <v>토너패드</v>
      </c>
      <c r="J2835" s="125">
        <v>1000</v>
      </c>
    </row>
    <row r="2836" spans="1:10" s="125" customFormat="1">
      <c r="A2836" s="125" t="s">
        <v>499</v>
      </c>
      <c r="B2836" s="129">
        <v>44216</v>
      </c>
      <c r="C2836" s="127" t="str">
        <f t="shared" ref="C2836:C2837" si="188">TEXT(B2836,"aaa")</f>
        <v>수</v>
      </c>
      <c r="D2836" s="127" t="s">
        <v>114</v>
      </c>
      <c r="E2836" s="114" t="str">
        <f>VLOOKUP(A2836,매칭테이블!B:D,3,0)</f>
        <v>랄라블라</v>
      </c>
      <c r="J2836" s="125">
        <v>1000</v>
      </c>
    </row>
    <row r="2837" spans="1:10" s="125" customFormat="1">
      <c r="A2837" s="125" t="s">
        <v>498</v>
      </c>
      <c r="B2837" s="129">
        <v>44216</v>
      </c>
      <c r="C2837" s="127" t="str">
        <f t="shared" si="188"/>
        <v>수</v>
      </c>
      <c r="D2837" s="127" t="s">
        <v>114</v>
      </c>
      <c r="E2837" s="114" t="str">
        <f>VLOOKUP(A2837,매칭테이블!B:D,3,0)</f>
        <v>토너</v>
      </c>
      <c r="J2837" s="125">
        <v>1000</v>
      </c>
    </row>
    <row r="2838" spans="1:10" s="125" customFormat="1">
      <c r="A2838" s="128" t="s">
        <v>556</v>
      </c>
      <c r="B2838" s="129">
        <v>44216</v>
      </c>
      <c r="C2838" s="127" t="str">
        <f t="shared" ref="C2838:C2841" si="189">TEXT(B2838,"aaa")</f>
        <v>수</v>
      </c>
      <c r="D2838" s="127" t="s">
        <v>593</v>
      </c>
      <c r="E2838" s="114" t="str">
        <f>VLOOKUP(A2838,매칭테이블!B:D,3,0)</f>
        <v>토너</v>
      </c>
      <c r="J2838" s="125">
        <v>1000</v>
      </c>
    </row>
    <row r="2839" spans="1:10" s="125" customFormat="1">
      <c r="A2839" s="128" t="s">
        <v>549</v>
      </c>
      <c r="B2839" s="129">
        <v>44216</v>
      </c>
      <c r="C2839" s="127" t="str">
        <f t="shared" si="189"/>
        <v>수</v>
      </c>
      <c r="D2839" s="127" t="s">
        <v>593</v>
      </c>
      <c r="E2839" s="114" t="str">
        <f>VLOOKUP(A2839,매칭테이블!B:D,3,0)</f>
        <v>토너패드</v>
      </c>
      <c r="J2839" s="125">
        <v>1000</v>
      </c>
    </row>
    <row r="2840" spans="1:10" s="125" customFormat="1">
      <c r="A2840" s="128" t="s">
        <v>506</v>
      </c>
      <c r="B2840" s="129">
        <v>44216</v>
      </c>
      <c r="C2840" s="127" t="str">
        <f t="shared" si="189"/>
        <v>수</v>
      </c>
      <c r="D2840" s="127" t="s">
        <v>593</v>
      </c>
      <c r="E2840" s="114" t="str">
        <f>VLOOKUP(A2840,매칭테이블!B:D,3,0)</f>
        <v>토너패드</v>
      </c>
      <c r="F2840" s="129"/>
      <c r="G2840" s="130"/>
      <c r="J2840" s="125">
        <v>1000</v>
      </c>
    </row>
    <row r="2841" spans="1:10" s="125" customFormat="1">
      <c r="A2841" s="125" t="s">
        <v>557</v>
      </c>
      <c r="B2841" s="129">
        <v>44216</v>
      </c>
      <c r="C2841" s="127" t="str">
        <f t="shared" si="189"/>
        <v>수</v>
      </c>
      <c r="D2841" s="127" t="s">
        <v>593</v>
      </c>
      <c r="E2841" s="114" t="str">
        <f>VLOOKUP(A2841,매칭테이블!B:D,3,0)</f>
        <v>토너</v>
      </c>
      <c r="F2841" s="129"/>
      <c r="G2841" s="130"/>
      <c r="J2841" s="125">
        <v>1000</v>
      </c>
    </row>
    <row r="2842" spans="1:10" s="125" customFormat="1">
      <c r="A2842" s="128" t="s">
        <v>502</v>
      </c>
      <c r="B2842" s="129">
        <v>44216</v>
      </c>
      <c r="C2842" s="127" t="str">
        <f t="shared" ref="C2842:C2843" si="190">TEXT(B2842,"aaa")</f>
        <v>수</v>
      </c>
      <c r="D2842" s="127" t="s">
        <v>594</v>
      </c>
      <c r="E2842" s="114"/>
      <c r="F2842" s="129"/>
      <c r="G2842" s="130"/>
      <c r="J2842" s="125">
        <v>1000</v>
      </c>
    </row>
    <row r="2843" spans="1:10" s="125" customFormat="1">
      <c r="A2843" s="128" t="s">
        <v>503</v>
      </c>
      <c r="B2843" s="129">
        <v>44216</v>
      </c>
      <c r="C2843" s="127" t="str">
        <f t="shared" si="190"/>
        <v>수</v>
      </c>
      <c r="D2843" s="127" t="s">
        <v>594</v>
      </c>
      <c r="E2843" s="114"/>
      <c r="F2843" s="129"/>
      <c r="G2843" s="130"/>
      <c r="J2843" s="125">
        <v>1000</v>
      </c>
    </row>
    <row r="2844" spans="1:10" s="125" customFormat="1">
      <c r="A2844" s="128" t="s">
        <v>545</v>
      </c>
      <c r="B2844" s="129">
        <v>44216</v>
      </c>
      <c r="C2844" s="127" t="str">
        <f t="shared" ref="C2844:C2845" si="191">TEXT(B2844,"aaa")</f>
        <v>수</v>
      </c>
      <c r="D2844" s="127" t="s">
        <v>55</v>
      </c>
      <c r="E2844" s="134" t="str">
        <f>VLOOKUP(A2844,매칭테이블!B:D,3,0)</f>
        <v>토너</v>
      </c>
      <c r="F2844" s="129"/>
      <c r="G2844" s="130"/>
      <c r="J2844" s="125">
        <v>1000</v>
      </c>
    </row>
    <row r="2845" spans="1:10" s="125" customFormat="1">
      <c r="A2845" s="128" t="s">
        <v>595</v>
      </c>
      <c r="B2845" s="129">
        <v>44216</v>
      </c>
      <c r="C2845" s="127" t="str">
        <f t="shared" si="191"/>
        <v>수</v>
      </c>
      <c r="D2845" s="127" t="s">
        <v>55</v>
      </c>
      <c r="E2845" s="134" t="str">
        <f>VLOOKUP(A2845,매칭테이블!B:D,3,0)</f>
        <v>앰플</v>
      </c>
      <c r="F2845" s="129"/>
      <c r="G2845" s="130"/>
      <c r="J2845" s="125">
        <v>1000</v>
      </c>
    </row>
    <row r="2846" spans="1:10" s="125" customFormat="1">
      <c r="A2846" s="128" t="s">
        <v>597</v>
      </c>
      <c r="B2846" s="129">
        <v>44216</v>
      </c>
      <c r="C2846" s="127" t="str">
        <f t="shared" ref="C2846:C2851" si="192">TEXT(B2846,"aaa")</f>
        <v>수</v>
      </c>
      <c r="D2846" s="127" t="s">
        <v>129</v>
      </c>
      <c r="E2846" s="114" t="str">
        <f>VLOOKUP(A2846,매칭테이블!B:D,3,0)</f>
        <v>토너</v>
      </c>
      <c r="F2846" s="129"/>
      <c r="G2846" s="130"/>
      <c r="J2846" s="125">
        <v>1000</v>
      </c>
    </row>
    <row r="2847" spans="1:10" s="125" customFormat="1">
      <c r="A2847" s="128" t="s">
        <v>583</v>
      </c>
      <c r="B2847" s="129">
        <v>44216</v>
      </c>
      <c r="C2847" s="127" t="str">
        <f t="shared" si="192"/>
        <v>수</v>
      </c>
      <c r="D2847" s="127" t="s">
        <v>129</v>
      </c>
      <c r="E2847" s="114" t="str">
        <f>VLOOKUP(A2847,매칭테이블!B:D,3,0)</f>
        <v>토너</v>
      </c>
      <c r="F2847" s="129"/>
      <c r="G2847" s="130"/>
      <c r="J2847" s="125">
        <v>1000</v>
      </c>
    </row>
    <row r="2848" spans="1:10" s="125" customFormat="1">
      <c r="A2848" s="128" t="s">
        <v>582</v>
      </c>
      <c r="B2848" s="129">
        <v>44216</v>
      </c>
      <c r="C2848" s="127" t="str">
        <f t="shared" si="192"/>
        <v>수</v>
      </c>
      <c r="D2848" s="127" t="s">
        <v>129</v>
      </c>
      <c r="E2848" s="114" t="str">
        <f>VLOOKUP(A2848,매칭테이블!B:D,3,0)</f>
        <v>토너</v>
      </c>
      <c r="F2848" s="129"/>
      <c r="G2848" s="130"/>
      <c r="J2848" s="125">
        <v>1000</v>
      </c>
    </row>
    <row r="2849" spans="1:10" s="125" customFormat="1">
      <c r="A2849" s="128" t="s">
        <v>598</v>
      </c>
      <c r="B2849" s="129">
        <v>44216</v>
      </c>
      <c r="C2849" s="127" t="str">
        <f t="shared" si="192"/>
        <v>수</v>
      </c>
      <c r="D2849" s="127" t="s">
        <v>129</v>
      </c>
      <c r="E2849" s="114" t="str">
        <f>VLOOKUP(A2849,매칭테이블!B:D,3,0)</f>
        <v>토너</v>
      </c>
      <c r="F2849" s="129"/>
      <c r="G2849" s="130"/>
      <c r="J2849" s="125">
        <v>1000</v>
      </c>
    </row>
    <row r="2850" spans="1:10" s="125" customFormat="1">
      <c r="A2850" s="128" t="s">
        <v>591</v>
      </c>
      <c r="B2850" s="129">
        <v>44216</v>
      </c>
      <c r="C2850" s="127" t="str">
        <f t="shared" si="192"/>
        <v>수</v>
      </c>
      <c r="D2850" s="127" t="s">
        <v>129</v>
      </c>
      <c r="E2850" s="114" t="str">
        <f>VLOOKUP(A2850,매칭테이블!B:D,3,0)</f>
        <v>토너</v>
      </c>
      <c r="F2850" s="129"/>
      <c r="G2850" s="130"/>
      <c r="J2850" s="125">
        <v>1000</v>
      </c>
    </row>
    <row r="2851" spans="1:10" s="125" customFormat="1">
      <c r="A2851" s="128" t="s">
        <v>590</v>
      </c>
      <c r="B2851" s="129">
        <v>44216</v>
      </c>
      <c r="C2851" s="127" t="str">
        <f t="shared" si="192"/>
        <v>수</v>
      </c>
      <c r="D2851" s="127" t="s">
        <v>129</v>
      </c>
      <c r="E2851" s="114" t="str">
        <f>VLOOKUP(A2851,매칭테이블!B:D,3,0)</f>
        <v>토너</v>
      </c>
      <c r="F2851" s="129"/>
      <c r="G2851" s="130"/>
      <c r="J2851" s="125">
        <v>1000</v>
      </c>
    </row>
    <row r="2852" spans="1:10" s="125" customFormat="1">
      <c r="A2852" s="128" t="s">
        <v>500</v>
      </c>
      <c r="B2852" s="129">
        <v>44217</v>
      </c>
      <c r="C2852" s="127" t="str">
        <f t="shared" ref="C2852" si="193">TEXT(B2852,"aaa")</f>
        <v>목</v>
      </c>
      <c r="D2852" s="127" t="s">
        <v>114</v>
      </c>
      <c r="E2852" s="114" t="str">
        <f>VLOOKUP(A2852,매칭테이블!B:D,3,0)</f>
        <v>토너패드</v>
      </c>
      <c r="F2852" s="129"/>
      <c r="G2852" s="130"/>
      <c r="J2852" s="125">
        <v>1000</v>
      </c>
    </row>
    <row r="2853" spans="1:10" s="125" customFormat="1">
      <c r="A2853" s="128" t="s">
        <v>499</v>
      </c>
      <c r="B2853" s="129">
        <v>44217</v>
      </c>
      <c r="C2853" s="127" t="str">
        <f t="shared" ref="C2853:C2854" si="194">TEXT(B2853,"aaa")</f>
        <v>목</v>
      </c>
      <c r="D2853" s="127" t="s">
        <v>114</v>
      </c>
      <c r="E2853" s="114" t="str">
        <f>VLOOKUP(A2853,매칭테이블!B:D,3,0)</f>
        <v>랄라블라</v>
      </c>
      <c r="F2853" s="129"/>
      <c r="G2853" s="130"/>
      <c r="J2853" s="125">
        <v>1000</v>
      </c>
    </row>
    <row r="2854" spans="1:10" s="125" customFormat="1">
      <c r="A2854" s="128" t="s">
        <v>498</v>
      </c>
      <c r="B2854" s="129">
        <v>44217</v>
      </c>
      <c r="C2854" s="127" t="str">
        <f t="shared" si="194"/>
        <v>목</v>
      </c>
      <c r="D2854" s="127" t="s">
        <v>114</v>
      </c>
      <c r="E2854" s="114" t="str">
        <f>VLOOKUP(A2854,매칭테이블!B:D,3,0)</f>
        <v>토너</v>
      </c>
      <c r="F2854" s="129"/>
      <c r="G2854" s="130"/>
      <c r="J2854" s="125">
        <v>1000</v>
      </c>
    </row>
    <row r="2855" spans="1:10" s="125" customFormat="1">
      <c r="A2855" s="128" t="s">
        <v>556</v>
      </c>
      <c r="B2855" s="129">
        <v>44217</v>
      </c>
      <c r="C2855" s="127" t="str">
        <f t="shared" ref="C2855:C2859" si="195">TEXT(B2855,"aaa")</f>
        <v>목</v>
      </c>
      <c r="D2855" s="127" t="s">
        <v>108</v>
      </c>
      <c r="E2855" s="114" t="str">
        <f>VLOOKUP(A2855,매칭테이블!B:D,3,0)</f>
        <v>토너</v>
      </c>
      <c r="F2855" s="129"/>
      <c r="G2855" s="130"/>
      <c r="J2855" s="125">
        <v>1000</v>
      </c>
    </row>
    <row r="2856" spans="1:10" s="125" customFormat="1">
      <c r="A2856" s="128" t="s">
        <v>549</v>
      </c>
      <c r="B2856" s="129">
        <v>44217</v>
      </c>
      <c r="C2856" s="127" t="str">
        <f t="shared" si="195"/>
        <v>목</v>
      </c>
      <c r="D2856" s="127" t="s">
        <v>108</v>
      </c>
      <c r="E2856" s="114" t="str">
        <f>VLOOKUP(A2856,매칭테이블!B:D,3,0)</f>
        <v>토너패드</v>
      </c>
      <c r="F2856" s="129"/>
      <c r="G2856" s="130"/>
      <c r="J2856" s="125">
        <v>1000</v>
      </c>
    </row>
    <row r="2857" spans="1:10" s="125" customFormat="1">
      <c r="A2857" s="128" t="s">
        <v>535</v>
      </c>
      <c r="B2857" s="129">
        <v>44217</v>
      </c>
      <c r="C2857" s="127" t="str">
        <f t="shared" si="195"/>
        <v>목</v>
      </c>
      <c r="D2857" s="127" t="s">
        <v>108</v>
      </c>
      <c r="E2857" s="114" t="str">
        <f>VLOOKUP(A2857,매칭테이블!B:D,3,0)</f>
        <v>토너</v>
      </c>
      <c r="F2857" s="129"/>
      <c r="G2857" s="130"/>
      <c r="J2857" s="125">
        <v>1000</v>
      </c>
    </row>
    <row r="2858" spans="1:10" s="125" customFormat="1">
      <c r="A2858" s="128" t="s">
        <v>506</v>
      </c>
      <c r="B2858" s="129">
        <v>44217</v>
      </c>
      <c r="C2858" s="127" t="str">
        <f t="shared" si="195"/>
        <v>목</v>
      </c>
      <c r="D2858" s="127" t="s">
        <v>108</v>
      </c>
      <c r="E2858" s="114" t="str">
        <f>VLOOKUP(A2858,매칭테이블!B:D,3,0)</f>
        <v>토너패드</v>
      </c>
      <c r="F2858" s="129"/>
      <c r="G2858" s="130"/>
      <c r="J2858" s="125">
        <v>1000</v>
      </c>
    </row>
    <row r="2859" spans="1:10" s="125" customFormat="1">
      <c r="A2859" s="128" t="s">
        <v>557</v>
      </c>
      <c r="B2859" s="129">
        <v>44217</v>
      </c>
      <c r="C2859" s="127" t="str">
        <f t="shared" si="195"/>
        <v>목</v>
      </c>
      <c r="D2859" s="127" t="s">
        <v>108</v>
      </c>
      <c r="E2859" s="114" t="str">
        <f>VLOOKUP(A2859,매칭테이블!B:D,3,0)</f>
        <v>토너</v>
      </c>
      <c r="F2859" s="129"/>
      <c r="G2859" s="130"/>
      <c r="J2859" s="125">
        <v>1000</v>
      </c>
    </row>
    <row r="2860" spans="1:10" s="125" customFormat="1">
      <c r="A2860" s="128" t="s">
        <v>502</v>
      </c>
      <c r="B2860" s="129">
        <v>44217</v>
      </c>
      <c r="C2860" s="127" t="str">
        <f t="shared" ref="C2860:C2861" si="196">TEXT(B2860,"aaa")</f>
        <v>목</v>
      </c>
      <c r="D2860" s="127" t="s">
        <v>57</v>
      </c>
      <c r="E2860" s="114"/>
      <c r="F2860" s="129"/>
      <c r="G2860" s="130"/>
      <c r="J2860" s="125">
        <v>1000</v>
      </c>
    </row>
    <row r="2861" spans="1:10" s="125" customFormat="1">
      <c r="A2861" s="128" t="s">
        <v>503</v>
      </c>
      <c r="B2861" s="129">
        <v>44217</v>
      </c>
      <c r="C2861" s="127" t="str">
        <f t="shared" si="196"/>
        <v>목</v>
      </c>
      <c r="D2861" s="127" t="s">
        <v>57</v>
      </c>
      <c r="E2861" s="114"/>
      <c r="F2861" s="129"/>
      <c r="G2861" s="130"/>
      <c r="J2861" s="125">
        <v>1000</v>
      </c>
    </row>
    <row r="2862" spans="1:10" s="125" customFormat="1">
      <c r="A2862" s="128" t="s">
        <v>545</v>
      </c>
      <c r="B2862" s="129">
        <v>44217</v>
      </c>
      <c r="C2862" s="127" t="str">
        <f t="shared" ref="C2862:C2863" si="197">TEXT(B2862,"aaa")</f>
        <v>목</v>
      </c>
      <c r="D2862" s="127" t="s">
        <v>55</v>
      </c>
      <c r="E2862" s="114" t="str">
        <f>VLOOKUP(A2862,매칭테이블!B:D,3,0)</f>
        <v>토너</v>
      </c>
      <c r="F2862" s="129"/>
      <c r="G2862" s="130"/>
      <c r="J2862" s="125">
        <v>1000</v>
      </c>
    </row>
    <row r="2863" spans="1:10" s="125" customFormat="1">
      <c r="A2863" s="128" t="s">
        <v>595</v>
      </c>
      <c r="B2863" s="129">
        <v>44217</v>
      </c>
      <c r="C2863" s="127" t="str">
        <f t="shared" si="197"/>
        <v>목</v>
      </c>
      <c r="D2863" s="127" t="s">
        <v>55</v>
      </c>
      <c r="E2863" s="114" t="str">
        <f>VLOOKUP(A2863,매칭테이블!B:D,3,0)</f>
        <v>앰플</v>
      </c>
      <c r="F2863" s="129"/>
      <c r="G2863" s="130"/>
      <c r="J2863" s="125">
        <v>1000</v>
      </c>
    </row>
    <row r="2864" spans="1:10" s="125" customFormat="1">
      <c r="A2864" s="128" t="s">
        <v>583</v>
      </c>
      <c r="B2864" s="129">
        <v>44217</v>
      </c>
      <c r="C2864" s="127" t="str">
        <f t="shared" ref="C2864" si="198">TEXT(B2864,"aaa")</f>
        <v>목</v>
      </c>
      <c r="D2864" s="127" t="s">
        <v>129</v>
      </c>
      <c r="E2864" s="114" t="str">
        <f>VLOOKUP(A2864,매칭테이블!B:D,3,0)</f>
        <v>토너</v>
      </c>
      <c r="F2864" s="129"/>
      <c r="G2864" s="130"/>
      <c r="J2864" s="125">
        <v>1000</v>
      </c>
    </row>
    <row r="2865" spans="1:10" s="125" customFormat="1">
      <c r="A2865" s="128" t="s">
        <v>602</v>
      </c>
      <c r="B2865" s="129">
        <v>44217</v>
      </c>
      <c r="C2865" s="127" t="str">
        <f t="shared" ref="C2865:C2870" si="199">TEXT(B2865,"aaa")</f>
        <v>목</v>
      </c>
      <c r="D2865" s="127" t="s">
        <v>129</v>
      </c>
      <c r="E2865" s="114" t="str">
        <f>VLOOKUP(A2865,매칭테이블!B:D,3,0)</f>
        <v>토너</v>
      </c>
      <c r="F2865" s="129"/>
      <c r="G2865" s="130"/>
      <c r="J2865" s="125">
        <v>1000</v>
      </c>
    </row>
    <row r="2866" spans="1:10" s="125" customFormat="1">
      <c r="A2866" s="128" t="s">
        <v>603</v>
      </c>
      <c r="B2866" s="129">
        <v>44217</v>
      </c>
      <c r="C2866" s="127" t="str">
        <f t="shared" si="199"/>
        <v>목</v>
      </c>
      <c r="D2866" s="127" t="s">
        <v>129</v>
      </c>
      <c r="E2866" s="114" t="str">
        <f>VLOOKUP(A2866,매칭테이블!B:D,3,0)</f>
        <v>토너</v>
      </c>
      <c r="F2866" s="129"/>
      <c r="G2866" s="130"/>
      <c r="J2866" s="125">
        <v>1000</v>
      </c>
    </row>
    <row r="2867" spans="1:10" s="125" customFormat="1">
      <c r="A2867" s="128" t="s">
        <v>604</v>
      </c>
      <c r="B2867" s="129">
        <v>44217</v>
      </c>
      <c r="C2867" s="127" t="str">
        <f t="shared" si="199"/>
        <v>목</v>
      </c>
      <c r="D2867" s="127" t="s">
        <v>129</v>
      </c>
      <c r="E2867" s="114" t="str">
        <f>VLOOKUP(A2867,매칭테이블!B:D,3,0)</f>
        <v>토너</v>
      </c>
      <c r="F2867" s="129"/>
      <c r="G2867" s="130"/>
      <c r="J2867" s="125">
        <v>1000</v>
      </c>
    </row>
    <row r="2868" spans="1:10" s="125" customFormat="1">
      <c r="A2868" s="128" t="s">
        <v>591</v>
      </c>
      <c r="B2868" s="129">
        <v>44217</v>
      </c>
      <c r="C2868" s="127" t="str">
        <f t="shared" si="199"/>
        <v>목</v>
      </c>
      <c r="D2868" s="127" t="s">
        <v>129</v>
      </c>
      <c r="E2868" s="114" t="str">
        <f>VLOOKUP(A2868,매칭테이블!B:D,3,0)</f>
        <v>토너</v>
      </c>
      <c r="F2868" s="129"/>
      <c r="G2868" s="130"/>
      <c r="J2868" s="125">
        <v>1000</v>
      </c>
    </row>
    <row r="2869" spans="1:10" s="125" customFormat="1">
      <c r="A2869" s="128" t="s">
        <v>605</v>
      </c>
      <c r="B2869" s="129">
        <v>44217</v>
      </c>
      <c r="C2869" s="127" t="str">
        <f t="shared" si="199"/>
        <v>목</v>
      </c>
      <c r="D2869" s="127" t="s">
        <v>129</v>
      </c>
      <c r="E2869" s="114" t="str">
        <f>VLOOKUP(A2869,매칭테이블!B:D,3,0)</f>
        <v>토너</v>
      </c>
      <c r="F2869" s="129"/>
      <c r="G2869" s="130"/>
      <c r="J2869" s="125">
        <v>1000</v>
      </c>
    </row>
    <row r="2870" spans="1:10" s="125" customFormat="1">
      <c r="A2870" s="128" t="s">
        <v>598</v>
      </c>
      <c r="B2870" s="129">
        <v>44217</v>
      </c>
      <c r="C2870" s="127" t="str">
        <f t="shared" si="199"/>
        <v>목</v>
      </c>
      <c r="D2870" s="127" t="s">
        <v>129</v>
      </c>
      <c r="E2870" s="114" t="str">
        <f>VLOOKUP(A2870,매칭테이블!B:D,3,0)</f>
        <v>토너</v>
      </c>
      <c r="F2870" s="129"/>
      <c r="G2870" s="130"/>
      <c r="J2870" s="125">
        <v>1000</v>
      </c>
    </row>
    <row r="2871" spans="1:10" s="125" customFormat="1">
      <c r="A2871" s="128"/>
      <c r="B2871" s="129"/>
      <c r="C2871" s="129"/>
      <c r="D2871" s="129"/>
      <c r="E2871" s="129"/>
      <c r="F2871" s="129"/>
      <c r="G2871" s="130"/>
      <c r="J2871" s="131"/>
    </row>
    <row r="2872" spans="1:10" s="125" customFormat="1">
      <c r="A2872" s="128"/>
      <c r="B2872" s="129"/>
      <c r="C2872" s="129"/>
      <c r="D2872" s="129"/>
      <c r="E2872" s="129"/>
      <c r="F2872" s="129"/>
      <c r="G2872" s="130"/>
      <c r="J2872" s="131"/>
    </row>
    <row r="2873" spans="1:10" s="125" customFormat="1">
      <c r="A2873" s="128"/>
      <c r="B2873" s="129"/>
      <c r="C2873" s="129"/>
      <c r="D2873" s="129"/>
      <c r="E2873" s="129"/>
      <c r="F2873" s="129"/>
      <c r="G2873" s="130"/>
      <c r="J2873" s="131"/>
    </row>
    <row r="2874" spans="1:10" s="125" customFormat="1">
      <c r="A2874" s="128"/>
      <c r="B2874" s="129"/>
      <c r="C2874" s="129"/>
      <c r="D2874" s="129"/>
      <c r="E2874" s="129"/>
      <c r="F2874" s="129"/>
      <c r="G2874" s="130"/>
      <c r="J2874" s="131"/>
    </row>
    <row r="2875" spans="1:10" s="125" customFormat="1">
      <c r="A2875" s="128"/>
      <c r="B2875" s="129"/>
      <c r="C2875" s="129"/>
      <c r="D2875" s="129"/>
      <c r="E2875" s="129"/>
      <c r="F2875" s="129"/>
      <c r="G2875" s="130"/>
      <c r="J2875" s="131"/>
    </row>
    <row r="2876" spans="1:10" s="125" customFormat="1">
      <c r="A2876" s="128"/>
      <c r="B2876" s="129"/>
      <c r="C2876" s="129"/>
      <c r="D2876" s="129"/>
      <c r="E2876" s="129"/>
      <c r="F2876" s="129"/>
      <c r="G2876" s="130"/>
      <c r="J2876" s="131"/>
    </row>
    <row r="2877" spans="1:10" s="125" customFormat="1">
      <c r="A2877" s="128"/>
      <c r="B2877" s="129"/>
      <c r="C2877" s="129"/>
      <c r="D2877" s="129"/>
      <c r="E2877" s="129"/>
      <c r="F2877" s="129"/>
      <c r="G2877" s="130"/>
      <c r="J2877" s="131"/>
    </row>
    <row r="2878" spans="1:10" s="125" customFormat="1">
      <c r="A2878" s="128"/>
      <c r="B2878" s="129"/>
      <c r="C2878" s="129"/>
      <c r="D2878" s="129"/>
      <c r="E2878" s="129"/>
      <c r="F2878" s="129"/>
      <c r="G2878" s="130"/>
      <c r="J2878" s="131"/>
    </row>
  </sheetData>
  <autoFilter ref="A1:Q2812" xr:uid="{EF7E4D14-4FE9-496A-A34D-24BA9367E932}">
    <filterColumn colId="3">
      <filters>
        <filter val="카카오광고"/>
        <filter val="카카오모먼트"/>
        <filter val="카카오모먼트(리타게팅)"/>
      </filters>
    </filterColumn>
  </autoFilter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혜림님-노션(확인용)</vt:lpstr>
      <vt:lpstr>매칭테이블</vt:lpstr>
      <vt:lpstr>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tf</dc:creator>
  <cp:keywords/>
  <dc:description/>
  <cp:lastModifiedBy>hykim</cp:lastModifiedBy>
  <cp:revision/>
  <dcterms:created xsi:type="dcterms:W3CDTF">2019-08-29T01:30:10Z</dcterms:created>
  <dcterms:modified xsi:type="dcterms:W3CDTF">2021-01-22T08:51:41Z</dcterms:modified>
  <cp:category/>
  <cp:contentStatus/>
</cp:coreProperties>
</file>